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doc" ContentType="application/msword"/>
  <Default Extension="docx" ContentType="application/vnd.openxmlformats-officedocument.wordprocessingml.document"/>
  <Default Extension="emf" ContentType="image/x-emf"/>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updateLinks="never" codeName="ThisWorkbook" hidePivotFieldList="1"/>
  <xr:revisionPtr revIDLastSave="0" documentId="8_{502D741D-2FB2-414F-8245-0AE61A87F545}" xr6:coauthVersionLast="44" xr6:coauthVersionMax="44" xr10:uidLastSave="{00000000-0000-0000-0000-000000000000}"/>
  <bookViews>
    <workbookView xWindow="49170" yWindow="90" windowWidth="20730" windowHeight="11760" tabRatio="847" xr2:uid="{00000000-000D-0000-FFFF-FFFF00000000}"/>
  </bookViews>
  <sheets>
    <sheet name="Start" sheetId="20" r:id="rId1"/>
    <sheet name="Narrative" sheetId="9" r:id="rId2"/>
    <sheet name="Bdgt" sheetId="67" state="hidden" r:id="rId3"/>
    <sheet name="Budget" sheetId="21" r:id="rId4"/>
    <sheet name="Work Plan and Reports" sheetId="58" r:id="rId5"/>
    <sheet name="Outcomes" sheetId="63" r:id="rId6"/>
    <sheet name="5700 Main" sheetId="42" r:id="rId7"/>
    <sheet name="5700 Main (2)" sheetId="75" state="hidden" r:id="rId8"/>
    <sheet name="5700 WPS" sheetId="47" r:id="rId9"/>
    <sheet name="5700 CC" sheetId="48" r:id="rId10"/>
    <sheet name="Performance Measures" sheetId="71" r:id="rId11"/>
    <sheet name="ICR Info" sheetId="72" r:id="rId12"/>
    <sheet name="ESRI_MAPINFO_SHEET" sheetId="76" state="veryHidden" r:id="rId13"/>
  </sheets>
  <definedNames>
    <definedName name="_xlcn.LinkedTable_Exp5700Main1" hidden="1">Exp5700Main[]</definedName>
    <definedName name="_xlcn.LinkedTable_Table61" hidden="1">Table6</definedName>
    <definedName name="GGActivities15" localSheetId="7">WorkPlan[[#All],[Program Area]:[ ''18 - ''21 Grant Guidance Activity ]]</definedName>
    <definedName name="GGActivities15">WorkPlan[[#All],[Program Area]:[ ''18 - ''21 Grant Guidance Activity ]]</definedName>
    <definedName name="_xlnm.Print_Area" localSheetId="1">Narrative!$A$1:$M$29</definedName>
    <definedName name="_xlnm.Print_Area" localSheetId="10">'Performance Measures'!$AA$5:$AE$156</definedName>
    <definedName name="_xlnm.Print_Area" localSheetId="0">Start!$A$2:$AP$165</definedName>
    <definedName name="Print_Measures">'Performance Measures'!$AA$5:$AE$156</definedName>
    <definedName name="Print_Narrative" localSheetId="1">Narrative!$A$1:$N$35</definedName>
    <definedName name="Print_Start">Start!$Q$2:$AO$40</definedName>
    <definedName name="_xlnm.Print_Titles" localSheetId="4">'Work Plan and Reports'!$1:$1</definedName>
    <definedName name="Start" localSheetId="0">Start!$Q$2:$AO$41</definedName>
    <definedName name="Start">Start!$R$2:$AP$41</definedName>
    <definedName name="tblMeasures" localSheetId="7">ExpMeasures[#All]</definedName>
    <definedName name="tblMeasures">ExpMeasures[#All]</definedName>
  </definedNames>
  <calcPr calcId="191029"/>
  <extLst>
    <ext xmlns:x15="http://schemas.microsoft.com/office/spreadsheetml/2010/11/main" uri="{FCE2AD5D-F65C-4FA6-A056-5C36A1767C68}">
      <x15:dataModel>
        <x15:modelTables>
          <x15:modelTable id="Table6-5e9bbfe9-e86d-4bdc-a5ae-5789f02dd9df" name="A" connection="LinkedTable_Table6"/>
          <x15:modelTable id="Exp5700Main-27da8b65-3cbe-48d7-bede-5519e0e94786" name="Exp5700Main" connection="LinkedTable_Exp5700Main"/>
        </x15:modelTables>
        <x15:modelRelationships>
          <x15:modelRelationship fromTable="Exp5700Main" fromColumn="Recipient" toTable="A" toColumn="Entity"/>
        </x15:modelRelationships>
      </x15:dataModel>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80" i="42" l="1"/>
  <c r="F12" i="42"/>
  <c r="F10" i="42"/>
  <c r="J6" i="42"/>
  <c r="F6" i="42"/>
  <c r="F9" i="42" l="1"/>
  <c r="F10" i="47"/>
  <c r="F7" i="47" l="1"/>
  <c r="Q8" i="42" l="1"/>
  <c r="F29" i="58" l="1"/>
  <c r="H29" i="58"/>
  <c r="E29" i="58" s="1"/>
  <c r="H2" i="71" l="1"/>
  <c r="F98" i="58"/>
  <c r="H98" i="58"/>
  <c r="E98" i="58" s="1"/>
  <c r="F71" i="58"/>
  <c r="H71" i="58"/>
  <c r="E71" i="58" s="1"/>
  <c r="Z18" i="20"/>
  <c r="H48" i="58"/>
  <c r="E48" i="58" s="1"/>
  <c r="H49" i="58"/>
  <c r="E49" i="58" s="1"/>
  <c r="J103" i="58"/>
  <c r="S10" i="47" l="1"/>
  <c r="S4" i="47"/>
  <c r="S5" i="47"/>
  <c r="S6" i="47"/>
  <c r="S3" i="47"/>
  <c r="H63" i="20" l="1"/>
  <c r="H64" i="20"/>
  <c r="H65" i="20"/>
  <c r="H66" i="20"/>
  <c r="H67" i="20"/>
  <c r="H68" i="20"/>
  <c r="H69" i="20"/>
  <c r="G129" i="75" l="1"/>
  <c r="F129" i="75"/>
  <c r="C129" i="75"/>
  <c r="G128" i="75"/>
  <c r="F128" i="75"/>
  <c r="C128" i="75"/>
  <c r="G127" i="75"/>
  <c r="F127" i="75"/>
  <c r="C127" i="75"/>
  <c r="G126" i="75"/>
  <c r="F126" i="75"/>
  <c r="C126" i="75"/>
  <c r="G125" i="75"/>
  <c r="F125" i="75"/>
  <c r="C125" i="75"/>
  <c r="G124" i="75"/>
  <c r="F124" i="75"/>
  <c r="C124" i="75"/>
  <c r="G123" i="75"/>
  <c r="F123" i="75"/>
  <c r="C123" i="75"/>
  <c r="G122" i="75"/>
  <c r="F122" i="75"/>
  <c r="C122" i="75"/>
  <c r="G121" i="75"/>
  <c r="F121" i="75"/>
  <c r="C121" i="75"/>
  <c r="G120" i="75"/>
  <c r="F120" i="75"/>
  <c r="C120" i="75"/>
  <c r="G119" i="75"/>
  <c r="F119" i="75"/>
  <c r="C119" i="75"/>
  <c r="Q115" i="75"/>
  <c r="Q114" i="75"/>
  <c r="Q113" i="75"/>
  <c r="Q112" i="75"/>
  <c r="Q111" i="75"/>
  <c r="Q110" i="75"/>
  <c r="Q109" i="75"/>
  <c r="Q108" i="75"/>
  <c r="Q107" i="75"/>
  <c r="Q106" i="75"/>
  <c r="Q105" i="75"/>
  <c r="Q104" i="75"/>
  <c r="Q103" i="75"/>
  <c r="Q102" i="75"/>
  <c r="Q101" i="75"/>
  <c r="C116" i="75" s="1"/>
  <c r="O97" i="75"/>
  <c r="Q94" i="75"/>
  <c r="Q93" i="75"/>
  <c r="Q92" i="75"/>
  <c r="Q91" i="75"/>
  <c r="Q90" i="75"/>
  <c r="Q89" i="75"/>
  <c r="Q88" i="75"/>
  <c r="Q87" i="75"/>
  <c r="Q86" i="75"/>
  <c r="Q85" i="75"/>
  <c r="Q84" i="75"/>
  <c r="Q83" i="75"/>
  <c r="Q82" i="75"/>
  <c r="Q81" i="75"/>
  <c r="Q80" i="75"/>
  <c r="C95" i="75" s="1"/>
  <c r="O76" i="75"/>
  <c r="Q73" i="75"/>
  <c r="Q72" i="75"/>
  <c r="Q71" i="75"/>
  <c r="Q70" i="75"/>
  <c r="Q69" i="75"/>
  <c r="Q68" i="75"/>
  <c r="Q67" i="75"/>
  <c r="Q66" i="75"/>
  <c r="Q65" i="75"/>
  <c r="Q64" i="75"/>
  <c r="Q63" i="75"/>
  <c r="Q62" i="75"/>
  <c r="Q61" i="75"/>
  <c r="Q60" i="75"/>
  <c r="Q59" i="75"/>
  <c r="C74" i="75" s="1"/>
  <c r="O55" i="75"/>
  <c r="Q52" i="75"/>
  <c r="Q51" i="75"/>
  <c r="Q50" i="75"/>
  <c r="Q49" i="75"/>
  <c r="Q48" i="75"/>
  <c r="Q47" i="75"/>
  <c r="Q46" i="75"/>
  <c r="Q45" i="75"/>
  <c r="Q44" i="75"/>
  <c r="Q43" i="75"/>
  <c r="Q42" i="75"/>
  <c r="Q41" i="75"/>
  <c r="Q40" i="75"/>
  <c r="Q39" i="75"/>
  <c r="Q38" i="75"/>
  <c r="C53" i="75" s="1"/>
  <c r="O34" i="75"/>
  <c r="P28" i="75"/>
  <c r="X129" i="75" s="1"/>
  <c r="O28" i="75"/>
  <c r="X128" i="75" s="1"/>
  <c r="N28" i="75"/>
  <c r="X127" i="75" s="1"/>
  <c r="M28" i="75"/>
  <c r="X126" i="75" s="1"/>
  <c r="L28" i="75"/>
  <c r="X125" i="75" s="1"/>
  <c r="K28" i="75"/>
  <c r="X124" i="75" s="1"/>
  <c r="J28" i="75"/>
  <c r="X123" i="75" s="1"/>
  <c r="I28" i="75"/>
  <c r="X122" i="75" s="1"/>
  <c r="H28" i="75"/>
  <c r="X121" i="75" s="1"/>
  <c r="G28" i="75"/>
  <c r="F28" i="75"/>
  <c r="X119" i="75" s="1"/>
  <c r="P27" i="75"/>
  <c r="W129" i="75" s="1"/>
  <c r="O27" i="75"/>
  <c r="W128" i="75" s="1"/>
  <c r="N27" i="75"/>
  <c r="W127" i="75" s="1"/>
  <c r="M27" i="75"/>
  <c r="W126" i="75" s="1"/>
  <c r="L27" i="75"/>
  <c r="W125" i="75" s="1"/>
  <c r="K27" i="75"/>
  <c r="W124" i="75" s="1"/>
  <c r="J27" i="75"/>
  <c r="W123" i="75" s="1"/>
  <c r="I27" i="75"/>
  <c r="W122" i="75" s="1"/>
  <c r="H27" i="75"/>
  <c r="W121" i="75" s="1"/>
  <c r="G27" i="75"/>
  <c r="W120" i="75" s="1"/>
  <c r="F27" i="75"/>
  <c r="W119" i="75" s="1"/>
  <c r="P26" i="75"/>
  <c r="V129" i="75" s="1"/>
  <c r="O26" i="75"/>
  <c r="V128" i="75" s="1"/>
  <c r="N26" i="75"/>
  <c r="V127" i="75" s="1"/>
  <c r="M26" i="75"/>
  <c r="V126" i="75" s="1"/>
  <c r="L26" i="75"/>
  <c r="V125" i="75" s="1"/>
  <c r="K26" i="75"/>
  <c r="V124" i="75" s="1"/>
  <c r="J26" i="75"/>
  <c r="V123" i="75" s="1"/>
  <c r="I26" i="75"/>
  <c r="V122" i="75" s="1"/>
  <c r="H26" i="75"/>
  <c r="V121" i="75" s="1"/>
  <c r="G26" i="75"/>
  <c r="V120" i="75" s="1"/>
  <c r="F26" i="75"/>
  <c r="V119" i="75" s="1"/>
  <c r="P25" i="75"/>
  <c r="U129" i="75" s="1"/>
  <c r="O25" i="75"/>
  <c r="U128" i="75" s="1"/>
  <c r="N25" i="75"/>
  <c r="U127" i="75" s="1"/>
  <c r="M25" i="75"/>
  <c r="U126" i="75" s="1"/>
  <c r="L25" i="75"/>
  <c r="U125" i="75" s="1"/>
  <c r="K25" i="75"/>
  <c r="U124" i="75" s="1"/>
  <c r="J25" i="75"/>
  <c r="U123" i="75" s="1"/>
  <c r="I25" i="75"/>
  <c r="U122" i="75" s="1"/>
  <c r="H25" i="75"/>
  <c r="U121" i="75" s="1"/>
  <c r="G25" i="75"/>
  <c r="U120" i="75" s="1"/>
  <c r="F25" i="75"/>
  <c r="U119" i="75" s="1"/>
  <c r="P24" i="75"/>
  <c r="T129" i="75" s="1"/>
  <c r="O24" i="75"/>
  <c r="T128" i="75" s="1"/>
  <c r="N24" i="75"/>
  <c r="T127" i="75" s="1"/>
  <c r="M24" i="75"/>
  <c r="T126" i="75" s="1"/>
  <c r="L24" i="75"/>
  <c r="T125" i="75" s="1"/>
  <c r="K24" i="75"/>
  <c r="T124" i="75" s="1"/>
  <c r="J24" i="75"/>
  <c r="T123" i="75" s="1"/>
  <c r="I24" i="75"/>
  <c r="T122" i="75" s="1"/>
  <c r="H24" i="75"/>
  <c r="T121" i="75" s="1"/>
  <c r="G24" i="75"/>
  <c r="F24" i="75"/>
  <c r="T119" i="75" s="1"/>
  <c r="P23" i="75"/>
  <c r="S129" i="75" s="1"/>
  <c r="O23" i="75"/>
  <c r="S128" i="75" s="1"/>
  <c r="N23" i="75"/>
  <c r="S127" i="75" s="1"/>
  <c r="M23" i="75"/>
  <c r="S126" i="75" s="1"/>
  <c r="L23" i="75"/>
  <c r="S125" i="75" s="1"/>
  <c r="K23" i="75"/>
  <c r="S124" i="75" s="1"/>
  <c r="J23" i="75"/>
  <c r="S123" i="75" s="1"/>
  <c r="I23" i="75"/>
  <c r="S122" i="75" s="1"/>
  <c r="H23" i="75"/>
  <c r="S121" i="75" s="1"/>
  <c r="G23" i="75"/>
  <c r="S120" i="75" s="1"/>
  <c r="F23" i="75"/>
  <c r="S119" i="75" s="1"/>
  <c r="P22" i="75"/>
  <c r="R129" i="75" s="1"/>
  <c r="O22" i="75"/>
  <c r="R128" i="75" s="1"/>
  <c r="N22" i="75"/>
  <c r="R127" i="75" s="1"/>
  <c r="M22" i="75"/>
  <c r="R126" i="75" s="1"/>
  <c r="L22" i="75"/>
  <c r="R125" i="75" s="1"/>
  <c r="K22" i="75"/>
  <c r="R124" i="75" s="1"/>
  <c r="J22" i="75"/>
  <c r="R123" i="75" s="1"/>
  <c r="I22" i="75"/>
  <c r="R122" i="75" s="1"/>
  <c r="H22" i="75"/>
  <c r="R121" i="75" s="1"/>
  <c r="G22" i="75"/>
  <c r="F22" i="75"/>
  <c r="R119" i="75" s="1"/>
  <c r="P21" i="75"/>
  <c r="Q129" i="75" s="1"/>
  <c r="O21" i="75"/>
  <c r="Q128" i="75" s="1"/>
  <c r="N21" i="75"/>
  <c r="Q127" i="75" s="1"/>
  <c r="M21" i="75"/>
  <c r="Q126" i="75" s="1"/>
  <c r="L21" i="75"/>
  <c r="Q125" i="75" s="1"/>
  <c r="K21" i="75"/>
  <c r="Q124" i="75" s="1"/>
  <c r="J21" i="75"/>
  <c r="Q123" i="75" s="1"/>
  <c r="I21" i="75"/>
  <c r="Q122" i="75" s="1"/>
  <c r="H21" i="75"/>
  <c r="Q121" i="75" s="1"/>
  <c r="G21" i="75"/>
  <c r="Q120" i="75" s="1"/>
  <c r="F21" i="75"/>
  <c r="Q119" i="75" s="1"/>
  <c r="P20" i="75"/>
  <c r="P129" i="75" s="1"/>
  <c r="O20" i="75"/>
  <c r="P128" i="75" s="1"/>
  <c r="N20" i="75"/>
  <c r="P127" i="75" s="1"/>
  <c r="M20" i="75"/>
  <c r="P126" i="75" s="1"/>
  <c r="L20" i="75"/>
  <c r="P125" i="75" s="1"/>
  <c r="K20" i="75"/>
  <c r="P124" i="75" s="1"/>
  <c r="J20" i="75"/>
  <c r="P123" i="75" s="1"/>
  <c r="I20" i="75"/>
  <c r="P122" i="75" s="1"/>
  <c r="H20" i="75"/>
  <c r="P121" i="75" s="1"/>
  <c r="G20" i="75"/>
  <c r="P120" i="75" s="1"/>
  <c r="F20" i="75"/>
  <c r="P119" i="75" s="1"/>
  <c r="P19" i="75"/>
  <c r="O129" i="75" s="1"/>
  <c r="O19" i="75"/>
  <c r="O128" i="75" s="1"/>
  <c r="N19" i="75"/>
  <c r="O127" i="75" s="1"/>
  <c r="M19" i="75"/>
  <c r="O126" i="75" s="1"/>
  <c r="L19" i="75"/>
  <c r="O125" i="75" s="1"/>
  <c r="K19" i="75"/>
  <c r="O124" i="75" s="1"/>
  <c r="J19" i="75"/>
  <c r="O123" i="75" s="1"/>
  <c r="I19" i="75"/>
  <c r="O122" i="75" s="1"/>
  <c r="H19" i="75"/>
  <c r="O121" i="75" s="1"/>
  <c r="G19" i="75"/>
  <c r="O120" i="75" s="1"/>
  <c r="F19" i="75"/>
  <c r="O119" i="75" s="1"/>
  <c r="P18" i="75"/>
  <c r="N129" i="75" s="1"/>
  <c r="O18" i="75"/>
  <c r="N128" i="75" s="1"/>
  <c r="N18" i="75"/>
  <c r="N127" i="75" s="1"/>
  <c r="M18" i="75"/>
  <c r="N126" i="75" s="1"/>
  <c r="L18" i="75"/>
  <c r="K18" i="75"/>
  <c r="J18" i="75"/>
  <c r="I18" i="75"/>
  <c r="N122" i="75" s="1"/>
  <c r="H18" i="75"/>
  <c r="N121" i="75" s="1"/>
  <c r="G18" i="75"/>
  <c r="F18" i="75"/>
  <c r="N119" i="75" s="1"/>
  <c r="P13" i="75"/>
  <c r="J129" i="75" s="1"/>
  <c r="O13" i="75"/>
  <c r="J128" i="75" s="1"/>
  <c r="N13" i="75"/>
  <c r="J127" i="75" s="1"/>
  <c r="M13" i="75"/>
  <c r="J126" i="75" s="1"/>
  <c r="L13" i="75"/>
  <c r="J125" i="75" s="1"/>
  <c r="K13" i="75"/>
  <c r="J124" i="75" s="1"/>
  <c r="J13" i="75"/>
  <c r="J123" i="75" s="1"/>
  <c r="I13" i="75"/>
  <c r="J121" i="75" s="1"/>
  <c r="H13" i="75"/>
  <c r="J120" i="75" s="1"/>
  <c r="G13" i="75"/>
  <c r="J119" i="75" s="1"/>
  <c r="F13" i="75"/>
  <c r="P12" i="75"/>
  <c r="I129" i="75" s="1"/>
  <c r="O12" i="75"/>
  <c r="I128" i="75" s="1"/>
  <c r="N12" i="75"/>
  <c r="I127" i="75" s="1"/>
  <c r="M12" i="75"/>
  <c r="I126" i="75" s="1"/>
  <c r="L12" i="75"/>
  <c r="K12" i="75"/>
  <c r="I124" i="75" s="1"/>
  <c r="J12" i="75"/>
  <c r="I123" i="75" s="1"/>
  <c r="I12" i="75"/>
  <c r="I122" i="75" s="1"/>
  <c r="H12" i="75"/>
  <c r="G12" i="75"/>
  <c r="I120" i="75" s="1"/>
  <c r="F12" i="75"/>
  <c r="P11" i="75"/>
  <c r="L129" i="75" s="1"/>
  <c r="O11" i="75"/>
  <c r="L128" i="75" s="1"/>
  <c r="N11" i="75"/>
  <c r="L127" i="75" s="1"/>
  <c r="M11" i="75"/>
  <c r="L126" i="75" s="1"/>
  <c r="L11" i="75"/>
  <c r="L125" i="75" s="1"/>
  <c r="K11" i="75"/>
  <c r="L124" i="75" s="1"/>
  <c r="J11" i="75"/>
  <c r="L123" i="75" s="1"/>
  <c r="I11" i="75"/>
  <c r="L122" i="75" s="1"/>
  <c r="H11" i="75"/>
  <c r="L121" i="75" s="1"/>
  <c r="G11" i="75"/>
  <c r="L120" i="75" s="1"/>
  <c r="F11" i="75"/>
  <c r="L119" i="75" s="1"/>
  <c r="P10" i="75"/>
  <c r="K129" i="75" s="1"/>
  <c r="AA129" i="75" s="1"/>
  <c r="O10" i="75"/>
  <c r="K128" i="75" s="1"/>
  <c r="N10" i="75"/>
  <c r="M10" i="75"/>
  <c r="K126" i="75" s="1"/>
  <c r="L10" i="75"/>
  <c r="K125" i="75" s="1"/>
  <c r="AA125" i="75" s="1"/>
  <c r="K10" i="75"/>
  <c r="K124" i="75" s="1"/>
  <c r="J10" i="75"/>
  <c r="I10" i="75"/>
  <c r="K122" i="75" s="1"/>
  <c r="H10" i="75"/>
  <c r="K121" i="75" s="1"/>
  <c r="AA121" i="75" s="1"/>
  <c r="G10" i="75"/>
  <c r="K120" i="75" s="1"/>
  <c r="F10" i="75"/>
  <c r="Q7" i="75"/>
  <c r="R6" i="75" s="1"/>
  <c r="P6" i="75"/>
  <c r="O6" i="75"/>
  <c r="N6" i="75"/>
  <c r="M6" i="75"/>
  <c r="L6" i="75"/>
  <c r="K6" i="75"/>
  <c r="J6" i="75"/>
  <c r="I6" i="75"/>
  <c r="H6" i="75"/>
  <c r="G6" i="75"/>
  <c r="F6" i="75"/>
  <c r="O9" i="75" l="1"/>
  <c r="P9" i="75"/>
  <c r="P14" i="75" s="1"/>
  <c r="C10" i="75"/>
  <c r="H9" i="75"/>
  <c r="H14" i="75" s="1"/>
  <c r="C32" i="75"/>
  <c r="M9" i="75"/>
  <c r="M14" i="75" s="1"/>
  <c r="H16" i="75"/>
  <c r="L16" i="75"/>
  <c r="H129" i="75"/>
  <c r="H124" i="75"/>
  <c r="O14" i="75"/>
  <c r="H126" i="75"/>
  <c r="H127" i="75"/>
  <c r="K16" i="75"/>
  <c r="G29" i="75"/>
  <c r="G31" i="75" s="1"/>
  <c r="K29" i="75"/>
  <c r="K31" i="75" s="1"/>
  <c r="Q22" i="75"/>
  <c r="H30" i="75"/>
  <c r="H128" i="75"/>
  <c r="M119" i="75"/>
  <c r="M127" i="75"/>
  <c r="K15" i="75"/>
  <c r="I16" i="75"/>
  <c r="H29" i="75"/>
  <c r="H31" i="75" s="1"/>
  <c r="N16" i="75"/>
  <c r="M129" i="75"/>
  <c r="I29" i="75"/>
  <c r="I31" i="75" s="1"/>
  <c r="L30" i="75"/>
  <c r="I121" i="75"/>
  <c r="H121" i="75" s="1"/>
  <c r="J122" i="75"/>
  <c r="H122" i="75" s="1"/>
  <c r="I125" i="75"/>
  <c r="H125" i="75" s="1"/>
  <c r="Q6" i="75"/>
  <c r="K9" i="75"/>
  <c r="K14" i="75" s="1"/>
  <c r="F16" i="75"/>
  <c r="J16" i="75"/>
  <c r="L15" i="75"/>
  <c r="L29" i="75"/>
  <c r="L31" i="75" s="1"/>
  <c r="L9" i="75"/>
  <c r="L14" i="75" s="1"/>
  <c r="H120" i="75"/>
  <c r="G15" i="75"/>
  <c r="P15" i="75"/>
  <c r="O16" i="75"/>
  <c r="M122" i="75"/>
  <c r="M126" i="75"/>
  <c r="Q24" i="75"/>
  <c r="Q28" i="75"/>
  <c r="M29" i="75"/>
  <c r="M31" i="75" s="1"/>
  <c r="O30" i="75"/>
  <c r="I119" i="75"/>
  <c r="H119" i="75" s="1"/>
  <c r="G9" i="75"/>
  <c r="G14" i="75" s="1"/>
  <c r="H15" i="75"/>
  <c r="G16" i="75"/>
  <c r="F29" i="75"/>
  <c r="F31" i="75" s="1"/>
  <c r="J29" i="75"/>
  <c r="J31" i="75" s="1"/>
  <c r="N29" i="75"/>
  <c r="N31" i="75" s="1"/>
  <c r="G30" i="75"/>
  <c r="P30" i="75"/>
  <c r="N123" i="75"/>
  <c r="M123" i="75" s="1"/>
  <c r="N125" i="75"/>
  <c r="M125" i="75" s="1"/>
  <c r="H123" i="75"/>
  <c r="M121" i="75"/>
  <c r="M128" i="75"/>
  <c r="R120" i="75"/>
  <c r="X120" i="75"/>
  <c r="AA122" i="75"/>
  <c r="AA126" i="75"/>
  <c r="Q10" i="75"/>
  <c r="Q30" i="75" s="1"/>
  <c r="Q11" i="75"/>
  <c r="P16" i="75"/>
  <c r="O29" i="75"/>
  <c r="O31" i="75" s="1"/>
  <c r="M30" i="75"/>
  <c r="N120" i="75"/>
  <c r="T120" i="75"/>
  <c r="N124" i="75"/>
  <c r="M124" i="75" s="1"/>
  <c r="I9" i="75"/>
  <c r="I14" i="75" s="1"/>
  <c r="K119" i="75"/>
  <c r="AA119" i="75" s="1"/>
  <c r="F30" i="75"/>
  <c r="F15" i="75"/>
  <c r="F9" i="75"/>
  <c r="K123" i="75"/>
  <c r="AA123" i="75" s="1"/>
  <c r="J30" i="75"/>
  <c r="J15" i="75"/>
  <c r="J9" i="75"/>
  <c r="J14" i="75" s="1"/>
  <c r="K127" i="75"/>
  <c r="AA127" i="75" s="1"/>
  <c r="N30" i="75"/>
  <c r="N15" i="75"/>
  <c r="N9" i="75"/>
  <c r="N14" i="75" s="1"/>
  <c r="Q12" i="75"/>
  <c r="Q13" i="75"/>
  <c r="M15" i="75"/>
  <c r="Q18" i="75"/>
  <c r="Q19" i="75"/>
  <c r="Q20" i="75"/>
  <c r="Q21" i="75"/>
  <c r="Q23" i="75"/>
  <c r="Q25" i="75"/>
  <c r="Q26" i="75"/>
  <c r="Q27" i="75"/>
  <c r="P29" i="75"/>
  <c r="P31" i="75" s="1"/>
  <c r="I30" i="75"/>
  <c r="AA120" i="75"/>
  <c r="AA124" i="75"/>
  <c r="AA128" i="75"/>
  <c r="I15" i="75"/>
  <c r="O15" i="75"/>
  <c r="M16" i="75"/>
  <c r="K30" i="75"/>
  <c r="J83" i="67"/>
  <c r="J85" i="67"/>
  <c r="H54" i="20"/>
  <c r="Q16" i="75" l="1"/>
  <c r="Q29" i="75"/>
  <c r="Q31" i="75" s="1"/>
  <c r="C12" i="75"/>
  <c r="M120" i="75"/>
  <c r="Q15" i="75"/>
  <c r="F14" i="75"/>
  <c r="Q9" i="75"/>
  <c r="F72" i="58"/>
  <c r="H72" i="58"/>
  <c r="E72" i="58" s="1"/>
  <c r="F73" i="58"/>
  <c r="H73" i="58"/>
  <c r="E73" i="58" s="1"/>
  <c r="R9" i="75" l="1"/>
  <c r="Q14" i="75"/>
  <c r="R14" i="75" s="1"/>
  <c r="F87" i="58"/>
  <c r="H87" i="58"/>
  <c r="E87" i="58" s="1"/>
  <c r="F81" i="58" l="1"/>
  <c r="H81" i="58"/>
  <c r="E81" i="58" s="1"/>
  <c r="F80" i="58"/>
  <c r="H80" i="58"/>
  <c r="E80" i="58" s="1"/>
  <c r="F82" i="58"/>
  <c r="H82" i="58"/>
  <c r="E82" i="58" s="1"/>
  <c r="F79" i="58"/>
  <c r="H79" i="58"/>
  <c r="E79" i="58" s="1"/>
  <c r="F78" i="58"/>
  <c r="H78" i="58"/>
  <c r="E78" i="58" s="1"/>
  <c r="F64" i="58"/>
  <c r="H64" i="58"/>
  <c r="E64" i="58" s="1"/>
  <c r="F63" i="58"/>
  <c r="H63" i="58"/>
  <c r="E63" i="58" s="1"/>
  <c r="F62" i="58"/>
  <c r="H62" i="58"/>
  <c r="E62" i="58" s="1"/>
  <c r="F61" i="58"/>
  <c r="H61" i="58"/>
  <c r="E61" i="58" s="1"/>
  <c r="F58" i="58"/>
  <c r="H58" i="58"/>
  <c r="E58" i="58" s="1"/>
  <c r="F54" i="58"/>
  <c r="H54" i="58"/>
  <c r="E54" i="58" s="1"/>
  <c r="F46" i="58" l="1"/>
  <c r="H46" i="58"/>
  <c r="E46" i="58" s="1"/>
  <c r="F45" i="58"/>
  <c r="H45" i="58"/>
  <c r="E45" i="58" s="1"/>
  <c r="F36" i="58"/>
  <c r="H36" i="58"/>
  <c r="E36" i="58" s="1"/>
  <c r="F35" i="58"/>
  <c r="H35" i="58"/>
  <c r="E35" i="58" s="1"/>
  <c r="F34" i="58"/>
  <c r="H34" i="58"/>
  <c r="E34" i="58" s="1"/>
  <c r="F33" i="58"/>
  <c r="H33" i="58"/>
  <c r="E33" i="58" s="1"/>
  <c r="F26" i="58"/>
  <c r="H26" i="58"/>
  <c r="E26" i="58" s="1"/>
  <c r="F28" i="58"/>
  <c r="H28" i="58"/>
  <c r="E28" i="58" s="1"/>
  <c r="F50" i="58" l="1"/>
  <c r="H50" i="58"/>
  <c r="E50" i="58" s="1"/>
  <c r="H51" i="58"/>
  <c r="E51" i="58" s="1"/>
  <c r="F52" i="58"/>
  <c r="H52" i="58"/>
  <c r="E52" i="58" s="1"/>
  <c r="F77" i="58"/>
  <c r="H77" i="58"/>
  <c r="E77" i="58" s="1"/>
  <c r="F48" i="58"/>
  <c r="AB15" i="20" l="1"/>
  <c r="P6" i="42" l="1"/>
  <c r="O6" i="42"/>
  <c r="N6" i="42"/>
  <c r="M6" i="42"/>
  <c r="L6" i="42"/>
  <c r="K6" i="42"/>
  <c r="I6" i="42"/>
  <c r="H6" i="42"/>
  <c r="G6" i="42"/>
  <c r="L94" i="48" l="1"/>
  <c r="L75" i="48"/>
  <c r="L56" i="48"/>
  <c r="L37" i="48"/>
  <c r="L8" i="48" l="1"/>
  <c r="L9" i="48"/>
  <c r="L10" i="48"/>
  <c r="L11" i="48"/>
  <c r="L12" i="48"/>
  <c r="L13" i="48"/>
  <c r="H26" i="48" l="1"/>
  <c r="G10" i="42"/>
  <c r="I20" i="47" l="1"/>
  <c r="I19" i="47"/>
  <c r="I18" i="47"/>
  <c r="I17" i="47"/>
  <c r="I16" i="47"/>
  <c r="I15" i="47"/>
  <c r="I12" i="47"/>
  <c r="I14" i="47"/>
  <c r="I13" i="47"/>
  <c r="H13" i="47"/>
  <c r="H14" i="47"/>
  <c r="H15" i="47"/>
  <c r="H16" i="47"/>
  <c r="H17" i="47"/>
  <c r="H18" i="47"/>
  <c r="H19" i="47"/>
  <c r="H20" i="47"/>
  <c r="I11" i="47"/>
  <c r="I10" i="47"/>
  <c r="J92" i="47"/>
  <c r="J78" i="47"/>
  <c r="J56" i="47"/>
  <c r="J33" i="47"/>
  <c r="J36" i="47"/>
  <c r="H10" i="42"/>
  <c r="I10" i="42"/>
  <c r="AC3" i="47"/>
  <c r="G10" i="47"/>
  <c r="H10" i="47"/>
  <c r="F11" i="47"/>
  <c r="AD3" i="47" s="1"/>
  <c r="G11" i="47"/>
  <c r="H11" i="47"/>
  <c r="F12" i="47"/>
  <c r="AE3" i="47" s="1"/>
  <c r="G12" i="47"/>
  <c r="H12" i="47"/>
  <c r="F13" i="47"/>
  <c r="AF3" i="47" s="1"/>
  <c r="G13" i="47"/>
  <c r="F14" i="47"/>
  <c r="AG3" i="47" s="1"/>
  <c r="G14" i="47"/>
  <c r="F15" i="47"/>
  <c r="AH3" i="47" s="1"/>
  <c r="G15" i="47"/>
  <c r="F16" i="47"/>
  <c r="AI3" i="47" s="1"/>
  <c r="G16" i="47"/>
  <c r="F17" i="47"/>
  <c r="AJ3" i="47" s="1"/>
  <c r="G17" i="47"/>
  <c r="F18" i="47"/>
  <c r="AK3" i="47" s="1"/>
  <c r="G18" i="47"/>
  <c r="F19" i="47"/>
  <c r="AL3" i="47" s="1"/>
  <c r="G19" i="47"/>
  <c r="X2" i="71"/>
  <c r="W2" i="71"/>
  <c r="V2" i="71"/>
  <c r="U2" i="71"/>
  <c r="T2" i="71"/>
  <c r="S2" i="71"/>
  <c r="R2" i="71"/>
  <c r="Q2" i="71"/>
  <c r="P2" i="71"/>
  <c r="O2" i="71"/>
  <c r="N2" i="71"/>
  <c r="M2" i="71"/>
  <c r="L2" i="71"/>
  <c r="J2" i="71"/>
  <c r="I2" i="71"/>
  <c r="N8" i="47"/>
  <c r="N9" i="47"/>
  <c r="N10" i="47"/>
  <c r="N11" i="47"/>
  <c r="N12" i="47"/>
  <c r="N13" i="47"/>
  <c r="N14" i="47"/>
  <c r="N15" i="47"/>
  <c r="N16" i="47"/>
  <c r="N17" i="47"/>
  <c r="G7" i="47"/>
  <c r="H7" i="47"/>
  <c r="I7" i="47"/>
  <c r="Z15" i="20"/>
  <c r="Z16" i="20"/>
  <c r="Z17" i="20"/>
  <c r="AE18" i="20"/>
  <c r="AB18" i="20"/>
  <c r="AB17" i="20"/>
  <c r="AB16" i="20"/>
  <c r="H27" i="42"/>
  <c r="W121" i="42" s="1"/>
  <c r="R4" i="20"/>
  <c r="L15" i="48"/>
  <c r="H9" i="47"/>
  <c r="AE17" i="20"/>
  <c r="AG17" i="20" s="1"/>
  <c r="AE16" i="20"/>
  <c r="AH16" i="20" s="1"/>
  <c r="L16" i="48"/>
  <c r="L17" i="48"/>
  <c r="J29" i="47"/>
  <c r="J28" i="47"/>
  <c r="J27" i="47"/>
  <c r="J85" i="47"/>
  <c r="J86" i="47"/>
  <c r="J87" i="47"/>
  <c r="J88" i="47"/>
  <c r="J89" i="47"/>
  <c r="J90" i="47"/>
  <c r="J91" i="47"/>
  <c r="J93" i="47"/>
  <c r="J94" i="47"/>
  <c r="J95" i="47"/>
  <c r="J96" i="47"/>
  <c r="J97" i="47"/>
  <c r="N95" i="47"/>
  <c r="N76" i="47"/>
  <c r="N57" i="47"/>
  <c r="N38" i="47"/>
  <c r="J66" i="47"/>
  <c r="J67" i="47"/>
  <c r="J68" i="47"/>
  <c r="J69" i="47"/>
  <c r="J70" i="47"/>
  <c r="J71" i="47"/>
  <c r="J72" i="47"/>
  <c r="J73" i="47"/>
  <c r="J74" i="47"/>
  <c r="J75" i="47"/>
  <c r="J76" i="47"/>
  <c r="J77" i="47"/>
  <c r="J47" i="47"/>
  <c r="J48" i="47"/>
  <c r="F10" i="48"/>
  <c r="G10" i="48"/>
  <c r="G14" i="48"/>
  <c r="K7" i="47"/>
  <c r="F8" i="47"/>
  <c r="Y3" i="47" s="1"/>
  <c r="G8" i="47"/>
  <c r="H8" i="47"/>
  <c r="I8" i="47"/>
  <c r="F9" i="47"/>
  <c r="Z3" i="47" s="1"/>
  <c r="G9" i="47"/>
  <c r="I9" i="47"/>
  <c r="F20" i="47"/>
  <c r="AM3" i="47" s="1"/>
  <c r="G20" i="47"/>
  <c r="I23" i="42"/>
  <c r="S122" i="42" s="1"/>
  <c r="U13" i="20"/>
  <c r="A29" i="58" s="1"/>
  <c r="K80" i="48"/>
  <c r="K61" i="48"/>
  <c r="K42" i="48"/>
  <c r="K23" i="48"/>
  <c r="F8" i="48"/>
  <c r="G8" i="48"/>
  <c r="F9" i="48"/>
  <c r="G9" i="48"/>
  <c r="F11" i="48"/>
  <c r="G11" i="48"/>
  <c r="G12" i="48"/>
  <c r="F12" i="48"/>
  <c r="F13" i="48"/>
  <c r="G13" i="48"/>
  <c r="F14" i="48"/>
  <c r="F15" i="48"/>
  <c r="G15" i="48"/>
  <c r="F16" i="48"/>
  <c r="G16" i="48"/>
  <c r="G17" i="48"/>
  <c r="F17" i="48"/>
  <c r="F18" i="48"/>
  <c r="G18" i="48"/>
  <c r="F19" i="48"/>
  <c r="G19" i="48"/>
  <c r="F20" i="48"/>
  <c r="G20" i="48"/>
  <c r="F7" i="48"/>
  <c r="G7" i="48"/>
  <c r="Q101" i="42"/>
  <c r="C116" i="42" s="1"/>
  <c r="C95" i="42"/>
  <c r="Q59" i="42"/>
  <c r="C74" i="42" s="1"/>
  <c r="Q38" i="42"/>
  <c r="P10" i="42"/>
  <c r="O10" i="42"/>
  <c r="N10" i="42"/>
  <c r="N9" i="42" s="1"/>
  <c r="M10" i="42"/>
  <c r="L10" i="42"/>
  <c r="K10" i="42"/>
  <c r="J10" i="42"/>
  <c r="J9" i="42" s="1"/>
  <c r="F18" i="42"/>
  <c r="N119" i="42" s="1"/>
  <c r="F19" i="42"/>
  <c r="O119" i="42" s="1"/>
  <c r="F20" i="42"/>
  <c r="P119" i="42" s="1"/>
  <c r="F21" i="42"/>
  <c r="Q119" i="42" s="1"/>
  <c r="F22" i="42"/>
  <c r="R119" i="42" s="1"/>
  <c r="F23" i="42"/>
  <c r="S119" i="42" s="1"/>
  <c r="F24" i="42"/>
  <c r="F25" i="42"/>
  <c r="U119" i="42" s="1"/>
  <c r="F26" i="42"/>
  <c r="V119" i="42" s="1"/>
  <c r="F27" i="42"/>
  <c r="W119" i="42" s="1"/>
  <c r="F28" i="42"/>
  <c r="X119" i="42" s="1"/>
  <c r="G18" i="42"/>
  <c r="N120" i="42" s="1"/>
  <c r="G19" i="42"/>
  <c r="O120" i="42" s="1"/>
  <c r="G20" i="42"/>
  <c r="P120" i="42" s="1"/>
  <c r="G21" i="42"/>
  <c r="Q120" i="42" s="1"/>
  <c r="G22" i="42"/>
  <c r="R120" i="42" s="1"/>
  <c r="G23" i="42"/>
  <c r="S120" i="42" s="1"/>
  <c r="G24" i="42"/>
  <c r="T120" i="42" s="1"/>
  <c r="G25" i="42"/>
  <c r="U120" i="42" s="1"/>
  <c r="G26" i="42"/>
  <c r="V120" i="42" s="1"/>
  <c r="G27" i="42"/>
  <c r="W120" i="42" s="1"/>
  <c r="G28" i="42"/>
  <c r="X120" i="42" s="1"/>
  <c r="H18" i="42"/>
  <c r="N121" i="42" s="1"/>
  <c r="H19" i="42"/>
  <c r="O121" i="42" s="1"/>
  <c r="H20" i="42"/>
  <c r="P121" i="42" s="1"/>
  <c r="H21" i="42"/>
  <c r="Q121" i="42" s="1"/>
  <c r="H22" i="42"/>
  <c r="R121" i="42" s="1"/>
  <c r="H23" i="42"/>
  <c r="S121" i="42" s="1"/>
  <c r="H24" i="42"/>
  <c r="T121" i="42" s="1"/>
  <c r="H25" i="42"/>
  <c r="U121" i="42" s="1"/>
  <c r="H26" i="42"/>
  <c r="V121" i="42" s="1"/>
  <c r="H28" i="42"/>
  <c r="X121" i="42" s="1"/>
  <c r="I18" i="42"/>
  <c r="N122" i="42" s="1"/>
  <c r="I19" i="42"/>
  <c r="O122" i="42" s="1"/>
  <c r="I20" i="42"/>
  <c r="P122" i="42" s="1"/>
  <c r="I21" i="42"/>
  <c r="Q122" i="42" s="1"/>
  <c r="I22" i="42"/>
  <c r="R122" i="42" s="1"/>
  <c r="I24" i="42"/>
  <c r="T122" i="42" s="1"/>
  <c r="I25" i="42"/>
  <c r="U122" i="42" s="1"/>
  <c r="I26" i="42"/>
  <c r="V122" i="42" s="1"/>
  <c r="I27" i="42"/>
  <c r="W122" i="42" s="1"/>
  <c r="I28" i="42"/>
  <c r="X122" i="42" s="1"/>
  <c r="J18" i="42"/>
  <c r="N123" i="42" s="1"/>
  <c r="J19" i="42"/>
  <c r="O123" i="42" s="1"/>
  <c r="J20" i="42"/>
  <c r="P123" i="42" s="1"/>
  <c r="J21" i="42"/>
  <c r="Q123" i="42" s="1"/>
  <c r="J22" i="42"/>
  <c r="J23" i="42"/>
  <c r="S123" i="42" s="1"/>
  <c r="J24" i="42"/>
  <c r="T123" i="42" s="1"/>
  <c r="J25" i="42"/>
  <c r="U123" i="42" s="1"/>
  <c r="J26" i="42"/>
  <c r="V123" i="42" s="1"/>
  <c r="J27" i="42"/>
  <c r="W123" i="42" s="1"/>
  <c r="J28" i="42"/>
  <c r="X123" i="42" s="1"/>
  <c r="K18" i="42"/>
  <c r="N124" i="42" s="1"/>
  <c r="K19" i="42"/>
  <c r="O124" i="42" s="1"/>
  <c r="K20" i="42"/>
  <c r="P124" i="42" s="1"/>
  <c r="K21" i="42"/>
  <c r="Q124" i="42" s="1"/>
  <c r="K22" i="42"/>
  <c r="K23" i="42"/>
  <c r="S124" i="42" s="1"/>
  <c r="K24" i="42"/>
  <c r="T124" i="42" s="1"/>
  <c r="K25" i="42"/>
  <c r="U124" i="42" s="1"/>
  <c r="K26" i="42"/>
  <c r="V124" i="42" s="1"/>
  <c r="K27" i="42"/>
  <c r="W124" i="42" s="1"/>
  <c r="K28" i="42"/>
  <c r="X124" i="42" s="1"/>
  <c r="L18" i="42"/>
  <c r="N125" i="42" s="1"/>
  <c r="L19" i="42"/>
  <c r="O125" i="42" s="1"/>
  <c r="L20" i="42"/>
  <c r="P125" i="42" s="1"/>
  <c r="L21" i="42"/>
  <c r="Q125" i="42" s="1"/>
  <c r="L22" i="42"/>
  <c r="R125" i="42" s="1"/>
  <c r="L23" i="42"/>
  <c r="S125" i="42" s="1"/>
  <c r="L24" i="42"/>
  <c r="T125" i="42" s="1"/>
  <c r="L25" i="42"/>
  <c r="U125" i="42" s="1"/>
  <c r="L26" i="42"/>
  <c r="V125" i="42" s="1"/>
  <c r="L27" i="42"/>
  <c r="W125" i="42" s="1"/>
  <c r="L28" i="42"/>
  <c r="X125" i="42" s="1"/>
  <c r="M18" i="42"/>
  <c r="N126" i="42" s="1"/>
  <c r="M19" i="42"/>
  <c r="O126" i="42" s="1"/>
  <c r="M20" i="42"/>
  <c r="P126" i="42" s="1"/>
  <c r="M21" i="42"/>
  <c r="Q126" i="42" s="1"/>
  <c r="M22" i="42"/>
  <c r="R126" i="42" s="1"/>
  <c r="M23" i="42"/>
  <c r="S126" i="42" s="1"/>
  <c r="M24" i="42"/>
  <c r="T126" i="42" s="1"/>
  <c r="M25" i="42"/>
  <c r="U126" i="42" s="1"/>
  <c r="M26" i="42"/>
  <c r="V126" i="42" s="1"/>
  <c r="M27" i="42"/>
  <c r="W126" i="42" s="1"/>
  <c r="M28" i="42"/>
  <c r="X126" i="42" s="1"/>
  <c r="N18" i="42"/>
  <c r="N127" i="42" s="1"/>
  <c r="N19" i="42"/>
  <c r="O127" i="42" s="1"/>
  <c r="N20" i="42"/>
  <c r="P127" i="42" s="1"/>
  <c r="N21" i="42"/>
  <c r="Q127" i="42" s="1"/>
  <c r="N22" i="42"/>
  <c r="R127" i="42" s="1"/>
  <c r="N23" i="42"/>
  <c r="S127" i="42" s="1"/>
  <c r="N24" i="42"/>
  <c r="T127" i="42" s="1"/>
  <c r="N25" i="42"/>
  <c r="U127" i="42" s="1"/>
  <c r="N26" i="42"/>
  <c r="V127" i="42" s="1"/>
  <c r="N27" i="42"/>
  <c r="W127" i="42" s="1"/>
  <c r="N28" i="42"/>
  <c r="X127" i="42" s="1"/>
  <c r="O18" i="42"/>
  <c r="N128" i="42" s="1"/>
  <c r="O19" i="42"/>
  <c r="O128" i="42" s="1"/>
  <c r="O20" i="42"/>
  <c r="O21" i="42"/>
  <c r="Q128" i="42" s="1"/>
  <c r="O22" i="42"/>
  <c r="R128" i="42" s="1"/>
  <c r="O23" i="42"/>
  <c r="S128" i="42" s="1"/>
  <c r="O24" i="42"/>
  <c r="T128" i="42" s="1"/>
  <c r="O25" i="42"/>
  <c r="U128" i="42" s="1"/>
  <c r="O26" i="42"/>
  <c r="V128" i="42" s="1"/>
  <c r="O27" i="42"/>
  <c r="W128" i="42" s="1"/>
  <c r="O28" i="42"/>
  <c r="X128" i="42" s="1"/>
  <c r="P18" i="42"/>
  <c r="P19" i="42"/>
  <c r="O129" i="42" s="1"/>
  <c r="P20" i="42"/>
  <c r="P129" i="42" s="1"/>
  <c r="P21" i="42"/>
  <c r="Q129" i="42" s="1"/>
  <c r="P22" i="42"/>
  <c r="R129" i="42" s="1"/>
  <c r="P23" i="42"/>
  <c r="S129" i="42" s="1"/>
  <c r="P24" i="42"/>
  <c r="T129" i="42" s="1"/>
  <c r="P25" i="42"/>
  <c r="U129" i="42" s="1"/>
  <c r="P26" i="42"/>
  <c r="V129" i="42" s="1"/>
  <c r="P27" i="42"/>
  <c r="W129" i="42" s="1"/>
  <c r="P28" i="42"/>
  <c r="X129" i="42" s="1"/>
  <c r="I11" i="42"/>
  <c r="L122" i="42" s="1"/>
  <c r="I119" i="42"/>
  <c r="F11" i="42"/>
  <c r="L119" i="42" s="1"/>
  <c r="H57" i="58"/>
  <c r="E57" i="58" s="1"/>
  <c r="H65" i="58"/>
  <c r="E65" i="58" s="1"/>
  <c r="H43" i="58"/>
  <c r="E43" i="58" s="1"/>
  <c r="F43" i="58"/>
  <c r="H84" i="58"/>
  <c r="E84" i="58" s="1"/>
  <c r="F84" i="58"/>
  <c r="F3" i="58"/>
  <c r="F4" i="58"/>
  <c r="F5" i="58"/>
  <c r="F6" i="58"/>
  <c r="F7" i="58"/>
  <c r="F8" i="58"/>
  <c r="F9" i="58"/>
  <c r="F10" i="58"/>
  <c r="F11" i="58"/>
  <c r="F12" i="58"/>
  <c r="F13" i="58"/>
  <c r="F14" i="58"/>
  <c r="F15" i="58"/>
  <c r="F16" i="58"/>
  <c r="F17" i="58"/>
  <c r="F18" i="58"/>
  <c r="F19" i="58"/>
  <c r="F20" i="58"/>
  <c r="F21" i="58"/>
  <c r="F22" i="58"/>
  <c r="F23" i="58"/>
  <c r="F24" i="58"/>
  <c r="F25" i="58"/>
  <c r="F27" i="58"/>
  <c r="F88" i="58"/>
  <c r="F30" i="58"/>
  <c r="F31" i="58"/>
  <c r="F32" i="58"/>
  <c r="F37" i="58"/>
  <c r="F89" i="58"/>
  <c r="F90" i="58"/>
  <c r="F91" i="58"/>
  <c r="F92" i="58"/>
  <c r="F93" i="58"/>
  <c r="F38" i="58"/>
  <c r="F39" i="58"/>
  <c r="F40" i="58"/>
  <c r="F41" i="58"/>
  <c r="F42" i="58"/>
  <c r="F44" i="58"/>
  <c r="F47" i="58"/>
  <c r="F53" i="58"/>
  <c r="F55" i="58"/>
  <c r="F56" i="58"/>
  <c r="F94" i="58"/>
  <c r="F57" i="58"/>
  <c r="F95" i="58"/>
  <c r="F59" i="58"/>
  <c r="F60" i="58"/>
  <c r="F96" i="58"/>
  <c r="F97" i="58"/>
  <c r="F65" i="58"/>
  <c r="F66" i="58"/>
  <c r="F67" i="58"/>
  <c r="F68" i="58"/>
  <c r="F69" i="58"/>
  <c r="F70" i="58"/>
  <c r="F74" i="58"/>
  <c r="F75" i="58"/>
  <c r="F76" i="58"/>
  <c r="F99" i="58"/>
  <c r="F100" i="58"/>
  <c r="F101" i="58"/>
  <c r="F102" i="58"/>
  <c r="F83" i="58"/>
  <c r="F85" i="58"/>
  <c r="F86" i="58"/>
  <c r="F2" i="58"/>
  <c r="H67" i="58"/>
  <c r="E67" i="58" s="1"/>
  <c r="H66" i="58"/>
  <c r="E66" i="58" s="1"/>
  <c r="H44" i="58"/>
  <c r="E44" i="58" s="1"/>
  <c r="H42" i="58"/>
  <c r="E42" i="58" s="1"/>
  <c r="H41" i="58"/>
  <c r="E41" i="58" s="1"/>
  <c r="H40" i="58"/>
  <c r="E40" i="58" s="1"/>
  <c r="H39" i="58"/>
  <c r="E39" i="58" s="1"/>
  <c r="AM3" i="20"/>
  <c r="H11" i="42"/>
  <c r="L121" i="42" s="1"/>
  <c r="J11" i="42"/>
  <c r="L123" i="42" s="1"/>
  <c r="K11" i="42"/>
  <c r="L124" i="42" s="1"/>
  <c r="L11" i="42"/>
  <c r="L125" i="42" s="1"/>
  <c r="M11" i="42"/>
  <c r="L126" i="42" s="1"/>
  <c r="N11" i="42"/>
  <c r="L127" i="42" s="1"/>
  <c r="O11" i="42"/>
  <c r="L128" i="42" s="1"/>
  <c r="P11" i="42"/>
  <c r="L129" i="42" s="1"/>
  <c r="G11" i="42"/>
  <c r="L120" i="42" s="1"/>
  <c r="Q39" i="42"/>
  <c r="Q102" i="42"/>
  <c r="Q81" i="42"/>
  <c r="Q60" i="42"/>
  <c r="C119" i="42"/>
  <c r="F119" i="42"/>
  <c r="G119" i="42"/>
  <c r="C120" i="42"/>
  <c r="F120" i="42"/>
  <c r="G120" i="42"/>
  <c r="C121" i="42"/>
  <c r="F121" i="42"/>
  <c r="G121" i="42"/>
  <c r="C122" i="42"/>
  <c r="F122" i="42"/>
  <c r="G122" i="42"/>
  <c r="C123" i="42"/>
  <c r="F123" i="42"/>
  <c r="G123" i="42"/>
  <c r="C124" i="42"/>
  <c r="F124" i="42"/>
  <c r="G124" i="42"/>
  <c r="C125" i="42"/>
  <c r="F125" i="42"/>
  <c r="G125" i="42"/>
  <c r="C126" i="42"/>
  <c r="F126" i="42"/>
  <c r="G126" i="42"/>
  <c r="C127" i="42"/>
  <c r="F127" i="42"/>
  <c r="G127" i="42"/>
  <c r="C128" i="42"/>
  <c r="F128" i="42"/>
  <c r="G128" i="42"/>
  <c r="C129" i="42"/>
  <c r="F129" i="42"/>
  <c r="G129" i="42"/>
  <c r="H69" i="58"/>
  <c r="E69" i="58" s="1"/>
  <c r="H88" i="58"/>
  <c r="E88" i="58" s="1"/>
  <c r="H96" i="48"/>
  <c r="H95" i="48"/>
  <c r="H94" i="48"/>
  <c r="H93" i="48"/>
  <c r="H92" i="48"/>
  <c r="H91" i="48"/>
  <c r="H90" i="48"/>
  <c r="H89" i="48"/>
  <c r="H88" i="48"/>
  <c r="H87" i="48"/>
  <c r="H86" i="48"/>
  <c r="H85" i="48"/>
  <c r="H84" i="48"/>
  <c r="H83" i="48"/>
  <c r="H77" i="48"/>
  <c r="H76" i="48"/>
  <c r="H75" i="48"/>
  <c r="H74" i="48"/>
  <c r="H73" i="48"/>
  <c r="H72" i="48"/>
  <c r="H71" i="48"/>
  <c r="H70" i="48"/>
  <c r="H69" i="48"/>
  <c r="H68" i="48"/>
  <c r="H67" i="48"/>
  <c r="H66" i="48"/>
  <c r="H65" i="48"/>
  <c r="H64" i="48"/>
  <c r="H58" i="48"/>
  <c r="H57" i="48"/>
  <c r="H56" i="48"/>
  <c r="H55" i="48"/>
  <c r="H54" i="48"/>
  <c r="H53" i="48"/>
  <c r="H52" i="48"/>
  <c r="H51" i="48"/>
  <c r="H50" i="48"/>
  <c r="H49" i="48"/>
  <c r="H48" i="48"/>
  <c r="H47" i="48"/>
  <c r="H46" i="48"/>
  <c r="H45" i="48"/>
  <c r="H39" i="48"/>
  <c r="H38" i="48"/>
  <c r="H37" i="48"/>
  <c r="H36" i="48"/>
  <c r="H35" i="48"/>
  <c r="H34" i="48"/>
  <c r="H33" i="48"/>
  <c r="H32" i="48"/>
  <c r="H31" i="48"/>
  <c r="H30" i="48"/>
  <c r="H29" i="48"/>
  <c r="H28" i="48"/>
  <c r="H27" i="48"/>
  <c r="H60" i="20"/>
  <c r="H61" i="20"/>
  <c r="H62" i="20"/>
  <c r="H55" i="20"/>
  <c r="H56" i="20"/>
  <c r="H57" i="20"/>
  <c r="H58" i="20"/>
  <c r="H59" i="20"/>
  <c r="M81" i="47"/>
  <c r="M62" i="47"/>
  <c r="M43" i="47"/>
  <c r="M24" i="47"/>
  <c r="J84" i="47"/>
  <c r="J65" i="47"/>
  <c r="J59" i="47"/>
  <c r="J58" i="47"/>
  <c r="J57" i="47"/>
  <c r="J55" i="47"/>
  <c r="J54" i="47"/>
  <c r="J53" i="47"/>
  <c r="J52" i="47"/>
  <c r="J51" i="47"/>
  <c r="J50" i="47"/>
  <c r="J49" i="47"/>
  <c r="J46" i="47"/>
  <c r="J40" i="47"/>
  <c r="J39" i="47"/>
  <c r="J38" i="47"/>
  <c r="J37" i="47"/>
  <c r="J35" i="47"/>
  <c r="J34" i="47"/>
  <c r="J32" i="47"/>
  <c r="J31" i="47"/>
  <c r="J30" i="47"/>
  <c r="O76" i="42"/>
  <c r="Q82" i="42"/>
  <c r="Q83" i="42"/>
  <c r="Q84" i="42"/>
  <c r="Q85" i="42"/>
  <c r="Q86" i="42"/>
  <c r="Q87" i="42"/>
  <c r="Q88" i="42"/>
  <c r="Q89" i="42"/>
  <c r="Q90" i="42"/>
  <c r="Q91" i="42"/>
  <c r="Q92" i="42"/>
  <c r="Q93" i="42"/>
  <c r="Q94" i="42"/>
  <c r="O97" i="42"/>
  <c r="Q103" i="42"/>
  <c r="Q104" i="42"/>
  <c r="Q105" i="42"/>
  <c r="Q106" i="42"/>
  <c r="Q107" i="42"/>
  <c r="Q108" i="42"/>
  <c r="Q109" i="42"/>
  <c r="Q110" i="42"/>
  <c r="Q111" i="42"/>
  <c r="Q112" i="42"/>
  <c r="Q113" i="42"/>
  <c r="Q114" i="42"/>
  <c r="Q115" i="42"/>
  <c r="O55" i="42"/>
  <c r="Q61" i="42"/>
  <c r="Q62" i="42"/>
  <c r="Q63" i="42"/>
  <c r="Q64" i="42"/>
  <c r="Q65" i="42"/>
  <c r="Q66" i="42"/>
  <c r="Q67" i="42"/>
  <c r="Q68" i="42"/>
  <c r="Q69" i="42"/>
  <c r="Q70" i="42"/>
  <c r="Q71" i="42"/>
  <c r="Q72" i="42"/>
  <c r="Q73" i="42"/>
  <c r="O34" i="42"/>
  <c r="Q40" i="42"/>
  <c r="Q41" i="42"/>
  <c r="Q42" i="42"/>
  <c r="Q43" i="42"/>
  <c r="Q44" i="42"/>
  <c r="Q45" i="42"/>
  <c r="Q46" i="42"/>
  <c r="Q47" i="42"/>
  <c r="Q48" i="42"/>
  <c r="Q49" i="42"/>
  <c r="Q50" i="42"/>
  <c r="Q51" i="42"/>
  <c r="Q52" i="42"/>
  <c r="C4" i="67"/>
  <c r="W165" i="67"/>
  <c r="N31" i="67" s="1"/>
  <c r="M164" i="67"/>
  <c r="J164" i="67"/>
  <c r="G164" i="67"/>
  <c r="M163" i="67"/>
  <c r="J163" i="67"/>
  <c r="G163" i="67"/>
  <c r="M162" i="67"/>
  <c r="J162" i="67"/>
  <c r="G162" i="67"/>
  <c r="M161" i="67"/>
  <c r="J161" i="67"/>
  <c r="G161" i="67"/>
  <c r="M160" i="67"/>
  <c r="J160" i="67"/>
  <c r="G160" i="67"/>
  <c r="M159" i="67"/>
  <c r="J159" i="67"/>
  <c r="G159" i="67"/>
  <c r="M158" i="67"/>
  <c r="J158" i="67"/>
  <c r="G158" i="67"/>
  <c r="M157" i="67"/>
  <c r="J157" i="67"/>
  <c r="G157" i="67"/>
  <c r="M156" i="67"/>
  <c r="J156" i="67"/>
  <c r="G156" i="67"/>
  <c r="M155" i="67"/>
  <c r="J155" i="67"/>
  <c r="G155" i="67"/>
  <c r="M154" i="67"/>
  <c r="J154" i="67"/>
  <c r="G154" i="67"/>
  <c r="M153" i="67"/>
  <c r="J153" i="67"/>
  <c r="G153" i="67"/>
  <c r="M152" i="67"/>
  <c r="J152" i="67"/>
  <c r="G152" i="67"/>
  <c r="M151" i="67"/>
  <c r="J151" i="67"/>
  <c r="G151" i="67"/>
  <c r="M150" i="67"/>
  <c r="J150" i="67"/>
  <c r="G150" i="67"/>
  <c r="W145" i="67"/>
  <c r="N30" i="67" s="1"/>
  <c r="M144" i="67"/>
  <c r="J144" i="67"/>
  <c r="G144" i="67"/>
  <c r="M143" i="67"/>
  <c r="J143" i="67"/>
  <c r="G143" i="67"/>
  <c r="M142" i="67"/>
  <c r="J142" i="67"/>
  <c r="G142" i="67"/>
  <c r="M141" i="67"/>
  <c r="J141" i="67"/>
  <c r="G141" i="67"/>
  <c r="M140" i="67"/>
  <c r="J140" i="67"/>
  <c r="G140" i="67"/>
  <c r="M139" i="67"/>
  <c r="J139" i="67"/>
  <c r="G139" i="67"/>
  <c r="M138" i="67"/>
  <c r="J138" i="67"/>
  <c r="G138" i="67"/>
  <c r="M137" i="67"/>
  <c r="J137" i="67"/>
  <c r="G137" i="67"/>
  <c r="M136" i="67"/>
  <c r="J136" i="67"/>
  <c r="G136" i="67"/>
  <c r="M135" i="67"/>
  <c r="J135" i="67"/>
  <c r="G135" i="67"/>
  <c r="M134" i="67"/>
  <c r="J134" i="67"/>
  <c r="G134" i="67"/>
  <c r="M133" i="67"/>
  <c r="J133" i="67"/>
  <c r="G133" i="67"/>
  <c r="M132" i="67"/>
  <c r="J132" i="67"/>
  <c r="G132" i="67"/>
  <c r="M131" i="67"/>
  <c r="J131" i="67"/>
  <c r="G131" i="67"/>
  <c r="M130" i="67"/>
  <c r="J130" i="67"/>
  <c r="G130" i="67"/>
  <c r="J26" i="67"/>
  <c r="N116" i="67"/>
  <c r="J116" i="67"/>
  <c r="N104" i="67"/>
  <c r="J104" i="67"/>
  <c r="N103" i="67"/>
  <c r="J103" i="67"/>
  <c r="N99" i="67"/>
  <c r="J99" i="67"/>
  <c r="J98" i="67"/>
  <c r="N98" i="67"/>
  <c r="N94" i="67"/>
  <c r="J94" i="67"/>
  <c r="N93" i="67"/>
  <c r="J93" i="67"/>
  <c r="N92" i="67"/>
  <c r="J92" i="67"/>
  <c r="N91" i="67"/>
  <c r="J91" i="67"/>
  <c r="N90" i="67"/>
  <c r="J90" i="67"/>
  <c r="N89" i="67"/>
  <c r="J89" i="67"/>
  <c r="N88" i="67"/>
  <c r="J88" i="67"/>
  <c r="N87" i="67"/>
  <c r="J87" i="67"/>
  <c r="N86" i="67"/>
  <c r="J86" i="67"/>
  <c r="N85" i="67"/>
  <c r="N84" i="67"/>
  <c r="J84" i="67"/>
  <c r="N83" i="67"/>
  <c r="N77" i="67"/>
  <c r="J77" i="67"/>
  <c r="N76" i="67"/>
  <c r="J76" i="67"/>
  <c r="N75" i="67"/>
  <c r="J75" i="67"/>
  <c r="N69" i="67"/>
  <c r="J69" i="67"/>
  <c r="N68" i="67"/>
  <c r="J68" i="67"/>
  <c r="N67" i="67"/>
  <c r="J67" i="67"/>
  <c r="N66" i="67"/>
  <c r="J66" i="67"/>
  <c r="N65" i="67"/>
  <c r="J65" i="67"/>
  <c r="N63" i="67"/>
  <c r="J63" i="67"/>
  <c r="N62" i="67"/>
  <c r="J62" i="67"/>
  <c r="N61" i="67"/>
  <c r="J61" i="67"/>
  <c r="N60" i="67"/>
  <c r="J60" i="67"/>
  <c r="N59" i="67"/>
  <c r="J59" i="67"/>
  <c r="N53" i="67"/>
  <c r="J53" i="67"/>
  <c r="N52" i="67"/>
  <c r="J52" i="67"/>
  <c r="N51" i="67"/>
  <c r="J51" i="67"/>
  <c r="N50" i="67"/>
  <c r="J50" i="67"/>
  <c r="N49" i="67"/>
  <c r="J49" i="67"/>
  <c r="N43" i="67"/>
  <c r="J43" i="67"/>
  <c r="N42" i="67"/>
  <c r="J42" i="67"/>
  <c r="N41" i="67"/>
  <c r="J41" i="67"/>
  <c r="N39" i="67"/>
  <c r="J39" i="67"/>
  <c r="N38" i="67"/>
  <c r="J38" i="67"/>
  <c r="N37" i="67"/>
  <c r="J37" i="67"/>
  <c r="N26" i="67"/>
  <c r="P19" i="67"/>
  <c r="P18" i="67"/>
  <c r="P17" i="67"/>
  <c r="P16" i="67"/>
  <c r="P15" i="67"/>
  <c r="J20" i="67"/>
  <c r="P14" i="67"/>
  <c r="P9" i="67"/>
  <c r="N9" i="67"/>
  <c r="L9" i="67"/>
  <c r="N20" i="67"/>
  <c r="AE14" i="20"/>
  <c r="U14" i="20"/>
  <c r="H27" i="58"/>
  <c r="E27" i="58" s="1"/>
  <c r="H30" i="58"/>
  <c r="E30" i="58" s="1"/>
  <c r="H31" i="58"/>
  <c r="E31" i="58" s="1"/>
  <c r="H32" i="58"/>
  <c r="E32" i="58" s="1"/>
  <c r="H37" i="58"/>
  <c r="E37" i="58" s="1"/>
  <c r="H89" i="58"/>
  <c r="E89" i="58" s="1"/>
  <c r="H90" i="58"/>
  <c r="E90" i="58" s="1"/>
  <c r="H91" i="58"/>
  <c r="E91" i="58" s="1"/>
  <c r="H92" i="58"/>
  <c r="E92" i="58" s="1"/>
  <c r="H93" i="58"/>
  <c r="E93" i="58" s="1"/>
  <c r="H38" i="58"/>
  <c r="E38" i="58" s="1"/>
  <c r="H47" i="58"/>
  <c r="E47" i="58" s="1"/>
  <c r="H53" i="58"/>
  <c r="E53" i="58" s="1"/>
  <c r="H55" i="58"/>
  <c r="E55" i="58" s="1"/>
  <c r="H56" i="58"/>
  <c r="E56" i="58" s="1"/>
  <c r="H94" i="58"/>
  <c r="E94" i="58" s="1"/>
  <c r="H95" i="58"/>
  <c r="E95" i="58" s="1"/>
  <c r="H59" i="58"/>
  <c r="E59" i="58" s="1"/>
  <c r="H60" i="58"/>
  <c r="E60" i="58" s="1"/>
  <c r="H96" i="58"/>
  <c r="E96" i="58" s="1"/>
  <c r="H97" i="58"/>
  <c r="E97" i="58" s="1"/>
  <c r="H68" i="58"/>
  <c r="E68" i="58" s="1"/>
  <c r="H70" i="58"/>
  <c r="E70" i="58" s="1"/>
  <c r="H74" i="58"/>
  <c r="E74" i="58" s="1"/>
  <c r="H75" i="58"/>
  <c r="E75" i="58" s="1"/>
  <c r="H76" i="58"/>
  <c r="E76" i="58" s="1"/>
  <c r="H99" i="58"/>
  <c r="E99" i="58" s="1"/>
  <c r="H100" i="58"/>
  <c r="E100" i="58" s="1"/>
  <c r="H101" i="58"/>
  <c r="E101" i="58" s="1"/>
  <c r="H102" i="58"/>
  <c r="E102" i="58" s="1"/>
  <c r="H83" i="58"/>
  <c r="E83" i="58" s="1"/>
  <c r="H85" i="58"/>
  <c r="E85" i="58" s="1"/>
  <c r="H86" i="58"/>
  <c r="E86" i="58" s="1"/>
  <c r="H3" i="58"/>
  <c r="E3" i="58" s="1"/>
  <c r="H4" i="58"/>
  <c r="E4" i="58" s="1"/>
  <c r="H5" i="58"/>
  <c r="E5" i="58" s="1"/>
  <c r="H6" i="58"/>
  <c r="E6" i="58" s="1"/>
  <c r="H7" i="58"/>
  <c r="E7" i="58" s="1"/>
  <c r="H8" i="58"/>
  <c r="E8" i="58" s="1"/>
  <c r="H9" i="58"/>
  <c r="E9" i="58" s="1"/>
  <c r="H10" i="58"/>
  <c r="E10" i="58" s="1"/>
  <c r="H11" i="58"/>
  <c r="E11" i="58" s="1"/>
  <c r="H12" i="58"/>
  <c r="E12" i="58" s="1"/>
  <c r="H13" i="58"/>
  <c r="E13" i="58" s="1"/>
  <c r="H14" i="58"/>
  <c r="E14" i="58" s="1"/>
  <c r="H15" i="58"/>
  <c r="E15" i="58" s="1"/>
  <c r="H16" i="58"/>
  <c r="E16" i="58" s="1"/>
  <c r="H17" i="58"/>
  <c r="E17" i="58" s="1"/>
  <c r="H18" i="58"/>
  <c r="E18" i="58" s="1"/>
  <c r="H19" i="58"/>
  <c r="E19" i="58" s="1"/>
  <c r="H20" i="58"/>
  <c r="E20" i="58" s="1"/>
  <c r="H21" i="58"/>
  <c r="E21" i="58" s="1"/>
  <c r="H22" i="58"/>
  <c r="E22" i="58" s="1"/>
  <c r="H23" i="58"/>
  <c r="E23" i="58" s="1"/>
  <c r="H24" i="58"/>
  <c r="E24" i="58" s="1"/>
  <c r="H25" i="58"/>
  <c r="E25" i="58" s="1"/>
  <c r="H2" i="58"/>
  <c r="E2" i="58" s="1"/>
  <c r="G13" i="42"/>
  <c r="J119" i="42" s="1"/>
  <c r="G12" i="42"/>
  <c r="G9" i="42" s="1"/>
  <c r="H12" i="42"/>
  <c r="I12" i="42"/>
  <c r="I122" i="42" s="1"/>
  <c r="J12" i="42"/>
  <c r="K12" i="42"/>
  <c r="L12" i="42"/>
  <c r="I125" i="42" s="1"/>
  <c r="M12" i="42"/>
  <c r="N12" i="42"/>
  <c r="O12" i="42"/>
  <c r="P12" i="42"/>
  <c r="P13" i="42"/>
  <c r="J129" i="42" s="1"/>
  <c r="F13" i="42"/>
  <c r="H13" i="42"/>
  <c r="J120" i="42" s="1"/>
  <c r="I13" i="42"/>
  <c r="J121" i="42" s="1"/>
  <c r="J13" i="42"/>
  <c r="J122" i="42" s="1"/>
  <c r="K13" i="42"/>
  <c r="L13" i="42"/>
  <c r="J125" i="42" s="1"/>
  <c r="M13" i="42"/>
  <c r="J126" i="42" s="1"/>
  <c r="N13" i="42"/>
  <c r="J127" i="42" s="1"/>
  <c r="O13" i="42"/>
  <c r="J128" i="42" s="1"/>
  <c r="Q7" i="42"/>
  <c r="K120" i="42"/>
  <c r="G15" i="42"/>
  <c r="K9" i="42" l="1"/>
  <c r="O9" i="42"/>
  <c r="L9" i="42"/>
  <c r="L14" i="42" s="1"/>
  <c r="P9" i="42"/>
  <c r="P14" i="42" s="1"/>
  <c r="M9" i="42"/>
  <c r="H15" i="42"/>
  <c r="H9" i="42"/>
  <c r="H14" i="42" s="1"/>
  <c r="I129" i="42"/>
  <c r="H129" i="42" s="1"/>
  <c r="I128" i="42"/>
  <c r="H128" i="42" s="1"/>
  <c r="I127" i="42"/>
  <c r="N14" i="42"/>
  <c r="I126" i="42"/>
  <c r="H126" i="42" s="1"/>
  <c r="M14" i="42"/>
  <c r="I124" i="42"/>
  <c r="K14" i="42"/>
  <c r="I123" i="42"/>
  <c r="J14" i="42"/>
  <c r="I121" i="42"/>
  <c r="K122" i="42"/>
  <c r="AA122" i="42" s="1"/>
  <c r="I9" i="42"/>
  <c r="B29" i="58"/>
  <c r="B98" i="58"/>
  <c r="B71" i="58"/>
  <c r="AG18" i="20"/>
  <c r="AC9" i="71"/>
  <c r="A2" i="71" s="1"/>
  <c r="A71" i="58"/>
  <c r="A98" i="58"/>
  <c r="E55" i="42"/>
  <c r="E76" i="75"/>
  <c r="E55" i="75"/>
  <c r="E97" i="75"/>
  <c r="E34" i="75"/>
  <c r="E3" i="75"/>
  <c r="A87" i="58"/>
  <c r="A72" i="58"/>
  <c r="A73" i="58"/>
  <c r="B73" i="58"/>
  <c r="B72" i="58"/>
  <c r="B87" i="58"/>
  <c r="A81" i="58"/>
  <c r="A80" i="58"/>
  <c r="A82" i="58"/>
  <c r="A79" i="58"/>
  <c r="A78" i="58"/>
  <c r="A64" i="58"/>
  <c r="A63" i="58"/>
  <c r="A62" i="58"/>
  <c r="A61" i="58"/>
  <c r="A58" i="58"/>
  <c r="A54" i="58"/>
  <c r="B81" i="58"/>
  <c r="B80" i="58"/>
  <c r="B82" i="58"/>
  <c r="B79" i="58"/>
  <c r="B78" i="58"/>
  <c r="B64" i="58"/>
  <c r="B63" i="58"/>
  <c r="B62" i="58"/>
  <c r="B61" i="58"/>
  <c r="B58" i="58"/>
  <c r="B54" i="58"/>
  <c r="A46" i="58"/>
  <c r="A35" i="58"/>
  <c r="A33" i="58"/>
  <c r="A45" i="58"/>
  <c r="A88" i="58"/>
  <c r="A36" i="58"/>
  <c r="A34" i="58"/>
  <c r="A26" i="58"/>
  <c r="A28" i="58"/>
  <c r="A27" i="58"/>
  <c r="B46" i="58"/>
  <c r="B36" i="58"/>
  <c r="B34" i="58"/>
  <c r="B26" i="58"/>
  <c r="B28" i="58"/>
  <c r="B45" i="58"/>
  <c r="B35" i="58"/>
  <c r="B33" i="58"/>
  <c r="A50" i="58"/>
  <c r="A51" i="58"/>
  <c r="A49" i="58"/>
  <c r="A52" i="58"/>
  <c r="A77" i="58"/>
  <c r="A48" i="58"/>
  <c r="B52" i="58"/>
  <c r="B77" i="58"/>
  <c r="B48" i="58"/>
  <c r="B50" i="58"/>
  <c r="B51" i="58"/>
  <c r="B49" i="58"/>
  <c r="A53" i="58"/>
  <c r="A2" i="58"/>
  <c r="P49" i="67"/>
  <c r="A43" i="58"/>
  <c r="B40" i="58"/>
  <c r="J123" i="42"/>
  <c r="J95" i="67"/>
  <c r="P41" i="67"/>
  <c r="J70" i="67"/>
  <c r="J78" i="67"/>
  <c r="N70" i="67"/>
  <c r="N78" i="67"/>
  <c r="K128" i="42"/>
  <c r="AA128" i="42" s="1"/>
  <c r="M15" i="42"/>
  <c r="W167" i="67"/>
  <c r="J105" i="67"/>
  <c r="O15" i="42"/>
  <c r="N44" i="67"/>
  <c r="N105" i="67"/>
  <c r="AH17" i="20"/>
  <c r="K119" i="42"/>
  <c r="AA119" i="42" s="1"/>
  <c r="P52" i="67"/>
  <c r="P68" i="67"/>
  <c r="P93" i="67"/>
  <c r="P104" i="67"/>
  <c r="Q132" i="67"/>
  <c r="S132" i="67" s="1"/>
  <c r="U132" i="67" s="1"/>
  <c r="Q144" i="67"/>
  <c r="S144" i="67" s="1"/>
  <c r="U144" i="67" s="1"/>
  <c r="Q156" i="67"/>
  <c r="S156" i="67" s="1"/>
  <c r="U156" i="67" s="1"/>
  <c r="Q162" i="67"/>
  <c r="S162" i="67" s="1"/>
  <c r="U162" i="67" s="1"/>
  <c r="Q143" i="67"/>
  <c r="S143" i="67" s="1"/>
  <c r="U143" i="67" s="1"/>
  <c r="Q161" i="67"/>
  <c r="S161" i="67" s="1"/>
  <c r="U161" i="67" s="1"/>
  <c r="Q163" i="67"/>
  <c r="S163" i="67" s="1"/>
  <c r="U163" i="67" s="1"/>
  <c r="K121" i="42"/>
  <c r="AA121" i="42" s="1"/>
  <c r="A56" i="58"/>
  <c r="A84" i="58"/>
  <c r="L18" i="48"/>
  <c r="P103" i="67"/>
  <c r="O16" i="42"/>
  <c r="AA120" i="42"/>
  <c r="A96" i="58"/>
  <c r="P20" i="67"/>
  <c r="P38" i="67"/>
  <c r="P39" i="67"/>
  <c r="P42" i="67"/>
  <c r="P43" i="67"/>
  <c r="J54" i="67"/>
  <c r="P50" i="67"/>
  <c r="P51" i="67"/>
  <c r="N54" i="67"/>
  <c r="P53" i="67"/>
  <c r="P60" i="67"/>
  <c r="P63" i="67"/>
  <c r="P65" i="67"/>
  <c r="P66" i="67"/>
  <c r="P67" i="67"/>
  <c r="P69" i="67"/>
  <c r="P75" i="67"/>
  <c r="P76" i="67"/>
  <c r="P77" i="67"/>
  <c r="P83" i="67"/>
  <c r="P84" i="67"/>
  <c r="P86" i="67"/>
  <c r="P87" i="67"/>
  <c r="P89" i="67"/>
  <c r="P91" i="67"/>
  <c r="Q151" i="67"/>
  <c r="S151" i="67" s="1"/>
  <c r="U151" i="67" s="1"/>
  <c r="Q153" i="67"/>
  <c r="S153" i="67" s="1"/>
  <c r="U153" i="67" s="1"/>
  <c r="Q155" i="67"/>
  <c r="S155" i="67" s="1"/>
  <c r="U155" i="67" s="1"/>
  <c r="Q157" i="67"/>
  <c r="S157" i="67" s="1"/>
  <c r="U157" i="67" s="1"/>
  <c r="Q159" i="67"/>
  <c r="S159" i="67" s="1"/>
  <c r="U159" i="67" s="1"/>
  <c r="A44" i="58"/>
  <c r="P92" i="67"/>
  <c r="Q158" i="67"/>
  <c r="S158" i="67" s="1"/>
  <c r="U158" i="67" s="1"/>
  <c r="P116" i="67"/>
  <c r="C84" i="48"/>
  <c r="H9" i="48"/>
  <c r="P37" i="67"/>
  <c r="J44" i="67"/>
  <c r="Q140" i="67"/>
  <c r="S140" i="67" s="1"/>
  <c r="U140" i="67" s="1"/>
  <c r="Q142" i="67"/>
  <c r="S142" i="67" s="1"/>
  <c r="U142" i="67" s="1"/>
  <c r="Q150" i="67"/>
  <c r="S150" i="67" s="1"/>
  <c r="U150" i="67" s="1"/>
  <c r="Q160" i="67"/>
  <c r="S160" i="67" s="1"/>
  <c r="U160" i="67" s="1"/>
  <c r="Q164" i="67"/>
  <c r="S164" i="67" s="1"/>
  <c r="U164" i="67" s="1"/>
  <c r="T119" i="42"/>
  <c r="M119" i="42" s="1"/>
  <c r="Q24" i="42"/>
  <c r="K15" i="42"/>
  <c r="D80" i="48"/>
  <c r="D24" i="47"/>
  <c r="E3" i="42"/>
  <c r="D119" i="42" s="1"/>
  <c r="A67" i="58"/>
  <c r="A24" i="58"/>
  <c r="A75" i="58"/>
  <c r="A25" i="58"/>
  <c r="A99" i="58"/>
  <c r="A38" i="58"/>
  <c r="AE15" i="20"/>
  <c r="C72" i="58" s="1"/>
  <c r="B76" i="58"/>
  <c r="B85" i="58"/>
  <c r="B102" i="58"/>
  <c r="N95" i="67"/>
  <c r="B69" i="58"/>
  <c r="L15" i="42"/>
  <c r="B75" i="58"/>
  <c r="A20" i="58"/>
  <c r="A13" i="58"/>
  <c r="A8" i="58"/>
  <c r="A7" i="58"/>
  <c r="A5" i="58"/>
  <c r="J124" i="42"/>
  <c r="H124" i="42" s="1"/>
  <c r="K16" i="42"/>
  <c r="Q133" i="67"/>
  <c r="S133" i="67" s="1"/>
  <c r="U133" i="67" s="1"/>
  <c r="Q135" i="67"/>
  <c r="S135" i="67" s="1"/>
  <c r="U135" i="67" s="1"/>
  <c r="Q141" i="67"/>
  <c r="S141" i="67" s="1"/>
  <c r="U141" i="67" s="1"/>
  <c r="H122" i="42"/>
  <c r="P26" i="67"/>
  <c r="P88" i="67"/>
  <c r="P90" i="67"/>
  <c r="J100" i="67"/>
  <c r="N100" i="67"/>
  <c r="Q139" i="67"/>
  <c r="S139" i="67" s="1"/>
  <c r="U139" i="67" s="1"/>
  <c r="H20" i="48"/>
  <c r="H19" i="48"/>
  <c r="H18" i="48"/>
  <c r="H17" i="48"/>
  <c r="H16" i="48"/>
  <c r="H13" i="48"/>
  <c r="H12" i="48"/>
  <c r="H11" i="48"/>
  <c r="H8" i="48"/>
  <c r="H10" i="48"/>
  <c r="F14" i="42"/>
  <c r="J18" i="47"/>
  <c r="C85" i="47"/>
  <c r="C66" i="47"/>
  <c r="J20" i="47"/>
  <c r="J14" i="47"/>
  <c r="J9" i="47"/>
  <c r="J8" i="47"/>
  <c r="J7" i="47"/>
  <c r="AH10" i="47" s="1"/>
  <c r="K125" i="42"/>
  <c r="AA125" i="42" s="1"/>
  <c r="F15" i="42"/>
  <c r="I15" i="42"/>
  <c r="K126" i="42"/>
  <c r="AA126" i="42" s="1"/>
  <c r="G16" i="42"/>
  <c r="Q19" i="42"/>
  <c r="Q13" i="42"/>
  <c r="P16" i="42"/>
  <c r="M16" i="42"/>
  <c r="P15" i="42"/>
  <c r="K129" i="42"/>
  <c r="AA129" i="42" s="1"/>
  <c r="C10" i="42"/>
  <c r="Q28" i="42"/>
  <c r="Q27" i="42"/>
  <c r="Q26" i="42"/>
  <c r="Q25" i="42"/>
  <c r="K29" i="42"/>
  <c r="K30" i="42" s="1"/>
  <c r="N29" i="42"/>
  <c r="N30" i="42" s="1"/>
  <c r="Q23" i="42"/>
  <c r="J29" i="42"/>
  <c r="J30" i="42" s="1"/>
  <c r="M127" i="42"/>
  <c r="R124" i="42"/>
  <c r="M124" i="42" s="1"/>
  <c r="R123" i="42"/>
  <c r="M123" i="42" s="1"/>
  <c r="Q22" i="42"/>
  <c r="O29" i="42"/>
  <c r="O30" i="42" s="1"/>
  <c r="M125" i="42"/>
  <c r="Q21" i="42"/>
  <c r="M120" i="42"/>
  <c r="P128" i="42"/>
  <c r="M128" i="42" s="1"/>
  <c r="Q20" i="42"/>
  <c r="I29" i="42"/>
  <c r="I30" i="42" s="1"/>
  <c r="P29" i="42"/>
  <c r="P30" i="42" s="1"/>
  <c r="M29" i="42"/>
  <c r="M30" i="42" s="1"/>
  <c r="L29" i="42"/>
  <c r="L30" i="42" s="1"/>
  <c r="M122" i="42"/>
  <c r="L16" i="42"/>
  <c r="J16" i="42"/>
  <c r="H16" i="42"/>
  <c r="H121" i="42"/>
  <c r="Q12" i="42"/>
  <c r="F16" i="42"/>
  <c r="Q11" i="42"/>
  <c r="K124" i="42"/>
  <c r="AA124" i="42" s="1"/>
  <c r="J15" i="42"/>
  <c r="K123" i="42"/>
  <c r="AA123" i="42" s="1"/>
  <c r="N15" i="42"/>
  <c r="K127" i="42"/>
  <c r="AA127" i="42" s="1"/>
  <c r="C53" i="42"/>
  <c r="Q10" i="42"/>
  <c r="C32" i="42"/>
  <c r="N129" i="42"/>
  <c r="M129" i="42" s="1"/>
  <c r="Q18" i="42"/>
  <c r="I16" i="42"/>
  <c r="M126" i="42"/>
  <c r="I120" i="42"/>
  <c r="H120" i="42" s="1"/>
  <c r="N16" i="42"/>
  <c r="M121" i="42"/>
  <c r="P61" i="67"/>
  <c r="P62" i="67"/>
  <c r="P98" i="67"/>
  <c r="Q131" i="67"/>
  <c r="S131" i="67" s="1"/>
  <c r="U131" i="67" s="1"/>
  <c r="Q152" i="67"/>
  <c r="S152" i="67" s="1"/>
  <c r="U152" i="67" s="1"/>
  <c r="G29" i="42"/>
  <c r="G30" i="42" s="1"/>
  <c r="H14" i="48"/>
  <c r="C28" i="47"/>
  <c r="B21" i="58"/>
  <c r="AC76" i="71"/>
  <c r="K2" i="71" s="1"/>
  <c r="Q134" i="67"/>
  <c r="S134" i="67" s="1"/>
  <c r="U134" i="67" s="1"/>
  <c r="N32" i="67"/>
  <c r="G14" i="42"/>
  <c r="F29" i="42"/>
  <c r="F30" i="42" s="1"/>
  <c r="A12" i="58"/>
  <c r="A32" i="58"/>
  <c r="A55" i="58"/>
  <c r="A70" i="58"/>
  <c r="A6" i="58"/>
  <c r="A21" i="58"/>
  <c r="A47" i="58"/>
  <c r="A97" i="58"/>
  <c r="A100" i="58"/>
  <c r="A15" i="58"/>
  <c r="A89" i="58"/>
  <c r="A57" i="58"/>
  <c r="A102" i="58"/>
  <c r="A14" i="58"/>
  <c r="A37" i="58"/>
  <c r="A94" i="58"/>
  <c r="A85" i="58"/>
  <c r="E34" i="42"/>
  <c r="D23" i="48"/>
  <c r="B8" i="58"/>
  <c r="B4" i="58"/>
  <c r="B66" i="58"/>
  <c r="B70" i="58"/>
  <c r="B67" i="58"/>
  <c r="B97" i="58"/>
  <c r="B44" i="58"/>
  <c r="B93" i="58"/>
  <c r="B2" i="58"/>
  <c r="AG22" i="20"/>
  <c r="B14" i="58"/>
  <c r="B6" i="58"/>
  <c r="B92" i="58"/>
  <c r="B20" i="58"/>
  <c r="B96" i="58"/>
  <c r="B31" i="58"/>
  <c r="B32" i="58"/>
  <c r="B91" i="58"/>
  <c r="B24" i="58"/>
  <c r="B89" i="58"/>
  <c r="B83" i="58"/>
  <c r="B7" i="58"/>
  <c r="B88" i="58"/>
  <c r="B101" i="58"/>
  <c r="B27" i="58"/>
  <c r="B12" i="58"/>
  <c r="B42" i="58"/>
  <c r="AE13" i="20"/>
  <c r="AH18" i="20"/>
  <c r="B5" i="58"/>
  <c r="B95" i="58"/>
  <c r="B56" i="58"/>
  <c r="B25" i="58"/>
  <c r="B16" i="58"/>
  <c r="B74" i="58"/>
  <c r="B59" i="58"/>
  <c r="B11" i="58"/>
  <c r="B18" i="58"/>
  <c r="B15" i="58"/>
  <c r="B10" i="58"/>
  <c r="B68" i="58"/>
  <c r="B3" i="58"/>
  <c r="B55" i="58"/>
  <c r="B100" i="58"/>
  <c r="B86" i="58"/>
  <c r="B53" i="58"/>
  <c r="B9" i="58"/>
  <c r="B57" i="58"/>
  <c r="B17" i="58"/>
  <c r="B23" i="58"/>
  <c r="B65" i="58"/>
  <c r="B22" i="58"/>
  <c r="B39" i="58"/>
  <c r="B43" i="58"/>
  <c r="B84" i="58"/>
  <c r="B94" i="58"/>
  <c r="B47" i="58"/>
  <c r="B30" i="58"/>
  <c r="B13" i="58"/>
  <c r="B90" i="58"/>
  <c r="B60" i="58"/>
  <c r="B99" i="58"/>
  <c r="B38" i="58"/>
  <c r="B37" i="58"/>
  <c r="B19" i="58"/>
  <c r="AG16" i="20"/>
  <c r="A9" i="58"/>
  <c r="A16" i="58"/>
  <c r="A22" i="58"/>
  <c r="A90" i="58"/>
  <c r="A95" i="58"/>
  <c r="A65" i="58"/>
  <c r="A10" i="58"/>
  <c r="A17" i="58"/>
  <c r="A23" i="58"/>
  <c r="A91" i="58"/>
  <c r="A59" i="58"/>
  <c r="A66" i="58"/>
  <c r="A76" i="58"/>
  <c r="A4" i="58"/>
  <c r="A11" i="58"/>
  <c r="A19" i="58"/>
  <c r="A31" i="58"/>
  <c r="A93" i="58"/>
  <c r="A68" i="58"/>
  <c r="A3" i="58"/>
  <c r="A18" i="58"/>
  <c r="A30" i="58"/>
  <c r="A92" i="58"/>
  <c r="A60" i="58"/>
  <c r="A74" i="58"/>
  <c r="A101" i="58"/>
  <c r="A83" i="58"/>
  <c r="A86" i="58"/>
  <c r="E76" i="42"/>
  <c r="E97" i="42"/>
  <c r="D4" i="47"/>
  <c r="T10" i="47" s="1"/>
  <c r="A69" i="58"/>
  <c r="A39" i="58"/>
  <c r="A40" i="58"/>
  <c r="A41" i="58"/>
  <c r="A42" i="58"/>
  <c r="D62" i="47"/>
  <c r="D61" i="48"/>
  <c r="J16" i="47"/>
  <c r="H7" i="48"/>
  <c r="H119" i="42"/>
  <c r="P59" i="67"/>
  <c r="P85" i="67"/>
  <c r="P94" i="67"/>
  <c r="P99" i="67"/>
  <c r="Q137" i="67"/>
  <c r="S137" i="67" s="1"/>
  <c r="U137" i="67" s="1"/>
  <c r="Q154" i="67"/>
  <c r="S154" i="67" s="1"/>
  <c r="U154" i="67" s="1"/>
  <c r="Q6" i="42"/>
  <c r="R6" i="42" s="1"/>
  <c r="H29" i="42"/>
  <c r="H30" i="42" s="1"/>
  <c r="C47" i="47"/>
  <c r="J11" i="47"/>
  <c r="H125" i="42"/>
  <c r="H127" i="42"/>
  <c r="Q130" i="67"/>
  <c r="S130" i="67" s="1"/>
  <c r="U130" i="67" s="1"/>
  <c r="Q136" i="67"/>
  <c r="S136" i="67" s="1"/>
  <c r="U136" i="67" s="1"/>
  <c r="Q138" i="67"/>
  <c r="S138" i="67" s="1"/>
  <c r="U138" i="67" s="1"/>
  <c r="C27" i="48"/>
  <c r="C46" i="48"/>
  <c r="C65" i="48"/>
  <c r="O14" i="42"/>
  <c r="B41" i="58"/>
  <c r="J12" i="47"/>
  <c r="J10" i="47"/>
  <c r="H15" i="48"/>
  <c r="J17" i="47"/>
  <c r="J13" i="47"/>
  <c r="J19" i="47"/>
  <c r="J15" i="47"/>
  <c r="N18" i="47"/>
  <c r="AC22" i="71" s="1"/>
  <c r="D43" i="47"/>
  <c r="D81" i="47"/>
  <c r="D4" i="48"/>
  <c r="D42" i="48"/>
  <c r="H123" i="42" l="1"/>
  <c r="C98" i="58"/>
  <c r="C71" i="58"/>
  <c r="C29" i="58"/>
  <c r="J97" i="42"/>
  <c r="J55" i="42"/>
  <c r="I97" i="42"/>
  <c r="I55" i="42"/>
  <c r="J76" i="42"/>
  <c r="J34" i="42"/>
  <c r="I76" i="42"/>
  <c r="T5" i="47"/>
  <c r="T6" i="47"/>
  <c r="T3" i="47"/>
  <c r="T4" i="47"/>
  <c r="D129" i="75"/>
  <c r="D125" i="75"/>
  <c r="D121" i="75"/>
  <c r="D127" i="75"/>
  <c r="D120" i="75"/>
  <c r="D119" i="75"/>
  <c r="D122" i="75"/>
  <c r="D124" i="75"/>
  <c r="D128" i="75"/>
  <c r="D123" i="75"/>
  <c r="D126" i="75"/>
  <c r="J97" i="75"/>
  <c r="J34" i="75"/>
  <c r="I97" i="75"/>
  <c r="J76" i="75"/>
  <c r="I34" i="75"/>
  <c r="I3" i="75"/>
  <c r="I76" i="75"/>
  <c r="J55" i="75"/>
  <c r="I55" i="75"/>
  <c r="AC20" i="71"/>
  <c r="F2" i="71"/>
  <c r="C73" i="58"/>
  <c r="C87" i="58"/>
  <c r="C58" i="58"/>
  <c r="C62" i="58"/>
  <c r="C64" i="58"/>
  <c r="C79" i="58"/>
  <c r="C80" i="58"/>
  <c r="C54" i="58"/>
  <c r="C61" i="58"/>
  <c r="C63" i="58"/>
  <c r="C78" i="58"/>
  <c r="C82" i="58"/>
  <c r="C81" i="58"/>
  <c r="C33" i="58"/>
  <c r="C36" i="58"/>
  <c r="C28" i="58"/>
  <c r="C45" i="58"/>
  <c r="C46" i="58"/>
  <c r="C35" i="58"/>
  <c r="C26" i="58"/>
  <c r="C34" i="58"/>
  <c r="C52" i="58"/>
  <c r="C49" i="58"/>
  <c r="C50" i="58"/>
  <c r="C48" i="58"/>
  <c r="C77" i="58"/>
  <c r="C51" i="58"/>
  <c r="AC24" i="71"/>
  <c r="P70" i="67"/>
  <c r="C74" i="58"/>
  <c r="C43" i="58"/>
  <c r="C68" i="58"/>
  <c r="C47" i="58"/>
  <c r="C56" i="58"/>
  <c r="C19" i="58"/>
  <c r="C96" i="58"/>
  <c r="C7" i="58"/>
  <c r="C13" i="58"/>
  <c r="C94" i="58"/>
  <c r="C23" i="58"/>
  <c r="AG20" i="20"/>
  <c r="AK3" i="20"/>
  <c r="AF3" i="20" s="1"/>
  <c r="H24" i="47"/>
  <c r="N107" i="67"/>
  <c r="N110" i="67" s="1"/>
  <c r="N119" i="67" s="1"/>
  <c r="P105" i="67"/>
  <c r="D124" i="42"/>
  <c r="D122" i="42"/>
  <c r="D120" i="42"/>
  <c r="J107" i="67"/>
  <c r="C40" i="58"/>
  <c r="C83" i="58"/>
  <c r="C102" i="58"/>
  <c r="C88" i="58"/>
  <c r="P78" i="67"/>
  <c r="S165" i="67"/>
  <c r="P54" i="67"/>
  <c r="Q9" i="42"/>
  <c r="R9" i="42" s="1"/>
  <c r="AH15" i="20"/>
  <c r="C39" i="58"/>
  <c r="C57" i="58"/>
  <c r="C14" i="58"/>
  <c r="C12" i="58"/>
  <c r="C27" i="58"/>
  <c r="C85" i="58"/>
  <c r="C3" i="58"/>
  <c r="C15" i="58"/>
  <c r="C84" i="58"/>
  <c r="C89" i="58"/>
  <c r="C100" i="58"/>
  <c r="I14" i="42"/>
  <c r="D123" i="42"/>
  <c r="D126" i="42"/>
  <c r="D128" i="42"/>
  <c r="D125" i="42"/>
  <c r="P44" i="67"/>
  <c r="S145" i="67"/>
  <c r="C8" i="48"/>
  <c r="AG15" i="20"/>
  <c r="C42" i="58"/>
  <c r="C92" i="58"/>
  <c r="C4" i="58"/>
  <c r="C76" i="58"/>
  <c r="C55" i="58"/>
  <c r="C22" i="58"/>
  <c r="C97" i="58"/>
  <c r="C17" i="58"/>
  <c r="C18" i="58"/>
  <c r="C41" i="58"/>
  <c r="C30" i="58"/>
  <c r="C86" i="58"/>
  <c r="C69" i="58"/>
  <c r="C8" i="58"/>
  <c r="C31" i="58"/>
  <c r="C91" i="58"/>
  <c r="C16" i="58"/>
  <c r="C95" i="58"/>
  <c r="C65" i="58"/>
  <c r="AG23" i="20"/>
  <c r="L29" i="58" s="1"/>
  <c r="H4" i="47"/>
  <c r="I42" i="48"/>
  <c r="H62" i="47"/>
  <c r="C44" i="58"/>
  <c r="C20" i="58"/>
  <c r="C9" i="58"/>
  <c r="C67" i="58"/>
  <c r="C59" i="58"/>
  <c r="C99" i="58"/>
  <c r="C75" i="58"/>
  <c r="C53" i="58"/>
  <c r="C2" i="58"/>
  <c r="C6" i="58"/>
  <c r="C11" i="58"/>
  <c r="C32" i="58"/>
  <c r="C38" i="58"/>
  <c r="C66" i="58"/>
  <c r="C101" i="58"/>
  <c r="C24" i="58"/>
  <c r="C21" i="58"/>
  <c r="C5" i="58"/>
  <c r="C93" i="58"/>
  <c r="C90" i="58"/>
  <c r="C37" i="58"/>
  <c r="C60" i="58"/>
  <c r="C25" i="58"/>
  <c r="C10" i="58"/>
  <c r="C70" i="58"/>
  <c r="D129" i="42"/>
  <c r="D127" i="42"/>
  <c r="D121" i="42"/>
  <c r="C8" i="47"/>
  <c r="C12" i="42"/>
  <c r="Q16" i="42"/>
  <c r="Q15" i="42"/>
  <c r="Q29" i="42"/>
  <c r="P31" i="42" s="1"/>
  <c r="U165" i="67"/>
  <c r="J31" i="67" s="1"/>
  <c r="P31" i="67" s="1"/>
  <c r="U145" i="67"/>
  <c r="J30" i="67" s="1"/>
  <c r="P100" i="67"/>
  <c r="H81" i="47"/>
  <c r="H43" i="47"/>
  <c r="I23" i="48"/>
  <c r="I80" i="48"/>
  <c r="I34" i="42"/>
  <c r="H4" i="48"/>
  <c r="I61" i="48"/>
  <c r="I24" i="47"/>
  <c r="I81" i="47"/>
  <c r="H23" i="48"/>
  <c r="H61" i="48"/>
  <c r="I43" i="47"/>
  <c r="I3" i="42"/>
  <c r="Y121" i="42" s="1"/>
  <c r="I62" i="47"/>
  <c r="H42" i="48"/>
  <c r="H80" i="48"/>
  <c r="AC11" i="71"/>
  <c r="P95" i="67"/>
  <c r="L98" i="58" l="1"/>
  <c r="L71" i="58"/>
  <c r="J3" i="75"/>
  <c r="Z128" i="75" s="1"/>
  <c r="L70" i="58"/>
  <c r="U3" i="47"/>
  <c r="U6" i="47"/>
  <c r="U10" i="47"/>
  <c r="U4" i="47"/>
  <c r="U5" i="47"/>
  <c r="Y129" i="75"/>
  <c r="Y126" i="75"/>
  <c r="Y122" i="75"/>
  <c r="Y119" i="75"/>
  <c r="Y127" i="75"/>
  <c r="Y125" i="75"/>
  <c r="Y123" i="75"/>
  <c r="Y121" i="75"/>
  <c r="Y128" i="75"/>
  <c r="Y124" i="75"/>
  <c r="Y120" i="75"/>
  <c r="AC10" i="71"/>
  <c r="B2" i="71" s="1"/>
  <c r="F76" i="75"/>
  <c r="F55" i="75"/>
  <c r="F97" i="75"/>
  <c r="F34" i="75"/>
  <c r="F3" i="75"/>
  <c r="E2" i="71"/>
  <c r="G2" i="71"/>
  <c r="C2" i="71"/>
  <c r="L87" i="58"/>
  <c r="L73" i="58"/>
  <c r="L72" i="58"/>
  <c r="L81" i="58"/>
  <c r="L80" i="58"/>
  <c r="L82" i="58"/>
  <c r="L79" i="58"/>
  <c r="L78" i="58"/>
  <c r="L64" i="58"/>
  <c r="L63" i="58"/>
  <c r="L62" i="58"/>
  <c r="L61" i="58"/>
  <c r="L58" i="58"/>
  <c r="L54" i="58"/>
  <c r="L46" i="58"/>
  <c r="L36" i="58"/>
  <c r="L34" i="58"/>
  <c r="L26" i="58"/>
  <c r="L28" i="58"/>
  <c r="L45" i="58"/>
  <c r="L35" i="58"/>
  <c r="L33" i="58"/>
  <c r="L69" i="58"/>
  <c r="L51" i="58"/>
  <c r="L52" i="58"/>
  <c r="L77" i="58"/>
  <c r="L50" i="58"/>
  <c r="L48" i="58"/>
  <c r="L49" i="58"/>
  <c r="Q14" i="42"/>
  <c r="R14" i="42" s="1"/>
  <c r="F34" i="42"/>
  <c r="L22" i="58"/>
  <c r="L91" i="58"/>
  <c r="F97" i="42"/>
  <c r="F76" i="42"/>
  <c r="F3" i="42"/>
  <c r="L10" i="58"/>
  <c r="F55" i="42"/>
  <c r="AG21" i="20"/>
  <c r="L3" i="58"/>
  <c r="L16" i="58"/>
  <c r="L43" i="58"/>
  <c r="L99" i="58"/>
  <c r="L20" i="58"/>
  <c r="L13" i="58"/>
  <c r="I4" i="48"/>
  <c r="L60" i="58"/>
  <c r="L44" i="58"/>
  <c r="L6" i="58"/>
  <c r="L4" i="58"/>
  <c r="L101" i="58"/>
  <c r="L12" i="58"/>
  <c r="L102" i="58"/>
  <c r="L57" i="58"/>
  <c r="L97" i="58"/>
  <c r="AK4" i="20"/>
  <c r="AF4" i="20" s="1"/>
  <c r="L11" i="58"/>
  <c r="L96" i="58"/>
  <c r="J3" i="42"/>
  <c r="Z119" i="42" s="1"/>
  <c r="L15" i="58"/>
  <c r="L30" i="58"/>
  <c r="L5" i="58"/>
  <c r="L39" i="58"/>
  <c r="L66" i="58"/>
  <c r="L100" i="58"/>
  <c r="L85" i="58"/>
  <c r="L9" i="58"/>
  <c r="L42" i="58"/>
  <c r="L88" i="58"/>
  <c r="L21" i="58"/>
  <c r="L56" i="58"/>
  <c r="L74" i="58"/>
  <c r="L14" i="58"/>
  <c r="AC12" i="71"/>
  <c r="S167" i="67"/>
  <c r="Y125" i="42"/>
  <c r="Y128" i="42"/>
  <c r="L94" i="58"/>
  <c r="L8" i="58"/>
  <c r="L90" i="58"/>
  <c r="L89" i="58"/>
  <c r="L2" i="58"/>
  <c r="L38" i="58"/>
  <c r="L83" i="58"/>
  <c r="L47" i="58"/>
  <c r="L37" i="58"/>
  <c r="L67" i="58"/>
  <c r="L68" i="58"/>
  <c r="L76" i="58"/>
  <c r="L84" i="58"/>
  <c r="L18" i="58"/>
  <c r="L53" i="58"/>
  <c r="L25" i="58"/>
  <c r="L75" i="58"/>
  <c r="L40" i="58"/>
  <c r="L24" i="58"/>
  <c r="L95" i="58"/>
  <c r="L31" i="58"/>
  <c r="I4" i="47"/>
  <c r="L32" i="58"/>
  <c r="L7" i="58"/>
  <c r="L27" i="58"/>
  <c r="L17" i="58"/>
  <c r="L19" i="58"/>
  <c r="L23" i="58"/>
  <c r="L65" i="58"/>
  <c r="L86" i="58"/>
  <c r="L93" i="58"/>
  <c r="L55" i="58"/>
  <c r="L59" i="58"/>
  <c r="L92" i="58"/>
  <c r="L41" i="58"/>
  <c r="Q30" i="42"/>
  <c r="N31" i="42"/>
  <c r="O31" i="42"/>
  <c r="L31" i="42"/>
  <c r="M31" i="42"/>
  <c r="J31" i="42"/>
  <c r="K31" i="42"/>
  <c r="Q31" i="42"/>
  <c r="F31" i="42"/>
  <c r="I31" i="42"/>
  <c r="H31" i="42"/>
  <c r="G31" i="42"/>
  <c r="U167" i="67"/>
  <c r="P107" i="67"/>
  <c r="Y119" i="42"/>
  <c r="Y120" i="42"/>
  <c r="Y126" i="42"/>
  <c r="Y123" i="42"/>
  <c r="Y129" i="42"/>
  <c r="Y122" i="42"/>
  <c r="Y124" i="42"/>
  <c r="Y127" i="42"/>
  <c r="J32" i="67"/>
  <c r="P30" i="67"/>
  <c r="Z124" i="75" l="1"/>
  <c r="Z122" i="75"/>
  <c r="Z121" i="75"/>
  <c r="Z129" i="75"/>
  <c r="Z127" i="75"/>
  <c r="Z126" i="75"/>
  <c r="Z123" i="75"/>
  <c r="Z119" i="75"/>
  <c r="Z120" i="75"/>
  <c r="Z125" i="75"/>
  <c r="V10" i="47"/>
  <c r="V4" i="47"/>
  <c r="V3" i="47"/>
  <c r="V5" i="47"/>
  <c r="V6" i="47"/>
  <c r="G55" i="75"/>
  <c r="G97" i="75"/>
  <c r="G34" i="75"/>
  <c r="G3" i="75"/>
  <c r="G76" i="75"/>
  <c r="D2" i="71"/>
  <c r="G3" i="42"/>
  <c r="F43" i="47"/>
  <c r="F24" i="47"/>
  <c r="F23" i="48"/>
  <c r="F80" i="48"/>
  <c r="Z126" i="42"/>
  <c r="G76" i="42"/>
  <c r="F81" i="47"/>
  <c r="Z120" i="42"/>
  <c r="F4" i="48"/>
  <c r="G97" i="42"/>
  <c r="F61" i="48"/>
  <c r="F62" i="47"/>
  <c r="Z125" i="42"/>
  <c r="F42" i="48"/>
  <c r="G34" i="42"/>
  <c r="G55" i="42"/>
  <c r="F4" i="47"/>
  <c r="Z123" i="42"/>
  <c r="Z129" i="42"/>
  <c r="Z124" i="42"/>
  <c r="Z121" i="42"/>
  <c r="Z128" i="42"/>
  <c r="Z122" i="42"/>
  <c r="Z127" i="42"/>
  <c r="P32" i="67"/>
  <c r="P110" i="67" s="1"/>
  <c r="P119" i="67" s="1"/>
  <c r="J110" i="67"/>
  <c r="J119" i="6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1" authorId="0" shapeId="0" xr:uid="{00000000-0006-0000-0400-000001000000}">
      <text>
        <r>
          <rPr>
            <sz val="9"/>
            <color indexed="81"/>
            <rFont val="Tahoma"/>
            <family val="2"/>
          </rPr>
          <t xml:space="preserve">When adding rows: 
Orange = Empty cell
Pink = Duplicate cell
</t>
        </r>
      </text>
    </comment>
    <comment ref="K1" authorId="0" shapeId="0" xr:uid="{00000000-0006-0000-0400-000002000000}">
      <text>
        <r>
          <rPr>
            <sz val="8"/>
            <color indexed="81"/>
            <rFont val="Tahoma"/>
            <family val="2"/>
          </rPr>
          <t xml:space="preserve">Be as specific as possible, include metrics, locations, etc. as appropriate. </t>
        </r>
      </text>
    </comment>
    <comment ref="N1" authorId="0" shapeId="0" xr:uid="{00000000-0006-0000-0400-000003000000}">
      <text>
        <r>
          <rPr>
            <sz val="9"/>
            <color indexed="81"/>
            <rFont val="Tahoma"/>
            <family val="2"/>
          </rPr>
          <t>Provide concise and descriptive information on the status of the activity; include numeric information and any significant issues/innovations if appropriate</t>
        </r>
      </text>
    </comment>
    <comment ref="O1" authorId="0" shapeId="0" xr:uid="{00000000-0006-0000-0400-000004000000}">
      <text>
        <r>
          <rPr>
            <sz val="9"/>
            <color indexed="81"/>
            <rFont val="Tahoma"/>
            <family val="2"/>
          </rPr>
          <t xml:space="preserve"> If selected, explain why in "Work Plan Activity Accomplishment"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G7" authorId="0" shapeId="0" xr:uid="{00000000-0006-0000-0A00-000001000000}">
      <text>
        <r>
          <rPr>
            <b/>
            <sz val="9"/>
            <color indexed="81"/>
            <rFont val="Tahoma"/>
            <family val="2"/>
          </rPr>
          <t xml:space="preserve">Label is the Law! 
</t>
        </r>
        <r>
          <rPr>
            <sz val="9"/>
            <color indexed="81"/>
            <rFont val="Tahoma"/>
            <family val="2"/>
          </rPr>
          <t xml:space="preserve">
</t>
        </r>
      </text>
    </comment>
    <comment ref="AC9" authorId="0" shapeId="0" xr:uid="{00000000-0006-0000-0A00-000002000000}">
      <text>
        <r>
          <rPr>
            <sz val="9"/>
            <color indexed="81"/>
            <rFont val="Tahoma"/>
            <family val="2"/>
          </rPr>
          <t xml:space="preserve">
Information in this shaded box is pulled from the Start tab</t>
        </r>
      </text>
    </comment>
    <comment ref="AC20" authorId="0" shapeId="0" xr:uid="{00000000-0006-0000-0A00-000003000000}">
      <text>
        <r>
          <rPr>
            <sz val="9"/>
            <color indexed="81"/>
            <rFont val="Tahoma"/>
            <family val="2"/>
          </rPr>
          <t xml:space="preserve">This blue box pulls the total number of 
Use and For Cause Tier I and Tier II Inspections from the 5700 WPS tab.
</t>
        </r>
      </text>
    </comment>
    <comment ref="AC22" authorId="0" shapeId="0" xr:uid="{00000000-0006-0000-0A00-000004000000}">
      <text>
        <r>
          <rPr>
            <sz val="9"/>
            <color indexed="81"/>
            <rFont val="Tahoma"/>
            <family val="2"/>
          </rPr>
          <t>This blue box pulls the total number of WPS violations from the 5700 WPS tab from the list beginning with Pesticide Safety Training to Retaliation.</t>
        </r>
      </text>
    </comment>
    <comment ref="AC24" authorId="0" shapeId="0" xr:uid="{00000000-0006-0000-0A00-000005000000}">
      <text>
        <r>
          <rPr>
            <sz val="9"/>
            <color indexed="81"/>
            <rFont val="Tahoma"/>
            <family val="2"/>
          </rPr>
          <t>This blue box pulls the total number of enforcement actions from the 5700 WPS tab from the list beginning with Civil Actions to Other Enforcement Actions.</t>
        </r>
      </text>
    </comment>
    <comment ref="AC76" authorId="0" shapeId="0" xr:uid="{00000000-0006-0000-0A00-000006000000}">
      <text>
        <r>
          <rPr>
            <sz val="9"/>
            <color indexed="81"/>
            <rFont val="Tahoma"/>
            <family val="2"/>
          </rPr>
          <t xml:space="preserve">This blue box pulls the total number of Ag and NonAg Use and For Cause inspections from the 5700 Main tab.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LinkedTable_Exp5700Main" type="102" refreshedVersion="6" minRefreshableVersion="5">
    <extLst>
      <ext xmlns:x15="http://schemas.microsoft.com/office/spreadsheetml/2010/11/main" uri="{DE250136-89BD-433C-8126-D09CA5730AF9}">
        <x15:connection id="Exp5700Main-27da8b65-3cbe-48d7-bede-5519e0e94786">
          <x15:rangePr sourceName="_xlcn.LinkedTable_Exp5700Main1"/>
        </x15:connection>
      </ext>
    </extLst>
  </connection>
  <connection id="2" xr16:uid="{00000000-0015-0000-FFFF-FFFF01000000}" name="LinkedTable_Table6" type="102" refreshedVersion="6" minRefreshableVersion="5">
    <extLst>
      <ext xmlns:x15="http://schemas.microsoft.com/office/spreadsheetml/2010/11/main" uri="{DE250136-89BD-433C-8126-D09CA5730AF9}">
        <x15:connection id="Table6-5e9bbfe9-e86d-4bdc-a5ae-5789f02dd9df">
          <x15:rangePr sourceName="_xlcn.LinkedTable_Table61"/>
        </x15:connection>
      </ext>
    </extLst>
  </connection>
  <connection id="3" xr16:uid="{00000000-0015-0000-FFFF-FFFF02000000}" keepAlive="1" name="ThisWorkbookDataModel" description="Data Model" type="5" refreshedVersion="5"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<sst xmlns="http://schemas.openxmlformats.org/spreadsheetml/2006/main" count="2106" uniqueCount="887">
  <si>
    <t xml:space="preserve"> </t>
  </si>
  <si>
    <t>Arkansas State Plant Board</t>
  </si>
  <si>
    <t>California Department of Pesticide Regulation</t>
  </si>
  <si>
    <t>Clemson University Department of Pesticide Regulation (South Carolina)</t>
  </si>
  <si>
    <t>North Carolina Department of Agriculture &amp; Consumer Services</t>
  </si>
  <si>
    <t>Nebraska Department of Agriculture</t>
  </si>
  <si>
    <t>New Hampshire Department of Agriculture, Markets and Food</t>
  </si>
  <si>
    <t>New Mexico Department of Agriculture</t>
  </si>
  <si>
    <t xml:space="preserve">Nevada Department of Agriculture </t>
  </si>
  <si>
    <t>Ohio Department of Agriculture</t>
  </si>
  <si>
    <t>Oklahoma Department of Agriculture Food and Forestry</t>
  </si>
  <si>
    <t>Pennsylvania Department of Agriculture</t>
  </si>
  <si>
    <t>Puerto Rico Department of Agriculture</t>
  </si>
  <si>
    <t>Rhode Island Department of Environmental Management</t>
  </si>
  <si>
    <t>Tennessee Department of Agriculture</t>
  </si>
  <si>
    <t>Texas Department of Agriculture</t>
  </si>
  <si>
    <t>Texas Commission on Environmental Quality</t>
  </si>
  <si>
    <t>Virgin Islands Department of Planning and Natural Resources</t>
  </si>
  <si>
    <t>Virginia Department of Agriculture and Consumer Services</t>
  </si>
  <si>
    <t>Vermont Agency of Agriculture</t>
  </si>
  <si>
    <t>West Virginia Department of Agriculture</t>
  </si>
  <si>
    <t>Cheyenne River Sioux Tribe</t>
  </si>
  <si>
    <t>North Dakota State University (extension service)</t>
  </si>
  <si>
    <t xml:space="preserve">Oglala Sioux Tribe </t>
  </si>
  <si>
    <t>Standing Rock Sioux Tribe</t>
  </si>
  <si>
    <t>Three Affiliated Tribes</t>
  </si>
  <si>
    <t>Utah Department of Agriculture and Food</t>
  </si>
  <si>
    <t>Wyoming Department of Agriculture</t>
  </si>
  <si>
    <t>TOTAL</t>
  </si>
  <si>
    <t>Confederated Salish and Kootenei Tribes</t>
  </si>
  <si>
    <t>Connecticut Department of Energy and Environmental Protection</t>
  </si>
  <si>
    <t>Delaware Department of Agriculture</t>
  </si>
  <si>
    <t>Eight Northern Indian Pueblo Council</t>
  </si>
  <si>
    <t>Florida Department of Agriculture &amp; Consumer Services</t>
  </si>
  <si>
    <t>Fort Peck Tribe</t>
  </si>
  <si>
    <t>Georgia Department of Agriculture</t>
  </si>
  <si>
    <t>Hawaii Department of Agriculture</t>
  </si>
  <si>
    <t>Illinois Department of Public Health</t>
  </si>
  <si>
    <t>Iowa Department of Agriculture and Land Stewardship</t>
  </si>
  <si>
    <t>Kansas Department of Agriculture</t>
  </si>
  <si>
    <t>Kentucky Department of Agriculture</t>
  </si>
  <si>
    <t>Louisiana Department of Agriculture and Forestry</t>
  </si>
  <si>
    <t>Massachusetts Department of Agricultural Resources</t>
  </si>
  <si>
    <t>Maryland Department of Agriculture</t>
  </si>
  <si>
    <t>Michigan Department of Agriculture and Rural Development</t>
  </si>
  <si>
    <t>Minnesota Department of Agriculture</t>
  </si>
  <si>
    <t>Mississippi Department of Agriculture &amp; Commerce</t>
  </si>
  <si>
    <t>Missouri Department of Agriculture</t>
  </si>
  <si>
    <t>Start</t>
  </si>
  <si>
    <t>End</t>
  </si>
  <si>
    <t>OECA</t>
  </si>
  <si>
    <t>Illinois Department of Agriculture</t>
  </si>
  <si>
    <t>Entity</t>
  </si>
  <si>
    <t>Status</t>
  </si>
  <si>
    <t>Q4</t>
  </si>
  <si>
    <t>Q1</t>
  </si>
  <si>
    <t>Pesticides in Water</t>
  </si>
  <si>
    <t xml:space="preserve">Inspections </t>
  </si>
  <si>
    <t>Q2</t>
  </si>
  <si>
    <t>GU</t>
  </si>
  <si>
    <t>AS</t>
  </si>
  <si>
    <t xml:space="preserve">Percent of Total Actions </t>
  </si>
  <si>
    <t xml:space="preserve">% of Inspections Resulting in Actions </t>
  </si>
  <si>
    <t>Number of Cases Assessed Fines</t>
  </si>
  <si>
    <t>Other Enforcement Actions</t>
  </si>
  <si>
    <t>Cases Forwarded to EPA for Action</t>
  </si>
  <si>
    <t>Number of Warnings Issued</t>
  </si>
  <si>
    <t>License/Certificate Conditioning or Modification</t>
  </si>
  <si>
    <t>License/Certificate Revocation</t>
  </si>
  <si>
    <t>License/Certificate Suspension</t>
  </si>
  <si>
    <t>Administrative Hearings Conducted</t>
  </si>
  <si>
    <t>Criminal Actions Referred</t>
  </si>
  <si>
    <t>Civil Complaints Issued</t>
  </si>
  <si>
    <t xml:space="preserve">Pesticide Enforcement Actions Taken </t>
  </si>
  <si>
    <t>Samples</t>
  </si>
  <si>
    <t>(Accomplished) - (Projected)</t>
  </si>
  <si>
    <t>Documentary</t>
  </si>
  <si>
    <t xml:space="preserve">Physical </t>
  </si>
  <si>
    <r>
      <t xml:space="preserve"> </t>
    </r>
    <r>
      <rPr>
        <b/>
        <i/>
        <sz val="12"/>
        <rFont val="Arial"/>
        <family val="2"/>
      </rPr>
      <t xml:space="preserve">Accomplished: </t>
    </r>
  </si>
  <si>
    <t>Use</t>
  </si>
  <si>
    <t xml:space="preserve">TOTAL   </t>
  </si>
  <si>
    <t>Restricted Use Pesticide Dealers</t>
  </si>
  <si>
    <t>Certified Applicator Records</t>
  </si>
  <si>
    <t>Exports</t>
  </si>
  <si>
    <t>Imports</t>
  </si>
  <si>
    <t>Market-place</t>
  </si>
  <si>
    <t xml:space="preserve">PEI </t>
  </si>
  <si>
    <t xml:space="preserve">EUP </t>
  </si>
  <si>
    <t>Nonagricultural</t>
  </si>
  <si>
    <t>Agricultural</t>
  </si>
  <si>
    <t xml:space="preserve">Enforcement Projections &amp; Accomplishments </t>
  </si>
  <si>
    <t>Reporting Period:</t>
  </si>
  <si>
    <t>State/Tribe:</t>
  </si>
  <si>
    <t>Pesticides Enforcement Cooperative Agreement Projections &amp; Accomplishment Summary Report</t>
  </si>
  <si>
    <t>Stop-Sale, Seizure, Quarantine or Emabargo</t>
  </si>
  <si>
    <t>Physical</t>
  </si>
  <si>
    <t>Samples Collected</t>
  </si>
  <si>
    <t>Total Inspections Conducted</t>
  </si>
  <si>
    <t>For Cause</t>
  </si>
  <si>
    <t>Producing Establishment</t>
  </si>
  <si>
    <t>Experimental Use Permit</t>
  </si>
  <si>
    <t>Enforcement Accomplishments This Reporting Year</t>
  </si>
  <si>
    <t>Total Violations</t>
  </si>
  <si>
    <t>Retaliation</t>
  </si>
  <si>
    <t>Information Exchange</t>
  </si>
  <si>
    <t>Emergency Assistance</t>
  </si>
  <si>
    <t>Decontamination</t>
  </si>
  <si>
    <t>Mix/Loading, Application Equip &amp; Applications</t>
  </si>
  <si>
    <t>Personal Protective Equipment</t>
  </si>
  <si>
    <t>Entry Restrictions</t>
  </si>
  <si>
    <t>Notice of Application</t>
  </si>
  <si>
    <t>Central Posting</t>
  </si>
  <si>
    <t>Pesticide Safety Training</t>
  </si>
  <si>
    <t># of Violations</t>
  </si>
  <si>
    <t>Violations During WPS Inspections</t>
  </si>
  <si>
    <t>Total</t>
  </si>
  <si>
    <t xml:space="preserve">Use </t>
  </si>
  <si>
    <t>WPS Tier II</t>
  </si>
  <si>
    <t>WPS Tier I</t>
  </si>
  <si>
    <r>
      <rPr>
        <sz val="12"/>
        <color theme="1"/>
        <rFont val="Calibri"/>
        <family val="2"/>
        <scheme val="minor"/>
      </rPr>
      <t xml:space="preserve">United States </t>
    </r>
    <r>
      <rPr>
        <sz val="11"/>
        <color theme="1"/>
        <rFont val="Calibri"/>
        <family val="2"/>
        <scheme val="minor"/>
      </rPr>
      <t xml:space="preserve">
</t>
    </r>
    <r>
      <rPr>
        <b/>
        <sz val="14"/>
        <color theme="1"/>
        <rFont val="Calibri"/>
        <family val="2"/>
        <scheme val="minor"/>
      </rPr>
      <t xml:space="preserve">Environmental Protection Agency </t>
    </r>
    <r>
      <rPr>
        <sz val="11"/>
        <color theme="1"/>
        <rFont val="Calibri"/>
        <family val="2"/>
        <scheme val="minor"/>
      </rPr>
      <t xml:space="preserve">
</t>
    </r>
    <r>
      <rPr>
        <sz val="10"/>
        <color theme="1"/>
        <rFont val="Calibri"/>
        <family val="2"/>
        <scheme val="minor"/>
      </rPr>
      <t xml:space="preserve">Washington, DC 20460 </t>
    </r>
  </si>
  <si>
    <t>9. Secondary containment &amp; pads – record keeping</t>
  </si>
  <si>
    <t>8. Secondary containment &amp; pads – site management</t>
  </si>
  <si>
    <t>7. Secondary containment &amp; pads – capacity/design</t>
  </si>
  <si>
    <t>Containment</t>
  </si>
  <si>
    <t>6. Record keeping</t>
  </si>
  <si>
    <t>5. Deficient management procedures &amp; operation</t>
  </si>
  <si>
    <t>4. No contract manufacturing agreement, residue removal,instructions, list of acceptable containers</t>
  </si>
  <si>
    <t>3. Producing establishment registration violations</t>
  </si>
  <si>
    <t>2. Deficient container design (valves, openings)</t>
  </si>
  <si>
    <t>1. Deficient labeling                                                                          (i.e. cleaning and disposal instructions)</t>
  </si>
  <si>
    <t>Refillable Containers</t>
  </si>
  <si>
    <t>With  Containment</t>
  </si>
  <si>
    <t>Container/Containment Violations</t>
  </si>
  <si>
    <t>Non-PEI</t>
  </si>
  <si>
    <t>PEI</t>
  </si>
  <si>
    <t>Significant Issues/ Innovations</t>
  </si>
  <si>
    <t>Recipient</t>
  </si>
  <si>
    <t>Abbr</t>
  </si>
  <si>
    <t>EPA Region</t>
  </si>
  <si>
    <t>ADEC</t>
  </si>
  <si>
    <t>American Samoa</t>
  </si>
  <si>
    <t>ASPB</t>
  </si>
  <si>
    <t>ADA</t>
  </si>
  <si>
    <t>CDPR</t>
  </si>
  <si>
    <t>CRST</t>
  </si>
  <si>
    <t>CUDPR</t>
  </si>
  <si>
    <t>Commonwealth of the Northern Marianas Islands</t>
  </si>
  <si>
    <t>CNMI</t>
  </si>
  <si>
    <t>CSKT</t>
  </si>
  <si>
    <t>CDEEP</t>
  </si>
  <si>
    <t>DDA</t>
  </si>
  <si>
    <t>FDACS</t>
  </si>
  <si>
    <t>FPT</t>
  </si>
  <si>
    <t>GDA</t>
  </si>
  <si>
    <t>Guam</t>
  </si>
  <si>
    <t>OISC</t>
  </si>
  <si>
    <t>IDALS</t>
  </si>
  <si>
    <t>Inter Tribal Council of Arizona</t>
  </si>
  <si>
    <t>ITCA</t>
  </si>
  <si>
    <t>MTDA</t>
  </si>
  <si>
    <t>Navajo Nation</t>
  </si>
  <si>
    <t>NAVJ</t>
  </si>
  <si>
    <t>NCDACS</t>
  </si>
  <si>
    <t>NDDA</t>
  </si>
  <si>
    <t>NDSU</t>
  </si>
  <si>
    <t>NHDA</t>
  </si>
  <si>
    <t>NMDA</t>
  </si>
  <si>
    <t>OST</t>
  </si>
  <si>
    <t>PDA</t>
  </si>
  <si>
    <t>RIDEM</t>
  </si>
  <si>
    <t>SDDA</t>
  </si>
  <si>
    <t>SRMT</t>
  </si>
  <si>
    <t>SRST</t>
  </si>
  <si>
    <t>TNDA</t>
  </si>
  <si>
    <t>UDAF</t>
  </si>
  <si>
    <t>VIDPNR</t>
  </si>
  <si>
    <t>VDACS</t>
  </si>
  <si>
    <t>VAA</t>
  </si>
  <si>
    <t>WSDA</t>
  </si>
  <si>
    <t>WDA</t>
  </si>
  <si>
    <t>WVDA</t>
  </si>
  <si>
    <t>Program Area</t>
  </si>
  <si>
    <t>Respond to pesticide inquiries, concerns, tips, and complaints from the public.</t>
  </si>
  <si>
    <t>Provide outreach, communication, and training as appropriate as a result of new emerging issues, rules, regulations, and registration and registration review decisions.</t>
  </si>
  <si>
    <t>Maintain adequate pesticide laws, rules, and associated implementation procedures.</t>
  </si>
  <si>
    <t>Develop/maintain a searchable inspection/investigation and case tracking system and track all inspections/investigations and cases.</t>
  </si>
  <si>
    <t>Refer all inspections conducted with federal credentials to the region.</t>
  </si>
  <si>
    <t>Maintain and follow Quality Assurance Project Plan(s) for pesticide sample collection and analysis.</t>
  </si>
  <si>
    <t>Provide technical assistance for the regulated community, as appropriate.</t>
  </si>
  <si>
    <t>Establish and maintain relationships with local and regional fish and wildlife agencies.</t>
  </si>
  <si>
    <t xml:space="preserve">Conduct education and outreach activities that increase awareness and adoption of spray drift reduction techniques and technologies.  </t>
  </si>
  <si>
    <t>Provide lab support to tribes.</t>
  </si>
  <si>
    <t>Work with OECA to determine what data to collect and how to utilize the data to enhance the effectiveness of the National Pesticide Program and illustrate the performance of the national pesticide compliance program.</t>
  </si>
  <si>
    <t>01.00.01.0</t>
  </si>
  <si>
    <t>01.00.02.0</t>
  </si>
  <si>
    <t>01.00.03.0</t>
  </si>
  <si>
    <t>01.01.01.0</t>
  </si>
  <si>
    <t>01.01.02.0</t>
  </si>
  <si>
    <t>01.02.01.0</t>
  </si>
  <si>
    <t>01.02.02.0</t>
  </si>
  <si>
    <t>01.02.03.0</t>
  </si>
  <si>
    <t>01.02.04.0</t>
  </si>
  <si>
    <t>01.02.05.0</t>
  </si>
  <si>
    <t>01.02.06.0</t>
  </si>
  <si>
    <t>01.02.07.0</t>
  </si>
  <si>
    <t>01.02.08.0</t>
  </si>
  <si>
    <t>01.02.09.0</t>
  </si>
  <si>
    <t>01.02.10.0</t>
  </si>
  <si>
    <t>01.02.11.0</t>
  </si>
  <si>
    <t>01.02.12.0</t>
  </si>
  <si>
    <t>01.02.13.0</t>
  </si>
  <si>
    <t>01.02.14.0</t>
  </si>
  <si>
    <t>01.02.15.0</t>
  </si>
  <si>
    <t>01.02.16.0</t>
  </si>
  <si>
    <t>02.01.01.0</t>
  </si>
  <si>
    <t>02.01.02.0</t>
  </si>
  <si>
    <t>02.01.03.0</t>
  </si>
  <si>
    <t>02.01.04.0</t>
  </si>
  <si>
    <t>02.02.01.0</t>
  </si>
  <si>
    <t>03.01.01.0</t>
  </si>
  <si>
    <t>03.01.02.0</t>
  </si>
  <si>
    <t>03.02.01.0</t>
  </si>
  <si>
    <t>04.01.01.0</t>
  </si>
  <si>
    <t>04.01.02.0</t>
  </si>
  <si>
    <t>04.02.01.0</t>
  </si>
  <si>
    <t>05.01.01.0</t>
  </si>
  <si>
    <t>05.02.01.0</t>
  </si>
  <si>
    <t>06.01.01.0</t>
  </si>
  <si>
    <t>06.02.01.0</t>
  </si>
  <si>
    <t>07.01.01.0</t>
  </si>
  <si>
    <t>07.01.04.0</t>
  </si>
  <si>
    <t>07.02.01.0</t>
  </si>
  <si>
    <t>08.01.01.0</t>
  </si>
  <si>
    <t>09.01.01.0</t>
  </si>
  <si>
    <t>09.02.02.0</t>
  </si>
  <si>
    <t>10.01.01.0</t>
  </si>
  <si>
    <t>10.01.02.0</t>
  </si>
  <si>
    <t>11.01.01.0</t>
  </si>
  <si>
    <t>11.01.02.0</t>
  </si>
  <si>
    <t>13.02.01.0</t>
  </si>
  <si>
    <t>14.02.01.0</t>
  </si>
  <si>
    <t>16.02.01.0</t>
  </si>
  <si>
    <t>SFY</t>
  </si>
  <si>
    <t>FFY</t>
  </si>
  <si>
    <t>Q3</t>
  </si>
  <si>
    <t xml:space="preserve">For Cause </t>
  </si>
  <si>
    <t>CY</t>
  </si>
  <si>
    <t>SFY Qtr</t>
  </si>
  <si>
    <t>FFY Qtr</t>
  </si>
  <si>
    <t>Due Date</t>
  </si>
  <si>
    <t>Annual SFY</t>
  </si>
  <si>
    <t>Annual FFY</t>
  </si>
  <si>
    <t>2015-16</t>
  </si>
  <si>
    <t>2016-17</t>
  </si>
  <si>
    <t>2017-18</t>
  </si>
  <si>
    <t>NPM</t>
  </si>
  <si>
    <t>Prog #</t>
  </si>
  <si>
    <t>Required</t>
  </si>
  <si>
    <t>Optional</t>
  </si>
  <si>
    <t>03.01.03.0</t>
  </si>
  <si>
    <t>07.01.02.0</t>
  </si>
  <si>
    <t>07.01.03.0</t>
  </si>
  <si>
    <t>08.02.01.0</t>
  </si>
  <si>
    <t>Pollinator Protection</t>
  </si>
  <si>
    <t>09.01.02.0</t>
  </si>
  <si>
    <t>09.02.01.0</t>
  </si>
  <si>
    <t>Spray Drift</t>
  </si>
  <si>
    <t>12.02.01.0</t>
  </si>
  <si>
    <t>Supplemental Distributors</t>
  </si>
  <si>
    <t>Contract Manufacturers</t>
  </si>
  <si>
    <t>15.02.01.0</t>
  </si>
  <si>
    <t>National Data System</t>
  </si>
  <si>
    <r>
      <t xml:space="preserve">Maintain access to adequate </t>
    </r>
    <r>
      <rPr>
        <sz val="10"/>
        <color theme="1"/>
        <rFont val="Arial"/>
        <family val="2"/>
      </rPr>
      <t>laboratory support capacity.</t>
    </r>
  </si>
  <si>
    <t>Basic Pesticide Program</t>
  </si>
  <si>
    <t>Endangered Species Protection</t>
  </si>
  <si>
    <t>Work Plan/Report Status:</t>
  </si>
  <si>
    <t>Stop-Sale, Seizure, Quarantine or Embargo</t>
  </si>
  <si>
    <t>Stop-Sale, Seizure, Quarntine or Embargo</t>
  </si>
  <si>
    <t>Back</t>
  </si>
  <si>
    <t>Activity #</t>
  </si>
  <si>
    <t xml:space="preserve">Pesticide Enforcement Cooperative Agreement Output Summary </t>
  </si>
  <si>
    <t>Pesticide Enforcement Cooperative Agreement Output Summary</t>
  </si>
  <si>
    <t>EPA Review of Status</t>
  </si>
  <si>
    <t>None</t>
  </si>
  <si>
    <t>Work Plan/Report</t>
  </si>
  <si>
    <t>Narrative</t>
  </si>
  <si>
    <t>5700 Worker Protection</t>
  </si>
  <si>
    <t>5700 Container Containment</t>
  </si>
  <si>
    <r>
      <rPr>
        <sz val="10"/>
        <color rgb="FF000000"/>
        <rFont val="Arial"/>
        <family val="2"/>
      </rPr>
      <t xml:space="preserve">Provide outreach and </t>
    </r>
    <r>
      <rPr>
        <sz val="10"/>
        <color theme="1"/>
        <rFont val="Arial"/>
        <family val="2"/>
      </rPr>
      <t>compliance assistance</t>
    </r>
    <r>
      <rPr>
        <sz val="10"/>
        <color rgb="FF000000"/>
        <rFont val="Arial"/>
        <family val="2"/>
      </rPr>
      <t>.</t>
    </r>
  </si>
  <si>
    <t>18.02.01.0</t>
  </si>
  <si>
    <t>Supplemental Activity (OPP)</t>
  </si>
  <si>
    <t>Supplemental Activity (OECA)</t>
  </si>
  <si>
    <t>References:</t>
  </si>
  <si>
    <t>EPA Grant Forms List</t>
  </si>
  <si>
    <t>Maintain a basic level of pesticide program implementation, compliance assistance, and enforcement to ensure a viable pesticide regulatory and enforcement program, achieve environmental results, and maximize success with the Agency's performance measures.</t>
  </si>
  <si>
    <t xml:space="preserve">Reduce spray drift incidents by increasing awareness and adoption of spray drift reduction techniques and technologies. </t>
  </si>
  <si>
    <t>EPA Goal</t>
  </si>
  <si>
    <t>Regional Guidance Activity</t>
  </si>
  <si>
    <t>Activity Type</t>
  </si>
  <si>
    <t xml:space="preserve">WPStart </t>
  </si>
  <si>
    <t>WPEnd</t>
  </si>
  <si>
    <t>EPA Program Outcome</t>
  </si>
  <si>
    <t>InspType</t>
  </si>
  <si>
    <t>ProjSamp</t>
  </si>
  <si>
    <t>TotSamp</t>
  </si>
  <si>
    <t>SampPhy</t>
  </si>
  <si>
    <t>SampDoc</t>
  </si>
  <si>
    <t>TotInsp</t>
  </si>
  <si>
    <t>TotActions</t>
  </si>
  <si>
    <t>CC</t>
  </si>
  <si>
    <t>CRIM</t>
  </si>
  <si>
    <t>Admin</t>
  </si>
  <si>
    <t>CertSusp</t>
  </si>
  <si>
    <t>CertRev</t>
  </si>
  <si>
    <t>CertMod</t>
  </si>
  <si>
    <t>WL</t>
  </si>
  <si>
    <t>SSURO</t>
  </si>
  <si>
    <t>#Fines</t>
  </si>
  <si>
    <t xml:space="preserve">IMP </t>
  </si>
  <si>
    <t xml:space="preserve">EXP </t>
  </si>
  <si>
    <t>CAR</t>
  </si>
  <si>
    <t>RUP</t>
  </si>
  <si>
    <t>CsFwd</t>
  </si>
  <si>
    <t>OthrEnf</t>
  </si>
  <si>
    <t>Q2E</t>
  </si>
  <si>
    <t>Q2S</t>
  </si>
  <si>
    <t>Q1E</t>
  </si>
  <si>
    <t>Q3S</t>
  </si>
  <si>
    <t>Q3E</t>
  </si>
  <si>
    <t>Q4S</t>
  </si>
  <si>
    <t>Arizona Department of Agriculture</t>
  </si>
  <si>
    <t>Rpt</t>
  </si>
  <si>
    <t>Work Plan Accomplishments</t>
  </si>
  <si>
    <t>RptPerStart</t>
  </si>
  <si>
    <t>RptPerEnd</t>
  </si>
  <si>
    <t>ProjInsp</t>
  </si>
  <si>
    <t xml:space="preserve"> Year:</t>
  </si>
  <si>
    <t xml:space="preserve">Projected:   </t>
  </si>
  <si>
    <t xml:space="preserve">Samples </t>
  </si>
  <si>
    <t>(Hrs)</t>
  </si>
  <si>
    <t>(FTE)</t>
  </si>
  <si>
    <r>
      <t xml:space="preserve">United States  </t>
    </r>
    <r>
      <rPr>
        <b/>
        <sz val="18"/>
        <color theme="1"/>
        <rFont val="Calibri"/>
        <family val="2"/>
        <scheme val="minor"/>
      </rPr>
      <t xml:space="preserve">Environmental Protection Agency </t>
    </r>
    <r>
      <rPr>
        <sz val="18"/>
        <color theme="1"/>
        <rFont val="Calibri"/>
        <family val="2"/>
        <scheme val="minor"/>
      </rPr>
      <t xml:space="preserve">
Washington, DC 20460 </t>
    </r>
  </si>
  <si>
    <t>Work Plan Activity Description (Outputs)</t>
  </si>
  <si>
    <t>EPA Comment(s)</t>
  </si>
  <si>
    <t>EPA Recommendation (s)</t>
  </si>
  <si>
    <t>Picklist</t>
  </si>
  <si>
    <t>AgUse</t>
  </si>
  <si>
    <t>AgUseFC</t>
  </si>
  <si>
    <t>NonAgUse</t>
  </si>
  <si>
    <t>NonAgUseFC</t>
  </si>
  <si>
    <t>Market</t>
  </si>
  <si>
    <t xml:space="preserve">Narrative </t>
  </si>
  <si>
    <t>Grantee Outcome</t>
  </si>
  <si>
    <t>Outcomes</t>
  </si>
  <si>
    <t>OBJECT CLASS CATEGORIES DETAIL BREAKDOWN</t>
  </si>
  <si>
    <t>GRANTEE NAME:</t>
  </si>
  <si>
    <t>NAME OR TYPE OF PROGRAM/PROJECT:</t>
  </si>
  <si>
    <t>Federal share, non-Federal share, and total project costs</t>
  </si>
  <si>
    <t>Federal</t>
  </si>
  <si>
    <t>Non-Federal</t>
  </si>
  <si>
    <t xml:space="preserve">Total </t>
  </si>
  <si>
    <t>Percent</t>
  </si>
  <si>
    <t>Amount</t>
  </si>
  <si>
    <t>Input Federal Percentage and Amount</t>
  </si>
  <si>
    <t>a.  PERSONNEL</t>
  </si>
  <si>
    <t xml:space="preserve">Federal </t>
  </si>
  <si>
    <t xml:space="preserve">  </t>
  </si>
  <si>
    <t>Non Federal</t>
  </si>
  <si>
    <t>Position - Recipient Staff Only</t>
  </si>
  <si>
    <t xml:space="preserve">Estimated
 Hours  </t>
  </si>
  <si>
    <t>Hourly
 Rate</t>
  </si>
  <si>
    <t>Estimated
 Hours</t>
  </si>
  <si>
    <t>Hourly Rate</t>
  </si>
  <si>
    <t>a. Total Personnel Cost</t>
  </si>
  <si>
    <t>b.  FRINGE BENEFITS</t>
  </si>
  <si>
    <t>Federal  Amount</t>
  </si>
  <si>
    <t xml:space="preserve"> Non Federal Amount</t>
  </si>
  <si>
    <t>Base (Gross Salaries)</t>
  </si>
  <si>
    <t>x Rate</t>
  </si>
  <si>
    <t>b. Total Estimated Fringe Benefits Cost</t>
  </si>
  <si>
    <t>c.  TRAVEL (Click here for Travel Worksheet)</t>
  </si>
  <si>
    <t>In-State Travel</t>
  </si>
  <si>
    <t>Out of State Travel</t>
  </si>
  <si>
    <t>c. Total Travel</t>
  </si>
  <si>
    <t>d.  Capital Equipment (Cost of $5,000 or more, useful life of 1 year or more)</t>
  </si>
  <si>
    <t>Items - Purchase</t>
  </si>
  <si>
    <t>Cost Per Unit</t>
  </si>
  <si>
    <t xml:space="preserve"> # of Units</t>
  </si>
  <si>
    <t>Cost</t>
  </si>
  <si>
    <t xml:space="preserve">   # of Units</t>
  </si>
  <si>
    <r>
      <t xml:space="preserve">     </t>
    </r>
    <r>
      <rPr>
        <b/>
        <sz val="10"/>
        <rFont val="Arial"/>
        <family val="2"/>
      </rPr>
      <t>Cost</t>
    </r>
  </si>
  <si>
    <t>Items Lease</t>
  </si>
  <si>
    <t>Total Equipment</t>
  </si>
  <si>
    <t>e. Supplies</t>
  </si>
  <si>
    <t>e. Total Supplies</t>
  </si>
  <si>
    <t>f. Contractual Planned ( Subject to Procurment Regulation)</t>
  </si>
  <si>
    <t>Non-consultant contracts:</t>
  </si>
  <si>
    <t xml:space="preserve">     Cost</t>
  </si>
  <si>
    <t>Consulting Contracts (Consultant salaries are limted to GS18 level)</t>
  </si>
  <si>
    <t>Hours</t>
  </si>
  <si>
    <t>f. Total Contractual</t>
  </si>
  <si>
    <t>g. Construction</t>
  </si>
  <si>
    <t>g. Total Construction</t>
  </si>
  <si>
    <t>h.  Other</t>
  </si>
  <si>
    <t>h.1 - Operating Costs</t>
  </si>
  <si>
    <t xml:space="preserve">               SubTotal Other Operating</t>
  </si>
  <si>
    <t>h.2 -  Pass Through Costs</t>
  </si>
  <si>
    <t xml:space="preserve">                Sub Total Other - Pass Through</t>
  </si>
  <si>
    <t>h.3 - Sub Grants</t>
  </si>
  <si>
    <t xml:space="preserve">                 Sub Total Other - Sub Grants</t>
  </si>
  <si>
    <t xml:space="preserve">h.  Total Other: </t>
  </si>
  <si>
    <t>i. Total Direct Costs (a through h) Include Match Funds</t>
  </si>
  <si>
    <t>j.  Indirect Costs (Recipient must have a current Approved Indirect Cost Agreement or a current Indirect Cost Proposal submitted to their Cognizant Agency to request funding for IDC)</t>
  </si>
  <si>
    <t>Federal Share</t>
  </si>
  <si>
    <r>
      <t xml:space="preserve">                        </t>
    </r>
    <r>
      <rPr>
        <b/>
        <sz val="10"/>
        <rFont val="Arial"/>
        <family val="2"/>
      </rPr>
      <t xml:space="preserve">  Non Federal Share</t>
    </r>
  </si>
  <si>
    <t>Base Amount</t>
  </si>
  <si>
    <t>Rate</t>
  </si>
  <si>
    <t>k Total Cost</t>
  </si>
  <si>
    <t>TRAVEL WORKSHEET</t>
  </si>
  <si>
    <t xml:space="preserve">In-State Travel </t>
  </si>
  <si>
    <t>Purpose (Inspections, meetings, office needs)</t>
  </si>
  <si>
    <t>Desination</t>
  </si>
  <si>
    <t>No of Miles</t>
  </si>
  <si>
    <t>Mileage Rate</t>
  </si>
  <si>
    <t xml:space="preserve"> Cost</t>
  </si>
  <si>
    <t>M &amp; IE Per Diem</t>
  </si>
  <si>
    <t>No of Days</t>
  </si>
  <si>
    <t>Lodging Per Diem</t>
  </si>
  <si>
    <t>Airfare</t>
  </si>
  <si>
    <t>Misc Cost Description</t>
  </si>
  <si>
    <t>Misc. Cost</t>
  </si>
  <si>
    <t>Subtotal Budget</t>
  </si>
  <si>
    <t xml:space="preserve"> Number of Staff</t>
  </si>
  <si>
    <t>Total Budget</t>
  </si>
  <si>
    <t>Non-Federal Share</t>
  </si>
  <si>
    <t>SubTotal In-State</t>
  </si>
  <si>
    <t>Out-of-State Travel</t>
  </si>
  <si>
    <t>Purpose (Regional or National Conferences)</t>
  </si>
  <si>
    <t>SubTotal Out of State</t>
  </si>
  <si>
    <t># of Units</t>
  </si>
  <si>
    <t>Back to Travel</t>
  </si>
  <si>
    <t>Alabama Department of Agriculture and Industries</t>
  </si>
  <si>
    <t>Column1</t>
  </si>
  <si>
    <t>ADAI</t>
  </si>
  <si>
    <t>Ak Chin Indian Community</t>
  </si>
  <si>
    <t>ACIC</t>
  </si>
  <si>
    <t>Colorado Department of Agriculture</t>
  </si>
  <si>
    <t>Colorado River Indian Tribe</t>
  </si>
  <si>
    <t>CRIT</t>
  </si>
  <si>
    <t>Cocopah Indian Tribe</t>
  </si>
  <si>
    <t>CIT</t>
  </si>
  <si>
    <t>Hopi Tribe</t>
  </si>
  <si>
    <t>Salt River Pima Maricopa Indian Community</t>
  </si>
  <si>
    <t>SRPMIC</t>
  </si>
  <si>
    <t>Fort Mojave Indian Tribe</t>
  </si>
  <si>
    <t>FMIT</t>
  </si>
  <si>
    <t>Quechan Tribe</t>
  </si>
  <si>
    <t>QT</t>
  </si>
  <si>
    <t>Gila River Indian Community</t>
  </si>
  <si>
    <t>GRIC</t>
  </si>
  <si>
    <t xml:space="preserve">Shoshone Paiute of the Duck Valley Indian Reservation </t>
  </si>
  <si>
    <t>SPDVIR</t>
  </si>
  <si>
    <t>Oregon Department of Agriculture</t>
  </si>
  <si>
    <t>ODA (OR)</t>
  </si>
  <si>
    <t>ODA (OH)</t>
  </si>
  <si>
    <t>IDPH</t>
  </si>
  <si>
    <t xml:space="preserve">ISDA </t>
  </si>
  <si>
    <t>KDA (KS)</t>
  </si>
  <si>
    <t>KDA (KY)</t>
  </si>
  <si>
    <t>MDA (MD)</t>
  </si>
  <si>
    <t>MDA (MN)</t>
  </si>
  <si>
    <t>MDA (MO)</t>
  </si>
  <si>
    <t>Total Number of Actions</t>
  </si>
  <si>
    <t>Inspections at Facilities Claiming Family Exemption *</t>
  </si>
  <si>
    <t xml:space="preserve">* This column is a subset of the WPS Tier I and WPS Tier II Columns combined to collect data on inspections conducted at facilities claiming the Immediate Family Exemption </t>
  </si>
  <si>
    <t xml:space="preserve">Extended to: </t>
  </si>
  <si>
    <t>WPExtnd</t>
  </si>
  <si>
    <t>United States Environmental Protection Agency</t>
  </si>
  <si>
    <t>Do Not Delete</t>
  </si>
  <si>
    <t>5700 Main</t>
  </si>
  <si>
    <t>MDARD</t>
  </si>
  <si>
    <t>&lt; Summary</t>
  </si>
  <si>
    <t>&lt; Q1</t>
  </si>
  <si>
    <t>&lt; Q2</t>
  </si>
  <si>
    <t>&lt; Q3</t>
  </si>
  <si>
    <t>&lt; Q4</t>
  </si>
  <si>
    <t>2018-19</t>
  </si>
  <si>
    <t>2019-20</t>
  </si>
  <si>
    <t>2020-21</t>
  </si>
  <si>
    <t>2021-22</t>
  </si>
  <si>
    <t xml:space="preserve">Q4 </t>
  </si>
  <si>
    <t>Complete administrative/management, fiduciary and reporting requirements associated with this cooperative agreement.</t>
  </si>
  <si>
    <t>During use inspections, monitor compliance with the label, including any ESA bulletins, if applicable.</t>
  </si>
  <si>
    <t>Maintain and follow a Quality Management Plan for the overall pesticide enforcement program.</t>
  </si>
  <si>
    <t>02.02.02.0</t>
  </si>
  <si>
    <t xml:space="preserve">Provide continuing educational opportunities and outreach to keep growers, applicators, and handlers up-to-date on the most recent methods to protect pollinators, such as IPM, BMPs, or softer applications. </t>
  </si>
  <si>
    <t>Conduct inspections and take enforcement actions directed at detecting and stopping distribution of unregistered or misbranded pesticides that could adversely affect pollinators and/or the quality of hive products.</t>
  </si>
  <si>
    <t>Assist regions when necessary to monitor movement of imported pesticides within state or tribal lands.</t>
  </si>
  <si>
    <t>Insp:Accomp-Proj</t>
  </si>
  <si>
    <t>&lt; Table</t>
  </si>
  <si>
    <t>Federal Facilities</t>
  </si>
  <si>
    <t>FedFac</t>
  </si>
  <si>
    <t>*Name:</t>
  </si>
  <si>
    <t>*Grantee:</t>
  </si>
  <si>
    <t>*Agreement Type:</t>
  </si>
  <si>
    <t>*Number of Years:</t>
  </si>
  <si>
    <t xml:space="preserve">*Project Period: </t>
  </si>
  <si>
    <t xml:space="preserve">*Work Plan and Report Applies to: </t>
  </si>
  <si>
    <t xml:space="preserve">Budget </t>
  </si>
  <si>
    <t xml:space="preserve">       Grantee Information:</t>
  </si>
  <si>
    <t xml:space="preserve">              Cooperative Agreement Information:</t>
  </si>
  <si>
    <t>Date:</t>
  </si>
  <si>
    <t>Pesticides Enforcement Cooperative Agreement Accomplishment Report (Container/Containment)</t>
  </si>
  <si>
    <t>Reporting Links:</t>
  </si>
  <si>
    <t>Data entry in white boxes only. Asterik denotes a required field.</t>
  </si>
  <si>
    <t>1)</t>
  </si>
  <si>
    <t>2)</t>
  </si>
  <si>
    <t>3)</t>
  </si>
  <si>
    <t>4)</t>
  </si>
  <si>
    <t>5)</t>
  </si>
  <si>
    <t>6)</t>
  </si>
  <si>
    <r>
      <t xml:space="preserve">(insert your own by going to </t>
    </r>
    <r>
      <rPr>
        <b/>
        <sz val="10"/>
        <color theme="1"/>
        <rFont val="Calibri"/>
        <family val="2"/>
        <scheme val="minor"/>
      </rPr>
      <t xml:space="preserve">Insert&gt; (Text)Object </t>
    </r>
    <r>
      <rPr>
        <sz val="10"/>
        <color theme="1"/>
        <rFont val="Calibri"/>
        <family val="2"/>
        <scheme val="minor"/>
      </rPr>
      <t>on the menu above)</t>
    </r>
  </si>
  <si>
    <t>HT</t>
  </si>
  <si>
    <t>Monitor compliance with C/C requirements.  Focus on product and user compliance with special emphasis on agricultural retailers/distributors that repackage pesticides into refillable containers, as well as RUP and Tox 1 category products.</t>
  </si>
  <si>
    <t>Monitor compliance with soil fumigation labels.  Focus on product and user compliance with special emphasis on new label requirements.</t>
  </si>
  <si>
    <t>06.01.02.0</t>
  </si>
  <si>
    <t>06.01.03.0</t>
  </si>
  <si>
    <t>06.01.04.0</t>
  </si>
  <si>
    <t>06.01.05.0</t>
  </si>
  <si>
    <t>06.01.06.0</t>
  </si>
  <si>
    <t xml:space="preserve">Where appropriate, consult with and/or coordinate prevention and protection of water resources with other agencies responsible for water resource protection. </t>
  </si>
  <si>
    <t>11.01.03.0</t>
  </si>
  <si>
    <t>Monitor compliance with spray drift label language and report investigation findings as part of year–end reporting.</t>
  </si>
  <si>
    <t>11.02.01.0</t>
  </si>
  <si>
    <t>Monitor compliance of distributor products.  Focus on product integrity, including product composition, product labeling, and registration requirements under FIFRA. Place special emphasis on (1) registrants, producers and supplemental distributors that handle large numbers of distributor products, (2) registrants, producers and supplemental distributors with a history of noncompliance with distributor products, (3) distributor products that are high risk (Tox 1 category and RUP products) and (4) distributor products making public health claims on the labeling.</t>
  </si>
  <si>
    <t>Monitor compliance with contract manufacturing requirements.  Focus on one or more of the following: manufacturers of disinfectants, RUPs, or Tox 1 category products, and manufacturers with a prior history of FIFRA noncompliance.</t>
  </si>
  <si>
    <t>17.01.01.0</t>
  </si>
  <si>
    <t>Alert EPA to changes in state regulations and tribal codes.</t>
  </si>
  <si>
    <t>Provide outreach and education on the Endangered Species Protection Program to current and potential pesticide users and pesticide inspectors.</t>
  </si>
  <si>
    <t>Work with certification and training staff and cooperative extension services to provide endangered species information for pesticide applicator training.</t>
  </si>
  <si>
    <t xml:space="preserve">Prevent or reduce occupational pesticide exposures, incidents and illnesses from pesticides, especially ones that pose high risks or high exposures to workers. </t>
  </si>
  <si>
    <t xml:space="preserve">Prevent or reduce pesticide exposures and incidents to humans and the environment by increasing the competence and expertise of applicators/handlers of restricted use pesticides.  </t>
  </si>
  <si>
    <t xml:space="preserve">Prevent or reduce pesticide exposures to humans and the environment due to damaged pesticide containers and pesticide spills or releases. </t>
  </si>
  <si>
    <t>Ensure that pesticides do not adversely affect the nation’s water resources.</t>
  </si>
  <si>
    <t>Limit potential effects from pesticide use to listed species, while at the same time not placing undue burden on agriculture or other pesticide users.</t>
  </si>
  <si>
    <t>Ensure pollinators are protected from adverse effects of pesticide exposure.</t>
  </si>
  <si>
    <t xml:space="preserve">Decrease exposure of children in public schools (grades K-12) to pests and pesticides through increased adoption of verifiable and ongoing school Integrated Pest Management (IPM) programs.  </t>
  </si>
  <si>
    <t>Where appropriate, support tribal pesticide program capacity building and efficient use of state resources by improving coordination, communication and cooperation between tribes and states to advance pesticide program implementation and increase program efficiencies.</t>
  </si>
  <si>
    <t>Ensure that distributor products are properly registered, formulated and labeled.</t>
  </si>
  <si>
    <t>Reduce instances of illegal manufacture or mislabeling of products manufactured under contract.</t>
  </si>
  <si>
    <t>Eliminate the distribution of unregistered, misbranded, or adulterated imported pesticides.</t>
  </si>
  <si>
    <t>18.01.01.0</t>
  </si>
  <si>
    <t>Regional Guidance Activity (OECA)</t>
  </si>
  <si>
    <t>17.02.01.0</t>
  </si>
  <si>
    <t>06.01.07.0</t>
  </si>
  <si>
    <t xml:space="preserve">Monitor compliance with pesticide water quality risk mitigation measures, and respond to pesticide water contamination events especially where water quality standards or other reference points are threatened. </t>
  </si>
  <si>
    <t>7)</t>
  </si>
  <si>
    <t>8)</t>
  </si>
  <si>
    <t>Pesticides Enforcement Cooperative Agreement Accomplishment Report (WPS)</t>
  </si>
  <si>
    <r>
      <t xml:space="preserve">Describe Work Plan Activity Accomplishment                                           </t>
    </r>
    <r>
      <rPr>
        <i/>
        <sz val="9"/>
        <color theme="1"/>
        <rFont val="Calibri"/>
        <family val="2"/>
        <scheme val="minor"/>
      </rPr>
      <t>(include any issues or innovations, ifappropriate)</t>
    </r>
  </si>
  <si>
    <r>
      <rPr>
        <u/>
        <sz val="10"/>
        <color theme="1"/>
        <rFont val="Arial"/>
        <family val="2"/>
      </rPr>
      <t>Manage</t>
    </r>
    <r>
      <rPr>
        <sz val="10"/>
        <color theme="1"/>
        <rFont val="Arial"/>
        <family val="2"/>
      </rPr>
      <t xml:space="preserve">: Actively manage </t>
    </r>
    <r>
      <rPr>
        <b/>
        <i/>
        <sz val="10"/>
        <color theme="1"/>
        <rFont val="Arial"/>
        <family val="2"/>
      </rPr>
      <t>pesticides of concern</t>
    </r>
    <r>
      <rPr>
        <sz val="10"/>
        <color theme="1"/>
        <rFont val="Arial"/>
        <family val="2"/>
      </rPr>
      <t xml:space="preserve"> beyond the label to reduce or prevent further contamination of local water resources.</t>
    </r>
  </si>
  <si>
    <r>
      <rPr>
        <u/>
        <sz val="10"/>
        <color theme="1"/>
        <rFont val="Arial"/>
        <family val="2"/>
      </rPr>
      <t>Re-evaluate pesticides</t>
    </r>
    <r>
      <rPr>
        <sz val="10"/>
        <color theme="1"/>
        <rFont val="Arial"/>
        <family val="2"/>
      </rPr>
      <t xml:space="preserve"> if there is new information that could affect risk (e.g., new hazard data, significant increase in use, a new OPP risk assessment or registration decision involving a water quality concern).   </t>
    </r>
  </si>
  <si>
    <t>Worker Safety: Worker Protection Standard</t>
  </si>
  <si>
    <t>Worker Safety: Pesticide Applicator Certification</t>
  </si>
  <si>
    <t>School Integrated Pest Management</t>
  </si>
  <si>
    <t>State and Tribal Coordination and Communication</t>
  </si>
  <si>
    <t>Alaska Department of Environmental Conservation</t>
  </si>
  <si>
    <t>Inter Tribal Environmental Council</t>
  </si>
  <si>
    <t>ITEC</t>
  </si>
  <si>
    <t>Coeur d'Alene Tribe Circuit Rider Program</t>
  </si>
  <si>
    <t>CDA (CO)</t>
  </si>
  <si>
    <t>CDA (TCR)</t>
  </si>
  <si>
    <t xml:space="preserve">District Department of the Environment </t>
  </si>
  <si>
    <t>DDOE</t>
  </si>
  <si>
    <t>ENIPC</t>
  </si>
  <si>
    <t>HDOA</t>
  </si>
  <si>
    <t xml:space="preserve">IDA </t>
  </si>
  <si>
    <t>LDAF</t>
  </si>
  <si>
    <t>Maine Department of Agriculture, Conservation and Forestry</t>
  </si>
  <si>
    <t>MDACF</t>
  </si>
  <si>
    <t>MDAR</t>
  </si>
  <si>
    <t xml:space="preserve">MDAC </t>
  </si>
  <si>
    <t>Montana Department of Agriculture</t>
  </si>
  <si>
    <t>NDA (NV)</t>
  </si>
  <si>
    <t>NDA (NE)</t>
  </si>
  <si>
    <t>New Jersey Department of Environmental Protection</t>
  </si>
  <si>
    <t>NJDEP</t>
  </si>
  <si>
    <t>North Dakota Department of Agriculture</t>
  </si>
  <si>
    <t>New York State Department of Environmental Conservation</t>
  </si>
  <si>
    <t>NYSDEC</t>
  </si>
  <si>
    <t xml:space="preserve">Office of the Indiana State Chemist </t>
  </si>
  <si>
    <t>ODAFF</t>
  </si>
  <si>
    <t>OR OSHA</t>
  </si>
  <si>
    <t xml:space="preserve">Oregon OSHA  </t>
  </si>
  <si>
    <t>Sault Ste. Marie Tribe of Chippewa Indians</t>
  </si>
  <si>
    <t>SSM</t>
  </si>
  <si>
    <t>Winnebago/Omaha Circuit Rider Pesticide Program</t>
  </si>
  <si>
    <t>WOCRPP</t>
  </si>
  <si>
    <t>Report progress of activities in 06.01.02 – 06.01.05 in POINTS.</t>
  </si>
  <si>
    <t xml:space="preserve">Template Instructions/Help </t>
  </si>
  <si>
    <t>PRDOA</t>
  </si>
  <si>
    <t>South Dakota Department of Agriculture</t>
  </si>
  <si>
    <t>TCEQ</t>
  </si>
  <si>
    <t>TDA</t>
  </si>
  <si>
    <t>TAT</t>
  </si>
  <si>
    <t>Washington State Department of Agriculture</t>
  </si>
  <si>
    <t>White Earth Band of Chippewa Indians</t>
  </si>
  <si>
    <t>WE</t>
  </si>
  <si>
    <t>Wisconsin Department of Agriculture,Trade and Consumer Protection</t>
  </si>
  <si>
    <t>WDATCP</t>
  </si>
  <si>
    <t>Idaho State Department of Agriculture</t>
  </si>
  <si>
    <t>Yakama Nation</t>
  </si>
  <si>
    <t>YN</t>
  </si>
  <si>
    <t>Saint Regis Mohawk Tribe</t>
  </si>
  <si>
    <t>Monitor product and user compliance.  Focus on illegal claims and illegal use of products not registered for control of bed bugs with special emphasis on RUP and Tox 1 category products.</t>
  </si>
  <si>
    <t>Minimize the potential for pesticide misuse/overuse and spread of bed bug infestations by increasing understanding of bed bug prevention and control approaches, and ensuring compliance with accepted control approaches.</t>
  </si>
  <si>
    <t>Bed Bugs</t>
  </si>
  <si>
    <t>Follow up on significant or grantee and region agreed upon pesticide incidents referred by EPA as required by FIFRA Sections 26 and 27.</t>
  </si>
  <si>
    <t>Monitor user compliance with pollinator protection label language.  The EPA Bee Incident Investigation Guidance, found online at: www.epa.gov/compliance/resources/policies/monitoring/fifra/bee-inspection-guide.pdf, or similar state or tribal guidance, should be followed to the extent possible by the grantee when investigating pollinator incidents.</t>
  </si>
  <si>
    <t>Container Containment</t>
  </si>
  <si>
    <r>
      <t xml:space="preserve">For High Use States only (CA, WA, ID, OR, WI, MI, FL, MN, NC, VA, AZ, NV, GA, CO, ND) </t>
    </r>
    <r>
      <rPr>
        <u/>
        <sz val="10"/>
        <color theme="1"/>
        <rFont val="Arial"/>
        <family val="2"/>
      </rPr>
      <t>As appropriate</t>
    </r>
    <r>
      <rPr>
        <sz val="10"/>
        <color theme="1"/>
        <rFont val="Arial"/>
        <family val="2"/>
      </rPr>
      <t>, provide technical assistance, education, and outreach, to the regulated community.</t>
    </r>
  </si>
  <si>
    <t>Collect detailed enforcement data on a national level from grantees to better target pesticide violations and to explain the performance of the national program.</t>
  </si>
  <si>
    <t xml:space="preserve">Supplemental/ Special Project </t>
  </si>
  <si>
    <t>Monitor compliance with Endangered Species Bulletins, and track and report compliance information on  endangered species inspections as described in Appendix 1, Number 7, Endangered Species Protection, Section D (Reporting Requirements) and E (Performance Measures), on page 41 of the Guidance.</t>
  </si>
  <si>
    <t xml:space="preserve"> PESTICIDE ENFORCEMENT PERFORMANCE MEASURES</t>
  </si>
  <si>
    <t>RPStart</t>
  </si>
  <si>
    <t>RPEnd</t>
  </si>
  <si>
    <t>Comment related to the cell (red corner)</t>
  </si>
  <si>
    <t>Fiscal Year:</t>
  </si>
  <si>
    <t>(Start)</t>
  </si>
  <si>
    <t>(End)</t>
  </si>
  <si>
    <r>
      <t>Reporting Criteria:</t>
    </r>
    <r>
      <rPr>
        <u/>
        <sz val="12"/>
        <color theme="1"/>
        <rFont val="Calibri"/>
        <family val="2"/>
        <scheme val="minor"/>
      </rPr>
      <t xml:space="preserve"> </t>
    </r>
  </si>
  <si>
    <r>
      <t>Number of WPS inspections</t>
    </r>
    <r>
      <rPr>
        <vertAlign val="superscript"/>
        <sz val="12"/>
        <color theme="1"/>
        <rFont val="Calibri"/>
        <family val="2"/>
        <scheme val="minor"/>
      </rPr>
      <t>2</t>
    </r>
    <r>
      <rPr>
        <sz val="12"/>
        <color theme="1"/>
        <rFont val="Calibri"/>
        <family val="2"/>
        <scheme val="minor"/>
      </rPr>
      <t xml:space="preserve"> and investigations</t>
    </r>
    <r>
      <rPr>
        <vertAlign val="superscript"/>
        <sz val="12"/>
        <color theme="1"/>
        <rFont val="Calibri"/>
        <family val="2"/>
        <scheme val="minor"/>
      </rPr>
      <t>3</t>
    </r>
    <r>
      <rPr>
        <sz val="12"/>
        <color theme="1"/>
        <rFont val="Calibri"/>
        <family val="2"/>
        <scheme val="minor"/>
      </rPr>
      <t xml:space="preserve"> (Tier 1 and 2) conducted during the reporting period   </t>
    </r>
  </si>
  <si>
    <t xml:space="preserve">                                         </t>
  </si>
  <si>
    <r>
      <t>Number of enforcement actions</t>
    </r>
    <r>
      <rPr>
        <vertAlign val="superscript"/>
        <sz val="12"/>
        <color theme="1"/>
        <rFont val="Calibri"/>
        <family val="2"/>
        <scheme val="minor"/>
      </rPr>
      <t>5</t>
    </r>
    <r>
      <rPr>
        <sz val="12"/>
        <color theme="1"/>
        <rFont val="Calibri"/>
        <family val="2"/>
        <scheme val="minor"/>
      </rPr>
      <t xml:space="preserve"> taken for WPS violations (during the reporting period)</t>
    </r>
  </si>
  <si>
    <t>Definitions:</t>
  </si>
  <si>
    <r>
      <t>1</t>
    </r>
    <r>
      <rPr>
        <b/>
        <u/>
        <sz val="12"/>
        <color theme="1"/>
        <rFont val="Calibri"/>
        <family val="2"/>
        <scheme val="minor"/>
      </rPr>
      <t xml:space="preserve">Occupational User </t>
    </r>
  </si>
  <si>
    <r>
      <t>2</t>
    </r>
    <r>
      <rPr>
        <b/>
        <u/>
        <sz val="12"/>
        <color rgb="FF000000"/>
        <rFont val="Calibri"/>
        <family val="2"/>
        <scheme val="minor"/>
      </rPr>
      <t>Inspection</t>
    </r>
  </si>
  <si>
    <t>An inspection is the process by which an inspector collects information in order to determine compliance of a regulated entity.  For purposes of definition, inspections are considered a routine activity.</t>
  </si>
  <si>
    <r>
      <t>3</t>
    </r>
    <r>
      <rPr>
        <b/>
        <u/>
        <sz val="12"/>
        <color rgb="FF000000"/>
        <rFont val="Calibri"/>
        <family val="2"/>
        <scheme val="minor"/>
      </rPr>
      <t>Investigation</t>
    </r>
  </si>
  <si>
    <t xml:space="preserve">For purposes of definition, investigations are non-routine, for-cause activities in response to a complaint or tip that involves a suspected violation.  </t>
  </si>
  <si>
    <r>
      <t>4</t>
    </r>
    <r>
      <rPr>
        <b/>
        <u/>
        <sz val="12"/>
        <color theme="1"/>
        <rFont val="Calibri"/>
        <family val="2"/>
        <scheme val="minor"/>
      </rPr>
      <t>Violation</t>
    </r>
  </si>
  <si>
    <t>Violations are those infractions of state, tribal or federal law that are reported, would be reported, or are reportable to EPA on the 5700-33H WPS Enforcement Accomplishment Report form.  Violations may need to be reported in more than one Measure.</t>
  </si>
  <si>
    <r>
      <t>5</t>
    </r>
    <r>
      <rPr>
        <b/>
        <u/>
        <sz val="12"/>
        <color theme="1"/>
        <rFont val="Calibri"/>
        <family val="2"/>
        <scheme val="minor"/>
      </rPr>
      <t>Enforcement Actions</t>
    </r>
    <r>
      <rPr>
        <sz val="12"/>
        <color theme="1"/>
        <rFont val="Calibri"/>
        <family val="2"/>
        <scheme val="minor"/>
      </rPr>
      <t xml:space="preserve"> are those reported on the 5700-33H WPS form. Enforcement Actions may need to be reported in more than one Measure.</t>
    </r>
  </si>
  <si>
    <r>
      <t>Measure Description:</t>
    </r>
    <r>
      <rPr>
        <sz val="12"/>
        <color theme="1"/>
        <rFont val="Calibri"/>
        <family val="2"/>
        <scheme val="minor"/>
      </rPr>
      <t xml:space="preserve">  The intent of this measure is to determine the compliance of pesticide applicators</t>
    </r>
    <r>
      <rPr>
        <vertAlign val="superscript"/>
        <sz val="12"/>
        <color theme="1"/>
        <rFont val="Calibri"/>
        <family val="2"/>
        <scheme val="minor"/>
      </rPr>
      <t>7</t>
    </r>
    <r>
      <rPr>
        <sz val="12"/>
        <color theme="1"/>
        <rFont val="Calibri"/>
        <family val="2"/>
        <scheme val="minor"/>
      </rPr>
      <t xml:space="preserve"> with certification requirements</t>
    </r>
    <r>
      <rPr>
        <vertAlign val="superscript"/>
        <sz val="12"/>
        <color theme="1"/>
        <rFont val="Calibri"/>
        <family val="2"/>
        <scheme val="minor"/>
      </rPr>
      <t>6</t>
    </r>
    <r>
      <rPr>
        <sz val="12"/>
        <color theme="1"/>
        <rFont val="Calibri"/>
        <family val="2"/>
        <scheme val="minor"/>
      </rPr>
      <t xml:space="preserve"> by considering: 1) the number of applicators found to be in compliance at the time of the inspection; and 2) the number of applicators who came into compliance after an inspection by obtaining certification due to state/tribal enforcement response.</t>
    </r>
  </si>
  <si>
    <r>
      <t>Reporting Criteria:</t>
    </r>
    <r>
      <rPr>
        <u/>
        <sz val="12"/>
        <color theme="1"/>
        <rFont val="Calibri"/>
        <family val="2"/>
        <scheme val="minor"/>
      </rPr>
      <t xml:space="preserve">  </t>
    </r>
  </si>
  <si>
    <r>
      <t xml:space="preserve">Number of </t>
    </r>
    <r>
      <rPr>
        <u/>
        <sz val="12"/>
        <color theme="1"/>
        <rFont val="Calibri"/>
        <family val="2"/>
        <scheme val="minor"/>
      </rPr>
      <t>inspected</t>
    </r>
    <r>
      <rPr>
        <sz val="12"/>
        <color theme="1"/>
        <rFont val="Calibri"/>
        <family val="2"/>
        <scheme val="minor"/>
      </rPr>
      <t xml:space="preserve"> applicators who are required to comply with certification requirements</t>
    </r>
  </si>
  <si>
    <r>
      <t>Number of uncertified applicators</t>
    </r>
    <r>
      <rPr>
        <vertAlign val="superscript"/>
        <sz val="12"/>
        <color theme="1"/>
        <rFont val="Calibri"/>
        <family val="2"/>
        <scheme val="minor"/>
      </rPr>
      <t>8</t>
    </r>
    <r>
      <rPr>
        <sz val="12"/>
        <color theme="1"/>
        <rFont val="Calibri"/>
        <family val="2"/>
        <scheme val="minor"/>
      </rPr>
      <t xml:space="preserve"> found during those inspections that should have been certified</t>
    </r>
  </si>
  <si>
    <r>
      <t>Number of uncertified applicators</t>
    </r>
    <r>
      <rPr>
        <vertAlign val="superscript"/>
        <sz val="12"/>
        <color theme="1"/>
        <rFont val="Calibri"/>
        <family val="2"/>
        <scheme val="minor"/>
      </rPr>
      <t>8</t>
    </r>
    <r>
      <rPr>
        <sz val="12"/>
        <color theme="1"/>
        <rFont val="Calibri"/>
        <family val="2"/>
        <scheme val="minor"/>
      </rPr>
      <t xml:space="preserve"> obtaining certification, discontinued making applications where certification was required, or were brought into compliance </t>
    </r>
    <r>
      <rPr>
        <vertAlign val="superscript"/>
        <sz val="12"/>
        <color theme="1"/>
        <rFont val="Calibri"/>
        <family val="2"/>
        <scheme val="minor"/>
      </rPr>
      <t>9</t>
    </r>
    <r>
      <rPr>
        <sz val="12"/>
        <color theme="1"/>
        <rFont val="Calibri"/>
        <family val="2"/>
        <scheme val="minor"/>
      </rPr>
      <t xml:space="preserve"> (during the reporting period</t>
    </r>
    <r>
      <rPr>
        <vertAlign val="superscript"/>
        <sz val="12"/>
        <color theme="1"/>
        <rFont val="Calibri"/>
        <family val="2"/>
        <scheme val="minor"/>
      </rPr>
      <t>10</t>
    </r>
    <r>
      <rPr>
        <sz val="12"/>
        <color theme="1"/>
        <rFont val="Calibri"/>
        <family val="2"/>
        <scheme val="minor"/>
      </rPr>
      <t xml:space="preserve">)     </t>
    </r>
  </si>
  <si>
    <r>
      <t>Definitions:</t>
    </r>
    <r>
      <rPr>
        <u/>
        <sz val="12"/>
        <color theme="1"/>
        <rFont val="Calibri"/>
        <family val="2"/>
        <scheme val="minor"/>
      </rPr>
      <t xml:space="preserve">  </t>
    </r>
  </si>
  <si>
    <r>
      <t>6</t>
    </r>
    <r>
      <rPr>
        <b/>
        <u/>
        <sz val="12"/>
        <color theme="1"/>
        <rFont val="Calibri"/>
        <family val="2"/>
        <scheme val="minor"/>
      </rPr>
      <t>Certification Requirements</t>
    </r>
  </si>
  <si>
    <r>
      <t>7</t>
    </r>
    <r>
      <rPr>
        <b/>
        <u/>
        <sz val="12"/>
        <color theme="1"/>
        <rFont val="Calibri"/>
        <family val="2"/>
        <scheme val="minor"/>
      </rPr>
      <t>Applicator</t>
    </r>
  </si>
  <si>
    <t>An applicator is an individual, not a company, certified and/or licensed by the state/tribe to apply pesticides.</t>
  </si>
  <si>
    <r>
      <t>8</t>
    </r>
    <r>
      <rPr>
        <b/>
        <u/>
        <sz val="12"/>
        <color theme="1"/>
        <rFont val="Calibri"/>
        <family val="2"/>
        <scheme val="minor"/>
      </rPr>
      <t>Uncertified applicators</t>
    </r>
  </si>
  <si>
    <t>The number of pesticide applicators who were encountered by the state’s/tribe’s enforcement program and were not certified applicators, but should have been for the type of work being performed.  This would include someone who is certified/licensed, but is working in a type of work their current category or categories do not allow.</t>
  </si>
  <si>
    <r>
      <t>9</t>
    </r>
    <r>
      <rPr>
        <b/>
        <u/>
        <sz val="12"/>
        <color theme="1"/>
        <rFont val="Calibri"/>
        <family val="2"/>
        <scheme val="minor"/>
      </rPr>
      <t>Applicators obtaining certification, discontinued making applications where certification was required,</t>
    </r>
    <r>
      <rPr>
        <u/>
        <sz val="12"/>
        <color theme="1"/>
        <rFont val="Calibri"/>
        <family val="2"/>
        <scheme val="minor"/>
      </rPr>
      <t xml:space="preserve"> </t>
    </r>
    <r>
      <rPr>
        <b/>
        <u/>
        <sz val="12"/>
        <color theme="1"/>
        <rFont val="Calibri"/>
        <family val="2"/>
        <scheme val="minor"/>
      </rPr>
      <t>or were brought into compliance</t>
    </r>
  </si>
  <si>
    <t xml:space="preserve">This terms applies to uncertified applicators, as determined by state/tribal laws or regulations, who subsequently became compliant by obtaining proper certification, ceased making pesticide applications requiring certification, or otherwise demonstrated satisfactory regulatory compliance with state/tribal certification rules.  </t>
  </si>
  <si>
    <r>
      <t>10</t>
    </r>
    <r>
      <rPr>
        <b/>
        <u/>
        <sz val="12"/>
        <color theme="1"/>
        <rFont val="Calibri"/>
        <family val="2"/>
        <scheme val="minor"/>
      </rPr>
      <t>During the reporting period</t>
    </r>
  </si>
  <si>
    <t>Due to the inherent delay between the time an inspection/investigation is recorded initially and the eventual enforcement response, violations and enforcement actions may not be reportable in the same period as the inspection/investigation.  For that reason, the reportable violations found or enforcement actions taken during the reporting period are reported whether or not the inspection/investigation was actually conducted in the same period.</t>
  </si>
  <si>
    <t>Number of use inspections and use complaint investigations conducted</t>
  </si>
  <si>
    <r>
      <t>11</t>
    </r>
    <r>
      <rPr>
        <b/>
        <u/>
        <sz val="12"/>
        <color theme="1"/>
        <rFont val="Calibri"/>
        <family val="2"/>
        <scheme val="minor"/>
      </rPr>
      <t>All People</t>
    </r>
    <r>
      <rPr>
        <b/>
        <sz val="12"/>
        <color theme="1"/>
        <rFont val="Calibri"/>
        <family val="2"/>
        <scheme val="minor"/>
      </rPr>
      <t xml:space="preserve">  </t>
    </r>
  </si>
  <si>
    <r>
      <t xml:space="preserve">Any person that is or could be impacted by the use of pesticides, </t>
    </r>
    <r>
      <rPr>
        <i/>
        <u/>
        <sz val="12"/>
        <color theme="1"/>
        <rFont val="Calibri"/>
        <family val="2"/>
        <scheme val="minor"/>
      </rPr>
      <t>other than</t>
    </r>
    <r>
      <rPr>
        <sz val="12"/>
        <color theme="1"/>
        <rFont val="Calibri"/>
        <family val="2"/>
        <scheme val="minor"/>
      </rPr>
      <t xml:space="preserve"> those exposures encountered as Occupational Users</t>
    </r>
    <r>
      <rPr>
        <vertAlign val="superscript"/>
        <sz val="12"/>
        <color theme="1"/>
        <rFont val="Calibri"/>
        <family val="2"/>
        <scheme val="minor"/>
      </rPr>
      <t>1</t>
    </r>
    <r>
      <rPr>
        <sz val="12"/>
        <color theme="1"/>
        <rFont val="Calibri"/>
        <family val="2"/>
        <scheme val="minor"/>
      </rPr>
      <t>.</t>
    </r>
  </si>
  <si>
    <r>
      <t>12</t>
    </r>
    <r>
      <rPr>
        <b/>
        <u/>
        <sz val="12"/>
        <color theme="1"/>
        <rFont val="Calibri"/>
        <family val="2"/>
        <scheme val="minor"/>
      </rPr>
      <t>Use Cases</t>
    </r>
  </si>
  <si>
    <r>
      <t>Measure Description:</t>
    </r>
    <r>
      <rPr>
        <sz val="12"/>
        <color theme="1"/>
        <rFont val="Calibri"/>
        <family val="2"/>
        <scheme val="minor"/>
      </rPr>
      <t xml:space="preserve">  The intent of this measure is to determine how well pesticide applicators protect environmental resources by following pesticide label language intended to protect those resources.  </t>
    </r>
  </si>
  <si>
    <t xml:space="preserve">Reporting Criteria:  </t>
  </si>
  <si>
    <r>
      <t>Number of inspections and investigations that involved environmental media</t>
    </r>
    <r>
      <rPr>
        <vertAlign val="superscript"/>
        <sz val="12"/>
        <color theme="1"/>
        <rFont val="Calibri"/>
        <family val="2"/>
        <scheme val="minor"/>
      </rPr>
      <t>13</t>
    </r>
    <r>
      <rPr>
        <sz val="12"/>
        <color theme="1"/>
        <rFont val="Calibri"/>
        <family val="2"/>
        <scheme val="minor"/>
      </rPr>
      <t xml:space="preserve"> by type of media (see below).  </t>
    </r>
  </si>
  <si>
    <t>Number involving water resources</t>
  </si>
  <si>
    <t>Number involving soil resources</t>
  </si>
  <si>
    <r>
      <t>Number involving non-target species</t>
    </r>
    <r>
      <rPr>
        <vertAlign val="superscript"/>
        <sz val="12"/>
        <color theme="1"/>
        <rFont val="Calibri"/>
        <family val="2"/>
        <scheme val="minor"/>
      </rPr>
      <t>14</t>
    </r>
  </si>
  <si>
    <t xml:space="preserve">                       </t>
  </si>
  <si>
    <r>
      <t>Number of cases identifying violations of label language regarding protection of the following environmental media</t>
    </r>
    <r>
      <rPr>
        <vertAlign val="superscript"/>
        <sz val="12"/>
        <color theme="1"/>
        <rFont val="Calibri"/>
        <family val="2"/>
        <scheme val="minor"/>
      </rPr>
      <t xml:space="preserve">13 </t>
    </r>
    <r>
      <rPr>
        <sz val="12"/>
        <color theme="1"/>
        <rFont val="Calibri"/>
        <family val="2"/>
        <scheme val="minor"/>
      </rPr>
      <t xml:space="preserve"> (This can include cases where no damage is seen but the state/tribe finds chemical residues which they consider a label violation.):</t>
    </r>
  </si>
  <si>
    <r>
      <t>Number with water resource violations</t>
    </r>
    <r>
      <rPr>
        <vertAlign val="superscript"/>
        <sz val="12"/>
        <color theme="1"/>
        <rFont val="Calibri"/>
        <family val="2"/>
        <scheme val="minor"/>
      </rPr>
      <t>15</t>
    </r>
  </si>
  <si>
    <t>Number with soil resource violations</t>
  </si>
  <si>
    <r>
      <t>Number of enforcement actions taken by the state/tribe for  violations of label language regarding protection of the following environmental media</t>
    </r>
    <r>
      <rPr>
        <vertAlign val="superscript"/>
        <sz val="12"/>
        <color theme="1"/>
        <rFont val="Calibri"/>
        <family val="2"/>
        <scheme val="minor"/>
      </rPr>
      <t>13</t>
    </r>
    <r>
      <rPr>
        <sz val="12"/>
        <color theme="1"/>
        <rFont val="Calibri"/>
        <family val="2"/>
        <scheme val="minor"/>
      </rPr>
      <t>:</t>
    </r>
  </si>
  <si>
    <t>Number with water resource enforcement actions</t>
  </si>
  <si>
    <t>Number with soil resource enforcement actions</t>
  </si>
  <si>
    <r>
      <t>Number with non-target species</t>
    </r>
    <r>
      <rPr>
        <vertAlign val="superscript"/>
        <sz val="12"/>
        <color theme="1"/>
        <rFont val="Calibri"/>
        <family val="2"/>
        <scheme val="minor"/>
      </rPr>
      <t>14</t>
    </r>
    <r>
      <rPr>
        <sz val="12"/>
        <color theme="1"/>
        <rFont val="Calibri"/>
        <family val="2"/>
        <scheme val="minor"/>
      </rPr>
      <t xml:space="preserve"> enforcement actions </t>
    </r>
  </si>
  <si>
    <r>
      <t>13</t>
    </r>
    <r>
      <rPr>
        <b/>
        <u/>
        <sz val="12"/>
        <color theme="1"/>
        <rFont val="Calibri"/>
        <family val="2"/>
        <scheme val="minor"/>
      </rPr>
      <t>Environmental Media</t>
    </r>
  </si>
  <si>
    <t>The natural environment in which we live, including water, soil and non-target species (including endangered species), but does not include inanimate objects such as buildings, equipment, vehicles, or roads.  See Non-Target Species definition below.</t>
  </si>
  <si>
    <r>
      <t>14</t>
    </r>
    <r>
      <rPr>
        <b/>
        <u/>
        <sz val="12"/>
        <color theme="1"/>
        <rFont val="Calibri"/>
        <family val="2"/>
        <scheme val="minor"/>
      </rPr>
      <t>Non-Target Species</t>
    </r>
  </si>
  <si>
    <t xml:space="preserve">Traditional enforcement policy has dictated that non-target species are any species not biologically similar to those listed on the pesticide label, however, expanding the definition that broadly dilutes the meaningfulness of the measure.  Therefore, for purposes of this measure, Non-Target Species are those that are determined to have come into contact with a pesticide when the label prohibited such exposure. </t>
  </si>
  <si>
    <r>
      <t>15</t>
    </r>
    <r>
      <rPr>
        <b/>
        <u/>
        <sz val="12"/>
        <color theme="1"/>
        <rFont val="Calibri"/>
        <family val="2"/>
        <scheme val="minor"/>
      </rPr>
      <t>Water Resource Violations</t>
    </r>
  </si>
  <si>
    <t>Detections of pesticide residues which exceed existing federal and/or state/tribal surface, ground or drinking water standards, adopted drinking water advisory levels, or adopted environmental or human health guidelines.</t>
  </si>
  <si>
    <t>STRATEGIC GOAL 4: ASSURING THE AVAILABILITY OF EFFECTIVE PESTICIDES IN THE MARKETPLACE</t>
  </si>
  <si>
    <r>
      <t>Measure Description:</t>
    </r>
    <r>
      <rPr>
        <b/>
        <sz val="12"/>
        <color theme="1"/>
        <rFont val="Calibri"/>
        <family val="2"/>
        <scheme val="minor"/>
      </rPr>
      <t xml:space="preserve"> </t>
    </r>
    <r>
      <rPr>
        <sz val="12"/>
        <color theme="1"/>
        <rFont val="Calibri"/>
        <family val="2"/>
        <scheme val="minor"/>
      </rPr>
      <t xml:space="preserve"> The intent of this measure is to assess the degree to which unregistered, misbranded or misformulated pesticides are found in the marketplace.  Marketplaces include both brick-and-mortar facilities and internet websites, so long as the labels reviewed and enforcement actions taken are accounted for in the state/tribal enforcement program.  It is important to note that only labels reviewed as a part of an inspection or investigation for enforcement purposes are to be reported, not the labels reviewed annually by state/tribal registration programs.</t>
    </r>
  </si>
  <si>
    <t>Reporting Criteria:</t>
  </si>
  <si>
    <r>
      <t xml:space="preserve">Number of </t>
    </r>
    <r>
      <rPr>
        <u/>
        <sz val="12"/>
        <color theme="1"/>
        <rFont val="Calibri"/>
        <family val="2"/>
        <scheme val="minor"/>
      </rPr>
      <t>inspections</t>
    </r>
    <r>
      <rPr>
        <vertAlign val="superscript"/>
        <sz val="12"/>
        <color theme="1"/>
        <rFont val="Calibri"/>
        <family val="2"/>
        <scheme val="minor"/>
      </rPr>
      <t>2</t>
    </r>
    <r>
      <rPr>
        <u/>
        <sz val="12"/>
        <color theme="1"/>
        <rFont val="Calibri"/>
        <family val="2"/>
        <scheme val="minor"/>
      </rPr>
      <t xml:space="preserve"> and investigations</t>
    </r>
    <r>
      <rPr>
        <vertAlign val="superscript"/>
        <sz val="12"/>
        <color theme="1"/>
        <rFont val="Calibri"/>
        <family val="2"/>
        <scheme val="minor"/>
      </rPr>
      <t>3</t>
    </r>
    <r>
      <rPr>
        <sz val="12"/>
        <color theme="1"/>
        <rFont val="Calibri"/>
        <family val="2"/>
        <scheme val="minor"/>
      </rPr>
      <t xml:space="preserve"> involving review of pesticide labels for registration status</t>
    </r>
    <r>
      <rPr>
        <vertAlign val="superscript"/>
        <sz val="12"/>
        <color theme="1"/>
        <rFont val="Calibri"/>
        <family val="2"/>
        <scheme val="minor"/>
      </rPr>
      <t>16</t>
    </r>
    <r>
      <rPr>
        <sz val="12"/>
        <color theme="1"/>
        <rFont val="Calibri"/>
        <family val="2"/>
        <scheme val="minor"/>
      </rPr>
      <t>, misbranding</t>
    </r>
    <r>
      <rPr>
        <vertAlign val="superscript"/>
        <sz val="12"/>
        <color theme="1"/>
        <rFont val="Calibri"/>
        <family val="2"/>
        <scheme val="minor"/>
      </rPr>
      <t>17</t>
    </r>
    <r>
      <rPr>
        <sz val="12"/>
        <color theme="1"/>
        <rFont val="Calibri"/>
        <family val="2"/>
        <scheme val="minor"/>
      </rPr>
      <t xml:space="preserve"> or composition differing</t>
    </r>
    <r>
      <rPr>
        <vertAlign val="superscript"/>
        <sz val="12"/>
        <color theme="1"/>
        <rFont val="Calibri"/>
        <family val="2"/>
        <scheme val="minor"/>
      </rPr>
      <t>18</t>
    </r>
    <r>
      <rPr>
        <sz val="12"/>
        <color theme="1"/>
        <rFont val="Calibri"/>
        <family val="2"/>
        <scheme val="minor"/>
      </rPr>
      <t xml:space="preserve"> from that provided on the label (includes internet investigations if compliance can be determined, but NOT routine registration reviews).</t>
    </r>
  </si>
  <si>
    <r>
      <t xml:space="preserve">Number of </t>
    </r>
    <r>
      <rPr>
        <u/>
        <sz val="12"/>
        <color theme="1"/>
        <rFont val="Calibri"/>
        <family val="2"/>
        <scheme val="minor"/>
      </rPr>
      <t>inspections</t>
    </r>
    <r>
      <rPr>
        <u/>
        <vertAlign val="superscript"/>
        <sz val="12"/>
        <color theme="1"/>
        <rFont val="Calibri"/>
        <family val="2"/>
        <scheme val="minor"/>
      </rPr>
      <t>2</t>
    </r>
    <r>
      <rPr>
        <u/>
        <sz val="12"/>
        <color theme="1"/>
        <rFont val="Calibri"/>
        <family val="2"/>
        <scheme val="minor"/>
      </rPr>
      <t xml:space="preserve"> and investigations</t>
    </r>
    <r>
      <rPr>
        <u/>
        <vertAlign val="superscript"/>
        <sz val="12"/>
        <color theme="1"/>
        <rFont val="Calibri"/>
        <family val="2"/>
        <scheme val="minor"/>
      </rPr>
      <t>3</t>
    </r>
    <r>
      <rPr>
        <sz val="12"/>
        <color theme="1"/>
        <rFont val="Calibri"/>
        <family val="2"/>
        <scheme val="minor"/>
      </rPr>
      <t xml:space="preserve"> referred to EPA for further review due to potential registration, misbranding</t>
    </r>
    <r>
      <rPr>
        <vertAlign val="superscript"/>
        <sz val="12"/>
        <color theme="1"/>
        <rFont val="Calibri"/>
        <family val="2"/>
        <scheme val="minor"/>
      </rPr>
      <t>17</t>
    </r>
    <r>
      <rPr>
        <sz val="12"/>
        <color theme="1"/>
        <rFont val="Calibri"/>
        <family val="2"/>
        <scheme val="minor"/>
      </rPr>
      <t xml:space="preserve"> or composition differs</t>
    </r>
    <r>
      <rPr>
        <vertAlign val="superscript"/>
        <sz val="12"/>
        <color theme="1"/>
        <rFont val="Calibri"/>
        <family val="2"/>
        <scheme val="minor"/>
      </rPr>
      <t xml:space="preserve">18 </t>
    </r>
    <r>
      <rPr>
        <sz val="12"/>
        <color theme="1"/>
        <rFont val="Calibri"/>
        <family val="2"/>
        <scheme val="minor"/>
      </rPr>
      <t>violations.</t>
    </r>
  </si>
  <si>
    <r>
      <t>16</t>
    </r>
    <r>
      <rPr>
        <b/>
        <u/>
        <sz val="12"/>
        <color theme="1"/>
        <rFont val="Calibri"/>
        <family val="2"/>
        <scheme val="minor"/>
      </rPr>
      <t>Registered Pesticide</t>
    </r>
    <r>
      <rPr>
        <b/>
        <sz val="12"/>
        <color theme="1"/>
        <rFont val="Calibri"/>
        <family val="2"/>
        <scheme val="minor"/>
      </rPr>
      <t xml:space="preserve"> </t>
    </r>
  </si>
  <si>
    <t>A registered pesticide is any pesticide required to be registered by EPA or the state/tribe under state/tribal law.</t>
  </si>
  <si>
    <r>
      <t>17</t>
    </r>
    <r>
      <rPr>
        <b/>
        <u/>
        <sz val="12"/>
        <color theme="1"/>
        <rFont val="Calibri"/>
        <family val="2"/>
        <scheme val="minor"/>
      </rPr>
      <t>Misbranded Pesticide</t>
    </r>
  </si>
  <si>
    <t xml:space="preserve">Pesticides can be misbranded for a number of different reasons.  The following are examples of labels which may be misbranded: </t>
  </si>
  <si>
    <r>
      <t>Section 3 labels</t>
    </r>
    <r>
      <rPr>
        <sz val="12"/>
        <color theme="1"/>
        <rFont val="Calibri"/>
        <family val="2"/>
        <scheme val="minor"/>
      </rPr>
      <t>:</t>
    </r>
  </si>
  <si>
    <t xml:space="preserve">Third-party labels fail to include all required information contained on the master label, or add language not present on the EPA accepted parent label.  </t>
  </si>
  <si>
    <t>Label amendments requiring review and acceptance by the EPA Product Manager before release into the marketplace are submitted by letter of notification to EPA.</t>
  </si>
  <si>
    <r>
      <t>Section 25(b) exempt products</t>
    </r>
    <r>
      <rPr>
        <sz val="12"/>
        <color theme="1"/>
        <rFont val="Calibri"/>
        <family val="2"/>
        <scheme val="minor"/>
      </rPr>
      <t>:</t>
    </r>
  </si>
  <si>
    <t>Labels that do not meet the labeling requirements for products which are exempt from Federal registration under Section 25(b).</t>
  </si>
  <si>
    <r>
      <t>Section 2(ee) bulletins</t>
    </r>
    <r>
      <rPr>
        <sz val="12"/>
        <color theme="1"/>
        <rFont val="Calibri"/>
        <family val="2"/>
        <scheme val="minor"/>
      </rPr>
      <t>:</t>
    </r>
  </si>
  <si>
    <t>Registrants may publish written recommendations as allowed under Section 2(ee), however, those recommendations are limited in scope. A 2(ee) “bulletin” or recommendation that fails to meet those limitations would be considered labeling and may render the product misbranded if it differs from the EPA accepted label.</t>
  </si>
  <si>
    <r>
      <t>18</t>
    </r>
    <r>
      <rPr>
        <b/>
        <u/>
        <sz val="12"/>
        <color theme="1"/>
        <rFont val="Calibri"/>
        <family val="2"/>
        <scheme val="minor"/>
      </rPr>
      <t>Composition Differs</t>
    </r>
  </si>
  <si>
    <t>A pesticide differs in composition if the formulation of the product is in any way different than that stated on the ingredients portion of the label.  Pesticides can also differ in composition if any of the ingredients are sourced from suppliers different than that stated on the confidential statement of formula.</t>
  </si>
  <si>
    <t>EPM1A1</t>
  </si>
  <si>
    <t>EPM1A2</t>
  </si>
  <si>
    <t>EPM1A3</t>
  </si>
  <si>
    <t>EPM1B1</t>
  </si>
  <si>
    <t>EPM1B2</t>
  </si>
  <si>
    <t>EPM1B3</t>
  </si>
  <si>
    <t>EPM2A1</t>
  </si>
  <si>
    <t>EPM2A2</t>
  </si>
  <si>
    <t>EPM3A1</t>
  </si>
  <si>
    <t>EPM3A2</t>
  </si>
  <si>
    <t>EPM3A3</t>
  </si>
  <si>
    <t>EPM3B1</t>
  </si>
  <si>
    <t>EPM3B2</t>
  </si>
  <si>
    <t>EPM3B3</t>
  </si>
  <si>
    <t>EPM3C1</t>
  </si>
  <si>
    <t>EPM3C2</t>
  </si>
  <si>
    <t>EPM3C3</t>
  </si>
  <si>
    <t>EPM4A1</t>
  </si>
  <si>
    <t>EPM4A2</t>
  </si>
  <si>
    <t>Reporting Criteria drawn from a 5700</t>
  </si>
  <si>
    <t>MFY</t>
  </si>
  <si>
    <t>Info drawn from Start worksheet</t>
  </si>
  <si>
    <t>Certification and Training-CPARD</t>
  </si>
  <si>
    <t>Pesticides in Water-POINTS</t>
  </si>
  <si>
    <r>
      <t xml:space="preserve">Number of </t>
    </r>
    <r>
      <rPr>
        <u/>
        <sz val="12"/>
        <color theme="1"/>
        <rFont val="Calibri"/>
        <family val="2"/>
        <scheme val="minor"/>
      </rPr>
      <t>inspections</t>
    </r>
    <r>
      <rPr>
        <u/>
        <vertAlign val="superscript"/>
        <sz val="12"/>
        <color theme="1"/>
        <rFont val="Calibri"/>
        <family val="2"/>
        <scheme val="minor"/>
      </rPr>
      <t>2</t>
    </r>
    <r>
      <rPr>
        <u/>
        <sz val="12"/>
        <color theme="1"/>
        <rFont val="Calibri"/>
        <family val="2"/>
        <scheme val="minor"/>
      </rPr>
      <t xml:space="preserve"> and investigations</t>
    </r>
    <r>
      <rPr>
        <u/>
        <vertAlign val="superscript"/>
        <sz val="12"/>
        <color theme="1"/>
        <rFont val="Calibri"/>
        <family val="2"/>
        <scheme val="minor"/>
      </rPr>
      <t>3</t>
    </r>
    <r>
      <rPr>
        <sz val="12"/>
        <color theme="1"/>
        <rFont val="Calibri"/>
        <family val="2"/>
        <scheme val="minor"/>
      </rPr>
      <t xml:space="preserve"> involving violations of registration requirements</t>
    </r>
    <r>
      <rPr>
        <vertAlign val="superscript"/>
        <sz val="12"/>
        <color theme="1"/>
        <rFont val="Calibri"/>
        <family val="2"/>
        <scheme val="minor"/>
      </rPr>
      <t>16</t>
    </r>
    <r>
      <rPr>
        <sz val="12"/>
        <color theme="1"/>
        <rFont val="Calibri"/>
        <family val="2"/>
        <scheme val="minor"/>
      </rPr>
      <t xml:space="preserve"> which were subject to the state/tribe enforcement response policy, but not referred to EPA. </t>
    </r>
  </si>
  <si>
    <r>
      <t>Number with non-target species</t>
    </r>
    <r>
      <rPr>
        <vertAlign val="superscript"/>
        <sz val="12"/>
        <color theme="1"/>
        <rFont val="Calibri"/>
        <family val="2"/>
        <scheme val="minor"/>
      </rPr>
      <t xml:space="preserve">14 </t>
    </r>
    <r>
      <rPr>
        <sz val="12"/>
        <color theme="1"/>
        <rFont val="Calibri"/>
        <family val="2"/>
        <scheme val="minor"/>
      </rPr>
      <t>violations</t>
    </r>
  </si>
  <si>
    <t>EPM4A3</t>
  </si>
  <si>
    <t>User must enter information in white boxes</t>
  </si>
  <si>
    <r>
      <t>Number of WPS violations identified</t>
    </r>
    <r>
      <rPr>
        <vertAlign val="superscript"/>
        <sz val="12"/>
        <color theme="1"/>
        <rFont val="Calibri"/>
        <family val="2"/>
        <scheme val="minor"/>
      </rPr>
      <t>4</t>
    </r>
    <r>
      <rPr>
        <sz val="12"/>
        <color theme="1"/>
        <rFont val="Calibri"/>
        <family val="2"/>
        <scheme val="minor"/>
      </rPr>
      <t xml:space="preserve"> during the reporting period</t>
    </r>
  </si>
  <si>
    <r>
      <t>Measure Description:</t>
    </r>
    <r>
      <rPr>
        <b/>
        <sz val="12"/>
        <color theme="1"/>
        <rFont val="Calibri"/>
        <family val="2"/>
        <scheme val="minor"/>
      </rPr>
      <t xml:space="preserve"> </t>
    </r>
    <r>
      <rPr>
        <sz val="12"/>
        <color theme="1"/>
        <rFont val="Calibri"/>
        <family val="2"/>
        <scheme val="minor"/>
      </rPr>
      <t>The intent of this measure is to determine how well agricultural employers/operators (which includes workers and handlers as appropriate) follow the WPS regulations.  The type of violation is not required to be reported.</t>
    </r>
  </si>
  <si>
    <t xml:space="preserve">An occupational user is an applicator or person who mixes/loads/transfers pesticides for application to the property of others for compensation.  The term includes “for-hire” applicators: 
a) those who are hired to provide pesticide application services on another person’s private or commercial property;
b) those who, as part of their employment, apply pesticides on the property of their employer; 
c) persons who assist in the application of any pesticide, or 
d) anyone defined as a handler under 40 CFR, Part 170. 
</t>
  </si>
  <si>
    <t xml:space="preserve">While FIFRA specifically spells out the basic categories and type of certification a pesticide applicator should possess, states and tribes with accepted certification plans typically administer more stringent regulations, thus, states/tribes are to use their local certification plan to determine what standards to use for applicators (i.e. state/tribal certification requirements should be used to determine applicator compliance).  </t>
  </si>
  <si>
    <r>
      <t>Measure Description:</t>
    </r>
    <r>
      <rPr>
        <sz val="12"/>
        <color theme="1"/>
        <rFont val="Calibri"/>
        <family val="2"/>
        <scheme val="minor"/>
      </rPr>
      <t xml:space="preserve">  The intent of this measure is to determine compliance with </t>
    </r>
    <r>
      <rPr>
        <i/>
        <sz val="12"/>
        <color theme="1"/>
        <rFont val="Calibri"/>
        <family val="2"/>
        <scheme val="minor"/>
      </rPr>
      <t>pesticide label language</t>
    </r>
    <r>
      <rPr>
        <sz val="12"/>
        <color theme="1"/>
        <rFont val="Calibri"/>
        <family val="2"/>
        <scheme val="minor"/>
      </rPr>
      <t xml:space="preserve"> intended to protect human health from the harmful effects of pesticides in the diet. </t>
    </r>
  </si>
  <si>
    <r>
      <t>Number of use cases</t>
    </r>
    <r>
      <rPr>
        <vertAlign val="superscript"/>
        <sz val="12"/>
        <color theme="1"/>
        <rFont val="Calibri"/>
        <family val="2"/>
        <scheme val="minor"/>
      </rPr>
      <t>12</t>
    </r>
    <r>
      <rPr>
        <sz val="12"/>
        <color theme="1"/>
        <rFont val="Calibri"/>
        <family val="2"/>
        <scheme val="minor"/>
      </rPr>
      <t xml:space="preserve"> that identified </t>
    </r>
    <r>
      <rPr>
        <i/>
        <sz val="12"/>
        <color theme="1"/>
        <rFont val="Calibri"/>
        <family val="2"/>
        <scheme val="minor"/>
      </rPr>
      <t>label language</t>
    </r>
    <r>
      <rPr>
        <sz val="12"/>
        <color theme="1"/>
        <rFont val="Calibri"/>
        <family val="2"/>
        <scheme val="minor"/>
      </rPr>
      <t xml:space="preserve"> violations 
related to food or drinking water (E.g. misuse in dining/eating 
areas; drift onto food crops; mix/load within buffer areas, etc.).</t>
    </r>
  </si>
  <si>
    <t>Specific to this measure only, a use case is one in which the inspection involved a pesticide use observation or a complaint investigation of a pesticide use.  The determination of whether or not a label provision has been violated is made by the state/tribal case reviewer, after which it is then considered reportable for the measure.  Routine records inspections or complaints not involving use are excluded.</t>
  </si>
  <si>
    <t xml:space="preserve">                                         March 2015</t>
  </si>
  <si>
    <t>Key:</t>
  </si>
  <si>
    <t xml:space="preserve">EPA Grant #: </t>
  </si>
  <si>
    <t>Performance Measures</t>
  </si>
  <si>
    <t>Regional Guidance Activity (OPP)</t>
  </si>
  <si>
    <t xml:space="preserve">Budget: Use this space to insert or attach your budget detail.  </t>
  </si>
  <si>
    <t>Maintain and follow an enforcement response policy to develop and issue enforcement actions.</t>
  </si>
  <si>
    <t>FIFRA Cooperative Agreement Work Plan and Report Template EPA ICR No.:  2511.01 OMB Control No:  2070-0198</t>
  </si>
  <si>
    <t>19.02.01</t>
  </si>
  <si>
    <t>Product Integrity</t>
  </si>
  <si>
    <t>19.02.02</t>
  </si>
  <si>
    <t>Border Compliance</t>
  </si>
  <si>
    <t>20.02.01</t>
  </si>
  <si>
    <t>20.02.02</t>
  </si>
  <si>
    <t xml:space="preserve"> '18 - '21 Grant Guidance Activity </t>
  </si>
  <si>
    <t>FY 18-21 Grant Guidance</t>
  </si>
  <si>
    <t>Report information on all known or suspected pesticide incidents involving pollinators to OPP (beekill@epa.gov) with a copy to the regional project officer.</t>
  </si>
  <si>
    <t>Project inspection numbers, and report inspection and enforcement accomplishments using the 5700 forms, and the performance measures form contained in the FIFRA template.</t>
  </si>
  <si>
    <t>Maintain and use a priority setting plan for inspections &amp; investigations, addressing grantee and EPA- identified priorities (see Appendices 4 and 5).</t>
  </si>
  <si>
    <t>Ensure a minimum of one state employee obtains and maintains an EPA inspector’s credential. Where state authority is inappropriate or inadequate, or at EPA’s request, conduct FIFRA inspections with EPA credentials, according to EPA procedures and guidance documents.</t>
  </si>
  <si>
    <t>Refer cases to the region for enforcement consideration according to a mutually identified referral priority scheme.</t>
  </si>
  <si>
    <t>Assist EPA in enforcing regulatory actions and monitoring Section 18 Emergency Exemptions, Section 24(c) Special Local Needs, and Section 5 Experimental Use Permits.</t>
  </si>
  <si>
    <t>Conduct WPS-related outreach, education and technical assistance on the revised rule’s requirements to the regulated and impacted community.</t>
  </si>
  <si>
    <t>02.02.03.0</t>
  </si>
  <si>
    <t>02.01.05.0</t>
  </si>
  <si>
    <t>Attend and participate in any WPS training efforts initiated by HQ or EPA Regions, and /or other WPS trainings taking place in a state or Indian country.</t>
  </si>
  <si>
    <t>Meet state and tribal certification plan requirements for certification plan maintenance and annual reporting using the Certification Plan and Reporting Database (CPARD).</t>
  </si>
  <si>
    <t xml:space="preserve">Monitor applicator training programs to ensure quality and that training programs comply with revised rule requirements and applicable standards/guidance. </t>
  </si>
  <si>
    <t>Develop and submit to EPA revised certification plans that meet the requirements of the revised certification rule.  This includes making any necessary regulatory and legislative changes and establishing requisite policies or procedures to comply with the revised rule requirements and all applicable Part 171 program guidance regarding development, submission, approval and maintenance of certification plans.</t>
  </si>
  <si>
    <t>03.01.04.0</t>
  </si>
  <si>
    <t>03.01.05.0</t>
  </si>
  <si>
    <t>Provide outreach, education and technical assistance on the revised Part 171 rule requirements to the regulated and impacted community.</t>
  </si>
  <si>
    <t>03.01.06.0</t>
  </si>
  <si>
    <t>Update existing state/tribal-level applicator training and certification materials as applicable/appropriate.</t>
  </si>
  <si>
    <t>03.01.07.0</t>
  </si>
  <si>
    <t>Attend and participate in any program-related training efforts initiated by HQ or EPA Regions, and /or other trainings taking place in the state or Indian country.</t>
  </si>
  <si>
    <t>Monitor compliance with the pesticide applicator certification requirements. In targeting and prioritization within this activity, focus on sale/distribution of restricted use pesticides (RUPs) to applicators; in particular, structural fumigants and other fumigation sector(s) of concern.</t>
  </si>
  <si>
    <t>For pesticides scheduled for registration review, submit existing water quality monitoring data not already provided to EPA, housed in the USGS National Water Information System (NWIS), entered into EPA's STORET Data Warehouse, or otherwise readily/publicly accessible to the EPA via the web. See OPP Guidance for Submission of State and Tribal Water Quality Monitoring Data, Appendix 6.</t>
  </si>
  <si>
    <r>
      <t xml:space="preserve">Evaluate: </t>
    </r>
    <r>
      <rPr>
        <sz val="10"/>
        <color theme="1"/>
        <rFont val="Arial"/>
        <family val="2"/>
      </rPr>
      <t xml:space="preserve">Identify </t>
    </r>
    <r>
      <rPr>
        <b/>
        <i/>
        <sz val="10"/>
        <color theme="1"/>
        <rFont val="Arial"/>
        <family val="2"/>
      </rPr>
      <t>pesticides of concern</t>
    </r>
    <r>
      <rPr>
        <sz val="10"/>
        <color theme="1"/>
        <rFont val="Arial"/>
        <family val="2"/>
      </rPr>
      <t xml:space="preserve"> (POC) by evaluating a list of </t>
    </r>
    <r>
      <rPr>
        <b/>
        <i/>
        <sz val="10"/>
        <color theme="1"/>
        <rFont val="Arial"/>
        <family val="2"/>
      </rPr>
      <t>pesticides of interest</t>
    </r>
    <r>
      <rPr>
        <sz val="10"/>
        <color theme="1"/>
        <rFont val="Arial"/>
        <family val="2"/>
      </rPr>
      <t xml:space="preserve"> (pesticides which have potential to threaten local resources) to determine if those pesticides may be found at concentration levels locally that are approaching or exceeding</t>
    </r>
    <r>
      <rPr>
        <b/>
        <i/>
        <sz val="10"/>
        <color theme="1"/>
        <rFont val="Arial"/>
        <family val="2"/>
      </rPr>
      <t xml:space="preserve"> reference points</t>
    </r>
    <r>
      <rPr>
        <sz val="10"/>
        <color theme="1"/>
        <rFont val="Arial"/>
        <family val="2"/>
      </rPr>
      <t xml:space="preserve"> and therefore are a threat to local water quality.  The base list of pesticides of interest can be found in Appendix 7. </t>
    </r>
  </si>
  <si>
    <t>06.01.08.0</t>
  </si>
  <si>
    <t>06.01.09.0</t>
  </si>
  <si>
    <t>On request from OPP, and in negotiation with your region, evaluate additional pesticides of interest that have water quality concerns.  Grantees can add requested pesticides to the Additional Pesticides of Interest list in POINTS, and evaluate to determine whether they are pesticides of concern.</t>
  </si>
  <si>
    <t>Identify and evaluate additional pesticides of interest that are not on the base list on an as needed basis.  These pesticides should be added to the Additional Pesticides of Interest section of POINTS.</t>
  </si>
  <si>
    <t>Provide education, outreach and technical assistance on pesticide safety and integrated pest management control approaches, and guidance for responses to bed bug infestations.</t>
  </si>
  <si>
    <t>08.01.02.0</t>
  </si>
  <si>
    <t>Establish/maintain relationships with federal, state, tribal and local agencies, beekeeper organizations, grower organizations (e.g., commodity groups), crop advisors, pesticide manufacturers (registrants), and other stakeholder groups within the region to assist where needed in combined pollinator protection activities.</t>
  </si>
  <si>
    <t>09.01.03.0</t>
  </si>
  <si>
    <t>09.01.04.0</t>
  </si>
  <si>
    <t>09.01.05.0</t>
  </si>
  <si>
    <t>09.01.06.0</t>
  </si>
  <si>
    <t>As appropriate, provide technical assistance, education and outreach to support habitat restoration efforts to enhance/supplement forage for bees and other pollinators, such as the monarch butterfly.</t>
  </si>
  <si>
    <t xml:space="preserve">Work with co-regulators and stakeholders to develop measures to determine the effectiveness of these plans in reducing pesticide risk to pollinators.  </t>
  </si>
  <si>
    <t xml:space="preserve">Develop and implement managed pollinator protection plans and/or pollinator protection plans focusing on managed bees, as well as monarch butterflies or other native pollinators.  </t>
  </si>
  <si>
    <t>Provide education, outreach and/or training on IPM approaches to school districts or organizations with influence in schools.</t>
  </si>
  <si>
    <t xml:space="preserve">Forge partnerships with state and tribal agencies and/or local chapters of national organizations to increase the adoption of IPM in schools with a focus on the 2016 School IPM Roundtable Participants. </t>
  </si>
  <si>
    <t>Gather spray drift incident data from the past 2-3 years to form an incident baseline and then gather additional incident data during the grant period. See Appendix 1 for the type of information that should be gathered.</t>
  </si>
  <si>
    <t xml:space="preserve">When training FIFRA inspectors, involve state and tribal inspectors in the training as appropriate in an effort to share expertise and understanding. </t>
  </si>
  <si>
    <t xml:space="preserve">Offer tribes an opportunity to ride along with state pesticide inspectors, and vice versa, for training purposes. </t>
  </si>
  <si>
    <t>Share information between states and tribes on tips, complaints, violators, and/or incidents that may be relevant in or near Indian country.</t>
  </si>
  <si>
    <t>Inform tribes of state-issued FIFRA Section 24(c) or applications for a Section 18 registration.</t>
  </si>
  <si>
    <t xml:space="preserve">Work with tribes to identify establishments within tribal boundaries. </t>
  </si>
  <si>
    <t>Conduct outreach and education to impacted communities on methods to minimize pesticide risk while protecting human health.</t>
  </si>
  <si>
    <t>Emerging Public Health Pesticide Issues</t>
  </si>
  <si>
    <t>Respond to clearly identified public health pesticide issues by providing compliance monitoring and enforcement.</t>
  </si>
  <si>
    <t>Coordinate with all federal, state and local agencies on activities needed to protect human health from pesticide risk, and minimize environmental and non-target risks from public health related pesticide applications.</t>
  </si>
  <si>
    <t>Refer potential violations to the regional office for appropriate action as needed and appropriate.</t>
  </si>
  <si>
    <t>Conduct inspections as negotiated and consistent with the FIFRA Inspection Manual.</t>
  </si>
  <si>
    <t>Monitor compliance for WPS label language by comparing the product label against the Section 3 accepted label .</t>
  </si>
  <si>
    <t>In support of 19.02.01, collect samples and submit to laboratory for formulation analysis to ensure product composition complies with terms of registration.</t>
  </si>
  <si>
    <t>12.02.02.0</t>
  </si>
  <si>
    <t>12.02.03.0</t>
  </si>
  <si>
    <t>12.02.04.0</t>
  </si>
  <si>
    <t>12.02.05.0</t>
  </si>
  <si>
    <r>
      <rPr>
        <sz val="10"/>
        <rFont val="Arial"/>
        <family val="2"/>
      </rPr>
      <t xml:space="preserve">Minimize environmental and non-target risks from public health pesticide applications, </t>
    </r>
    <r>
      <rPr>
        <sz val="10"/>
        <color theme="1"/>
        <rFont val="Arial"/>
        <family val="2"/>
      </rPr>
      <t xml:space="preserve">and report gathered data annually in a separate file attached as part of the end-of-year report. </t>
    </r>
  </si>
  <si>
    <t>Monitor compliance with fumigation labels with a focus on structural fumigation and fumigants.  Other fumigant uses of interest may include rodent control, granaries, warehouse commodities, etc.</t>
  </si>
  <si>
    <t>Fumigation &amp; Fumigants</t>
  </si>
  <si>
    <t>21.01.01.0</t>
  </si>
  <si>
    <t>21.01.02.0</t>
  </si>
  <si>
    <t>21.01.03.0</t>
  </si>
  <si>
    <t>21.01.04.0</t>
  </si>
  <si>
    <t>21.02.01.0</t>
  </si>
  <si>
    <t xml:space="preserve">2014-15 </t>
  </si>
  <si>
    <t>2014-15</t>
  </si>
  <si>
    <t xml:space="preserve">2013-14 </t>
  </si>
  <si>
    <r>
      <t>STRATEGIC GOAL 1: PROTECTION OF HUMAN HEALTH – OCCUPATIONAL USERS</t>
    </r>
    <r>
      <rPr>
        <b/>
        <u/>
        <vertAlign val="superscript"/>
        <sz val="12"/>
        <color theme="5" tint="-0.249977111117893"/>
        <rFont val="Calibri"/>
        <family val="2"/>
        <scheme val="minor"/>
      </rPr>
      <t>1</t>
    </r>
  </si>
  <si>
    <r>
      <t>STRATEGIC GOAL 2: PROTECTION OF HUMAN HEALTH: ALL PEOPLE</t>
    </r>
    <r>
      <rPr>
        <b/>
        <u/>
        <vertAlign val="superscript"/>
        <sz val="12"/>
        <color theme="5" tint="-0.249977111117893"/>
        <rFont val="Calibri"/>
        <family val="2"/>
        <scheme val="minor"/>
      </rPr>
      <t>11</t>
    </r>
    <r>
      <rPr>
        <b/>
        <u/>
        <sz val="12"/>
        <color theme="5" tint="-0.249977111117893"/>
        <rFont val="Calibri"/>
        <family val="2"/>
        <scheme val="minor"/>
      </rPr>
      <t xml:space="preserve"> (PEOPLE WHO GET EXPOSED TO PESTICIDES)</t>
    </r>
  </si>
  <si>
    <r>
      <t>STRATEGIC GOAL 3: PROTECTION OF ENVIRONMENTAL MEDIA</t>
    </r>
    <r>
      <rPr>
        <b/>
        <u/>
        <vertAlign val="superscript"/>
        <sz val="12"/>
        <color theme="5" tint="-0.249977111117893"/>
        <rFont val="Calibri"/>
        <family val="2"/>
        <scheme val="minor"/>
      </rPr>
      <t>13</t>
    </r>
    <r>
      <rPr>
        <b/>
        <u/>
        <sz val="12"/>
        <color theme="5" tint="-0.249977111117893"/>
        <rFont val="Calibri"/>
        <family val="2"/>
        <scheme val="minor"/>
      </rPr>
      <t>: WATER, SOIL AND NON-TARGET SPECIES</t>
    </r>
    <r>
      <rPr>
        <b/>
        <u/>
        <vertAlign val="superscript"/>
        <sz val="12"/>
        <color theme="5" tint="-0.249977111117893"/>
        <rFont val="Calibri"/>
        <family val="2"/>
        <scheme val="minor"/>
      </rPr>
      <t>14</t>
    </r>
  </si>
  <si>
    <t>Total Program Accomplishments</t>
  </si>
  <si>
    <t>PA#</t>
  </si>
  <si>
    <t xml:space="preserve"> Program Areas</t>
  </si>
  <si>
    <t>2022-23</t>
  </si>
  <si>
    <t>2024-25</t>
  </si>
  <si>
    <t>2023-24</t>
  </si>
  <si>
    <t>2025-26</t>
  </si>
  <si>
    <t>MEASURE 1A:  COMPLIANCE WITH WPS REGULATIONS</t>
  </si>
  <si>
    <r>
      <t>MEASURE 1B:  COMPLIANCE WITH APPLICATOR CERTIFICATION REQUIREMENTS</t>
    </r>
    <r>
      <rPr>
        <b/>
        <vertAlign val="superscript"/>
        <sz val="12"/>
        <color rgb="FF003399"/>
        <rFont val="Calibri"/>
        <family val="2"/>
        <scheme val="minor"/>
      </rPr>
      <t>6</t>
    </r>
    <r>
      <rPr>
        <b/>
        <sz val="12"/>
        <color rgb="FF003399"/>
        <rFont val="Calibri"/>
        <family val="2"/>
        <scheme val="minor"/>
      </rPr>
      <t xml:space="preserve"> AS REQUIRED BY STATE/TRIBAL/FEDERAL LAW</t>
    </r>
  </si>
  <si>
    <t>MEASURE 2:  COMPLIANCE WITH FOOD AND DRINKING WATER PROTECTION REGULATIONS</t>
  </si>
  <si>
    <r>
      <t>MEASURE 3: COMPLIANCE WITH LABEL LANGUAGE FOR PROTECTION OF WATER, SOIL AND NON-TARGET  SPECIES</t>
    </r>
    <r>
      <rPr>
        <b/>
        <vertAlign val="superscript"/>
        <sz val="12"/>
        <color rgb="FF003399"/>
        <rFont val="Calibri"/>
        <family val="2"/>
        <scheme val="minor"/>
      </rPr>
      <t>14</t>
    </r>
  </si>
  <si>
    <r>
      <t>MEASURE 4: COMPLIANCE WITH FIFRA REGISTRATION REQUIREMENTS</t>
    </r>
    <r>
      <rPr>
        <b/>
        <vertAlign val="superscript"/>
        <sz val="12"/>
        <color rgb="FF003399"/>
        <rFont val="Calibri"/>
        <family val="2"/>
        <scheme val="minor"/>
      </rPr>
      <t>16</t>
    </r>
  </si>
  <si>
    <t>T1U</t>
  </si>
  <si>
    <t>T1FC</t>
  </si>
  <si>
    <t>T2U</t>
  </si>
  <si>
    <t>T2FC</t>
  </si>
  <si>
    <t>PST</t>
  </si>
  <si>
    <t>CP</t>
  </si>
  <si>
    <t>NoA</t>
  </si>
  <si>
    <t>ER</t>
  </si>
  <si>
    <t>PPE</t>
  </si>
  <si>
    <t>MxLd</t>
  </si>
  <si>
    <t>Dcon</t>
  </si>
  <si>
    <t>EA</t>
  </si>
  <si>
    <t>IE</t>
  </si>
  <si>
    <t>Ret</t>
  </si>
  <si>
    <t>TotWPSViol</t>
  </si>
  <si>
    <t>&lt; View/Collapse</t>
  </si>
  <si>
    <t>AllWPS</t>
  </si>
  <si>
    <t xml:space="preserve">Implement the January 4, 2017, rule revisions to the Part 171 Certification of Pesticide Applicators rule, and carry out the pesticide applicator certification program implementation activities in accordance with this and other applicable EPA guidance. </t>
  </si>
  <si>
    <t>12.01.04.0</t>
  </si>
  <si>
    <t>When conducting FIFRA-related training, involve state and tribal staff and managers in training as appropriate in an effort to share expertise and understanding.</t>
  </si>
  <si>
    <t>12.01.05.0</t>
  </si>
  <si>
    <t>Inactive</t>
  </si>
  <si>
    <t>12.01.01.0</t>
  </si>
  <si>
    <r>
      <t>Provide risk assessment and risk mitigation support using EPA’s stakeholder engagement process at:</t>
    </r>
    <r>
      <rPr>
        <sz val="10"/>
        <rFont val="Arial"/>
        <family val="2"/>
      </rPr>
      <t xml:space="preserve">http://www.regulations.gov/#!documentDetail;D=EPA-HQ-OPP-2012-0442-0038 </t>
    </r>
    <r>
      <rPr>
        <sz val="10"/>
        <color theme="1"/>
        <rFont val="Arial"/>
        <family val="2"/>
      </rPr>
      <t xml:space="preserve">
a) Provide information such as crop data, pesticide use data, and species location data to OPP for use in listed species-specific risk assessments for upcoming registration review cases.
b) Comment on exposure assumptions used in risk assessments.
c) Comment on the feasibility of proposed, listed         species-specific mitigation measures during OPP’s standard processes of registration and registration review.
d) Review draft bulletins if any are developed in a state’s area.</t>
    </r>
  </si>
  <si>
    <t xml:space="preserve"> Worksheets Included In This File:</t>
  </si>
  <si>
    <t>Support WPS worker &amp; handler training: a) Assist in the development (as needed) and distribution of EPA approved WPS training materials for workers and handlers to ensure that employers and trainers can comply with new WPS training requirements; b) Facilitate adoption of WPS Train-the-Trainer (TTT) programs to improve the quality and effectiveness of WPS trainers/training; c) Update existing state/tribal-level WPS training or educational materials and/or use updated materials as applicable/appropriate.</t>
  </si>
  <si>
    <t>Update as needed: WPS inspection manuals, checklists, SOPs, case development procedures, and ERPs consistent with the revised WPS.</t>
  </si>
  <si>
    <r>
      <rPr>
        <u/>
        <sz val="10"/>
        <color theme="1"/>
        <rFont val="Arial"/>
        <family val="2"/>
      </rPr>
      <t>Demonstrate Progress</t>
    </r>
    <r>
      <rPr>
        <sz val="10"/>
        <color theme="1"/>
        <rFont val="Arial"/>
        <family val="2"/>
      </rPr>
      <t xml:space="preserve">: Show the management strategy has effectively reduced the risk that concentrations will exceed </t>
    </r>
    <r>
      <rPr>
        <b/>
        <i/>
        <sz val="10"/>
        <color theme="1"/>
        <rFont val="Arial"/>
        <family val="2"/>
      </rPr>
      <t>reference points</t>
    </r>
    <r>
      <rPr>
        <sz val="10"/>
        <color theme="1"/>
        <rFont val="Arial"/>
        <family val="2"/>
      </rPr>
      <t>.</t>
    </r>
  </si>
  <si>
    <t>Conduct pesticide establishment inspections. Focus on supplemental distributor products, contract manufacturers, fumigants, RUP or Tox-1 pesticides or other pesticides of regulatory concern to address composition, registration and labeling issues.</t>
  </si>
  <si>
    <t>Develop partnerships and cooperation with other federal, state, tribal, and local government agencies, and industry associations to address the bed bug epidemic.</t>
  </si>
  <si>
    <t xml:space="preserve">Promote the use of BMPs, integrated roadside vegetation management, and mowing best practices in roadsides, rights-of-ways, or managed natural areas which may support pollinator habitat and in turn support foraging honeybees, monarch butterflies, and other pollinators.  </t>
  </si>
  <si>
    <t>Coordinate with EPA regions and OPP on pesticide issues related to human health, including Section 18 and 24(c) requests.</t>
  </si>
  <si>
    <t>Identify ways to minimize environmental and non-target risks from public health pesticide applications; promote IPM methods to minimize pesticide applications.</t>
  </si>
  <si>
    <t xml:space="preserve">Budget Period #1 </t>
  </si>
  <si>
    <t>Ensure that human health and environmental risks are adequately mitigated through the Agency’s registration and related labeling process.</t>
  </si>
  <si>
    <t>Monitor the movement of imported pesticides within states, territories, or tribal lands during pre- or post-entry to ensure the safety of chemicals, prevent pollution, and enforce environmental laws.</t>
  </si>
  <si>
    <t>Prevent or reduce incidents resulting from  fumigation exposures, including agricultural and non-agricultural pesticide applications as well as product related compliance monitoring.</t>
  </si>
  <si>
    <t>Protect human health by addressing emerging public health concerns.</t>
  </si>
  <si>
    <t>02.02.04.0</t>
  </si>
  <si>
    <t>05.02.02.0</t>
  </si>
  <si>
    <t xml:space="preserve">Implement the November 2, 2015, rule revisions to the Part 170 Worker Protection Standard (WPS) rule, and carry out WPS program implementation activities in accordance with this and other applicable EPA guidance. </t>
  </si>
  <si>
    <t>Assure mechanisms and procedures are in place to enable coordination and follow-up on reports of occupational pesticide exposure, incidents or illnesses that may be related to pesticide use/misuse or WPS violations.</t>
  </si>
  <si>
    <t>Build or maintain staff and management expertise on pesticide program issues and enforcement (e.g., attend training opportunities through PREP, PIRT, in-service training, etc., or other appropriate activities).</t>
  </si>
  <si>
    <t xml:space="preserve">Monitor compliance with the WPS requirements associated with use. In targeting and prioritization within this activity, focus on high risk pesticides, large numbers of workers, high exposure scenarios or repeat offenders. </t>
  </si>
  <si>
    <t>At the region's request, conduct inspections of imported products at the point of importation or at the point of destination and collect physical samples when appropriate.</t>
  </si>
  <si>
    <t>At the region's request, conduct PEIs to monitor imported products being used as source materials in the production of new products.</t>
  </si>
  <si>
    <t xml:space="preserve">EPA Strategic Plan Goal 1: Deliver real results to provide Americans with clean air, land, and water, and ensure chemical safety.  Objective 1.4 - Ensure Safety of Chemicals in the Marketplace.  </t>
  </si>
  <si>
    <t>EPA Strategic Plan Goal 1: Deliver real results to provide Americans with clean air, land, and water, and ensure chemical safety.  Objective 1.4 - Ensure Safety of Chemicals in the Marketplace.  Goal 2 Cooperative Federalism; Objective 2.1 Enhance shared accountability.</t>
  </si>
  <si>
    <t>Goal 2 Cooperative Federalism; Objective 2.1 Enhance shared accountability.</t>
  </si>
  <si>
    <t>EPA Strategic Plan Goal 1: Deliver real results to provide Americans with clean air, land, and water, and ensure chemical safety.  Objective 1.4 - Ensure Safety of Chemicals in the Marketplace. Goal 2 Cooperative Federalism; Objective 2.1 Enhance shared accountability.</t>
  </si>
  <si>
    <t>Version 4.1a</t>
  </si>
  <si>
    <t>Choose Reporting Method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</si>
</sst>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dd/yy;@"/>
    <numFmt numFmtId="165" formatCode="&quot;$&quot;#,##0.00"/>
    <numFmt numFmtId="166" formatCode="m/d/yyyy;@"/>
    <numFmt numFmtId="167" formatCode="0.0%"/>
    <numFmt numFmtId="168" formatCode="0_);[Red]\(0\)"/>
    <numFmt numFmtId="169" formatCode="0.0"/>
    <numFmt numFmtId="170" formatCode="0;\-0;"/>
    <numFmt numFmtId="171" formatCode="_(&quot;$&quot;* #,##0.0_);_(&quot;$&quot;* \(#,##0.0\);_(&quot;$&quot;* &quot;-&quot;??_);_(@_)"/>
    <numFmt numFmtId="172" formatCode="_-&quot;$&quot;* #,##0.00_-;\-&quot;$&quot;* #,##0.00_-;_-&quot;$&quot;* &quot;-&quot;??_-;_-@_-"/>
    <numFmt numFmtId="173" formatCode="&quot;$&quot;#,##0"/>
    <numFmt numFmtId="174" formatCode="_-* #,##0.00_-;\-* #,##0.00_-;_-* &quot;-&quot;??_-;_-@_-"/>
    <numFmt numFmtId="175" formatCode="_(&quot;$&quot;* #,##0_);_(&quot;$&quot;* \(#,##0\);_(&quot;$&quot;* &quot;-&quot;??_);_(@_)"/>
    <numFmt numFmtId="176" formatCode="_(* #,##0_);_(* \(#,##0\);_(* &quot;-&quot;??_);_(@_)"/>
  </numFmts>
  <fonts count="147" x14ac:knownFonts="1">
    <font>
      <sz val="11"/>
      <color theme="1"/>
      <name val="Calibri"/>
      <family val="2"/>
      <scheme val="minor"/>
    </font>
    <font>
      <sz val="10"/>
      <color theme="1"/>
      <name val="Arial"/>
      <family val="2"/>
    </font>
    <font>
      <sz val="10"/>
      <color theme="1"/>
      <name val="Arial"/>
      <family val="2"/>
    </font>
    <font>
      <sz val="10"/>
      <color theme="1"/>
      <name val="Arial"/>
      <family val="2"/>
    </font>
    <font>
      <u/>
      <sz val="8.8000000000000007"/>
      <color theme="10"/>
      <name val="Calibri"/>
      <family val="2"/>
    </font>
    <font>
      <b/>
      <sz val="10"/>
      <color theme="1"/>
      <name val="Arial"/>
      <family val="2"/>
    </font>
    <font>
      <sz val="11"/>
      <color theme="1"/>
      <name val="Arial"/>
      <family val="2"/>
    </font>
    <font>
      <sz val="10"/>
      <name val="Arial"/>
      <family val="2"/>
    </font>
    <font>
      <b/>
      <sz val="11"/>
      <color theme="1"/>
      <name val="Arial"/>
      <family val="2"/>
    </font>
    <font>
      <b/>
      <sz val="12"/>
      <color theme="1"/>
      <name val="Calibri"/>
      <family val="2"/>
      <scheme val="minor"/>
    </font>
    <font>
      <sz val="11"/>
      <name val="Calibri"/>
      <family val="2"/>
      <scheme val="minor"/>
    </font>
    <font>
      <u/>
      <sz val="10"/>
      <color theme="1"/>
      <name val="Arial"/>
      <family val="2"/>
    </font>
    <font>
      <b/>
      <sz val="11"/>
      <color theme="1"/>
      <name val="Calibri"/>
      <family val="2"/>
      <scheme val="minor"/>
    </font>
    <font>
      <b/>
      <sz val="14"/>
      <color theme="1"/>
      <name val="Calibri"/>
      <family val="2"/>
      <scheme val="minor"/>
    </font>
    <font>
      <sz val="8"/>
      <color theme="1"/>
      <name val="Arial"/>
      <family val="2"/>
    </font>
    <font>
      <sz val="11"/>
      <color theme="1"/>
      <name val="Calibri"/>
      <family val="2"/>
      <scheme val="minor"/>
    </font>
    <font>
      <sz val="9"/>
      <color theme="1"/>
      <name val="Arial"/>
      <family val="2"/>
    </font>
    <font>
      <sz val="10"/>
      <color rgb="FF000000"/>
      <name val="Arial"/>
      <family val="2"/>
    </font>
    <font>
      <b/>
      <u/>
      <sz val="12"/>
      <color theme="1"/>
      <name val="Arial"/>
      <family val="2"/>
    </font>
    <font>
      <b/>
      <u/>
      <sz val="14"/>
      <color theme="1"/>
      <name val="Arial"/>
      <family val="2"/>
    </font>
    <font>
      <i/>
      <u/>
      <sz val="10"/>
      <color theme="1"/>
      <name val="Arial"/>
      <family val="2"/>
    </font>
    <font>
      <sz val="8"/>
      <color indexed="81"/>
      <name val="Tahoma"/>
      <family val="2"/>
    </font>
    <font>
      <sz val="11"/>
      <color theme="0" tint="-0.14999847407452621"/>
      <name val="Arial"/>
      <family val="2"/>
    </font>
    <font>
      <b/>
      <i/>
      <sz val="14"/>
      <color theme="1"/>
      <name val="Calibri"/>
      <family val="2"/>
      <scheme val="minor"/>
    </font>
    <font>
      <sz val="10"/>
      <color theme="1"/>
      <name val="Calibri"/>
      <family val="2"/>
      <scheme val="minor"/>
    </font>
    <font>
      <sz val="11"/>
      <color theme="0"/>
      <name val="Arial"/>
      <family val="2"/>
    </font>
    <font>
      <u/>
      <sz val="10"/>
      <color rgb="FF000000"/>
      <name val="Arial"/>
      <family val="2"/>
    </font>
    <font>
      <u/>
      <sz val="10"/>
      <color rgb="FF0066CC"/>
      <name val="Arial"/>
      <family val="2"/>
    </font>
    <font>
      <sz val="10"/>
      <color rgb="FF0066CC"/>
      <name val="Arial"/>
      <family val="2"/>
    </font>
    <font>
      <b/>
      <i/>
      <sz val="11"/>
      <name val="Arial"/>
      <family val="2"/>
    </font>
    <font>
      <b/>
      <i/>
      <u/>
      <sz val="10"/>
      <color rgb="FF0066CC"/>
      <name val="Arial"/>
      <family val="2"/>
    </font>
    <font>
      <b/>
      <i/>
      <sz val="12"/>
      <name val="Arial"/>
      <family val="2"/>
    </font>
    <font>
      <b/>
      <i/>
      <sz val="10"/>
      <name val="Arial"/>
      <family val="2"/>
    </font>
    <font>
      <b/>
      <sz val="10"/>
      <color rgb="FF0066CC"/>
      <name val="Arial"/>
      <family val="2"/>
    </font>
    <font>
      <b/>
      <sz val="11"/>
      <name val="Arial"/>
      <family val="2"/>
    </font>
    <font>
      <sz val="12"/>
      <name val="Arial"/>
      <family val="2"/>
    </font>
    <font>
      <b/>
      <sz val="12"/>
      <color rgb="FF0066CC"/>
      <name val="Arial"/>
      <family val="2"/>
    </font>
    <font>
      <sz val="10"/>
      <color theme="0" tint="-0.34998626667073579"/>
      <name val="Arial"/>
      <family val="2"/>
    </font>
    <font>
      <u/>
      <sz val="16"/>
      <color theme="10"/>
      <name val="Calibri"/>
      <family val="2"/>
    </font>
    <font>
      <b/>
      <sz val="16"/>
      <color theme="1"/>
      <name val="Arial"/>
      <family val="2"/>
    </font>
    <font>
      <sz val="16"/>
      <color theme="1"/>
      <name val="Arial"/>
      <family val="2"/>
    </font>
    <font>
      <sz val="11"/>
      <color theme="0" tint="-0.14999847407452621"/>
      <name val="Calibri"/>
      <family val="2"/>
      <scheme val="minor"/>
    </font>
    <font>
      <b/>
      <sz val="14"/>
      <color theme="1"/>
      <name val="Arial"/>
      <family val="2"/>
    </font>
    <font>
      <b/>
      <i/>
      <sz val="11"/>
      <color theme="0" tint="-0.14999847407452621"/>
      <name val="Arial"/>
      <family val="2"/>
    </font>
    <font>
      <b/>
      <sz val="10"/>
      <color theme="1"/>
      <name val="Calibri"/>
      <family val="2"/>
      <scheme val="minor"/>
    </font>
    <font>
      <sz val="12"/>
      <color theme="1"/>
      <name val="Calibri"/>
      <family val="2"/>
      <scheme val="minor"/>
    </font>
    <font>
      <i/>
      <sz val="10"/>
      <color theme="1"/>
      <name val="Arial"/>
      <family val="2"/>
    </font>
    <font>
      <sz val="9"/>
      <color indexed="81"/>
      <name val="Tahoma"/>
      <family val="2"/>
    </font>
    <font>
      <sz val="8"/>
      <color theme="0" tint="-0.249977111117893"/>
      <name val="Arial"/>
      <family val="2"/>
    </font>
    <font>
      <sz val="11"/>
      <color theme="0" tint="-0.249977111117893"/>
      <name val="Arial"/>
      <family val="2"/>
    </font>
    <font>
      <sz val="11"/>
      <color theme="0" tint="-0.249977111117893"/>
      <name val="Calibri"/>
      <family val="2"/>
      <scheme val="minor"/>
    </font>
    <font>
      <sz val="18"/>
      <color theme="1"/>
      <name val="Calibri"/>
      <family val="2"/>
      <scheme val="minor"/>
    </font>
    <font>
      <i/>
      <sz val="11"/>
      <color theme="1"/>
      <name val="Calibri"/>
      <family val="2"/>
      <scheme val="minor"/>
    </font>
    <font>
      <sz val="11"/>
      <color theme="2" tint="-0.749992370372631"/>
      <name val="Arial"/>
      <family val="2"/>
    </font>
    <font>
      <sz val="10"/>
      <color theme="0" tint="-0.499984740745262"/>
      <name val="Arial"/>
      <family val="2"/>
    </font>
    <font>
      <sz val="16"/>
      <color theme="1"/>
      <name val="Calibri"/>
      <family val="2"/>
      <scheme val="minor"/>
    </font>
    <font>
      <b/>
      <sz val="11"/>
      <color theme="5" tint="-0.249977111117893"/>
      <name val="Calibri"/>
      <family val="2"/>
      <scheme val="minor"/>
    </font>
    <font>
      <b/>
      <sz val="18"/>
      <color theme="1"/>
      <name val="Calibri"/>
      <family val="2"/>
      <scheme val="minor"/>
    </font>
    <font>
      <b/>
      <sz val="13"/>
      <color theme="1"/>
      <name val="Calibri"/>
      <family val="2"/>
      <scheme val="minor"/>
    </font>
    <font>
      <u/>
      <sz val="11"/>
      <color theme="10"/>
      <name val="Calibri"/>
      <family val="2"/>
    </font>
    <font>
      <u/>
      <sz val="11"/>
      <color theme="10"/>
      <name val="Calibri"/>
      <family val="2"/>
      <scheme val="minor"/>
    </font>
    <font>
      <b/>
      <u/>
      <sz val="11"/>
      <color theme="1"/>
      <name val="Arial"/>
      <family val="2"/>
    </font>
    <font>
      <b/>
      <sz val="14"/>
      <color theme="8" tint="-0.249977111117893"/>
      <name val="Calibri"/>
      <family val="2"/>
      <scheme val="minor"/>
    </font>
    <font>
      <b/>
      <sz val="12"/>
      <name val="Calibri"/>
      <family val="2"/>
      <scheme val="minor"/>
    </font>
    <font>
      <sz val="10"/>
      <name val="Calibri"/>
      <family val="2"/>
      <scheme val="minor"/>
    </font>
    <font>
      <i/>
      <sz val="10"/>
      <color theme="1"/>
      <name val="Calibri"/>
      <family val="2"/>
      <scheme val="minor"/>
    </font>
    <font>
      <b/>
      <i/>
      <sz val="11"/>
      <color theme="1"/>
      <name val="Calibri"/>
      <family val="2"/>
      <scheme val="minor"/>
    </font>
    <font>
      <u/>
      <sz val="12"/>
      <color theme="1"/>
      <name val="Calibri"/>
      <family val="2"/>
      <scheme val="minor"/>
    </font>
    <font>
      <sz val="11"/>
      <color theme="1" tint="0.499984740745262"/>
      <name val="Calibri"/>
      <family val="2"/>
      <scheme val="minor"/>
    </font>
    <font>
      <i/>
      <sz val="10"/>
      <color theme="1" tint="0.499984740745262"/>
      <name val="Arial"/>
      <family val="2"/>
    </font>
    <font>
      <sz val="10"/>
      <color theme="1" tint="0.499984740745262"/>
      <name val="Arial"/>
      <family val="2"/>
    </font>
    <font>
      <b/>
      <sz val="11"/>
      <color theme="1" tint="0.499984740745262"/>
      <name val="Arial"/>
      <family val="2"/>
    </font>
    <font>
      <sz val="18"/>
      <name val="Calibri"/>
      <family val="2"/>
      <scheme val="minor"/>
    </font>
    <font>
      <b/>
      <sz val="12"/>
      <color theme="8" tint="-0.249977111117893"/>
      <name val="Calibri"/>
      <family val="2"/>
      <scheme val="minor"/>
    </font>
    <font>
      <sz val="11"/>
      <color theme="1"/>
      <name val="Calibri"/>
      <family val="2"/>
      <scheme val="minor"/>
    </font>
    <font>
      <b/>
      <sz val="10"/>
      <name val="Arial"/>
      <family val="2"/>
    </font>
    <font>
      <b/>
      <sz val="14"/>
      <name val="Arial"/>
      <family val="2"/>
    </font>
    <font>
      <sz val="22"/>
      <name val="Arial"/>
      <family val="2"/>
    </font>
    <font>
      <b/>
      <sz val="12"/>
      <name val="Arial"/>
      <family val="2"/>
    </font>
    <font>
      <sz val="16"/>
      <name val="Arial"/>
      <family val="2"/>
    </font>
    <font>
      <b/>
      <sz val="9"/>
      <name val="Arial"/>
      <family val="2"/>
    </font>
    <font>
      <u/>
      <sz val="10"/>
      <color indexed="12"/>
      <name val="Arial"/>
      <family val="2"/>
    </font>
    <font>
      <sz val="10.5"/>
      <color theme="1"/>
      <name val="MV Boli"/>
    </font>
    <font>
      <sz val="10"/>
      <color rgb="FF000000"/>
      <name val="MV Boli"/>
    </font>
    <font>
      <sz val="11"/>
      <color rgb="FFFF0000"/>
      <name val="Calibri"/>
      <family val="2"/>
      <scheme val="minor"/>
    </font>
    <font>
      <sz val="8"/>
      <color rgb="FFFF0000"/>
      <name val="Arial"/>
      <family val="2"/>
    </font>
    <font>
      <sz val="11"/>
      <color rgb="FFFF0000"/>
      <name val="Arial"/>
      <family val="2"/>
    </font>
    <font>
      <b/>
      <sz val="14"/>
      <color theme="5" tint="-0.249977111117893"/>
      <name val="Calibri"/>
      <family val="2"/>
      <scheme val="minor"/>
    </font>
    <font>
      <sz val="22"/>
      <color theme="1"/>
      <name val="Calibri"/>
      <family val="2"/>
      <scheme val="minor"/>
    </font>
    <font>
      <b/>
      <sz val="16"/>
      <color theme="1"/>
      <name val="Calibri"/>
      <family val="2"/>
      <scheme val="minor"/>
    </font>
    <font>
      <b/>
      <sz val="12"/>
      <color rgb="FF000000"/>
      <name val="Arial"/>
      <family val="2"/>
    </font>
    <font>
      <b/>
      <sz val="12"/>
      <color theme="1"/>
      <name val="Arial"/>
      <family val="2"/>
    </font>
    <font>
      <b/>
      <sz val="14"/>
      <name val="Calibri"/>
      <family val="2"/>
      <scheme val="minor"/>
    </font>
    <font>
      <b/>
      <sz val="10"/>
      <color theme="5" tint="-0.249977111117893"/>
      <name val="Arial"/>
      <family val="2"/>
    </font>
    <font>
      <b/>
      <sz val="14"/>
      <color theme="5" tint="-0.249977111117893"/>
      <name val="Arial"/>
      <family val="2"/>
    </font>
    <font>
      <sz val="14"/>
      <name val="Calibri"/>
      <family val="2"/>
      <scheme val="minor"/>
    </font>
    <font>
      <b/>
      <i/>
      <sz val="11"/>
      <color theme="1"/>
      <name val="Arial"/>
      <family val="2"/>
    </font>
    <font>
      <b/>
      <i/>
      <sz val="14"/>
      <color theme="1"/>
      <name val="Arial"/>
      <family val="2"/>
    </font>
    <font>
      <b/>
      <i/>
      <sz val="16"/>
      <color theme="0" tint="-4.9989318521683403E-2"/>
      <name val="Arial"/>
      <family val="2"/>
    </font>
    <font>
      <sz val="11"/>
      <color theme="0" tint="-4.9989318521683403E-2"/>
      <name val="Arial"/>
      <family val="2"/>
    </font>
    <font>
      <b/>
      <sz val="12"/>
      <color theme="0" tint="-4.9989318521683403E-2"/>
      <name val="Calibri"/>
      <family val="2"/>
      <scheme val="minor"/>
    </font>
    <font>
      <sz val="10"/>
      <color theme="0" tint="-4.9989318521683403E-2"/>
      <name val="Arial"/>
      <family val="2"/>
    </font>
    <font>
      <b/>
      <sz val="13"/>
      <color rgb="FF003399"/>
      <name val="Calibri"/>
      <family val="2"/>
      <scheme val="minor"/>
    </font>
    <font>
      <b/>
      <i/>
      <sz val="12"/>
      <name val="Calibri"/>
      <family val="2"/>
      <scheme val="minor"/>
    </font>
    <font>
      <b/>
      <sz val="14"/>
      <color rgb="FF000000"/>
      <name val="Calibri"/>
      <family val="2"/>
      <scheme val="minor"/>
    </font>
    <font>
      <sz val="11"/>
      <color theme="10"/>
      <name val="Calibri"/>
      <family val="2"/>
      <scheme val="minor"/>
    </font>
    <font>
      <sz val="11"/>
      <color theme="8" tint="-0.249977111117893"/>
      <name val="Calibri"/>
      <family val="2"/>
      <scheme val="minor"/>
    </font>
    <font>
      <u/>
      <sz val="14"/>
      <color theme="10"/>
      <name val="Calibri"/>
      <family val="2"/>
    </font>
    <font>
      <sz val="14"/>
      <color theme="1"/>
      <name val="Arial"/>
      <family val="2"/>
    </font>
    <font>
      <sz val="11"/>
      <color rgb="FF000000"/>
      <name val="Calibri"/>
      <family val="2"/>
      <scheme val="minor"/>
    </font>
    <font>
      <sz val="10"/>
      <color theme="1"/>
      <name val="Arial"/>
      <family val="2"/>
    </font>
    <font>
      <b/>
      <sz val="11"/>
      <color theme="0"/>
      <name val="Calibri"/>
      <family val="2"/>
      <scheme val="minor"/>
    </font>
    <font>
      <i/>
      <sz val="9"/>
      <color theme="1"/>
      <name val="Calibri"/>
      <family val="2"/>
      <scheme val="minor"/>
    </font>
    <font>
      <b/>
      <i/>
      <sz val="10"/>
      <color theme="1"/>
      <name val="Arial"/>
      <family val="2"/>
    </font>
    <font>
      <shadow/>
      <sz val="12"/>
      <name val="MV Boli"/>
    </font>
    <font>
      <sz val="12"/>
      <name val="MV Boli"/>
    </font>
    <font>
      <b/>
      <u/>
      <sz val="12"/>
      <color theme="1"/>
      <name val="Calibri"/>
      <family val="2"/>
      <scheme val="minor"/>
    </font>
    <font>
      <b/>
      <u/>
      <vertAlign val="superscript"/>
      <sz val="12"/>
      <color theme="1"/>
      <name val="Calibri"/>
      <family val="2"/>
      <scheme val="minor"/>
    </font>
    <font>
      <vertAlign val="superscript"/>
      <sz val="12"/>
      <color theme="1"/>
      <name val="Calibri"/>
      <family val="2"/>
      <scheme val="minor"/>
    </font>
    <font>
      <b/>
      <u/>
      <vertAlign val="superscript"/>
      <sz val="12"/>
      <color rgb="FF000000"/>
      <name val="Calibri"/>
      <family val="2"/>
      <scheme val="minor"/>
    </font>
    <font>
      <b/>
      <u/>
      <sz val="12"/>
      <color rgb="FF000000"/>
      <name val="Calibri"/>
      <family val="2"/>
      <scheme val="minor"/>
    </font>
    <font>
      <sz val="12"/>
      <color rgb="FF000000"/>
      <name val="Calibri"/>
      <family val="2"/>
      <scheme val="minor"/>
    </font>
    <font>
      <i/>
      <u/>
      <sz val="12"/>
      <color theme="1"/>
      <name val="Calibri"/>
      <family val="2"/>
      <scheme val="minor"/>
    </font>
    <font>
      <u/>
      <vertAlign val="superscript"/>
      <sz val="12"/>
      <color theme="1"/>
      <name val="Calibri"/>
      <family val="2"/>
      <scheme val="minor"/>
    </font>
    <font>
      <b/>
      <sz val="9"/>
      <color indexed="81"/>
      <name val="Tahoma"/>
      <family val="2"/>
    </font>
    <font>
      <b/>
      <sz val="16"/>
      <color theme="0" tint="-0.249977111117893"/>
      <name val="Calibri"/>
      <family val="2"/>
      <scheme val="minor"/>
    </font>
    <font>
      <sz val="12"/>
      <color theme="0" tint="-0.249977111117893"/>
      <name val="Calibri"/>
      <family val="2"/>
      <scheme val="minor"/>
    </font>
    <font>
      <sz val="12"/>
      <name val="Calibri"/>
      <family val="2"/>
      <scheme val="minor"/>
    </font>
    <font>
      <i/>
      <sz val="12"/>
      <color theme="1"/>
      <name val="Calibri"/>
      <family val="2"/>
      <scheme val="minor"/>
    </font>
    <font>
      <i/>
      <sz val="11"/>
      <name val="Calibri"/>
      <family val="2"/>
      <scheme val="minor"/>
    </font>
    <font>
      <b/>
      <sz val="12"/>
      <color theme="0"/>
      <name val="Calibri"/>
      <family val="2"/>
      <scheme val="minor"/>
    </font>
    <font>
      <b/>
      <sz val="13"/>
      <color rgb="FF333399"/>
      <name val="Calibri"/>
      <family val="2"/>
      <scheme val="minor"/>
    </font>
    <font>
      <sz val="11"/>
      <color rgb="FF00B050"/>
      <name val="Calibri"/>
      <family val="2"/>
      <scheme val="minor"/>
    </font>
    <font>
      <b/>
      <sz val="20"/>
      <color theme="0" tint="-4.9989318521683403E-2"/>
      <name val="Calibri"/>
      <family val="2"/>
      <scheme val="minor"/>
    </font>
    <font>
      <u/>
      <sz val="13"/>
      <color theme="10"/>
      <name val="Calibri"/>
      <family val="2"/>
    </font>
    <font>
      <b/>
      <sz val="18"/>
      <color theme="0" tint="-4.9989318521683403E-2"/>
      <name val="Calibri"/>
      <family val="2"/>
      <scheme val="minor"/>
    </font>
    <font>
      <sz val="11"/>
      <color theme="1"/>
      <name val="Calibri"/>
      <scheme val="minor"/>
    </font>
    <font>
      <b/>
      <u/>
      <sz val="12"/>
      <color theme="5" tint="-0.249977111117893"/>
      <name val="Calibri"/>
      <family val="2"/>
      <scheme val="minor"/>
    </font>
    <font>
      <b/>
      <u/>
      <vertAlign val="superscript"/>
      <sz val="12"/>
      <color theme="5" tint="-0.249977111117893"/>
      <name val="Calibri"/>
      <family val="2"/>
      <scheme val="minor"/>
    </font>
    <font>
      <sz val="11"/>
      <color rgb="FF0000FF"/>
      <name val="Calibri"/>
      <family val="2"/>
      <scheme val="minor"/>
    </font>
    <font>
      <b/>
      <sz val="11"/>
      <name val="Calibri"/>
      <family val="2"/>
      <scheme val="minor"/>
    </font>
    <font>
      <sz val="18"/>
      <color rgb="FFFFFF00"/>
      <name val="Calibri"/>
      <family val="2"/>
      <scheme val="minor"/>
    </font>
    <font>
      <b/>
      <sz val="20"/>
      <color rgb="FFFFFF00"/>
      <name val="Calibri"/>
      <family val="2"/>
      <scheme val="minor"/>
    </font>
    <font>
      <b/>
      <sz val="12"/>
      <color rgb="FF003399"/>
      <name val="Calibri"/>
      <family val="2"/>
      <scheme val="minor"/>
    </font>
    <font>
      <b/>
      <vertAlign val="superscript"/>
      <sz val="12"/>
      <color rgb="FF003399"/>
      <name val="Calibri"/>
      <family val="2"/>
      <scheme val="minor"/>
    </font>
    <font>
      <sz val="10"/>
      <color theme="0" tint="-0.249977111117893"/>
      <name val="Calibri"/>
      <family val="2"/>
      <scheme val="minor"/>
    </font>
    <font>
      <sz val="12"/>
      <color theme="0"/>
      <name val="Calibri"/>
      <family val="2"/>
      <scheme val="minor"/>
    </font>
  </fonts>
  <fills count="2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2"/>
        <bgColor indexed="64"/>
      </patternFill>
    </fill>
    <fill>
      <patternFill patternType="solid">
        <fgColor rgb="FFECF1F8"/>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indexed="9"/>
        <bgColor indexed="64"/>
      </patternFill>
    </fill>
    <fill>
      <patternFill patternType="solid">
        <fgColor indexed="22"/>
        <bgColor indexed="64"/>
      </patternFill>
    </fill>
    <fill>
      <patternFill patternType="solid">
        <fgColor rgb="FF001D58"/>
        <bgColor indexed="64"/>
      </patternFill>
    </fill>
    <fill>
      <patternFill patternType="solid">
        <fgColor theme="4" tint="0.79998168889431442"/>
        <bgColor indexed="64"/>
      </patternFill>
    </fill>
    <fill>
      <patternFill patternType="solid">
        <fgColor theme="4"/>
        <bgColor indexed="64"/>
      </patternFill>
    </fill>
    <fill>
      <patternFill patternType="solid">
        <fgColor theme="0" tint="-0.14996795556505021"/>
        <bgColor indexed="64"/>
      </patternFill>
    </fill>
    <fill>
      <patternFill patternType="solid">
        <fgColor rgb="FFFFFF99"/>
        <bgColor indexed="64"/>
      </patternFill>
    </fill>
  </fills>
  <borders count="134">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ck">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ck">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ck">
        <color indexed="64"/>
      </top>
      <bottom style="thin">
        <color indexed="64"/>
      </bottom>
      <diagonal/>
    </border>
    <border>
      <left/>
      <right style="thin">
        <color auto="1"/>
      </right>
      <top style="thick">
        <color indexed="64"/>
      </top>
      <bottom style="thin">
        <color indexed="64"/>
      </bottom>
      <diagonal/>
    </border>
    <border>
      <left/>
      <right/>
      <top style="thick">
        <color indexed="64"/>
      </top>
      <bottom style="thin">
        <color indexed="64"/>
      </bottom>
      <diagonal/>
    </border>
    <border>
      <left style="medium">
        <color indexed="64"/>
      </left>
      <right/>
      <top style="thick">
        <color indexed="64"/>
      </top>
      <bottom style="thin">
        <color indexed="64"/>
      </bottom>
      <diagonal/>
    </border>
    <border>
      <left style="thin">
        <color indexed="64"/>
      </left>
      <right style="medium">
        <color indexed="64"/>
      </right>
      <top style="thin">
        <color indexed="64"/>
      </top>
      <bottom style="thick">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ck">
        <color indexed="64"/>
      </top>
      <bottom style="thin">
        <color indexed="64"/>
      </bottom>
      <diagonal/>
    </border>
    <border>
      <left/>
      <right style="medium">
        <color indexed="64"/>
      </right>
      <top/>
      <bottom style="thick">
        <color indexed="64"/>
      </bottom>
      <diagonal/>
    </border>
    <border>
      <left/>
      <right style="medium">
        <color indexed="64"/>
      </right>
      <top style="medium">
        <color indexed="64"/>
      </top>
      <bottom/>
      <diagonal/>
    </border>
    <border>
      <left style="medium">
        <color indexed="64"/>
      </left>
      <right style="medium">
        <color indexed="64"/>
      </right>
      <top/>
      <bottom style="thick">
        <color indexed="64"/>
      </bottom>
      <diagonal/>
    </border>
    <border>
      <left style="thin">
        <color indexed="64"/>
      </left>
      <right/>
      <top style="thin">
        <color indexed="64"/>
      </top>
      <bottom/>
      <diagonal/>
    </border>
    <border>
      <left style="thin">
        <color indexed="64"/>
      </left>
      <right/>
      <top/>
      <bottom/>
      <diagonal/>
    </border>
    <border>
      <left style="thick">
        <color rgb="FFFF0000"/>
      </left>
      <right style="thin">
        <color indexed="64"/>
      </right>
      <top style="thick">
        <color rgb="FFFF0000"/>
      </top>
      <bottom style="double">
        <color indexed="64"/>
      </bottom>
      <diagonal/>
    </border>
    <border>
      <left style="thick">
        <color rgb="FFFF0000"/>
      </left>
      <right style="thin">
        <color indexed="64"/>
      </right>
      <top style="double">
        <color indexed="64"/>
      </top>
      <bottom style="thick">
        <color rgb="FFFF0000"/>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theme="0"/>
      </top>
      <bottom/>
      <diagonal/>
    </border>
    <border>
      <left style="thin">
        <color theme="1"/>
      </left>
      <right style="thin">
        <color theme="1"/>
      </right>
      <top style="thin">
        <color theme="1"/>
      </top>
      <bottom style="thin">
        <color theme="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thin">
        <color indexed="64"/>
      </left>
      <right/>
      <top style="double">
        <color indexed="64"/>
      </top>
      <bottom/>
      <diagonal/>
    </border>
    <border>
      <left/>
      <right/>
      <top style="double">
        <color indexed="64"/>
      </top>
      <bottom/>
      <diagonal/>
    </border>
    <border>
      <left style="double">
        <color theme="2" tint="-0.499984740745262"/>
      </left>
      <right/>
      <top style="double">
        <color theme="2" tint="-0.499984740745262"/>
      </top>
      <bottom/>
      <diagonal/>
    </border>
    <border>
      <left/>
      <right/>
      <top style="double">
        <color theme="2" tint="-0.499984740745262"/>
      </top>
      <bottom/>
      <diagonal/>
    </border>
    <border>
      <left/>
      <right style="double">
        <color theme="2" tint="-0.499984740745262"/>
      </right>
      <top style="double">
        <color theme="2" tint="-0.499984740745262"/>
      </top>
      <bottom/>
      <diagonal/>
    </border>
    <border>
      <left style="double">
        <color theme="2" tint="-0.499984740745262"/>
      </left>
      <right/>
      <top/>
      <bottom/>
      <diagonal/>
    </border>
    <border>
      <left/>
      <right style="double">
        <color theme="2" tint="-0.499984740745262"/>
      </right>
      <top/>
      <bottom/>
      <diagonal/>
    </border>
    <border>
      <left style="double">
        <color theme="2" tint="-0.499984740745262"/>
      </left>
      <right/>
      <top style="thin">
        <color indexed="64"/>
      </top>
      <bottom/>
      <diagonal/>
    </border>
    <border>
      <left style="thin">
        <color indexed="64"/>
      </left>
      <right style="double">
        <color theme="2" tint="-0.499984740745262"/>
      </right>
      <top style="thin">
        <color indexed="64"/>
      </top>
      <bottom/>
      <diagonal/>
    </border>
    <border>
      <left style="thin">
        <color indexed="64"/>
      </left>
      <right style="double">
        <color theme="2" tint="-0.499984740745262"/>
      </right>
      <top/>
      <bottom style="thin">
        <color indexed="64"/>
      </bottom>
      <diagonal/>
    </border>
    <border>
      <left style="double">
        <color theme="2" tint="-0.499984740745262"/>
      </left>
      <right/>
      <top/>
      <bottom style="thin">
        <color indexed="64"/>
      </bottom>
      <diagonal/>
    </border>
    <border>
      <left style="double">
        <color theme="2" tint="-0.499984740745262"/>
      </left>
      <right style="thin">
        <color indexed="64"/>
      </right>
      <top style="thin">
        <color indexed="64"/>
      </top>
      <bottom/>
      <diagonal/>
    </border>
    <border>
      <left style="thin">
        <color indexed="64"/>
      </left>
      <right style="double">
        <color theme="2" tint="-0.499984740745262"/>
      </right>
      <top style="thin">
        <color indexed="64"/>
      </top>
      <bottom style="thin">
        <color indexed="64"/>
      </bottom>
      <diagonal/>
    </border>
    <border>
      <left style="double">
        <color theme="2" tint="-0.499984740745262"/>
      </left>
      <right style="thin">
        <color indexed="64"/>
      </right>
      <top style="thin">
        <color indexed="64"/>
      </top>
      <bottom style="thin">
        <color indexed="64"/>
      </bottom>
      <diagonal/>
    </border>
    <border>
      <left style="double">
        <color theme="2" tint="-0.499984740745262"/>
      </left>
      <right style="thin">
        <color indexed="64"/>
      </right>
      <top/>
      <bottom style="thin">
        <color indexed="64"/>
      </bottom>
      <diagonal/>
    </border>
    <border>
      <left style="double">
        <color theme="2" tint="-0.499984740745262"/>
      </left>
      <right/>
      <top style="thin">
        <color indexed="64"/>
      </top>
      <bottom style="thin">
        <color indexed="64"/>
      </bottom>
      <diagonal/>
    </border>
    <border>
      <left style="medium">
        <color indexed="64"/>
      </left>
      <right style="double">
        <color theme="2" tint="-0.499984740745262"/>
      </right>
      <top style="medium">
        <color indexed="64"/>
      </top>
      <bottom style="medium">
        <color indexed="64"/>
      </bottom>
      <diagonal/>
    </border>
    <border>
      <left style="thin">
        <color indexed="64"/>
      </left>
      <right style="double">
        <color theme="2" tint="-0.499984740745262"/>
      </right>
      <top/>
      <bottom/>
      <diagonal/>
    </border>
    <border>
      <left/>
      <right style="double">
        <color theme="2" tint="-0.499984740745262"/>
      </right>
      <top style="thin">
        <color auto="1"/>
      </top>
      <bottom style="thin">
        <color auto="1"/>
      </bottom>
      <diagonal/>
    </border>
    <border>
      <left/>
      <right style="double">
        <color theme="2" tint="-0.499984740745262"/>
      </right>
      <top style="thin">
        <color indexed="64"/>
      </top>
      <bottom/>
      <diagonal/>
    </border>
    <border>
      <left style="double">
        <color theme="2" tint="-0.499984740745262"/>
      </left>
      <right/>
      <top style="thin">
        <color indexed="64"/>
      </top>
      <bottom style="double">
        <color theme="2" tint="-0.499984740745262"/>
      </bottom>
      <diagonal/>
    </border>
    <border>
      <left/>
      <right/>
      <top style="thin">
        <color indexed="64"/>
      </top>
      <bottom style="double">
        <color theme="2" tint="-0.499984740745262"/>
      </bottom>
      <diagonal/>
    </border>
    <border>
      <left style="thin">
        <color indexed="64"/>
      </left>
      <right style="thin">
        <color indexed="64"/>
      </right>
      <top style="thin">
        <color indexed="64"/>
      </top>
      <bottom style="double">
        <color theme="2" tint="-0.499984740745262"/>
      </bottom>
      <diagonal/>
    </border>
    <border>
      <left style="medium">
        <color indexed="64"/>
      </left>
      <right style="double">
        <color theme="2" tint="-0.499984740745262"/>
      </right>
      <top style="medium">
        <color indexed="64"/>
      </top>
      <bottom style="double">
        <color theme="2" tint="-0.499984740745262"/>
      </bottom>
      <diagonal/>
    </border>
    <border>
      <left style="double">
        <color theme="2" tint="-0.499984740745262"/>
      </left>
      <right/>
      <top/>
      <bottom style="double">
        <color theme="2" tint="-0.499984740745262"/>
      </bottom>
      <diagonal/>
    </border>
    <border>
      <left/>
      <right/>
      <top/>
      <bottom style="double">
        <color theme="2" tint="-0.499984740745262"/>
      </bottom>
      <diagonal/>
    </border>
    <border>
      <left/>
      <right style="double">
        <color theme="2" tint="-0.499984740745262"/>
      </right>
      <top/>
      <bottom style="double">
        <color theme="2"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double">
        <color indexed="64"/>
      </bottom>
      <diagonal/>
    </border>
    <border>
      <left/>
      <right/>
      <top style="thin">
        <color indexed="64"/>
      </top>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ck">
        <color indexed="64"/>
      </top>
      <bottom/>
      <diagonal/>
    </border>
    <border>
      <left/>
      <right/>
      <top style="thick">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theme="0" tint="-0.24994659260841701"/>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style="thin">
        <color indexed="64"/>
      </left>
      <right style="medium">
        <color indexed="64"/>
      </right>
      <top style="medium">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style="thick">
        <color rgb="FFFF0000"/>
      </left>
      <right style="thick">
        <color rgb="FFFF0000"/>
      </right>
      <top style="thick">
        <color rgb="FFFF0000"/>
      </top>
      <bottom style="double">
        <color indexed="64"/>
      </bottom>
      <diagonal/>
    </border>
    <border>
      <left style="thick">
        <color rgb="FFFF0000"/>
      </left>
      <right style="thick">
        <color rgb="FFFF0000"/>
      </right>
      <top style="double">
        <color indexed="64"/>
      </top>
      <bottom style="thick">
        <color rgb="FFFF0000"/>
      </bottom>
      <diagonal/>
    </border>
    <border>
      <left style="thin">
        <color theme="0"/>
      </left>
      <right style="thin">
        <color theme="0"/>
      </right>
      <top/>
      <bottom style="thick">
        <color theme="0"/>
      </bottom>
      <diagonal/>
    </border>
    <border>
      <left/>
      <right style="thin">
        <color theme="0"/>
      </right>
      <top style="thin">
        <color theme="0"/>
      </top>
      <bottom/>
      <diagonal/>
    </border>
    <border>
      <left style="thin">
        <color theme="0"/>
      </left>
      <right style="thin">
        <color theme="0"/>
      </right>
      <top style="thin">
        <color theme="0"/>
      </top>
      <bottom/>
      <diagonal/>
    </border>
  </borders>
  <cellStyleXfs count="5">
    <xf numFmtId="0" fontId="0" fillId="0" borderId="0"/>
    <xf numFmtId="0" fontId="4" fillId="0" borderId="0" applyNumberFormat="0" applyFill="0" applyBorder="0" applyAlignment="0" applyProtection="0">
      <alignment vertical="top"/>
      <protection locked="0"/>
    </xf>
    <xf numFmtId="9"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cellStyleXfs>
  <cellXfs count="1673">
    <xf numFmtId="0" fontId="0" fillId="0" borderId="0" xfId="0"/>
    <xf numFmtId="0" fontId="0" fillId="0" borderId="0" xfId="0" applyNumberFormat="1"/>
    <xf numFmtId="0" fontId="0" fillId="0" borderId="0" xfId="0"/>
    <xf numFmtId="0" fontId="6" fillId="0" borderId="0" xfId="0" applyFont="1" applyBorder="1" applyAlignment="1">
      <alignment vertical="center"/>
    </xf>
    <xf numFmtId="0" fontId="6" fillId="0" borderId="0" xfId="0" applyFont="1" applyAlignment="1">
      <alignment vertical="center"/>
    </xf>
    <xf numFmtId="0" fontId="6" fillId="0" borderId="0" xfId="0" applyFont="1" applyFill="1" applyBorder="1" applyAlignment="1">
      <alignment vertical="center"/>
    </xf>
    <xf numFmtId="0" fontId="7" fillId="0" borderId="0" xfId="0" applyFont="1" applyBorder="1" applyAlignment="1">
      <alignment vertical="center"/>
    </xf>
    <xf numFmtId="0" fontId="0" fillId="2" borderId="0" xfId="0" applyFill="1" applyProtection="1"/>
    <xf numFmtId="0" fontId="6" fillId="0" borderId="0" xfId="0" applyFont="1" applyFill="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Alignment="1">
      <alignment horizontal="center" vertical="center"/>
    </xf>
    <xf numFmtId="0" fontId="6" fillId="0" borderId="0" xfId="0" applyFont="1" applyBorder="1" applyAlignment="1"/>
    <xf numFmtId="0" fontId="6" fillId="0" borderId="0" xfId="0" applyFont="1" applyAlignment="1"/>
    <xf numFmtId="0" fontId="25" fillId="0" borderId="0" xfId="0" applyFont="1" applyFill="1" applyBorder="1" applyAlignment="1">
      <alignment horizontal="center" vertical="center"/>
    </xf>
    <xf numFmtId="0" fontId="0" fillId="0" borderId="0" xfId="0" applyProtection="1"/>
    <xf numFmtId="0" fontId="0" fillId="0" borderId="0" xfId="0" applyBorder="1" applyProtection="1"/>
    <xf numFmtId="0" fontId="0" fillId="0" borderId="0" xfId="0" applyFont="1" applyBorder="1" applyAlignment="1" applyProtection="1">
      <alignment horizontal="left" wrapText="1"/>
    </xf>
    <xf numFmtId="167" fontId="5" fillId="2" borderId="15" xfId="0" applyNumberFormat="1" applyFont="1" applyFill="1" applyBorder="1" applyAlignment="1" applyProtection="1">
      <alignment horizontal="center" vertical="center" wrapText="1"/>
    </xf>
    <xf numFmtId="167" fontId="3" fillId="2" borderId="1" xfId="0" applyNumberFormat="1" applyFont="1" applyFill="1" applyBorder="1" applyAlignment="1" applyProtection="1">
      <alignment horizontal="center" vertical="center" wrapText="1"/>
    </xf>
    <xf numFmtId="1" fontId="8" fillId="2" borderId="14" xfId="0" applyNumberFormat="1" applyFont="1" applyFill="1" applyBorder="1" applyAlignment="1" applyProtection="1">
      <alignment horizontal="center" vertical="center" wrapText="1"/>
    </xf>
    <xf numFmtId="1" fontId="3" fillId="2" borderId="9" xfId="0" applyNumberFormat="1" applyFont="1" applyFill="1" applyBorder="1" applyAlignment="1" applyProtection="1">
      <alignment horizontal="center" vertical="center" wrapText="1"/>
    </xf>
    <xf numFmtId="1" fontId="8" fillId="2" borderId="13" xfId="0" applyNumberFormat="1" applyFont="1" applyFill="1" applyBorder="1" applyAlignment="1" applyProtection="1">
      <alignment horizontal="center" vertical="center" wrapText="1"/>
    </xf>
    <xf numFmtId="1" fontId="3" fillId="2" borderId="11" xfId="0" applyNumberFormat="1" applyFont="1" applyFill="1" applyBorder="1" applyAlignment="1" applyProtection="1">
      <alignment horizontal="center" vertical="center" wrapText="1"/>
    </xf>
    <xf numFmtId="1" fontId="8" fillId="2" borderId="29" xfId="0" applyNumberFormat="1" applyFont="1" applyFill="1" applyBorder="1" applyAlignment="1" applyProtection="1">
      <alignment horizontal="center" vertical="center" wrapText="1"/>
    </xf>
    <xf numFmtId="1" fontId="3" fillId="2" borderId="10" xfId="0" applyNumberFormat="1" applyFont="1" applyFill="1" applyBorder="1" applyAlignment="1" applyProtection="1">
      <alignment horizontal="center" vertical="center" wrapText="1"/>
    </xf>
    <xf numFmtId="1" fontId="8" fillId="2" borderId="15" xfId="0" applyNumberFormat="1" applyFont="1" applyFill="1" applyBorder="1" applyAlignment="1" applyProtection="1">
      <alignment horizontal="center" vertical="center" wrapText="1"/>
    </xf>
    <xf numFmtId="1" fontId="3" fillId="2" borderId="1" xfId="0" applyNumberFormat="1" applyFont="1" applyFill="1" applyBorder="1" applyAlignment="1" applyProtection="1">
      <alignment horizontal="center" vertical="center" wrapText="1"/>
    </xf>
    <xf numFmtId="0" fontId="0" fillId="0" borderId="0" xfId="0" applyFill="1" applyProtection="1"/>
    <xf numFmtId="0" fontId="0" fillId="0" borderId="0" xfId="0" applyFont="1" applyFill="1" applyBorder="1" applyAlignment="1" applyProtection="1">
      <alignment wrapText="1"/>
    </xf>
    <xf numFmtId="168" fontId="8" fillId="2" borderId="36" xfId="0" applyNumberFormat="1" applyFont="1" applyFill="1" applyBorder="1" applyAlignment="1" applyProtection="1">
      <alignment horizontal="center" vertical="top" wrapText="1"/>
    </xf>
    <xf numFmtId="168" fontId="3" fillId="2" borderId="10" xfId="0" applyNumberFormat="1" applyFont="1" applyFill="1" applyBorder="1" applyAlignment="1" applyProtection="1">
      <alignment horizontal="center" vertical="center" wrapText="1"/>
    </xf>
    <xf numFmtId="0" fontId="0" fillId="0" borderId="0" xfId="0" applyFont="1" applyProtection="1"/>
    <xf numFmtId="168" fontId="3" fillId="2" borderId="22" xfId="0" applyNumberFormat="1" applyFont="1" applyFill="1" applyBorder="1" applyAlignment="1" applyProtection="1">
      <alignment horizontal="center" vertical="center" wrapText="1"/>
    </xf>
    <xf numFmtId="0" fontId="30" fillId="5" borderId="12" xfId="0" applyFont="1" applyFill="1" applyBorder="1" applyAlignment="1" applyProtection="1">
      <alignment horizontal="left" vertical="center"/>
    </xf>
    <xf numFmtId="0" fontId="31" fillId="5" borderId="20" xfId="0" applyFont="1" applyFill="1" applyBorder="1" applyAlignment="1" applyProtection="1">
      <alignment horizontal="left" vertical="center"/>
    </xf>
    <xf numFmtId="1" fontId="8" fillId="2" borderId="29" xfId="0" applyNumberFormat="1" applyFont="1" applyFill="1" applyBorder="1" applyAlignment="1" applyProtection="1">
      <alignment horizontal="center" vertical="top" wrapText="1"/>
    </xf>
    <xf numFmtId="1" fontId="3" fillId="2" borderId="22" xfId="0" applyNumberFormat="1" applyFont="1" applyFill="1" applyBorder="1" applyAlignment="1" applyProtection="1">
      <alignment horizontal="center" vertical="center" wrapText="1"/>
    </xf>
    <xf numFmtId="0" fontId="0" fillId="2" borderId="0" xfId="0" applyFill="1" applyBorder="1" applyAlignment="1" applyProtection="1">
      <alignment horizontal="center"/>
    </xf>
    <xf numFmtId="1" fontId="34" fillId="2" borderId="39" xfId="0" applyNumberFormat="1" applyFont="1" applyFill="1" applyBorder="1" applyAlignment="1" applyProtection="1">
      <alignment horizontal="center" vertical="top" wrapText="1"/>
    </xf>
    <xf numFmtId="0" fontId="0" fillId="0" borderId="0" xfId="0" applyFont="1" applyFill="1" applyBorder="1" applyAlignment="1" applyProtection="1">
      <alignment horizontal="left" wrapText="1"/>
    </xf>
    <xf numFmtId="1" fontId="8" fillId="2" borderId="38" xfId="0" applyNumberFormat="1" applyFont="1" applyFill="1" applyBorder="1" applyAlignment="1" applyProtection="1">
      <alignment horizontal="center" vertical="center" wrapText="1"/>
    </xf>
    <xf numFmtId="1" fontId="3" fillId="0" borderId="10" xfId="0" applyNumberFormat="1" applyFont="1" applyFill="1" applyBorder="1" applyAlignment="1" applyProtection="1">
      <alignment horizontal="center" vertical="center" wrapText="1"/>
      <protection locked="0"/>
    </xf>
    <xf numFmtId="1" fontId="8" fillId="2" borderId="39" xfId="0" applyNumberFormat="1" applyFont="1" applyFill="1" applyBorder="1" applyAlignment="1" applyProtection="1">
      <alignment horizontal="center" vertical="center" wrapText="1"/>
    </xf>
    <xf numFmtId="0" fontId="0" fillId="0" borderId="0" xfId="0" applyFont="1" applyBorder="1" applyAlignment="1" applyProtection="1">
      <alignment wrapText="1"/>
    </xf>
    <xf numFmtId="1" fontId="3" fillId="0" borderId="1" xfId="0" applyNumberFormat="1" applyFont="1" applyBorder="1" applyAlignment="1" applyProtection="1">
      <alignment horizontal="center" vertical="center" wrapText="1"/>
      <protection locked="0"/>
    </xf>
    <xf numFmtId="1" fontId="8" fillId="2" borderId="48" xfId="0" applyNumberFormat="1" applyFont="1" applyFill="1" applyBorder="1" applyAlignment="1" applyProtection="1">
      <alignment horizontal="center" vertical="center" wrapText="1"/>
    </xf>
    <xf numFmtId="1" fontId="3" fillId="0" borderId="10" xfId="0" applyNumberFormat="1" applyFont="1" applyBorder="1" applyAlignment="1" applyProtection="1">
      <alignment horizontal="center" vertical="center" wrapText="1"/>
      <protection locked="0"/>
    </xf>
    <xf numFmtId="0" fontId="28" fillId="4" borderId="31" xfId="1" applyFont="1" applyFill="1" applyBorder="1" applyAlignment="1" applyProtection="1">
      <alignment horizontal="right" vertical="center" wrapText="1"/>
    </xf>
    <xf numFmtId="1" fontId="8" fillId="0" borderId="9" xfId="0" applyNumberFormat="1" applyFont="1" applyFill="1" applyBorder="1" applyAlignment="1" applyProtection="1">
      <alignment horizontal="center" vertical="center" wrapText="1"/>
      <protection locked="0"/>
    </xf>
    <xf numFmtId="0" fontId="41" fillId="2" borderId="0" xfId="0" applyFont="1" applyFill="1" applyProtection="1"/>
    <xf numFmtId="1" fontId="8" fillId="2" borderId="0" xfId="0" applyNumberFormat="1" applyFont="1" applyFill="1" applyBorder="1" applyAlignment="1" applyProtection="1">
      <alignment horizontal="center" vertical="center" wrapText="1"/>
    </xf>
    <xf numFmtId="1" fontId="3" fillId="2" borderId="0" xfId="0" applyNumberFormat="1" applyFont="1" applyFill="1" applyBorder="1" applyAlignment="1" applyProtection="1">
      <alignment horizontal="left" vertical="center" wrapText="1"/>
    </xf>
    <xf numFmtId="1" fontId="5" fillId="2" borderId="0" xfId="0" applyNumberFormat="1" applyFont="1" applyFill="1" applyBorder="1" applyAlignment="1" applyProtection="1">
      <alignment horizontal="center" vertical="center" wrapText="1"/>
    </xf>
    <xf numFmtId="1" fontId="5" fillId="2" borderId="17" xfId="0" applyNumberFormat="1" applyFont="1" applyFill="1" applyBorder="1" applyAlignment="1" applyProtection="1">
      <alignment horizontal="center" vertical="center" wrapText="1"/>
    </xf>
    <xf numFmtId="1" fontId="3" fillId="0" borderId="16" xfId="0" applyNumberFormat="1" applyFont="1" applyFill="1" applyBorder="1" applyAlignment="1" applyProtection="1">
      <alignment horizontal="center" vertical="center" wrapText="1"/>
      <protection locked="0"/>
    </xf>
    <xf numFmtId="1" fontId="5" fillId="2" borderId="15" xfId="0" applyNumberFormat="1" applyFont="1" applyFill="1" applyBorder="1" applyAlignment="1" applyProtection="1">
      <alignment horizontal="center" vertical="center" wrapText="1"/>
    </xf>
    <xf numFmtId="1" fontId="3" fillId="0" borderId="1" xfId="0" applyNumberFormat="1" applyFont="1" applyFill="1" applyBorder="1" applyAlignment="1" applyProtection="1">
      <alignment horizontal="center" vertical="center" wrapText="1"/>
      <protection locked="0"/>
    </xf>
    <xf numFmtId="1" fontId="8" fillId="2" borderId="50" xfId="0" applyNumberFormat="1" applyFont="1" applyFill="1" applyBorder="1" applyAlignment="1" applyProtection="1">
      <alignment horizontal="center" vertical="center" wrapText="1"/>
    </xf>
    <xf numFmtId="1" fontId="42" fillId="2" borderId="51" xfId="0" applyNumberFormat="1" applyFont="1" applyFill="1" applyBorder="1" applyAlignment="1" applyProtection="1">
      <alignment horizontal="center" vertical="center" wrapText="1"/>
    </xf>
    <xf numFmtId="1" fontId="42" fillId="2" borderId="51" xfId="0" applyNumberFormat="1" applyFont="1" applyFill="1" applyBorder="1" applyAlignment="1" applyProtection="1">
      <alignment horizontal="left" vertical="center"/>
    </xf>
    <xf numFmtId="1" fontId="5" fillId="2" borderId="52" xfId="0" applyNumberFormat="1" applyFont="1" applyFill="1" applyBorder="1" applyAlignment="1" applyProtection="1">
      <alignment horizontal="center" vertical="center" wrapText="1"/>
    </xf>
    <xf numFmtId="170" fontId="5" fillId="0" borderId="1" xfId="0" applyNumberFormat="1" applyFont="1" applyFill="1" applyBorder="1" applyAlignment="1" applyProtection="1">
      <alignment horizontal="center" vertical="center" wrapText="1"/>
      <protection locked="0"/>
    </xf>
    <xf numFmtId="0" fontId="0" fillId="2" borderId="0" xfId="0" applyFill="1" applyBorder="1" applyAlignment="1" applyProtection="1">
      <alignment vertical="center" wrapText="1"/>
    </xf>
    <xf numFmtId="0" fontId="5" fillId="2" borderId="37" xfId="0" applyNumberFormat="1" applyFont="1" applyFill="1" applyBorder="1" applyAlignment="1" applyProtection="1">
      <alignment horizontal="center" vertical="center" wrapText="1"/>
    </xf>
    <xf numFmtId="0" fontId="0" fillId="2" borderId="0" xfId="0" applyFill="1" applyBorder="1" applyAlignment="1" applyProtection="1">
      <alignment horizontal="left" vertical="center" wrapText="1"/>
    </xf>
    <xf numFmtId="1" fontId="5" fillId="2" borderId="14" xfId="0" applyNumberFormat="1" applyFont="1" applyFill="1" applyBorder="1" applyAlignment="1" applyProtection="1">
      <alignment horizontal="center" vertical="center" wrapText="1"/>
    </xf>
    <xf numFmtId="1" fontId="3" fillId="0" borderId="44" xfId="0" applyNumberFormat="1" applyFont="1" applyFill="1" applyBorder="1" applyAlignment="1" applyProtection="1">
      <alignment horizontal="center" vertical="center" wrapText="1"/>
      <protection locked="0"/>
    </xf>
    <xf numFmtId="1" fontId="5" fillId="2" borderId="48" xfId="0" applyNumberFormat="1" applyFont="1" applyFill="1" applyBorder="1" applyAlignment="1" applyProtection="1">
      <alignment horizontal="center" vertical="center" wrapText="1"/>
    </xf>
    <xf numFmtId="0" fontId="33" fillId="2" borderId="31" xfId="1" applyFont="1" applyFill="1" applyBorder="1" applyAlignment="1" applyProtection="1">
      <alignment horizontal="right" vertical="center" wrapText="1"/>
    </xf>
    <xf numFmtId="170" fontId="43" fillId="2" borderId="0" xfId="0" applyNumberFormat="1" applyFont="1" applyFill="1" applyBorder="1" applyAlignment="1" applyProtection="1">
      <alignment horizontal="center" vertical="center" wrapText="1"/>
    </xf>
    <xf numFmtId="1" fontId="5" fillId="2" borderId="53" xfId="0" applyNumberFormat="1" applyFont="1" applyFill="1" applyBorder="1" applyAlignment="1" applyProtection="1">
      <alignment horizontal="center" vertical="center" wrapText="1"/>
    </xf>
    <xf numFmtId="1" fontId="6" fillId="0" borderId="44" xfId="0" applyNumberFormat="1" applyFont="1" applyFill="1" applyBorder="1" applyAlignment="1" applyProtection="1">
      <alignment horizontal="center" vertical="center" wrapText="1"/>
      <protection locked="0"/>
    </xf>
    <xf numFmtId="0" fontId="3" fillId="2" borderId="39" xfId="0" applyFont="1" applyFill="1" applyBorder="1" applyAlignment="1" applyProtection="1">
      <alignment horizontal="center" vertical="center"/>
    </xf>
    <xf numFmtId="0" fontId="42" fillId="2" borderId="0" xfId="0" applyFont="1" applyFill="1" applyBorder="1" applyAlignment="1" applyProtection="1">
      <alignment horizontal="left" vertical="center"/>
    </xf>
    <xf numFmtId="0" fontId="0" fillId="2" borderId="37" xfId="0" applyFill="1" applyBorder="1" applyAlignment="1" applyProtection="1">
      <alignment horizontal="center"/>
    </xf>
    <xf numFmtId="0" fontId="0" fillId="2" borderId="39" xfId="0" applyFill="1" applyBorder="1" applyAlignment="1" applyProtection="1">
      <alignment horizontal="center"/>
    </xf>
    <xf numFmtId="0" fontId="44" fillId="2" borderId="54" xfId="0" applyFont="1" applyFill="1" applyBorder="1" applyAlignment="1" applyProtection="1">
      <alignment horizontal="center" vertical="center"/>
    </xf>
    <xf numFmtId="0" fontId="44" fillId="2" borderId="40" xfId="0" applyFont="1" applyFill="1" applyBorder="1" applyAlignment="1" applyProtection="1">
      <alignment horizontal="center" vertical="center" wrapText="1"/>
    </xf>
    <xf numFmtId="0" fontId="3" fillId="2" borderId="55" xfId="0" applyFont="1" applyFill="1" applyBorder="1" applyAlignment="1" applyProtection="1">
      <alignment horizontal="center" vertical="center"/>
    </xf>
    <xf numFmtId="0" fontId="3" fillId="2" borderId="41" xfId="0" applyFont="1" applyFill="1" applyBorder="1" applyAlignment="1" applyProtection="1">
      <alignment horizontal="center" vertical="center"/>
    </xf>
    <xf numFmtId="0" fontId="3" fillId="2" borderId="43" xfId="0" applyFont="1" applyFill="1" applyBorder="1" applyAlignment="1" applyProtection="1">
      <alignment horizontal="center" vertical="center" wrapText="1"/>
    </xf>
    <xf numFmtId="0" fontId="3" fillId="2" borderId="55" xfId="0" applyFont="1" applyFill="1" applyBorder="1" applyAlignment="1" applyProtection="1">
      <alignment horizontal="center" vertical="center" wrapText="1"/>
    </xf>
    <xf numFmtId="0" fontId="3" fillId="2" borderId="35" xfId="0" applyFont="1" applyFill="1" applyBorder="1" applyAlignment="1" applyProtection="1">
      <alignment horizontal="center" vertical="center"/>
    </xf>
    <xf numFmtId="0" fontId="0" fillId="2" borderId="12" xfId="0" applyFill="1" applyBorder="1" applyProtection="1"/>
    <xf numFmtId="0" fontId="5" fillId="2" borderId="12" xfId="0" applyFont="1" applyFill="1" applyBorder="1" applyAlignment="1" applyProtection="1">
      <alignment horizontal="right" vertical="center" wrapText="1"/>
    </xf>
    <xf numFmtId="0" fontId="5" fillId="2" borderId="12" xfId="0" applyFont="1" applyFill="1" applyBorder="1" applyAlignment="1" applyProtection="1">
      <alignment horizontal="right" vertical="center"/>
    </xf>
    <xf numFmtId="0" fontId="5" fillId="2" borderId="20" xfId="0" applyFont="1" applyFill="1" applyBorder="1" applyAlignment="1" applyProtection="1">
      <alignment horizontal="right" vertical="center"/>
    </xf>
    <xf numFmtId="0" fontId="0" fillId="0" borderId="0" xfId="0" applyFill="1" applyBorder="1" applyAlignment="1" applyProtection="1">
      <alignment horizontal="center"/>
    </xf>
    <xf numFmtId="1" fontId="3" fillId="2" borderId="51" xfId="0" applyNumberFormat="1" applyFont="1" applyFill="1" applyBorder="1" applyAlignment="1" applyProtection="1">
      <alignment horizontal="left" vertical="center" wrapText="1"/>
    </xf>
    <xf numFmtId="1" fontId="42" fillId="2" borderId="52" xfId="0" applyNumberFormat="1" applyFont="1" applyFill="1" applyBorder="1" applyAlignment="1" applyProtection="1">
      <alignment horizontal="left" vertical="center"/>
    </xf>
    <xf numFmtId="0" fontId="0" fillId="2" borderId="0" xfId="0" applyFill="1" applyBorder="1" applyAlignment="1" applyProtection="1">
      <alignment wrapText="1"/>
    </xf>
    <xf numFmtId="1" fontId="3" fillId="2" borderId="37" xfId="0" applyNumberFormat="1" applyFont="1" applyFill="1" applyBorder="1" applyAlignment="1" applyProtection="1">
      <alignment horizontal="left" vertical="center" wrapText="1"/>
    </xf>
    <xf numFmtId="0" fontId="13" fillId="2" borderId="37" xfId="0" applyFont="1" applyFill="1" applyBorder="1" applyProtection="1"/>
    <xf numFmtId="0" fontId="3" fillId="2" borderId="0" xfId="0" applyFont="1" applyFill="1" applyBorder="1" applyAlignment="1" applyProtection="1">
      <alignment horizontal="center" vertical="center"/>
    </xf>
    <xf numFmtId="0" fontId="24" fillId="2" borderId="56" xfId="0" applyFont="1" applyFill="1" applyBorder="1" applyAlignment="1" applyProtection="1">
      <alignment horizontal="center"/>
    </xf>
    <xf numFmtId="0" fontId="24" fillId="2" borderId="56" xfId="0" applyFont="1" applyFill="1" applyBorder="1" applyAlignment="1" applyProtection="1">
      <alignment horizontal="center" wrapText="1"/>
    </xf>
    <xf numFmtId="0" fontId="42" fillId="2" borderId="42" xfId="0" applyFont="1" applyFill="1" applyBorder="1" applyAlignment="1" applyProtection="1">
      <alignment horizontal="center" vertical="center" wrapText="1"/>
    </xf>
    <xf numFmtId="14" fontId="6" fillId="0" borderId="0" xfId="0" applyNumberFormat="1" applyFont="1" applyBorder="1" applyAlignment="1">
      <alignment vertical="center"/>
    </xf>
    <xf numFmtId="0" fontId="0" fillId="0" borderId="0" xfId="0" applyAlignment="1">
      <alignment wrapText="1"/>
    </xf>
    <xf numFmtId="0" fontId="18"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9"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3" fillId="0" borderId="0" xfId="0" applyFont="1" applyFill="1" applyBorder="1" applyAlignment="1">
      <alignment horizontal="left" wrapText="1"/>
    </xf>
    <xf numFmtId="0" fontId="3" fillId="0" borderId="0" xfId="0" applyFont="1" applyFill="1" applyBorder="1" applyAlignment="1">
      <alignment horizontal="left" vertical="center" wrapText="1"/>
    </xf>
    <xf numFmtId="0" fontId="3" fillId="3" borderId="0" xfId="0" applyFont="1" applyFill="1" applyBorder="1" applyAlignment="1">
      <alignment horizontal="center" vertical="center"/>
    </xf>
    <xf numFmtId="0" fontId="6" fillId="0" borderId="0" xfId="0" applyFont="1" applyFill="1" applyAlignment="1">
      <alignment vertical="center"/>
    </xf>
    <xf numFmtId="0" fontId="12" fillId="0" borderId="0" xfId="0" applyNumberFormat="1" applyFont="1" applyFill="1" applyBorder="1" applyAlignment="1">
      <alignment horizontal="right" vertical="center"/>
    </xf>
    <xf numFmtId="0" fontId="4" fillId="2" borderId="0" xfId="1" applyFill="1" applyAlignment="1" applyProtection="1"/>
    <xf numFmtId="0" fontId="4" fillId="0" borderId="0" xfId="1" applyAlignment="1" applyProtection="1">
      <alignment horizontal="center"/>
    </xf>
    <xf numFmtId="0" fontId="3" fillId="2" borderId="12" xfId="0" applyFont="1" applyFill="1" applyBorder="1" applyAlignment="1" applyProtection="1">
      <alignment horizontal="center" vertical="center"/>
    </xf>
    <xf numFmtId="0" fontId="8" fillId="0" borderId="0" xfId="0" applyFont="1" applyFill="1" applyBorder="1" applyAlignment="1">
      <alignment horizontal="center" vertical="center"/>
    </xf>
    <xf numFmtId="0" fontId="6" fillId="0" borderId="0" xfId="0" applyFont="1" applyAlignment="1">
      <alignment horizontal="right" vertical="center"/>
    </xf>
    <xf numFmtId="0" fontId="6" fillId="0" borderId="0" xfId="0" applyFont="1" applyFill="1" applyBorder="1" applyAlignment="1">
      <alignment horizontal="right" vertical="center"/>
    </xf>
    <xf numFmtId="0" fontId="6" fillId="0" borderId="0" xfId="0" applyFont="1" applyFill="1" applyAlignment="1">
      <alignment horizontal="right" vertical="center"/>
    </xf>
    <xf numFmtId="0" fontId="6" fillId="0" borderId="0" xfId="0" applyFont="1" applyBorder="1" applyAlignment="1">
      <alignment horizontal="right" vertical="center"/>
    </xf>
    <xf numFmtId="0" fontId="3" fillId="0" borderId="0" xfId="0" applyFont="1" applyFill="1" applyBorder="1" applyAlignment="1">
      <alignment horizontal="left" vertical="center" indent="2"/>
    </xf>
    <xf numFmtId="0" fontId="52" fillId="7" borderId="0" xfId="0" applyFont="1" applyFill="1" applyAlignment="1" applyProtection="1">
      <alignment horizontal="center" vertical="center" wrapText="1"/>
    </xf>
    <xf numFmtId="0" fontId="52" fillId="3" borderId="0" xfId="0" applyFont="1" applyFill="1" applyAlignment="1" applyProtection="1">
      <alignment horizontal="center" vertical="center"/>
    </xf>
    <xf numFmtId="0" fontId="2" fillId="0" borderId="0" xfId="0" applyFont="1" applyProtection="1"/>
    <xf numFmtId="0" fontId="2" fillId="0" borderId="0" xfId="0" applyFont="1" applyFill="1" applyAlignment="1" applyProtection="1">
      <alignment horizontal="left" vertical="top" wrapText="1"/>
    </xf>
    <xf numFmtId="0" fontId="4" fillId="0" borderId="0" xfId="1" applyAlignment="1" applyProtection="1"/>
    <xf numFmtId="14" fontId="0" fillId="12" borderId="0" xfId="0" applyNumberFormat="1" applyFont="1" applyFill="1" applyBorder="1" applyAlignment="1" applyProtection="1">
      <alignment horizontal="center"/>
    </xf>
    <xf numFmtId="0" fontId="1" fillId="12" borderId="0" xfId="0" applyFont="1" applyFill="1" applyAlignment="1" applyProtection="1">
      <alignment horizontal="left" vertical="top" wrapText="1"/>
    </xf>
    <xf numFmtId="0" fontId="1" fillId="12" borderId="0" xfId="0" applyFont="1" applyFill="1" applyBorder="1" applyAlignment="1" applyProtection="1">
      <alignment horizontal="left" vertical="top" wrapText="1"/>
    </xf>
    <xf numFmtId="0" fontId="1" fillId="12" borderId="0" xfId="0" applyFont="1" applyFill="1" applyBorder="1" applyAlignment="1" applyProtection="1">
      <alignment horizontal="center" vertical="center"/>
    </xf>
    <xf numFmtId="0" fontId="51" fillId="0" borderId="0" xfId="0" applyFont="1"/>
    <xf numFmtId="0" fontId="1" fillId="3" borderId="0" xfId="0" applyFont="1" applyFill="1" applyBorder="1" applyAlignment="1" applyProtection="1">
      <alignment horizontal="left" wrapText="1"/>
      <protection locked="0"/>
    </xf>
    <xf numFmtId="0" fontId="3" fillId="3" borderId="0" xfId="0" applyFont="1" applyFill="1" applyBorder="1" applyAlignment="1" applyProtection="1">
      <alignment horizontal="center"/>
      <protection locked="0"/>
    </xf>
    <xf numFmtId="0" fontId="0" fillId="3" borderId="0" xfId="0" applyFill="1" applyBorder="1" applyAlignment="1" applyProtection="1">
      <alignment horizontal="center"/>
      <protection locked="0"/>
    </xf>
    <xf numFmtId="166" fontId="56" fillId="3" borderId="0"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left" wrapText="1"/>
      <protection locked="0"/>
    </xf>
    <xf numFmtId="14" fontId="0" fillId="3" borderId="0" xfId="0" applyNumberFormat="1" applyFill="1" applyBorder="1" applyAlignment="1" applyProtection="1">
      <alignment horizontal="center"/>
      <protection locked="0"/>
    </xf>
    <xf numFmtId="14" fontId="1" fillId="0" borderId="0" xfId="0" applyNumberFormat="1" applyFont="1" applyFill="1" applyBorder="1" applyAlignment="1" applyProtection="1">
      <alignment vertical="center"/>
    </xf>
    <xf numFmtId="0" fontId="52" fillId="13" borderId="0" xfId="0" applyFont="1" applyFill="1" applyAlignment="1" applyProtection="1">
      <alignment horizontal="center" vertical="center" wrapText="1"/>
    </xf>
    <xf numFmtId="0" fontId="52" fillId="13" borderId="51" xfId="0" applyFont="1" applyFill="1" applyBorder="1" applyAlignment="1" applyProtection="1">
      <alignment horizontal="center" vertical="center" wrapText="1"/>
    </xf>
    <xf numFmtId="0" fontId="1" fillId="13" borderId="0" xfId="0" applyNumberFormat="1" applyFont="1" applyFill="1" applyAlignment="1" applyProtection="1">
      <alignment vertical="top" wrapText="1"/>
    </xf>
    <xf numFmtId="0" fontId="5" fillId="13" borderId="0" xfId="0" applyFont="1" applyFill="1" applyAlignment="1" applyProtection="1">
      <alignment horizontal="center" vertical="center"/>
    </xf>
    <xf numFmtId="0" fontId="1" fillId="13" borderId="0" xfId="0" applyNumberFormat="1" applyFont="1" applyFill="1" applyAlignment="1" applyProtection="1">
      <alignment horizontal="center"/>
    </xf>
    <xf numFmtId="0" fontId="1" fillId="13" borderId="0" xfId="0" applyNumberFormat="1" applyFont="1" applyFill="1" applyAlignment="1" applyProtection="1">
      <alignment horizontal="left" vertical="top" wrapText="1"/>
    </xf>
    <xf numFmtId="14" fontId="1" fillId="0" borderId="64" xfId="0" applyNumberFormat="1" applyFont="1" applyFill="1" applyBorder="1" applyAlignment="1" applyProtection="1">
      <alignment vertical="center"/>
    </xf>
    <xf numFmtId="0" fontId="1" fillId="0" borderId="0" xfId="0" applyNumberFormat="1" applyFont="1" applyAlignment="1" applyProtection="1">
      <alignment vertical="center"/>
    </xf>
    <xf numFmtId="14" fontId="1" fillId="0" borderId="0" xfId="0" applyNumberFormat="1" applyFont="1" applyFill="1" applyAlignment="1" applyProtection="1">
      <alignment vertical="center"/>
    </xf>
    <xf numFmtId="0" fontId="1" fillId="0" borderId="0" xfId="0" applyNumberFormat="1" applyFont="1" applyBorder="1" applyAlignment="1" applyProtection="1">
      <alignment vertical="center"/>
    </xf>
    <xf numFmtId="0" fontId="1" fillId="0" borderId="0" xfId="0" applyFont="1" applyAlignment="1" applyProtection="1">
      <alignment vertical="center"/>
    </xf>
    <xf numFmtId="0" fontId="0" fillId="0" borderId="0" xfId="0" applyAlignment="1" applyProtection="1">
      <alignment horizontal="left" vertical="top"/>
    </xf>
    <xf numFmtId="0" fontId="0" fillId="0" borderId="0" xfId="0" applyAlignment="1">
      <alignment horizontal="left"/>
    </xf>
    <xf numFmtId="1" fontId="7" fillId="2" borderId="9" xfId="0" applyNumberFormat="1" applyFont="1" applyFill="1" applyBorder="1" applyAlignment="1" applyProtection="1">
      <alignment horizontal="center" vertical="center" wrapText="1"/>
    </xf>
    <xf numFmtId="0" fontId="35" fillId="5" borderId="28" xfId="0" applyFont="1" applyFill="1" applyBorder="1" applyAlignment="1" applyProtection="1">
      <alignment horizontal="left"/>
    </xf>
    <xf numFmtId="0" fontId="27" fillId="5" borderId="12" xfId="0" applyFont="1" applyFill="1" applyBorder="1" applyAlignment="1" applyProtection="1">
      <alignment horizontal="left" vertical="center" wrapText="1"/>
    </xf>
    <xf numFmtId="0" fontId="32" fillId="5" borderId="12" xfId="0" applyFont="1" applyFill="1" applyBorder="1" applyAlignment="1" applyProtection="1">
      <alignment horizontal="left" vertical="center"/>
    </xf>
    <xf numFmtId="0" fontId="2" fillId="0" borderId="0" xfId="0" applyFont="1" applyAlignment="1" applyProtection="1">
      <alignment vertical="top" wrapText="1"/>
    </xf>
    <xf numFmtId="0" fontId="1" fillId="0" borderId="0" xfId="0" applyNumberFormat="1" applyFont="1" applyAlignment="1" applyProtection="1">
      <alignment horizontal="justify" vertical="top" wrapText="1"/>
    </xf>
    <xf numFmtId="14" fontId="1" fillId="0" borderId="0" xfId="0" applyNumberFormat="1" applyFont="1" applyFill="1" applyBorder="1" applyAlignment="1" applyProtection="1">
      <alignment horizontal="justify" vertical="top" wrapText="1"/>
    </xf>
    <xf numFmtId="0" fontId="1" fillId="13" borderId="0" xfId="0" applyNumberFormat="1" applyFont="1" applyFill="1" applyAlignment="1" applyProtection="1">
      <alignment horizontal="justify" vertical="top" wrapText="1"/>
    </xf>
    <xf numFmtId="0" fontId="2" fillId="0" borderId="0" xfId="0" applyFont="1" applyAlignment="1" applyProtection="1">
      <alignment horizontal="justify" vertical="top" wrapText="1"/>
    </xf>
    <xf numFmtId="14" fontId="1" fillId="0" borderId="0" xfId="0" applyNumberFormat="1" applyFont="1" applyFill="1" applyAlignment="1" applyProtection="1">
      <alignment horizontal="justify" vertical="top" wrapText="1"/>
    </xf>
    <xf numFmtId="14" fontId="1" fillId="2" borderId="12" xfId="0" applyNumberFormat="1" applyFont="1" applyFill="1" applyBorder="1" applyAlignment="1" applyProtection="1">
      <alignment horizontal="right" vertical="center" wrapText="1"/>
    </xf>
    <xf numFmtId="0" fontId="69" fillId="5" borderId="41" xfId="0" applyFont="1" applyFill="1" applyBorder="1" applyAlignment="1" applyProtection="1">
      <alignment horizontal="center" vertical="center" wrapText="1"/>
    </xf>
    <xf numFmtId="0" fontId="70" fillId="5" borderId="35" xfId="0" applyFont="1" applyFill="1" applyBorder="1" applyAlignment="1" applyProtection="1">
      <alignment horizontal="center" vertical="center" wrapText="1"/>
    </xf>
    <xf numFmtId="0" fontId="70"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70" fillId="5" borderId="35" xfId="0" applyFont="1" applyFill="1" applyBorder="1" applyAlignment="1" applyProtection="1">
      <alignment horizontal="center" vertical="center"/>
    </xf>
    <xf numFmtId="0" fontId="70" fillId="5" borderId="12" xfId="0" applyFont="1" applyFill="1" applyBorder="1" applyAlignment="1" applyProtection="1">
      <alignment horizontal="center" vertical="center"/>
    </xf>
    <xf numFmtId="14" fontId="1" fillId="2" borderId="12" xfId="0" applyNumberFormat="1" applyFont="1" applyFill="1" applyBorder="1" applyAlignment="1" applyProtection="1">
      <alignment horizontal="center" vertical="center"/>
    </xf>
    <xf numFmtId="0" fontId="3" fillId="2" borderId="20"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0" fillId="2" borderId="12" xfId="0" applyFill="1" applyBorder="1" applyAlignment="1" applyProtection="1">
      <alignment horizontal="center" vertical="center"/>
    </xf>
    <xf numFmtId="14" fontId="3" fillId="2" borderId="12" xfId="0" applyNumberFormat="1"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wrapText="1"/>
    </xf>
    <xf numFmtId="0" fontId="3" fillId="2" borderId="35" xfId="0" applyFont="1" applyFill="1" applyBorder="1" applyAlignment="1" applyProtection="1">
      <alignment horizontal="center" vertical="center" wrapText="1"/>
    </xf>
    <xf numFmtId="0" fontId="0" fillId="7" borderId="25" xfId="0" applyFill="1" applyBorder="1" applyAlignment="1" applyProtection="1">
      <alignment horizontal="center"/>
    </xf>
    <xf numFmtId="1" fontId="8" fillId="2" borderId="14" xfId="0" applyNumberFormat="1" applyFont="1" applyFill="1" applyBorder="1" applyAlignment="1" applyProtection="1">
      <alignment horizontal="center" vertical="top" wrapText="1"/>
    </xf>
    <xf numFmtId="1" fontId="8" fillId="2" borderId="48" xfId="0" applyNumberFormat="1" applyFont="1" applyFill="1" applyBorder="1" applyAlignment="1" applyProtection="1">
      <alignment horizontal="center" vertical="top" wrapText="1"/>
    </xf>
    <xf numFmtId="0" fontId="0" fillId="2" borderId="0" xfId="0" applyFill="1" applyBorder="1" applyProtection="1"/>
    <xf numFmtId="14" fontId="6" fillId="2" borderId="12" xfId="0" applyNumberFormat="1" applyFont="1" applyFill="1" applyBorder="1" applyAlignment="1" applyProtection="1">
      <alignment horizontal="center" vertical="center"/>
    </xf>
    <xf numFmtId="0" fontId="19" fillId="12" borderId="57" xfId="0" applyFont="1" applyFill="1" applyBorder="1" applyAlignment="1" applyProtection="1">
      <alignment vertical="center" wrapText="1"/>
    </xf>
    <xf numFmtId="0" fontId="19" fillId="12" borderId="30" xfId="0" applyFont="1" applyFill="1" applyBorder="1" applyAlignment="1" applyProtection="1">
      <alignment vertical="center" wrapText="1"/>
    </xf>
    <xf numFmtId="0" fontId="19" fillId="12" borderId="30" xfId="0" applyFont="1" applyFill="1" applyBorder="1" applyAlignment="1" applyProtection="1">
      <alignment horizontal="left" vertical="center" wrapText="1"/>
    </xf>
    <xf numFmtId="0" fontId="19" fillId="12" borderId="30" xfId="0" applyFont="1" applyFill="1" applyBorder="1" applyAlignment="1" applyProtection="1">
      <alignment horizontal="center" vertical="center" wrapText="1"/>
    </xf>
    <xf numFmtId="0" fontId="6" fillId="12" borderId="30" xfId="0" applyFont="1" applyFill="1" applyBorder="1" applyAlignment="1" applyProtection="1">
      <alignment vertical="center"/>
    </xf>
    <xf numFmtId="0" fontId="19" fillId="12" borderId="24" xfId="0" applyFont="1" applyFill="1" applyBorder="1" applyAlignment="1" applyProtection="1">
      <alignment vertical="center" wrapText="1"/>
    </xf>
    <xf numFmtId="0" fontId="18" fillId="12" borderId="58" xfId="0" applyFont="1" applyFill="1" applyBorder="1" applyAlignment="1" applyProtection="1">
      <alignment horizontal="center" vertical="center" wrapText="1"/>
    </xf>
    <xf numFmtId="0" fontId="18" fillId="12" borderId="0" xfId="0" applyFont="1" applyFill="1" applyBorder="1" applyAlignment="1" applyProtection="1">
      <alignment horizontal="center" vertical="center" wrapText="1"/>
    </xf>
    <xf numFmtId="0" fontId="18" fillId="12" borderId="0" xfId="0" applyFont="1" applyFill="1" applyBorder="1" applyAlignment="1" applyProtection="1">
      <alignment horizontal="left" vertical="center"/>
    </xf>
    <xf numFmtId="0" fontId="6" fillId="12" borderId="0" xfId="0" applyFont="1" applyFill="1" applyBorder="1" applyAlignment="1" applyProtection="1">
      <alignment vertical="center"/>
    </xf>
    <xf numFmtId="0" fontId="6" fillId="12" borderId="0" xfId="0" applyFont="1" applyFill="1" applyBorder="1" applyAlignment="1" applyProtection="1">
      <alignment horizontal="center" vertical="center"/>
    </xf>
    <xf numFmtId="0" fontId="6" fillId="12" borderId="31" xfId="0" applyFont="1" applyFill="1" applyBorder="1" applyAlignment="1" applyProtection="1">
      <alignment vertical="center"/>
    </xf>
    <xf numFmtId="0" fontId="6" fillId="12" borderId="58" xfId="0" applyFont="1" applyFill="1" applyBorder="1" applyAlignment="1" applyProtection="1">
      <alignment horizontal="left" vertical="center" wrapText="1"/>
    </xf>
    <xf numFmtId="0" fontId="6" fillId="12" borderId="0" xfId="0" applyFont="1" applyFill="1" applyBorder="1" applyAlignment="1" applyProtection="1">
      <alignment horizontal="left" vertical="center" wrapText="1"/>
    </xf>
    <xf numFmtId="0" fontId="6" fillId="12" borderId="0" xfId="0" applyFont="1" applyFill="1" applyBorder="1" applyAlignment="1" applyProtection="1">
      <alignment horizontal="right" vertical="center"/>
    </xf>
    <xf numFmtId="0" fontId="18" fillId="12" borderId="0" xfId="0" applyFont="1" applyFill="1" applyBorder="1" applyAlignment="1" applyProtection="1">
      <alignment vertical="center"/>
    </xf>
    <xf numFmtId="0" fontId="22" fillId="12" borderId="0" xfId="0" applyFont="1" applyFill="1" applyBorder="1" applyAlignment="1" applyProtection="1">
      <alignment vertical="center"/>
    </xf>
    <xf numFmtId="14" fontId="0" fillId="12" borderId="0" xfId="0" applyNumberFormat="1" applyFill="1" applyBorder="1" applyAlignment="1" applyProtection="1">
      <alignment horizontal="center"/>
    </xf>
    <xf numFmtId="0" fontId="3" fillId="12" borderId="58" xfId="0" applyFont="1" applyFill="1" applyBorder="1" applyAlignment="1" applyProtection="1">
      <alignment horizontal="left" wrapText="1"/>
    </xf>
    <xf numFmtId="0" fontId="3" fillId="12" borderId="0" xfId="0" applyFont="1" applyFill="1" applyBorder="1" applyAlignment="1" applyProtection="1">
      <alignment horizontal="left" wrapText="1"/>
    </xf>
    <xf numFmtId="0" fontId="58" fillId="12" borderId="0" xfId="0" applyFont="1" applyFill="1" applyBorder="1" applyAlignment="1" applyProtection="1">
      <alignment horizontal="right"/>
    </xf>
    <xf numFmtId="0" fontId="5" fillId="12" borderId="0" xfId="0" applyFont="1" applyFill="1" applyBorder="1" applyAlignment="1" applyProtection="1">
      <alignment horizontal="left" wrapText="1"/>
    </xf>
    <xf numFmtId="0" fontId="6" fillId="12" borderId="0" xfId="0" applyFont="1" applyFill="1" applyBorder="1" applyAlignment="1" applyProtection="1"/>
    <xf numFmtId="0" fontId="3" fillId="12" borderId="0" xfId="0" applyFont="1" applyFill="1" applyBorder="1" applyAlignment="1" applyProtection="1">
      <alignment horizontal="left"/>
    </xf>
    <xf numFmtId="0" fontId="0" fillId="12" borderId="0" xfId="0" applyFill="1" applyBorder="1" applyAlignment="1" applyProtection="1">
      <alignment horizontal="center"/>
    </xf>
    <xf numFmtId="0" fontId="6" fillId="12" borderId="31" xfId="0" applyFont="1" applyFill="1" applyBorder="1" applyAlignment="1" applyProtection="1"/>
    <xf numFmtId="0" fontId="3" fillId="12" borderId="58" xfId="0" applyFont="1" applyFill="1" applyBorder="1" applyAlignment="1" applyProtection="1">
      <alignment horizontal="left" vertical="center" wrapText="1"/>
    </xf>
    <xf numFmtId="0" fontId="3" fillId="12" borderId="0" xfId="0" applyFont="1" applyFill="1" applyBorder="1" applyAlignment="1" applyProtection="1">
      <alignment horizontal="left" vertical="center" wrapText="1"/>
    </xf>
    <xf numFmtId="0" fontId="11" fillId="12" borderId="0" xfId="0" applyFont="1" applyFill="1" applyBorder="1" applyAlignment="1" applyProtection="1">
      <alignment vertical="center" wrapText="1"/>
    </xf>
    <xf numFmtId="0" fontId="11" fillId="12" borderId="0" xfId="0" applyFont="1" applyFill="1" applyBorder="1" applyAlignment="1" applyProtection="1">
      <alignment horizontal="center" vertical="center" wrapText="1"/>
    </xf>
    <xf numFmtId="0" fontId="58" fillId="12" borderId="0" xfId="0" applyFont="1" applyFill="1" applyBorder="1" applyAlignment="1" applyProtection="1">
      <alignment horizontal="right" vertical="center"/>
    </xf>
    <xf numFmtId="0" fontId="0" fillId="12" borderId="0" xfId="0" applyFill="1" applyBorder="1" applyAlignment="1" applyProtection="1">
      <alignment horizontal="left" vertical="center" wrapText="1"/>
    </xf>
    <xf numFmtId="0" fontId="6" fillId="12" borderId="0" xfId="0" applyFont="1" applyFill="1" applyBorder="1" applyAlignment="1" applyProtection="1">
      <alignment horizontal="right"/>
    </xf>
    <xf numFmtId="0" fontId="12" fillId="12" borderId="0" xfId="0" applyFont="1" applyFill="1" applyBorder="1" applyAlignment="1" applyProtection="1">
      <alignment horizontal="right"/>
    </xf>
    <xf numFmtId="0" fontId="45" fillId="12" borderId="0" xfId="0" applyFont="1" applyFill="1" applyBorder="1" applyAlignment="1" applyProtection="1">
      <alignment horizontal="right"/>
    </xf>
    <xf numFmtId="0" fontId="6" fillId="12" borderId="0" xfId="0" applyFont="1" applyFill="1" applyBorder="1" applyAlignment="1" applyProtection="1">
      <alignment horizontal="center"/>
    </xf>
    <xf numFmtId="0" fontId="11" fillId="12" borderId="0" xfId="0" applyFont="1" applyFill="1" applyBorder="1" applyAlignment="1" applyProtection="1">
      <alignment wrapText="1"/>
    </xf>
    <xf numFmtId="0" fontId="11" fillId="12" borderId="0" xfId="0" applyFont="1" applyFill="1" applyBorder="1" applyAlignment="1" applyProtection="1">
      <alignment horizontal="center" wrapText="1"/>
    </xf>
    <xf numFmtId="0" fontId="53" fillId="12" borderId="0" xfId="0" applyFont="1" applyFill="1" applyBorder="1" applyAlignment="1" applyProtection="1"/>
    <xf numFmtId="0" fontId="12" fillId="12" borderId="0" xfId="0" applyFont="1" applyFill="1" applyBorder="1" applyAlignment="1" applyProtection="1">
      <alignment horizontal="right" wrapText="1"/>
    </xf>
    <xf numFmtId="0" fontId="23" fillId="12" borderId="0" xfId="0" applyFont="1" applyFill="1" applyBorder="1" applyAlignment="1" applyProtection="1">
      <alignment horizontal="center"/>
    </xf>
    <xf numFmtId="0" fontId="48" fillId="12" borderId="0" xfId="0" applyFont="1" applyFill="1" applyBorder="1" applyAlignment="1" applyProtection="1"/>
    <xf numFmtId="0" fontId="54" fillId="12" borderId="0" xfId="0" applyFont="1" applyFill="1" applyBorder="1" applyAlignment="1" applyProtection="1">
      <alignment horizontal="left" vertical="center"/>
    </xf>
    <xf numFmtId="166" fontId="0" fillId="12" borderId="0" xfId="0" applyNumberFormat="1" applyFont="1" applyFill="1" applyBorder="1" applyAlignment="1" applyProtection="1">
      <alignment horizontal="center" vertical="center"/>
    </xf>
    <xf numFmtId="0" fontId="49" fillId="12" borderId="0" xfId="0" applyFont="1" applyFill="1" applyBorder="1" applyAlignment="1" applyProtection="1">
      <alignment vertical="center"/>
    </xf>
    <xf numFmtId="0" fontId="5" fillId="12" borderId="0" xfId="0" applyFont="1" applyFill="1" applyBorder="1" applyAlignment="1" applyProtection="1">
      <alignment horizontal="left" vertical="center" wrapText="1"/>
    </xf>
    <xf numFmtId="14" fontId="0" fillId="12" borderId="0" xfId="0" applyNumberFormat="1" applyFont="1" applyFill="1" applyBorder="1" applyAlignment="1" applyProtection="1">
      <alignment horizontal="right"/>
    </xf>
    <xf numFmtId="0" fontId="50" fillId="12" borderId="0" xfId="0" applyFont="1" applyFill="1" applyBorder="1" applyProtection="1"/>
    <xf numFmtId="164" fontId="5" fillId="12" borderId="0" xfId="0" applyNumberFormat="1" applyFont="1" applyFill="1" applyBorder="1" applyAlignment="1" applyProtection="1">
      <alignment horizontal="left" vertical="center" wrapText="1"/>
    </xf>
    <xf numFmtId="0" fontId="3" fillId="12" borderId="0" xfId="0" applyFont="1" applyFill="1" applyBorder="1" applyAlignment="1" applyProtection="1">
      <alignment horizontal="center" vertical="center" wrapText="1"/>
    </xf>
    <xf numFmtId="0" fontId="0" fillId="12" borderId="0" xfId="0" applyFill="1" applyBorder="1" applyProtection="1"/>
    <xf numFmtId="0" fontId="49" fillId="12" borderId="31" xfId="0" applyFont="1" applyFill="1" applyBorder="1" applyAlignment="1" applyProtection="1">
      <alignment vertical="center"/>
    </xf>
    <xf numFmtId="164" fontId="20" fillId="12" borderId="0" xfId="0" applyNumberFormat="1" applyFont="1" applyFill="1" applyBorder="1" applyAlignment="1" applyProtection="1">
      <alignment horizontal="center" vertical="center" wrapText="1"/>
    </xf>
    <xf numFmtId="0" fontId="3" fillId="12" borderId="0" xfId="0" applyFont="1" applyFill="1" applyBorder="1" applyAlignment="1" applyProtection="1">
      <alignment horizontal="left" vertical="center"/>
    </xf>
    <xf numFmtId="164" fontId="58" fillId="12" borderId="0" xfId="0" applyNumberFormat="1" applyFont="1" applyFill="1" applyBorder="1" applyAlignment="1" applyProtection="1">
      <alignment horizontal="right" vertical="center"/>
    </xf>
    <xf numFmtId="0" fontId="0" fillId="12" borderId="0" xfId="0" quotePrefix="1" applyFill="1" applyBorder="1" applyAlignment="1" applyProtection="1">
      <alignment horizontal="center" vertical="center"/>
    </xf>
    <xf numFmtId="0" fontId="3" fillId="12" borderId="32" xfId="0" applyFont="1" applyFill="1" applyBorder="1" applyAlignment="1" applyProtection="1">
      <alignment horizontal="left" vertical="center" wrapText="1"/>
    </xf>
    <xf numFmtId="0" fontId="3" fillId="12" borderId="3" xfId="0" applyFont="1" applyFill="1" applyBorder="1" applyAlignment="1" applyProtection="1">
      <alignment horizontal="left" vertical="center" wrapText="1"/>
    </xf>
    <xf numFmtId="0" fontId="6" fillId="12" borderId="3" xfId="0" applyFont="1" applyFill="1" applyBorder="1" applyAlignment="1" applyProtection="1">
      <alignment horizontal="right" vertical="center"/>
    </xf>
    <xf numFmtId="0" fontId="6" fillId="12" borderId="3" xfId="0" applyFont="1" applyFill="1" applyBorder="1" applyAlignment="1" applyProtection="1">
      <alignment horizontal="center" vertical="center"/>
    </xf>
    <xf numFmtId="164" fontId="5" fillId="12" borderId="3" xfId="0" applyNumberFormat="1" applyFont="1" applyFill="1" applyBorder="1" applyAlignment="1" applyProtection="1">
      <alignment horizontal="left" vertical="center" wrapText="1"/>
    </xf>
    <xf numFmtId="0" fontId="6" fillId="12" borderId="3" xfId="0" applyFont="1" applyFill="1" applyBorder="1" applyAlignment="1" applyProtection="1">
      <alignment vertical="center"/>
    </xf>
    <xf numFmtId="0" fontId="6" fillId="12" borderId="4" xfId="0" applyFont="1" applyFill="1" applyBorder="1" applyAlignment="1" applyProtection="1">
      <alignment vertical="center"/>
    </xf>
    <xf numFmtId="0" fontId="6" fillId="12" borderId="58" xfId="0" applyFont="1" applyFill="1" applyBorder="1" applyAlignment="1" applyProtection="1">
      <alignment vertical="center"/>
    </xf>
    <xf numFmtId="164" fontId="8" fillId="12" borderId="0" xfId="0" applyNumberFormat="1" applyFont="1" applyFill="1" applyBorder="1" applyAlignment="1" applyProtection="1">
      <alignment horizontal="left" vertical="center" wrapText="1"/>
    </xf>
    <xf numFmtId="0" fontId="0" fillId="12" borderId="0" xfId="0" quotePrefix="1" applyFont="1" applyFill="1" applyBorder="1" applyAlignment="1" applyProtection="1">
      <alignment horizontal="center" vertical="center"/>
    </xf>
    <xf numFmtId="0" fontId="0" fillId="12" borderId="0" xfId="0" applyFont="1" applyFill="1" applyBorder="1" applyProtection="1"/>
    <xf numFmtId="0" fontId="8" fillId="9" borderId="0" xfId="0" applyFont="1" applyFill="1" applyBorder="1" applyAlignment="1" applyProtection="1">
      <alignment horizontal="left" vertical="center"/>
    </xf>
    <xf numFmtId="0" fontId="3" fillId="12" borderId="0" xfId="0" applyFont="1" applyFill="1" applyBorder="1" applyAlignment="1" applyProtection="1">
      <alignment vertical="center"/>
    </xf>
    <xf numFmtId="0" fontId="52" fillId="12" borderId="0" xfId="0" applyFont="1" applyFill="1" applyBorder="1" applyProtection="1"/>
    <xf numFmtId="0" fontId="6" fillId="12" borderId="0" xfId="0" applyFont="1" applyFill="1" applyBorder="1" applyAlignment="1" applyProtection="1">
      <alignment horizontal="center" vertical="center"/>
      <protection locked="0"/>
    </xf>
    <xf numFmtId="0" fontId="0" fillId="12" borderId="0" xfId="0" applyFont="1" applyFill="1" applyBorder="1" applyAlignment="1" applyProtection="1">
      <alignment vertical="center"/>
      <protection locked="0"/>
    </xf>
    <xf numFmtId="0" fontId="0" fillId="12" borderId="0" xfId="0" applyFill="1" applyBorder="1" applyAlignment="1" applyProtection="1">
      <alignment vertical="center"/>
      <protection locked="0"/>
    </xf>
    <xf numFmtId="0" fontId="2" fillId="0" borderId="0" xfId="0" applyFont="1" applyFill="1" applyAlignment="1" applyProtection="1">
      <alignment vertical="top" wrapText="1"/>
    </xf>
    <xf numFmtId="0" fontId="65" fillId="0" borderId="0" xfId="0" applyFont="1" applyFill="1" applyAlignment="1" applyProtection="1">
      <alignment horizontal="center" vertical="center" wrapText="1"/>
    </xf>
    <xf numFmtId="0" fontId="45" fillId="0" borderId="0" xfId="0" applyFont="1" applyAlignment="1" applyProtection="1">
      <alignment vertical="center" wrapText="1"/>
    </xf>
    <xf numFmtId="0" fontId="45" fillId="0" borderId="0" xfId="0" applyFont="1" applyAlignment="1" applyProtection="1">
      <alignment vertical="center"/>
    </xf>
    <xf numFmtId="0" fontId="0" fillId="12" borderId="0" xfId="0" applyFont="1" applyFill="1" applyAlignment="1" applyProtection="1">
      <alignment vertical="top" wrapText="1" shrinkToFit="1"/>
    </xf>
    <xf numFmtId="0" fontId="74" fillId="0" borderId="0" xfId="0" applyFont="1" applyFill="1" applyAlignment="1" applyProtection="1">
      <alignment vertical="top" wrapText="1" shrinkToFit="1"/>
      <protection locked="0"/>
    </xf>
    <xf numFmtId="0" fontId="0" fillId="12" borderId="0" xfId="0" applyNumberFormat="1" applyFill="1" applyAlignment="1" applyProtection="1">
      <alignment vertical="top" wrapText="1" shrinkToFit="1"/>
    </xf>
    <xf numFmtId="0" fontId="0" fillId="12" borderId="0" xfId="0" quotePrefix="1" applyNumberFormat="1" applyFont="1" applyFill="1" applyAlignment="1" applyProtection="1">
      <alignment vertical="top"/>
    </xf>
    <xf numFmtId="0" fontId="0" fillId="12" borderId="0" xfId="0" applyFont="1" applyFill="1" applyBorder="1" applyAlignment="1" applyProtection="1">
      <alignment vertical="top" wrapText="1"/>
    </xf>
    <xf numFmtId="0" fontId="0" fillId="0" borderId="0" xfId="0" applyFont="1" applyAlignment="1" applyProtection="1">
      <alignment vertical="top"/>
    </xf>
    <xf numFmtId="0" fontId="0" fillId="12" borderId="0" xfId="0" applyNumberFormat="1" applyFont="1" applyFill="1" applyAlignment="1" applyProtection="1">
      <alignment vertical="top"/>
    </xf>
    <xf numFmtId="0" fontId="0" fillId="12" borderId="0" xfId="0" applyNumberFormat="1" applyFont="1" applyFill="1" applyBorder="1" applyAlignment="1" applyProtection="1">
      <alignment vertical="top"/>
    </xf>
    <xf numFmtId="0" fontId="0" fillId="0" borderId="0" xfId="0" applyFont="1" applyAlignment="1" applyProtection="1">
      <alignment vertical="top" wrapText="1"/>
    </xf>
    <xf numFmtId="0" fontId="7" fillId="17" borderId="0" xfId="0" applyFont="1" applyFill="1" applyAlignment="1">
      <alignment wrapText="1"/>
    </xf>
    <xf numFmtId="171" fontId="7" fillId="17" borderId="0" xfId="0" applyNumberFormat="1" applyFont="1" applyFill="1" applyAlignment="1">
      <alignment wrapText="1"/>
    </xf>
    <xf numFmtId="0" fontId="75" fillId="17" borderId="0" xfId="0" applyFont="1" applyFill="1" applyAlignment="1">
      <alignment wrapText="1"/>
    </xf>
    <xf numFmtId="172" fontId="75" fillId="17" borderId="0" xfId="4" applyNumberFormat="1" applyFont="1" applyFill="1" applyAlignment="1">
      <alignment wrapText="1"/>
    </xf>
    <xf numFmtId="0" fontId="7" fillId="17" borderId="0" xfId="0" applyFont="1" applyFill="1" applyBorder="1" applyAlignment="1">
      <alignment wrapText="1"/>
    </xf>
    <xf numFmtId="0" fontId="7" fillId="17" borderId="0" xfId="0" applyFont="1" applyFill="1" applyBorder="1" applyAlignment="1">
      <alignment horizontal="centerContinuous" wrapText="1"/>
    </xf>
    <xf numFmtId="0" fontId="34" fillId="17" borderId="0" xfId="0" applyFont="1" applyFill="1" applyBorder="1" applyAlignment="1">
      <alignment horizontal="left" wrapText="1"/>
    </xf>
    <xf numFmtId="0" fontId="34" fillId="17" borderId="30" xfId="0" applyFont="1" applyFill="1" applyBorder="1" applyAlignment="1">
      <alignment horizontal="center" wrapText="1"/>
    </xf>
    <xf numFmtId="0" fontId="34" fillId="17" borderId="24" xfId="0" applyFont="1" applyFill="1" applyBorder="1" applyAlignment="1">
      <alignment horizontal="center" wrapText="1"/>
    </xf>
    <xf numFmtId="0" fontId="7" fillId="17" borderId="30" xfId="0" applyFont="1" applyFill="1" applyBorder="1" applyAlignment="1">
      <alignment horizontal="centerContinuous" wrapText="1"/>
    </xf>
    <xf numFmtId="172" fontId="7" fillId="17" borderId="30" xfId="4" applyNumberFormat="1" applyFont="1" applyFill="1" applyBorder="1" applyAlignment="1">
      <alignment horizontal="centerContinuous" wrapText="1"/>
    </xf>
    <xf numFmtId="0" fontId="7" fillId="17" borderId="58" xfId="0" applyFont="1" applyFill="1" applyBorder="1" applyAlignment="1">
      <alignment wrapText="1"/>
    </xf>
    <xf numFmtId="0" fontId="7" fillId="17" borderId="0" xfId="0" applyFont="1" applyFill="1" applyBorder="1" applyAlignment="1"/>
    <xf numFmtId="0" fontId="75" fillId="17" borderId="0" xfId="0" applyFont="1" applyFill="1" applyBorder="1" applyAlignment="1">
      <alignment horizontal="centerContinuous"/>
    </xf>
    <xf numFmtId="0" fontId="7" fillId="17" borderId="31" xfId="0" applyFont="1" applyFill="1" applyBorder="1" applyAlignment="1"/>
    <xf numFmtId="0" fontId="75" fillId="17" borderId="1" xfId="0" applyFont="1" applyFill="1" applyBorder="1" applyAlignment="1">
      <alignment horizontal="center" wrapText="1"/>
    </xf>
    <xf numFmtId="0" fontId="7" fillId="17" borderId="10" xfId="0" applyFont="1" applyFill="1" applyBorder="1" applyAlignment="1">
      <alignment wrapText="1"/>
    </xf>
    <xf numFmtId="0" fontId="34" fillId="17" borderId="1" xfId="0" applyFont="1" applyFill="1" applyBorder="1" applyAlignment="1">
      <alignment horizontal="center" wrapText="1"/>
    </xf>
    <xf numFmtId="171" fontId="75" fillId="17" borderId="1" xfId="0" applyNumberFormat="1" applyFont="1" applyFill="1" applyBorder="1" applyAlignment="1">
      <alignment horizontal="center" wrapText="1"/>
    </xf>
    <xf numFmtId="0" fontId="7" fillId="17" borderId="10" xfId="0" applyFont="1" applyFill="1" applyBorder="1" applyAlignment="1">
      <alignment horizontal="centerContinuous" wrapText="1"/>
    </xf>
    <xf numFmtId="172" fontId="7" fillId="17" borderId="0" xfId="4" applyNumberFormat="1" applyFont="1" applyFill="1" applyBorder="1" applyAlignment="1">
      <alignment horizontal="centerContinuous" wrapText="1"/>
    </xf>
    <xf numFmtId="0" fontId="7" fillId="17" borderId="3" xfId="0" applyFont="1" applyFill="1" applyBorder="1" applyAlignment="1">
      <alignment wrapText="1"/>
    </xf>
    <xf numFmtId="0" fontId="7" fillId="17" borderId="3" xfId="0" applyFont="1" applyFill="1" applyBorder="1" applyAlignment="1"/>
    <xf numFmtId="0" fontId="75" fillId="17" borderId="3" xfId="0" applyFont="1" applyFill="1" applyBorder="1" applyAlignment="1">
      <alignment horizontal="centerContinuous" wrapText="1"/>
    </xf>
    <xf numFmtId="0" fontId="7" fillId="17" borderId="4" xfId="0" applyFont="1" applyFill="1" applyBorder="1" applyAlignment="1">
      <alignment wrapText="1"/>
    </xf>
    <xf numFmtId="10" fontId="75" fillId="17" borderId="1" xfId="0" applyNumberFormat="1" applyFont="1" applyFill="1" applyBorder="1" applyProtection="1">
      <protection locked="0"/>
    </xf>
    <xf numFmtId="0" fontId="75" fillId="17" borderId="9" xfId="0" applyFont="1" applyFill="1" applyBorder="1" applyAlignment="1">
      <alignment horizontal="centerContinuous" wrapText="1"/>
    </xf>
    <xf numFmtId="173" fontId="75" fillId="17" borderId="1" xfId="0" applyNumberFormat="1" applyFont="1" applyFill="1" applyBorder="1" applyAlignment="1" applyProtection="1">
      <alignment horizontal="right" wrapText="1"/>
      <protection locked="0"/>
    </xf>
    <xf numFmtId="0" fontId="7" fillId="17" borderId="3" xfId="0" applyFont="1" applyFill="1" applyBorder="1" applyAlignment="1">
      <alignment horizontal="centerContinuous" wrapText="1"/>
    </xf>
    <xf numFmtId="10" fontId="75" fillId="18" borderId="1" xfId="2" applyNumberFormat="1" applyFont="1" applyFill="1" applyBorder="1" applyAlignment="1" applyProtection="1">
      <alignment horizontal="right"/>
    </xf>
    <xf numFmtId="0" fontId="7" fillId="17" borderId="4" xfId="0" applyFont="1" applyFill="1" applyBorder="1" applyAlignment="1" applyProtection="1">
      <alignment horizontal="centerContinuous" wrapText="1"/>
      <protection locked="0"/>
    </xf>
    <xf numFmtId="173" fontId="75" fillId="18" borderId="9" xfId="0" applyNumberFormat="1" applyFont="1" applyFill="1" applyBorder="1" applyAlignment="1">
      <alignment horizontal="right"/>
    </xf>
    <xf numFmtId="172" fontId="7" fillId="17" borderId="3" xfId="4" applyNumberFormat="1" applyFont="1" applyFill="1" applyBorder="1" applyAlignment="1">
      <alignment horizontal="centerContinuous" wrapText="1"/>
    </xf>
    <xf numFmtId="174" fontId="75" fillId="17" borderId="1" xfId="3" applyNumberFormat="1" applyFont="1" applyFill="1" applyBorder="1" applyAlignment="1"/>
    <xf numFmtId="174" fontId="75" fillId="17" borderId="1" xfId="3" applyNumberFormat="1" applyFont="1" applyFill="1" applyBorder="1" applyAlignment="1">
      <alignment horizontal="center" wrapText="1"/>
    </xf>
    <xf numFmtId="174" fontId="75" fillId="17" borderId="8" xfId="3" applyNumberFormat="1" applyFont="1" applyFill="1" applyBorder="1" applyAlignment="1">
      <alignment horizontal="center" wrapText="1"/>
    </xf>
    <xf numFmtId="174" fontId="0" fillId="17" borderId="1" xfId="3" applyNumberFormat="1" applyFont="1" applyFill="1" applyBorder="1" applyAlignment="1"/>
    <xf numFmtId="174" fontId="7" fillId="17" borderId="1" xfId="3" applyNumberFormat="1" applyFont="1" applyFill="1" applyBorder="1" applyAlignment="1">
      <alignment wrapText="1"/>
    </xf>
    <xf numFmtId="41" fontId="7" fillId="17" borderId="1" xfId="3" applyNumberFormat="1" applyFont="1" applyFill="1" applyBorder="1" applyAlignment="1" applyProtection="1">
      <alignment wrapText="1"/>
      <protection locked="0"/>
    </xf>
    <xf numFmtId="172" fontId="7" fillId="17" borderId="1" xfId="4" applyNumberFormat="1" applyFont="1" applyFill="1" applyBorder="1" applyAlignment="1" applyProtection="1">
      <alignment wrapText="1"/>
      <protection locked="0"/>
    </xf>
    <xf numFmtId="175" fontId="7" fillId="18" borderId="1" xfId="4" applyNumberFormat="1" applyFont="1" applyFill="1" applyBorder="1" applyAlignment="1">
      <alignment wrapText="1"/>
    </xf>
    <xf numFmtId="44" fontId="7" fillId="17" borderId="1" xfId="4" applyNumberFormat="1" applyFont="1" applyFill="1" applyBorder="1" applyAlignment="1" applyProtection="1">
      <alignment wrapText="1"/>
      <protection locked="0"/>
    </xf>
    <xf numFmtId="42" fontId="7" fillId="18" borderId="1" xfId="4" applyNumberFormat="1" applyFont="1" applyFill="1" applyBorder="1" applyAlignment="1">
      <alignment wrapText="1"/>
    </xf>
    <xf numFmtId="174" fontId="7" fillId="17" borderId="1" xfId="3" applyNumberFormat="1" applyFont="1" applyFill="1" applyBorder="1" applyAlignment="1" applyProtection="1">
      <alignment wrapText="1"/>
      <protection locked="0"/>
    </xf>
    <xf numFmtId="41" fontId="7" fillId="18" borderId="1" xfId="3" applyNumberFormat="1" applyFont="1" applyFill="1" applyBorder="1" applyAlignment="1">
      <alignment wrapText="1"/>
    </xf>
    <xf numFmtId="43" fontId="7" fillId="17" borderId="1" xfId="3" applyNumberFormat="1" applyFont="1" applyFill="1" applyBorder="1" applyAlignment="1" applyProtection="1">
      <alignment wrapText="1"/>
      <protection locked="0"/>
    </xf>
    <xf numFmtId="41" fontId="0" fillId="17" borderId="1" xfId="3" applyNumberFormat="1" applyFont="1" applyFill="1" applyBorder="1" applyAlignment="1"/>
    <xf numFmtId="41" fontId="7" fillId="17" borderId="10" xfId="3" applyNumberFormat="1" applyFont="1" applyFill="1" applyBorder="1" applyAlignment="1" applyProtection="1">
      <alignment wrapText="1"/>
      <protection locked="0"/>
    </xf>
    <xf numFmtId="174" fontId="7" fillId="17" borderId="10" xfId="3" applyNumberFormat="1" applyFont="1" applyFill="1" applyBorder="1" applyAlignment="1" applyProtection="1">
      <alignment wrapText="1"/>
      <protection locked="0"/>
    </xf>
    <xf numFmtId="0" fontId="75" fillId="17" borderId="6" xfId="0" applyFont="1" applyFill="1" applyBorder="1" applyAlignment="1"/>
    <xf numFmtId="174" fontId="7" fillId="17" borderId="7" xfId="3" applyNumberFormat="1" applyFont="1" applyFill="1" applyBorder="1" applyAlignment="1"/>
    <xf numFmtId="174" fontId="7" fillId="17" borderId="8" xfId="3" applyNumberFormat="1" applyFont="1" applyFill="1" applyBorder="1" applyAlignment="1"/>
    <xf numFmtId="41" fontId="7" fillId="18" borderId="8" xfId="3" applyNumberFormat="1" applyFont="1" applyFill="1" applyBorder="1" applyAlignment="1">
      <alignment wrapText="1"/>
    </xf>
    <xf numFmtId="41" fontId="0" fillId="17" borderId="7" xfId="3" applyNumberFormat="1" applyFont="1" applyFill="1" applyBorder="1" applyAlignment="1"/>
    <xf numFmtId="0" fontId="75" fillId="17" borderId="0" xfId="0" applyFont="1" applyFill="1" applyBorder="1" applyAlignment="1">
      <alignment wrapText="1"/>
    </xf>
    <xf numFmtId="165" fontId="75" fillId="17" borderId="0" xfId="0" applyNumberFormat="1" applyFont="1" applyFill="1" applyBorder="1" applyAlignment="1">
      <alignment wrapText="1"/>
    </xf>
    <xf numFmtId="173" fontId="75" fillId="17" borderId="0" xfId="0" applyNumberFormat="1" applyFont="1" applyFill="1" applyBorder="1" applyAlignment="1">
      <alignment wrapText="1"/>
    </xf>
    <xf numFmtId="173" fontId="7" fillId="17" borderId="0" xfId="0" applyNumberFormat="1" applyFont="1" applyFill="1" applyBorder="1" applyAlignment="1">
      <alignment wrapText="1"/>
    </xf>
    <xf numFmtId="0" fontId="7" fillId="0" borderId="30" xfId="0" applyFont="1" applyFill="1" applyBorder="1" applyAlignment="1">
      <alignment wrapText="1"/>
    </xf>
    <xf numFmtId="0" fontId="0" fillId="17" borderId="30" xfId="0" applyFill="1" applyBorder="1" applyAlignment="1"/>
    <xf numFmtId="0" fontId="7" fillId="17" borderId="30" xfId="0" applyFont="1" applyFill="1" applyBorder="1" applyAlignment="1">
      <alignment wrapText="1"/>
    </xf>
    <xf numFmtId="0" fontId="75" fillId="17" borderId="24" xfId="0" applyFont="1" applyFill="1" applyBorder="1" applyAlignment="1"/>
    <xf numFmtId="0" fontId="75" fillId="17" borderId="8" xfId="0" applyFont="1" applyFill="1" applyBorder="1" applyAlignment="1">
      <alignment horizontal="center" wrapText="1"/>
    </xf>
    <xf numFmtId="0" fontId="0" fillId="17" borderId="30" xfId="0" applyFill="1" applyBorder="1" applyAlignment="1">
      <alignment horizontal="center"/>
    </xf>
    <xf numFmtId="171" fontId="7" fillId="17" borderId="57" xfId="0" applyNumberFormat="1" applyFont="1" applyFill="1" applyBorder="1" applyAlignment="1">
      <alignment horizontal="center" wrapText="1"/>
    </xf>
    <xf numFmtId="0" fontId="75" fillId="17" borderId="24" xfId="0" applyFont="1" applyFill="1" applyBorder="1" applyAlignment="1">
      <alignment horizontal="center"/>
    </xf>
    <xf numFmtId="0" fontId="0" fillId="17" borderId="10" xfId="0" applyFill="1" applyBorder="1" applyAlignment="1"/>
    <xf numFmtId="0" fontId="0" fillId="17" borderId="6" xfId="0" applyFill="1" applyBorder="1" applyAlignment="1" applyProtection="1">
      <protection locked="0"/>
    </xf>
    <xf numFmtId="0" fontId="7" fillId="17" borderId="6" xfId="0" applyFont="1" applyFill="1" applyBorder="1" applyAlignment="1" applyProtection="1">
      <alignment wrapText="1"/>
      <protection locked="0"/>
    </xf>
    <xf numFmtId="0" fontId="0" fillId="17" borderId="8" xfId="0" applyFill="1" applyBorder="1" applyAlignment="1" applyProtection="1">
      <protection locked="0"/>
    </xf>
    <xf numFmtId="175" fontId="7" fillId="17" borderId="8" xfId="4" applyNumberFormat="1" applyFont="1" applyFill="1" applyBorder="1" applyAlignment="1" applyProtection="1">
      <alignment wrapText="1"/>
      <protection locked="0"/>
    </xf>
    <xf numFmtId="0" fontId="0" fillId="17" borderId="0" xfId="0" applyFill="1" applyBorder="1" applyAlignment="1"/>
    <xf numFmtId="171" fontId="7" fillId="17" borderId="58" xfId="0" applyNumberFormat="1" applyFont="1" applyFill="1" applyBorder="1" applyAlignment="1">
      <alignment wrapText="1"/>
    </xf>
    <xf numFmtId="0" fontId="0" fillId="17" borderId="31" xfId="0" applyFill="1" applyBorder="1" applyAlignment="1"/>
    <xf numFmtId="0" fontId="0" fillId="17" borderId="22" xfId="0" applyFill="1" applyBorder="1" applyAlignment="1"/>
    <xf numFmtId="10" fontId="7" fillId="17" borderId="8" xfId="2" applyNumberFormat="1" applyFont="1" applyFill="1" applyBorder="1" applyAlignment="1" applyProtection="1">
      <alignment wrapText="1"/>
      <protection locked="0"/>
    </xf>
    <xf numFmtId="0" fontId="0" fillId="17" borderId="3" xfId="0" applyFill="1" applyBorder="1" applyAlignment="1"/>
    <xf numFmtId="0" fontId="0" fillId="17" borderId="4" xfId="0" applyFill="1" applyBorder="1" applyAlignment="1"/>
    <xf numFmtId="172" fontId="75" fillId="18" borderId="8" xfId="4" applyNumberFormat="1" applyFont="1" applyFill="1" applyBorder="1" applyAlignment="1">
      <alignment wrapText="1"/>
    </xf>
    <xf numFmtId="171" fontId="7" fillId="17" borderId="32" xfId="0" applyNumberFormat="1" applyFont="1" applyFill="1" applyBorder="1" applyAlignment="1">
      <alignment wrapText="1"/>
    </xf>
    <xf numFmtId="0" fontId="0" fillId="17" borderId="32" xfId="0" applyFill="1" applyBorder="1" applyAlignment="1"/>
    <xf numFmtId="0" fontId="7" fillId="17" borderId="24" xfId="0" applyFont="1" applyFill="1" applyBorder="1" applyAlignment="1">
      <alignment wrapText="1"/>
    </xf>
    <xf numFmtId="0" fontId="0" fillId="17" borderId="10" xfId="0" applyFill="1" applyBorder="1" applyAlignment="1">
      <alignment horizontal="center"/>
    </xf>
    <xf numFmtId="0" fontId="75" fillId="17" borderId="30" xfId="0" applyFont="1" applyFill="1" applyBorder="1" applyAlignment="1">
      <alignment horizontal="center"/>
    </xf>
    <xf numFmtId="172" fontId="7" fillId="17" borderId="30" xfId="4" applyNumberFormat="1" applyFont="1" applyFill="1" applyBorder="1" applyAlignment="1">
      <alignment wrapText="1"/>
    </xf>
    <xf numFmtId="173" fontId="75" fillId="17" borderId="1" xfId="0" applyNumberFormat="1" applyFont="1" applyFill="1" applyBorder="1" applyAlignment="1">
      <alignment horizontal="center" wrapText="1"/>
    </xf>
    <xf numFmtId="0" fontId="7" fillId="17" borderId="31" xfId="0" applyFont="1" applyFill="1" applyBorder="1" applyAlignment="1">
      <alignment wrapText="1"/>
    </xf>
    <xf numFmtId="176" fontId="7" fillId="18" borderId="1" xfId="3" applyNumberFormat="1" applyFont="1" applyFill="1" applyBorder="1" applyAlignment="1">
      <alignment wrapText="1"/>
    </xf>
    <xf numFmtId="0" fontId="7" fillId="17" borderId="22" xfId="0" applyFont="1" applyFill="1" applyBorder="1" applyAlignment="1">
      <alignment wrapText="1"/>
    </xf>
    <xf numFmtId="172" fontId="7" fillId="17" borderId="0" xfId="4" applyNumberFormat="1" applyFont="1" applyFill="1" applyBorder="1" applyAlignment="1">
      <alignment wrapText="1"/>
    </xf>
    <xf numFmtId="172" fontId="7" fillId="17" borderId="0" xfId="4" applyNumberFormat="1" applyFont="1" applyFill="1" applyBorder="1" applyAlignment="1">
      <alignment horizontal="right" wrapText="1"/>
    </xf>
    <xf numFmtId="165" fontId="7" fillId="17" borderId="3" xfId="0" applyNumberFormat="1" applyFont="1" applyFill="1" applyBorder="1" applyAlignment="1">
      <alignment horizontal="center"/>
    </xf>
    <xf numFmtId="0" fontId="0" fillId="17" borderId="3" xfId="0" applyFill="1" applyBorder="1" applyAlignment="1">
      <alignment horizontal="center"/>
    </xf>
    <xf numFmtId="0" fontId="0" fillId="17" borderId="4" xfId="0" applyFill="1" applyBorder="1" applyAlignment="1">
      <alignment horizontal="center"/>
    </xf>
    <xf numFmtId="175" fontId="0" fillId="18" borderId="1" xfId="4" applyNumberFormat="1" applyFont="1" applyFill="1" applyBorder="1" applyAlignment="1"/>
    <xf numFmtId="0" fontId="0" fillId="17" borderId="9" xfId="0" applyFill="1" applyBorder="1" applyAlignment="1">
      <alignment horizontal="center"/>
    </xf>
    <xf numFmtId="0" fontId="0" fillId="17" borderId="32" xfId="0" applyFill="1" applyBorder="1" applyAlignment="1">
      <alignment horizontal="center"/>
    </xf>
    <xf numFmtId="0" fontId="75" fillId="17" borderId="0" xfId="0" applyFont="1" applyFill="1" applyBorder="1" applyAlignment="1"/>
    <xf numFmtId="0" fontId="80" fillId="17" borderId="10" xfId="0" applyFont="1" applyFill="1" applyBorder="1" applyAlignment="1">
      <alignment horizontal="center" wrapText="1"/>
    </xf>
    <xf numFmtId="172" fontId="75" fillId="17" borderId="30" xfId="4" applyNumberFormat="1" applyFont="1" applyFill="1" applyBorder="1" applyAlignment="1"/>
    <xf numFmtId="0" fontId="80" fillId="17" borderId="1" xfId="0" applyFont="1" applyFill="1" applyBorder="1" applyAlignment="1">
      <alignment horizontal="center"/>
    </xf>
    <xf numFmtId="0" fontId="75" fillId="17" borderId="1" xfId="0" applyFont="1" applyFill="1" applyBorder="1" applyAlignment="1">
      <alignment horizontal="center"/>
    </xf>
    <xf numFmtId="0" fontId="80" fillId="17" borderId="22" xfId="0" applyFont="1" applyFill="1" applyBorder="1" applyAlignment="1">
      <alignment horizontal="center" wrapText="1"/>
    </xf>
    <xf numFmtId="0" fontId="0" fillId="17" borderId="1" xfId="0" applyFill="1" applyBorder="1" applyAlignment="1">
      <alignment horizontal="center"/>
    </xf>
    <xf numFmtId="42" fontId="7" fillId="17" borderId="1" xfId="4" applyNumberFormat="1" applyFont="1" applyFill="1" applyBorder="1" applyAlignment="1" applyProtection="1">
      <alignment wrapText="1"/>
      <protection locked="0"/>
    </xf>
    <xf numFmtId="3" fontId="7" fillId="17" borderId="1" xfId="0" applyNumberFormat="1" applyFont="1" applyFill="1" applyBorder="1" applyAlignment="1" applyProtection="1">
      <alignment wrapText="1"/>
      <protection locked="0"/>
    </xf>
    <xf numFmtId="175" fontId="7" fillId="18" borderId="7" xfId="4" applyNumberFormat="1" applyFont="1" applyFill="1" applyBorder="1" applyAlignment="1">
      <alignment wrapText="1"/>
    </xf>
    <xf numFmtId="173" fontId="75" fillId="17" borderId="22" xfId="0" applyNumberFormat="1" applyFont="1" applyFill="1" applyBorder="1" applyAlignment="1">
      <alignment wrapText="1"/>
    </xf>
    <xf numFmtId="42" fontId="7" fillId="17" borderId="8" xfId="4" applyNumberFormat="1" applyFont="1" applyFill="1" applyBorder="1" applyAlignment="1" applyProtection="1">
      <alignment wrapText="1"/>
      <protection locked="0"/>
    </xf>
    <xf numFmtId="41" fontId="7" fillId="17" borderId="1" xfId="4" applyNumberFormat="1" applyFont="1" applyFill="1" applyBorder="1" applyAlignment="1" applyProtection="1">
      <alignment wrapText="1"/>
      <protection locked="0"/>
    </xf>
    <xf numFmtId="41" fontId="7" fillId="18" borderId="7" xfId="3" applyNumberFormat="1" applyFont="1" applyFill="1" applyBorder="1" applyAlignment="1">
      <alignment wrapText="1"/>
    </xf>
    <xf numFmtId="41" fontId="7" fillId="17" borderId="8" xfId="3" applyNumberFormat="1" applyFont="1" applyFill="1" applyBorder="1" applyAlignment="1" applyProtection="1">
      <alignment wrapText="1"/>
      <protection locked="0"/>
    </xf>
    <xf numFmtId="0" fontId="75" fillId="17" borderId="6" xfId="0" applyFont="1" applyFill="1" applyBorder="1" applyAlignment="1" applyProtection="1">
      <protection locked="0"/>
    </xf>
    <xf numFmtId="3" fontId="75" fillId="17" borderId="6" xfId="0" applyNumberFormat="1" applyFont="1" applyFill="1" applyBorder="1" applyAlignment="1" applyProtection="1">
      <protection locked="0"/>
    </xf>
    <xf numFmtId="41" fontId="7" fillId="17" borderId="6" xfId="3" applyNumberFormat="1" applyFont="1" applyFill="1" applyBorder="1" applyAlignment="1" applyProtection="1">
      <protection locked="0"/>
    </xf>
    <xf numFmtId="0" fontId="7" fillId="17" borderId="6" xfId="0" applyFont="1" applyFill="1" applyBorder="1" applyAlignment="1" applyProtection="1">
      <protection locked="0"/>
    </xf>
    <xf numFmtId="41" fontId="7" fillId="17" borderId="6" xfId="3" applyNumberFormat="1" applyFont="1" applyFill="1" applyBorder="1" applyAlignment="1"/>
    <xf numFmtId="41" fontId="7" fillId="17" borderId="7" xfId="3" applyNumberFormat="1" applyFont="1" applyFill="1" applyBorder="1" applyAlignment="1" applyProtection="1">
      <protection locked="0"/>
    </xf>
    <xf numFmtId="41" fontId="7" fillId="17" borderId="6" xfId="0" applyNumberFormat="1" applyFont="1" applyFill="1" applyBorder="1" applyAlignment="1" applyProtection="1">
      <protection locked="0"/>
    </xf>
    <xf numFmtId="41" fontId="7" fillId="17" borderId="8" xfId="3" applyNumberFormat="1" applyFont="1" applyFill="1" applyBorder="1" applyAlignment="1"/>
    <xf numFmtId="37" fontId="7" fillId="17" borderId="1" xfId="4" applyNumberFormat="1" applyFont="1" applyFill="1" applyBorder="1" applyAlignment="1" applyProtection="1">
      <alignment wrapText="1"/>
      <protection locked="0"/>
    </xf>
    <xf numFmtId="41" fontId="7" fillId="17" borderId="24" xfId="3" applyNumberFormat="1" applyFont="1" applyFill="1" applyBorder="1" applyAlignment="1" applyProtection="1">
      <alignment wrapText="1"/>
      <protection locked="0"/>
    </xf>
    <xf numFmtId="41" fontId="7" fillId="17" borderId="10" xfId="4" applyNumberFormat="1" applyFont="1" applyFill="1" applyBorder="1" applyAlignment="1" applyProtection="1">
      <alignment wrapText="1"/>
      <protection locked="0"/>
    </xf>
    <xf numFmtId="173" fontId="75" fillId="17" borderId="32" xfId="0" applyNumberFormat="1" applyFont="1" applyFill="1" applyBorder="1" applyAlignment="1">
      <alignment wrapText="1"/>
    </xf>
    <xf numFmtId="43" fontId="75" fillId="17" borderId="7" xfId="3" applyNumberFormat="1" applyFont="1" applyFill="1" applyBorder="1" applyAlignment="1" applyProtection="1">
      <alignment wrapText="1"/>
      <protection locked="0"/>
    </xf>
    <xf numFmtId="43" fontId="75" fillId="17" borderId="8" xfId="0" applyNumberFormat="1" applyFont="1" applyFill="1" applyBorder="1" applyAlignment="1" applyProtection="1">
      <alignment wrapText="1"/>
      <protection locked="0"/>
    </xf>
    <xf numFmtId="175" fontId="7" fillId="18" borderId="8" xfId="4" applyNumberFormat="1" applyFont="1" applyFill="1" applyBorder="1" applyAlignment="1">
      <alignment wrapText="1"/>
    </xf>
    <xf numFmtId="0" fontId="80" fillId="17" borderId="1" xfId="0" applyFont="1" applyFill="1" applyBorder="1" applyAlignment="1"/>
    <xf numFmtId="176" fontId="7" fillId="17" borderId="1" xfId="3" applyNumberFormat="1" applyFont="1" applyFill="1" applyBorder="1" applyAlignment="1" applyProtection="1">
      <alignment wrapText="1"/>
      <protection locked="0"/>
    </xf>
    <xf numFmtId="41" fontId="7" fillId="18" borderId="1" xfId="4" applyNumberFormat="1" applyFont="1" applyFill="1" applyBorder="1" applyAlignment="1">
      <alignment wrapText="1"/>
    </xf>
    <xf numFmtId="0" fontId="75" fillId="17" borderId="30" xfId="0" applyFont="1" applyFill="1" applyBorder="1" applyAlignment="1" applyProtection="1">
      <protection locked="0"/>
    </xf>
    <xf numFmtId="0" fontId="0" fillId="17" borderId="30" xfId="0" applyFill="1" applyBorder="1" applyAlignment="1" applyProtection="1">
      <protection locked="0"/>
    </xf>
    <xf numFmtId="174" fontId="0" fillId="17" borderId="1" xfId="3" applyNumberFormat="1" applyFont="1" applyFill="1" applyBorder="1" applyAlignment="1" applyProtection="1">
      <protection locked="0"/>
    </xf>
    <xf numFmtId="41" fontId="0" fillId="17" borderId="1" xfId="3" applyNumberFormat="1" applyFont="1" applyFill="1" applyBorder="1" applyAlignment="1" applyProtection="1">
      <protection locked="0"/>
    </xf>
    <xf numFmtId="0" fontId="75" fillId="17" borderId="6" xfId="0" applyFont="1" applyFill="1" applyBorder="1" applyAlignment="1">
      <alignment horizontal="left"/>
    </xf>
    <xf numFmtId="0" fontId="0" fillId="17" borderId="6" xfId="0" applyFill="1" applyBorder="1" applyAlignment="1">
      <alignment horizontal="left"/>
    </xf>
    <xf numFmtId="175" fontId="75" fillId="18" borderId="1" xfId="4" applyNumberFormat="1" applyFont="1" applyFill="1" applyBorder="1" applyAlignment="1"/>
    <xf numFmtId="175" fontId="75" fillId="18" borderId="1" xfId="4" applyNumberFormat="1" applyFont="1" applyFill="1" applyBorder="1" applyAlignment="1">
      <alignment wrapText="1"/>
    </xf>
    <xf numFmtId="0" fontId="75" fillId="17" borderId="0" xfId="0" applyFont="1" applyFill="1" applyBorder="1" applyAlignment="1">
      <alignment horizontal="left" wrapText="1"/>
    </xf>
    <xf numFmtId="0" fontId="75" fillId="17" borderId="0" xfId="0" applyFont="1" applyFill="1" applyBorder="1" applyAlignment="1">
      <alignment horizontal="left"/>
    </xf>
    <xf numFmtId="0" fontId="0" fillId="17" borderId="0" xfId="0" applyFill="1" applyBorder="1" applyAlignment="1">
      <alignment horizontal="left"/>
    </xf>
    <xf numFmtId="165" fontId="75" fillId="17" borderId="0" xfId="0" applyNumberFormat="1" applyFont="1" applyFill="1" applyBorder="1" applyAlignment="1">
      <alignment horizontal="left"/>
    </xf>
    <xf numFmtId="173" fontId="75" fillId="17" borderId="0" xfId="0" applyNumberFormat="1" applyFont="1" applyFill="1" applyBorder="1" applyAlignment="1"/>
    <xf numFmtId="0" fontId="80" fillId="17" borderId="3" xfId="0" applyFont="1" applyFill="1" applyBorder="1" applyAlignment="1">
      <alignment horizontal="center"/>
    </xf>
    <xf numFmtId="0" fontId="75" fillId="17" borderId="3" xfId="0" applyFont="1" applyFill="1" applyBorder="1" applyAlignment="1">
      <alignment horizontal="center"/>
    </xf>
    <xf numFmtId="0" fontId="75" fillId="17" borderId="4" xfId="0" applyFont="1" applyFill="1" applyBorder="1" applyAlignment="1">
      <alignment horizontal="center"/>
    </xf>
    <xf numFmtId="173" fontId="7" fillId="17" borderId="6" xfId="0" applyNumberFormat="1" applyFont="1" applyFill="1" applyBorder="1" applyAlignment="1" applyProtection="1">
      <alignment wrapText="1"/>
      <protection locked="0"/>
    </xf>
    <xf numFmtId="165" fontId="7" fillId="17" borderId="6" xfId="0" applyNumberFormat="1" applyFont="1" applyFill="1" applyBorder="1" applyAlignment="1" applyProtection="1">
      <alignment wrapText="1"/>
      <protection locked="0"/>
    </xf>
    <xf numFmtId="173" fontId="7" fillId="17" borderId="8" xfId="0" applyNumberFormat="1" applyFont="1" applyFill="1" applyBorder="1" applyAlignment="1" applyProtection="1">
      <alignment wrapText="1"/>
      <protection locked="0"/>
    </xf>
    <xf numFmtId="44" fontId="7" fillId="17" borderId="8" xfId="0" applyNumberFormat="1" applyFont="1" applyFill="1" applyBorder="1" applyAlignment="1" applyProtection="1">
      <alignment wrapText="1"/>
      <protection locked="0"/>
    </xf>
    <xf numFmtId="44" fontId="7" fillId="17" borderId="1" xfId="0" applyNumberFormat="1" applyFont="1" applyFill="1" applyBorder="1" applyAlignment="1" applyProtection="1">
      <alignment wrapText="1"/>
      <protection locked="0"/>
    </xf>
    <xf numFmtId="176" fontId="0" fillId="17" borderId="0" xfId="0" applyNumberFormat="1" applyFill="1" applyBorder="1" applyAlignment="1"/>
    <xf numFmtId="0" fontId="75" fillId="17" borderId="0" xfId="0" applyFont="1" applyFill="1" applyBorder="1" applyAlignment="1" applyProtection="1">
      <protection locked="0"/>
    </xf>
    <xf numFmtId="173" fontId="7" fillId="17" borderId="0" xfId="0" applyNumberFormat="1" applyFont="1" applyFill="1" applyBorder="1" applyAlignment="1" applyProtection="1">
      <alignment wrapText="1"/>
      <protection locked="0"/>
    </xf>
    <xf numFmtId="165" fontId="7" fillId="17" borderId="0" xfId="0" applyNumberFormat="1" applyFont="1" applyFill="1" applyBorder="1" applyAlignment="1" applyProtection="1">
      <alignment wrapText="1"/>
      <protection locked="0"/>
    </xf>
    <xf numFmtId="173" fontId="7" fillId="17" borderId="31" xfId="0" applyNumberFormat="1" applyFont="1" applyFill="1" applyBorder="1" applyAlignment="1" applyProtection="1">
      <alignment wrapText="1"/>
      <protection locked="0"/>
    </xf>
    <xf numFmtId="43" fontId="7" fillId="17" borderId="8" xfId="0" applyNumberFormat="1" applyFont="1" applyFill="1" applyBorder="1" applyAlignment="1" applyProtection="1">
      <alignment wrapText="1"/>
      <protection locked="0"/>
    </xf>
    <xf numFmtId="43" fontId="7" fillId="17" borderId="1" xfId="0" applyNumberFormat="1" applyFont="1" applyFill="1" applyBorder="1" applyAlignment="1" applyProtection="1">
      <alignment wrapText="1"/>
      <protection locked="0"/>
    </xf>
    <xf numFmtId="173" fontId="7" fillId="17" borderId="30" xfId="0" applyNumberFormat="1" applyFont="1" applyFill="1" applyBorder="1" applyAlignment="1" applyProtection="1">
      <alignment wrapText="1"/>
      <protection locked="0"/>
    </xf>
    <xf numFmtId="165" fontId="7" fillId="17" borderId="30" xfId="0" applyNumberFormat="1" applyFont="1" applyFill="1" applyBorder="1" applyAlignment="1" applyProtection="1">
      <alignment wrapText="1"/>
      <protection locked="0"/>
    </xf>
    <xf numFmtId="173" fontId="7" fillId="17" borderId="24" xfId="0" applyNumberFormat="1" applyFont="1" applyFill="1" applyBorder="1" applyAlignment="1" applyProtection="1">
      <alignment wrapText="1"/>
      <protection locked="0"/>
    </xf>
    <xf numFmtId="0" fontId="80" fillId="17" borderId="1" xfId="0" applyFont="1" applyFill="1" applyBorder="1" applyAlignment="1" applyProtection="1">
      <alignment horizontal="center"/>
      <protection locked="0"/>
    </xf>
    <xf numFmtId="0" fontId="75" fillId="17" borderId="6" xfId="0" applyFont="1" applyFill="1" applyBorder="1" applyAlignment="1" applyProtection="1">
      <alignment horizontal="center"/>
      <protection locked="0"/>
    </xf>
    <xf numFmtId="0" fontId="75" fillId="17" borderId="1" xfId="0" applyFont="1" applyFill="1" applyBorder="1" applyAlignment="1" applyProtection="1">
      <alignment horizontal="center"/>
      <protection locked="0"/>
    </xf>
    <xf numFmtId="176" fontId="7" fillId="17" borderId="1" xfId="3" applyNumberFormat="1" applyFont="1" applyFill="1" applyBorder="1" applyAlignment="1">
      <alignment wrapText="1"/>
    </xf>
    <xf numFmtId="174" fontId="7" fillId="17" borderId="8" xfId="3" applyNumberFormat="1" applyFont="1" applyFill="1" applyBorder="1" applyAlignment="1" applyProtection="1">
      <alignment wrapText="1"/>
      <protection locked="0"/>
    </xf>
    <xf numFmtId="173" fontId="7" fillId="17" borderId="0" xfId="0" applyNumberFormat="1" applyFont="1" applyFill="1" applyBorder="1" applyAlignment="1" applyProtection="1">
      <protection locked="0"/>
    </xf>
    <xf numFmtId="165" fontId="7" fillId="17" borderId="0" xfId="0" applyNumberFormat="1" applyFont="1" applyFill="1" applyBorder="1" applyAlignment="1" applyProtection="1">
      <protection locked="0"/>
    </xf>
    <xf numFmtId="174" fontId="7" fillId="17" borderId="1" xfId="3" applyNumberFormat="1" applyFont="1" applyFill="1" applyBorder="1" applyAlignment="1" applyProtection="1">
      <protection locked="0"/>
    </xf>
    <xf numFmtId="0" fontId="7" fillId="17" borderId="1" xfId="0" applyFont="1" applyFill="1" applyBorder="1" applyAlignment="1" applyProtection="1">
      <protection locked="0"/>
    </xf>
    <xf numFmtId="3" fontId="7" fillId="17" borderId="10" xfId="0" applyNumberFormat="1" applyFont="1" applyFill="1" applyBorder="1" applyAlignment="1" applyProtection="1">
      <alignment wrapText="1"/>
      <protection locked="0"/>
    </xf>
    <xf numFmtId="0" fontId="75" fillId="17" borderId="7" xfId="0" applyFont="1" applyFill="1" applyBorder="1" applyAlignment="1" applyProtection="1">
      <alignment horizontal="left" wrapText="1"/>
      <protection locked="0"/>
    </xf>
    <xf numFmtId="0" fontId="75" fillId="17" borderId="6" xfId="0" applyFont="1" applyFill="1" applyBorder="1" applyAlignment="1" applyProtection="1">
      <alignment horizontal="left"/>
      <protection locked="0"/>
    </xf>
    <xf numFmtId="0" fontId="0" fillId="17" borderId="6" xfId="0" applyFill="1" applyBorder="1" applyAlignment="1" applyProtection="1">
      <alignment horizontal="left"/>
      <protection locked="0"/>
    </xf>
    <xf numFmtId="0" fontId="0" fillId="17" borderId="8" xfId="0" applyFill="1" applyBorder="1" applyAlignment="1" applyProtection="1">
      <alignment horizontal="left"/>
      <protection locked="0"/>
    </xf>
    <xf numFmtId="175" fontId="75" fillId="18" borderId="8" xfId="4" applyNumberFormat="1" applyFont="1" applyFill="1" applyBorder="1" applyAlignment="1">
      <alignment wrapText="1"/>
    </xf>
    <xf numFmtId="173" fontId="75" fillId="17" borderId="7" xfId="0" applyNumberFormat="1" applyFont="1" applyFill="1" applyBorder="1" applyAlignment="1" applyProtection="1">
      <alignment wrapText="1"/>
      <protection locked="0"/>
    </xf>
    <xf numFmtId="173" fontId="75" fillId="17" borderId="8" xfId="0" applyNumberFormat="1" applyFont="1" applyFill="1" applyBorder="1" applyAlignment="1" applyProtection="1">
      <alignment wrapText="1"/>
      <protection locked="0"/>
    </xf>
    <xf numFmtId="176" fontId="0" fillId="17" borderId="3" xfId="0" applyNumberFormat="1" applyFill="1" applyBorder="1" applyAlignment="1"/>
    <xf numFmtId="0" fontId="80" fillId="17" borderId="30" xfId="0" applyFont="1" applyFill="1" applyBorder="1" applyAlignment="1">
      <alignment horizontal="center"/>
    </xf>
    <xf numFmtId="0" fontId="80" fillId="17" borderId="0" xfId="0" applyFont="1" applyFill="1" applyBorder="1" applyAlignment="1">
      <alignment horizontal="center"/>
    </xf>
    <xf numFmtId="0" fontId="75" fillId="17" borderId="0" xfId="0" applyFont="1" applyFill="1" applyBorder="1" applyAlignment="1">
      <alignment horizontal="center"/>
    </xf>
    <xf numFmtId="0" fontId="75" fillId="17" borderId="31" xfId="0" applyFont="1" applyFill="1" applyBorder="1" applyAlignment="1">
      <alignment horizontal="center"/>
    </xf>
    <xf numFmtId="0" fontId="75" fillId="17" borderId="1" xfId="0" applyFont="1" applyFill="1" applyBorder="1" applyAlignment="1"/>
    <xf numFmtId="174" fontId="7" fillId="17" borderId="24" xfId="3" applyNumberFormat="1" applyFont="1" applyFill="1" applyBorder="1" applyAlignment="1" applyProtection="1">
      <alignment wrapText="1"/>
      <protection locked="0"/>
    </xf>
    <xf numFmtId="37" fontId="7" fillId="17" borderId="10" xfId="4" applyNumberFormat="1" applyFont="1" applyFill="1" applyBorder="1" applyAlignment="1" applyProtection="1">
      <alignment wrapText="1"/>
      <protection locked="0"/>
    </xf>
    <xf numFmtId="0" fontId="75" fillId="17" borderId="3" xfId="0" applyFont="1" applyFill="1" applyBorder="1" applyAlignment="1">
      <alignment horizontal="left"/>
    </xf>
    <xf numFmtId="0" fontId="0" fillId="17" borderId="3" xfId="0" applyFill="1" applyBorder="1" applyAlignment="1">
      <alignment horizontal="left"/>
    </xf>
    <xf numFmtId="0" fontId="0" fillId="17" borderId="8" xfId="0" applyFill="1" applyBorder="1" applyAlignment="1">
      <alignment horizontal="left"/>
    </xf>
    <xf numFmtId="175" fontId="75" fillId="18" borderId="8" xfId="4" applyNumberFormat="1" applyFont="1" applyFill="1" applyBorder="1" applyAlignment="1">
      <alignment horizontal="left"/>
    </xf>
    <xf numFmtId="174" fontId="75" fillId="17" borderId="7" xfId="3" applyNumberFormat="1" applyFont="1" applyFill="1" applyBorder="1" applyAlignment="1">
      <alignment wrapText="1"/>
    </xf>
    <xf numFmtId="173" fontId="75" fillId="17" borderId="8" xfId="0" applyNumberFormat="1" applyFont="1" applyFill="1" applyBorder="1" applyAlignment="1">
      <alignment wrapText="1"/>
    </xf>
    <xf numFmtId="0" fontId="80" fillId="17" borderId="30" xfId="0" applyFont="1" applyFill="1" applyBorder="1" applyAlignment="1" applyProtection="1">
      <alignment horizontal="center"/>
      <protection locked="0"/>
    </xf>
    <xf numFmtId="173" fontId="75" fillId="17" borderId="8" xfId="0" applyNumberFormat="1" applyFont="1" applyFill="1" applyBorder="1" applyAlignment="1">
      <alignment horizontal="center" wrapText="1"/>
    </xf>
    <xf numFmtId="0" fontId="80" fillId="17" borderId="3" xfId="0" applyFont="1" applyFill="1" applyBorder="1" applyAlignment="1" applyProtection="1">
      <alignment horizontal="center"/>
      <protection locked="0"/>
    </xf>
    <xf numFmtId="0" fontId="75" fillId="17" borderId="3" xfId="0" applyFont="1" applyFill="1" applyBorder="1" applyAlignment="1" applyProtection="1">
      <alignment horizontal="center"/>
      <protection locked="0"/>
    </xf>
    <xf numFmtId="0" fontId="75" fillId="17" borderId="4" xfId="0" applyFont="1" applyFill="1" applyBorder="1" applyAlignment="1" applyProtection="1">
      <alignment horizontal="center"/>
      <protection locked="0"/>
    </xf>
    <xf numFmtId="0" fontId="80" fillId="17" borderId="6" xfId="0" applyFont="1" applyFill="1" applyBorder="1" applyAlignment="1" applyProtection="1">
      <alignment horizontal="center"/>
      <protection locked="0"/>
    </xf>
    <xf numFmtId="0" fontId="0" fillId="17" borderId="1" xfId="0" applyFill="1" applyBorder="1" applyAlignment="1" applyProtection="1">
      <alignment horizontal="center"/>
      <protection locked="0"/>
    </xf>
    <xf numFmtId="173" fontId="7" fillId="17" borderId="3" xfId="0" applyNumberFormat="1" applyFont="1" applyFill="1" applyBorder="1" applyAlignment="1" applyProtection="1">
      <alignment wrapText="1"/>
      <protection locked="0"/>
    </xf>
    <xf numFmtId="165" fontId="7" fillId="17" borderId="3" xfId="0" applyNumberFormat="1" applyFont="1" applyFill="1" applyBorder="1" applyAlignment="1" applyProtection="1">
      <alignment wrapText="1"/>
      <protection locked="0"/>
    </xf>
    <xf numFmtId="173" fontId="7" fillId="17" borderId="4" xfId="0" applyNumberFormat="1" applyFont="1" applyFill="1" applyBorder="1" applyAlignment="1" applyProtection="1">
      <alignment wrapText="1"/>
      <protection locked="0"/>
    </xf>
    <xf numFmtId="172" fontId="7" fillId="17" borderId="8" xfId="4" applyNumberFormat="1" applyFont="1" applyFill="1" applyBorder="1" applyAlignment="1" applyProtection="1">
      <alignment wrapText="1"/>
      <protection locked="0"/>
    </xf>
    <xf numFmtId="3" fontId="7" fillId="17" borderId="1" xfId="4" applyNumberFormat="1" applyFont="1" applyFill="1" applyBorder="1" applyAlignment="1" applyProtection="1">
      <alignment wrapText="1"/>
      <protection locked="0"/>
    </xf>
    <xf numFmtId="175" fontId="7" fillId="18" borderId="7" xfId="4" applyNumberFormat="1" applyFont="1" applyFill="1" applyBorder="1" applyAlignment="1" applyProtection="1">
      <alignment horizontal="right"/>
    </xf>
    <xf numFmtId="172" fontId="7" fillId="17" borderId="8" xfId="4" applyNumberFormat="1" applyFont="1" applyFill="1" applyBorder="1" applyAlignment="1" applyProtection="1">
      <alignment horizontal="right"/>
      <protection locked="0"/>
    </xf>
    <xf numFmtId="41" fontId="7" fillId="17" borderId="1" xfId="3" applyNumberFormat="1" applyFont="1" applyFill="1" applyBorder="1" applyAlignment="1" applyProtection="1">
      <protection locked="0"/>
    </xf>
    <xf numFmtId="174" fontId="0" fillId="17" borderId="22" xfId="3" applyNumberFormat="1" applyFont="1" applyFill="1" applyBorder="1" applyAlignment="1"/>
    <xf numFmtId="0" fontId="75" fillId="17" borderId="3" xfId="0" applyFont="1" applyFill="1" applyBorder="1" applyAlignment="1" applyProtection="1">
      <protection locked="0"/>
    </xf>
    <xf numFmtId="41" fontId="7" fillId="18" borderId="7" xfId="3" applyNumberFormat="1" applyFont="1" applyFill="1" applyBorder="1" applyAlignment="1" applyProtection="1">
      <alignment horizontal="right"/>
    </xf>
    <xf numFmtId="174" fontId="7" fillId="17" borderId="8" xfId="3" applyNumberFormat="1" applyFont="1" applyFill="1" applyBorder="1" applyAlignment="1" applyProtection="1">
      <alignment horizontal="right"/>
      <protection locked="0"/>
    </xf>
    <xf numFmtId="176" fontId="7" fillId="18" borderId="7" xfId="3" applyNumberFormat="1" applyFont="1" applyFill="1" applyBorder="1" applyAlignment="1" applyProtection="1">
      <alignment horizontal="right"/>
    </xf>
    <xf numFmtId="0" fontId="7" fillId="17" borderId="8" xfId="0" applyFont="1" applyFill="1" applyBorder="1" applyAlignment="1" applyProtection="1">
      <alignment wrapText="1"/>
      <protection locked="0"/>
    </xf>
    <xf numFmtId="174" fontId="7" fillId="17" borderId="8" xfId="3" applyNumberFormat="1" applyFont="1" applyFill="1" applyBorder="1" applyAlignment="1" applyProtection="1">
      <alignment horizontal="center" wrapText="1"/>
      <protection locked="0"/>
    </xf>
    <xf numFmtId="41" fontId="7" fillId="17" borderId="1" xfId="0" applyNumberFormat="1" applyFont="1" applyFill="1" applyBorder="1" applyAlignment="1" applyProtection="1">
      <alignment horizontal="center" wrapText="1"/>
      <protection locked="0"/>
    </xf>
    <xf numFmtId="41" fontId="7" fillId="18" borderId="6" xfId="3" applyNumberFormat="1" applyFont="1" applyFill="1" applyBorder="1" applyAlignment="1" applyProtection="1">
      <alignment horizontal="right"/>
    </xf>
    <xf numFmtId="0" fontId="7" fillId="17" borderId="22" xfId="0" applyFont="1" applyFill="1" applyBorder="1" applyAlignment="1" applyProtection="1">
      <alignment wrapText="1"/>
      <protection locked="0"/>
    </xf>
    <xf numFmtId="41" fontId="7" fillId="17" borderId="1" xfId="3" applyNumberFormat="1" applyFont="1" applyFill="1" applyBorder="1" applyAlignment="1" applyProtection="1">
      <alignment horizontal="right"/>
      <protection locked="0"/>
    </xf>
    <xf numFmtId="176" fontId="7" fillId="18" borderId="6" xfId="3" applyNumberFormat="1" applyFont="1" applyFill="1" applyBorder="1" applyAlignment="1" applyProtection="1">
      <alignment horizontal="right"/>
    </xf>
    <xf numFmtId="0" fontId="7" fillId="17" borderId="30" xfId="0" applyFont="1" applyFill="1" applyBorder="1" applyAlignment="1" applyProtection="1">
      <alignment wrapText="1"/>
      <protection locked="0"/>
    </xf>
    <xf numFmtId="0" fontId="7" fillId="17" borderId="24" xfId="0" applyFont="1" applyFill="1" applyBorder="1" applyAlignment="1" applyProtection="1">
      <alignment wrapText="1"/>
      <protection locked="0"/>
    </xf>
    <xf numFmtId="174" fontId="7" fillId="17" borderId="24" xfId="3" applyNumberFormat="1" applyFont="1" applyFill="1" applyBorder="1" applyAlignment="1" applyProtection="1">
      <alignment horizontal="center" wrapText="1"/>
      <protection locked="0"/>
    </xf>
    <xf numFmtId="41" fontId="7" fillId="17" borderId="10" xfId="0" applyNumberFormat="1" applyFont="1" applyFill="1" applyBorder="1" applyAlignment="1" applyProtection="1">
      <alignment horizontal="center" wrapText="1"/>
      <protection locked="0"/>
    </xf>
    <xf numFmtId="174" fontId="7" fillId="17" borderId="24" xfId="3" applyNumberFormat="1" applyFont="1" applyFill="1" applyBorder="1" applyAlignment="1" applyProtection="1">
      <alignment horizontal="right"/>
      <protection locked="0"/>
    </xf>
    <xf numFmtId="41" fontId="7" fillId="17" borderId="10" xfId="3" applyNumberFormat="1" applyFont="1" applyFill="1" applyBorder="1" applyAlignment="1" applyProtection="1">
      <alignment horizontal="right"/>
      <protection locked="0"/>
    </xf>
    <xf numFmtId="0" fontId="7" fillId="17" borderId="6" xfId="0" applyFont="1" applyFill="1" applyBorder="1" applyAlignment="1">
      <alignment wrapText="1"/>
    </xf>
    <xf numFmtId="174" fontId="7" fillId="17" borderId="6" xfId="3" applyNumberFormat="1" applyFont="1" applyFill="1" applyBorder="1" applyAlignment="1">
      <alignment horizontal="center" wrapText="1"/>
    </xf>
    <xf numFmtId="41" fontId="7" fillId="17" borderId="8" xfId="0" applyNumberFormat="1" applyFont="1" applyFill="1" applyBorder="1" applyAlignment="1">
      <alignment horizontal="center" wrapText="1"/>
    </xf>
    <xf numFmtId="42" fontId="7" fillId="18" borderId="30" xfId="3" applyNumberFormat="1" applyFont="1" applyFill="1" applyBorder="1" applyAlignment="1" applyProtection="1">
      <alignment horizontal="right"/>
    </xf>
    <xf numFmtId="174" fontId="7" fillId="17" borderId="7" xfId="3" applyNumberFormat="1" applyFont="1" applyFill="1" applyBorder="1" applyAlignment="1">
      <alignment horizontal="right"/>
    </xf>
    <xf numFmtId="174" fontId="7" fillId="17" borderId="8" xfId="3" applyNumberFormat="1" applyFont="1" applyFill="1" applyBorder="1" applyAlignment="1">
      <alignment horizontal="right"/>
    </xf>
    <xf numFmtId="176" fontId="7" fillId="18" borderId="30" xfId="3" applyNumberFormat="1" applyFont="1" applyFill="1" applyBorder="1" applyAlignment="1" applyProtection="1">
      <alignment horizontal="right"/>
    </xf>
    <xf numFmtId="0" fontId="75" fillId="17" borderId="3" xfId="0" applyFont="1" applyFill="1" applyBorder="1" applyAlignment="1">
      <alignment horizontal="left" wrapText="1"/>
    </xf>
    <xf numFmtId="0" fontId="0" fillId="17" borderId="8" xfId="0" applyFill="1" applyBorder="1" applyAlignment="1"/>
    <xf numFmtId="0" fontId="0" fillId="17" borderId="58" xfId="0" applyFill="1" applyBorder="1" applyAlignment="1"/>
    <xf numFmtId="173" fontId="75" fillId="17" borderId="3" xfId="0" applyNumberFormat="1" applyFont="1" applyFill="1" applyBorder="1" applyAlignment="1"/>
    <xf numFmtId="173" fontId="75" fillId="17" borderId="8" xfId="0" applyNumberFormat="1" applyFont="1" applyFill="1" applyBorder="1" applyAlignment="1"/>
    <xf numFmtId="165" fontId="7" fillId="17" borderId="3" xfId="0" applyNumberFormat="1" applyFont="1" applyFill="1" applyBorder="1" applyAlignment="1">
      <alignment wrapText="1"/>
    </xf>
    <xf numFmtId="173" fontId="7" fillId="17" borderId="3" xfId="0" applyNumberFormat="1" applyFont="1" applyFill="1" applyBorder="1" applyAlignment="1">
      <alignment wrapText="1"/>
    </xf>
    <xf numFmtId="173" fontId="75" fillId="17" borderId="3" xfId="0" applyNumberFormat="1" applyFont="1" applyFill="1" applyBorder="1" applyAlignment="1">
      <alignment wrapText="1"/>
    </xf>
    <xf numFmtId="3" fontId="75" fillId="17" borderId="3" xfId="4" applyNumberFormat="1" applyFont="1" applyFill="1" applyBorder="1" applyAlignment="1">
      <alignment wrapText="1"/>
    </xf>
    <xf numFmtId="165" fontId="75" fillId="17" borderId="3" xfId="0" applyNumberFormat="1" applyFont="1" applyFill="1" applyBorder="1" applyAlignment="1">
      <alignment horizontal="center" wrapText="1"/>
    </xf>
    <xf numFmtId="173" fontId="75" fillId="17" borderId="0" xfId="0" applyNumberFormat="1" applyFont="1" applyFill="1" applyBorder="1" applyAlignment="1" applyProtection="1">
      <alignment wrapText="1"/>
      <protection locked="0"/>
    </xf>
    <xf numFmtId="3" fontId="75" fillId="17" borderId="0" xfId="4" applyNumberFormat="1" applyFont="1" applyFill="1" applyBorder="1" applyAlignment="1" applyProtection="1">
      <alignment wrapText="1"/>
      <protection locked="0"/>
    </xf>
    <xf numFmtId="165" fontId="75" fillId="17" borderId="31" xfId="0" applyNumberFormat="1" applyFont="1" applyFill="1" applyBorder="1" applyAlignment="1" applyProtection="1">
      <alignment horizontal="center" wrapText="1"/>
      <protection locked="0"/>
    </xf>
    <xf numFmtId="43" fontId="7" fillId="17" borderId="9" xfId="0" applyNumberFormat="1" applyFont="1" applyFill="1" applyBorder="1" applyAlignment="1" applyProtection="1">
      <alignment wrapText="1"/>
      <protection locked="0"/>
    </xf>
    <xf numFmtId="0" fontId="7" fillId="17" borderId="9" xfId="0" applyFont="1" applyFill="1" applyBorder="1" applyAlignment="1" applyProtection="1">
      <alignment wrapText="1"/>
      <protection locked="0"/>
    </xf>
    <xf numFmtId="176" fontId="7" fillId="18" borderId="32" xfId="3" applyNumberFormat="1" applyFont="1" applyFill="1" applyBorder="1" applyAlignment="1" applyProtection="1">
      <alignment horizontal="right"/>
      <protection locked="0"/>
    </xf>
    <xf numFmtId="43" fontId="7" fillId="17" borderId="4" xfId="3" applyNumberFormat="1" applyFont="1" applyFill="1" applyBorder="1" applyAlignment="1" applyProtection="1">
      <alignment horizontal="right"/>
      <protection locked="0"/>
    </xf>
    <xf numFmtId="41" fontId="7" fillId="17" borderId="9" xfId="3" applyNumberFormat="1" applyFont="1" applyFill="1" applyBorder="1" applyAlignment="1" applyProtection="1">
      <protection locked="0"/>
    </xf>
    <xf numFmtId="3" fontId="7" fillId="18" borderId="32" xfId="3" applyNumberFormat="1" applyFont="1" applyFill="1" applyBorder="1" applyAlignment="1" applyProtection="1">
      <alignment horizontal="right"/>
      <protection locked="0"/>
    </xf>
    <xf numFmtId="173" fontId="75" fillId="17" borderId="6" xfId="0" applyNumberFormat="1" applyFont="1" applyFill="1" applyBorder="1" applyAlignment="1" applyProtection="1">
      <alignment wrapText="1"/>
      <protection locked="0"/>
    </xf>
    <xf numFmtId="3" fontId="75" fillId="17" borderId="6" xfId="4" applyNumberFormat="1" applyFont="1" applyFill="1" applyBorder="1" applyAlignment="1" applyProtection="1">
      <alignment wrapText="1"/>
      <protection locked="0"/>
    </xf>
    <xf numFmtId="165" fontId="75" fillId="17" borderId="8" xfId="0" applyNumberFormat="1" applyFont="1" applyFill="1" applyBorder="1" applyAlignment="1" applyProtection="1">
      <alignment horizontal="center" wrapText="1"/>
      <protection locked="0"/>
    </xf>
    <xf numFmtId="0" fontId="7" fillId="17" borderId="1" xfId="0" applyFont="1" applyFill="1" applyBorder="1" applyAlignment="1" applyProtection="1">
      <alignment wrapText="1"/>
      <protection locked="0"/>
    </xf>
    <xf numFmtId="176" fontId="7" fillId="18" borderId="7" xfId="3" applyNumberFormat="1" applyFont="1" applyFill="1" applyBorder="1" applyAlignment="1" applyProtection="1">
      <alignment horizontal="right"/>
      <protection locked="0"/>
    </xf>
    <xf numFmtId="43" fontId="7" fillId="17" borderId="31" xfId="3" applyNumberFormat="1" applyFont="1" applyFill="1" applyBorder="1" applyAlignment="1" applyProtection="1">
      <alignment horizontal="right"/>
      <protection locked="0"/>
    </xf>
    <xf numFmtId="41" fontId="7" fillId="17" borderId="22" xfId="3" applyNumberFormat="1" applyFont="1" applyFill="1" applyBorder="1" applyAlignment="1" applyProtection="1">
      <protection locked="0"/>
    </xf>
    <xf numFmtId="165" fontId="7" fillId="17" borderId="0" xfId="0" applyNumberFormat="1" applyFont="1" applyFill="1" applyBorder="1" applyAlignment="1">
      <alignment wrapText="1"/>
    </xf>
    <xf numFmtId="42" fontId="7" fillId="18" borderId="57" xfId="3" applyNumberFormat="1" applyFont="1" applyFill="1" applyBorder="1" applyAlignment="1">
      <alignment wrapText="1"/>
    </xf>
    <xf numFmtId="42" fontId="7" fillId="18" borderId="30" xfId="3" applyNumberFormat="1" applyFont="1" applyFill="1" applyBorder="1" applyAlignment="1">
      <alignment horizontal="right" wrapText="1"/>
    </xf>
    <xf numFmtId="0" fontId="75" fillId="17" borderId="30" xfId="0" applyFont="1" applyFill="1" applyBorder="1" applyAlignment="1"/>
    <xf numFmtId="173" fontId="7" fillId="17" borderId="30" xfId="0" applyNumberFormat="1" applyFont="1" applyFill="1" applyBorder="1" applyAlignment="1">
      <alignment wrapText="1"/>
    </xf>
    <xf numFmtId="165" fontId="7" fillId="17" borderId="30" xfId="0" applyNumberFormat="1" applyFont="1" applyFill="1" applyBorder="1" applyAlignment="1">
      <alignment wrapText="1"/>
    </xf>
    <xf numFmtId="173" fontId="75" fillId="17" borderId="30" xfId="0" applyNumberFormat="1" applyFont="1" applyFill="1" applyBorder="1" applyAlignment="1">
      <alignment wrapText="1"/>
    </xf>
    <xf numFmtId="3" fontId="75" fillId="17" borderId="30" xfId="4" applyNumberFormat="1" applyFont="1" applyFill="1" applyBorder="1" applyAlignment="1">
      <alignment wrapText="1"/>
    </xf>
    <xf numFmtId="173" fontId="75" fillId="17" borderId="30" xfId="0" applyNumberFormat="1" applyFont="1" applyFill="1" applyBorder="1" applyAlignment="1">
      <alignment horizontal="center" wrapText="1"/>
    </xf>
    <xf numFmtId="3" fontId="75" fillId="17" borderId="0" xfId="4" applyNumberFormat="1" applyFont="1" applyFill="1" applyBorder="1" applyAlignment="1">
      <alignment wrapText="1"/>
    </xf>
    <xf numFmtId="173" fontId="75" fillId="17" borderId="30" xfId="0" applyNumberFormat="1" applyFont="1" applyFill="1" applyBorder="1" applyAlignment="1">
      <alignment horizontal="right" wrapText="1"/>
    </xf>
    <xf numFmtId="165" fontId="75" fillId="17" borderId="30" xfId="0" applyNumberFormat="1" applyFont="1" applyFill="1" applyBorder="1" applyAlignment="1">
      <alignment horizontal="center" wrapText="1"/>
    </xf>
    <xf numFmtId="165" fontId="75" fillId="17" borderId="6" xfId="0" applyNumberFormat="1" applyFont="1" applyFill="1" applyBorder="1" applyAlignment="1"/>
    <xf numFmtId="165" fontId="75" fillId="17" borderId="6" xfId="0" applyNumberFormat="1" applyFont="1" applyFill="1" applyBorder="1" applyAlignment="1">
      <alignment wrapText="1"/>
    </xf>
    <xf numFmtId="165" fontId="75" fillId="17" borderId="6" xfId="0" applyNumberFormat="1" applyFont="1" applyFill="1" applyBorder="1" applyAlignment="1">
      <alignment horizontal="center" wrapText="1"/>
    </xf>
    <xf numFmtId="165" fontId="75" fillId="17" borderId="22" xfId="0" applyNumberFormat="1" applyFont="1" applyFill="1" applyBorder="1" applyAlignment="1"/>
    <xf numFmtId="171" fontId="7" fillId="17" borderId="6" xfId="0" applyNumberFormat="1" applyFont="1" applyFill="1" applyBorder="1" applyAlignment="1">
      <alignment wrapText="1"/>
    </xf>
    <xf numFmtId="0" fontId="0" fillId="17" borderId="6" xfId="0" applyFill="1" applyBorder="1" applyAlignment="1">
      <alignment horizontal="right"/>
    </xf>
    <xf numFmtId="43" fontId="7" fillId="17" borderId="3" xfId="0" applyNumberFormat="1" applyFont="1" applyFill="1" applyBorder="1" applyAlignment="1" applyProtection="1">
      <protection locked="0"/>
    </xf>
    <xf numFmtId="41" fontId="7" fillId="17" borderId="9" xfId="0" applyNumberFormat="1" applyFont="1" applyFill="1" applyBorder="1" applyAlignment="1" applyProtection="1">
      <alignment wrapText="1"/>
      <protection locked="0"/>
    </xf>
    <xf numFmtId="176" fontId="7" fillId="18" borderId="32" xfId="3" applyNumberFormat="1" applyFont="1" applyFill="1" applyBorder="1" applyAlignment="1" applyProtection="1">
      <alignment horizontal="right"/>
    </xf>
    <xf numFmtId="165" fontId="75" fillId="17" borderId="22" xfId="0" applyNumberFormat="1" applyFont="1" applyFill="1" applyBorder="1" applyAlignment="1" applyProtection="1">
      <protection locked="0"/>
    </xf>
    <xf numFmtId="174" fontId="7" fillId="17" borderId="4" xfId="3" applyNumberFormat="1" applyFont="1" applyFill="1" applyBorder="1" applyAlignment="1" applyProtection="1">
      <alignment horizontal="right"/>
      <protection locked="0"/>
    </xf>
    <xf numFmtId="41" fontId="7" fillId="18" borderId="32" xfId="3" applyNumberFormat="1" applyFont="1" applyFill="1" applyBorder="1" applyAlignment="1" applyProtection="1">
      <alignment horizontal="right"/>
    </xf>
    <xf numFmtId="173" fontId="75" fillId="17" borderId="31" xfId="0" applyNumberFormat="1" applyFont="1" applyFill="1" applyBorder="1" applyAlignment="1" applyProtection="1">
      <alignment horizontal="center" wrapText="1"/>
      <protection locked="0"/>
    </xf>
    <xf numFmtId="43" fontId="7" fillId="17" borderId="10" xfId="0" applyNumberFormat="1" applyFont="1" applyFill="1" applyBorder="1" applyAlignment="1" applyProtection="1">
      <alignment wrapText="1"/>
      <protection locked="0"/>
    </xf>
    <xf numFmtId="41" fontId="7" fillId="17" borderId="10" xfId="0" applyNumberFormat="1" applyFont="1" applyFill="1" applyBorder="1" applyAlignment="1" applyProtection="1">
      <alignment wrapText="1"/>
      <protection locked="0"/>
    </xf>
    <xf numFmtId="173" fontId="75" fillId="17" borderId="22" xfId="0" applyNumberFormat="1" applyFont="1" applyFill="1" applyBorder="1" applyAlignment="1" applyProtection="1">
      <alignment wrapText="1"/>
      <protection locked="0"/>
    </xf>
    <xf numFmtId="174" fontId="7" fillId="17" borderId="31" xfId="3" applyNumberFormat="1" applyFont="1" applyFill="1" applyBorder="1" applyAlignment="1" applyProtection="1">
      <alignment horizontal="right"/>
      <protection locked="0"/>
    </xf>
    <xf numFmtId="165" fontId="7" fillId="17" borderId="6" xfId="0" applyNumberFormat="1" applyFont="1" applyFill="1" applyBorder="1" applyAlignment="1">
      <alignment wrapText="1"/>
    </xf>
    <xf numFmtId="173" fontId="7" fillId="17" borderId="6" xfId="0" applyNumberFormat="1" applyFont="1" applyFill="1" applyBorder="1" applyAlignment="1">
      <alignment wrapText="1"/>
    </xf>
    <xf numFmtId="173" fontId="75" fillId="17" borderId="6" xfId="0" applyNumberFormat="1" applyFont="1" applyFill="1" applyBorder="1" applyAlignment="1">
      <alignment wrapText="1"/>
    </xf>
    <xf numFmtId="3" fontId="75" fillId="17" borderId="6" xfId="4" applyNumberFormat="1" applyFont="1" applyFill="1" applyBorder="1" applyAlignment="1">
      <alignment wrapText="1"/>
    </xf>
    <xf numFmtId="173" fontId="75" fillId="17" borderId="6" xfId="0" applyNumberFormat="1" applyFont="1" applyFill="1" applyBorder="1" applyAlignment="1">
      <alignment horizontal="center" wrapText="1"/>
    </xf>
    <xf numFmtId="44" fontId="7" fillId="18" borderId="6" xfId="4" applyNumberFormat="1" applyFont="1" applyFill="1" applyBorder="1" applyAlignment="1">
      <alignment horizontal="right" wrapText="1"/>
    </xf>
    <xf numFmtId="173" fontId="75" fillId="17" borderId="7" xfId="0" applyNumberFormat="1" applyFont="1" applyFill="1" applyBorder="1" applyAlignment="1">
      <alignment wrapText="1"/>
    </xf>
    <xf numFmtId="3" fontId="75" fillId="17" borderId="8" xfId="4" applyNumberFormat="1" applyFont="1" applyFill="1" applyBorder="1" applyAlignment="1">
      <alignment wrapText="1"/>
    </xf>
    <xf numFmtId="175" fontId="7" fillId="18" borderId="6" xfId="4" applyNumberFormat="1" applyFont="1" applyFill="1" applyBorder="1" applyAlignment="1">
      <alignment horizontal="right" wrapText="1"/>
    </xf>
    <xf numFmtId="0" fontId="75" fillId="17" borderId="3" xfId="0" applyFont="1" applyFill="1" applyBorder="1" applyAlignment="1">
      <alignment wrapText="1"/>
    </xf>
    <xf numFmtId="171" fontId="7" fillId="17" borderId="0" xfId="0" applyNumberFormat="1" applyFont="1" applyFill="1" applyBorder="1" applyAlignment="1">
      <alignment wrapText="1"/>
    </xf>
    <xf numFmtId="0" fontId="0" fillId="17" borderId="6" xfId="0" applyFill="1" applyBorder="1" applyAlignment="1"/>
    <xf numFmtId="175" fontId="0" fillId="18" borderId="1" xfId="0" applyNumberFormat="1" applyFill="1" applyBorder="1" applyAlignment="1"/>
    <xf numFmtId="0" fontId="75" fillId="17" borderId="6" xfId="0" applyFont="1" applyFill="1" applyBorder="1" applyAlignment="1" applyProtection="1"/>
    <xf numFmtId="0" fontId="0" fillId="17" borderId="6" xfId="0" applyFill="1" applyBorder="1" applyAlignment="1" applyProtection="1"/>
    <xf numFmtId="175" fontId="0" fillId="18" borderId="1" xfId="0" applyNumberFormat="1" applyFill="1" applyBorder="1" applyAlignment="1" applyProtection="1"/>
    <xf numFmtId="173" fontId="75" fillId="17" borderId="0" xfId="0" applyNumberFormat="1" applyFont="1" applyFill="1" applyBorder="1" applyAlignment="1">
      <alignment horizontal="center" wrapText="1"/>
    </xf>
    <xf numFmtId="165" fontId="75" fillId="17" borderId="0" xfId="0" applyNumberFormat="1" applyFont="1" applyFill="1" applyBorder="1" applyAlignment="1">
      <alignment horizontal="center" wrapText="1"/>
    </xf>
    <xf numFmtId="9" fontId="75" fillId="17" borderId="0" xfId="0" applyNumberFormat="1" applyFont="1" applyFill="1" applyBorder="1" applyAlignment="1">
      <alignment horizontal="center" wrapText="1"/>
    </xf>
    <xf numFmtId="173" fontId="75" fillId="17" borderId="7" xfId="0" applyNumberFormat="1" applyFont="1" applyFill="1" applyBorder="1" applyAlignment="1">
      <alignment horizontal="center"/>
    </xf>
    <xf numFmtId="9" fontId="75" fillId="17" borderId="22" xfId="0" applyNumberFormat="1" applyFont="1" applyFill="1" applyBorder="1" applyAlignment="1">
      <alignment horizontal="center" wrapText="1"/>
    </xf>
    <xf numFmtId="173" fontId="75" fillId="17" borderId="1" xfId="0" applyNumberFormat="1" applyFont="1" applyFill="1" applyBorder="1" applyAlignment="1">
      <alignment horizontal="center"/>
    </xf>
    <xf numFmtId="0" fontId="7" fillId="17" borderId="3" xfId="0" applyFont="1" applyFill="1" applyBorder="1" applyAlignment="1">
      <alignment horizontal="center" wrapText="1"/>
    </xf>
    <xf numFmtId="42" fontId="7" fillId="17" borderId="1" xfId="4" applyNumberFormat="1" applyFont="1" applyFill="1" applyBorder="1" applyAlignment="1" applyProtection="1">
      <alignment horizontal="center" wrapText="1"/>
      <protection locked="0"/>
    </xf>
    <xf numFmtId="10" fontId="7" fillId="17" borderId="1" xfId="2" applyNumberFormat="1" applyFont="1" applyFill="1" applyBorder="1" applyAlignment="1" applyProtection="1">
      <alignment wrapText="1"/>
      <protection locked="0"/>
    </xf>
    <xf numFmtId="42" fontId="7" fillId="18" borderId="7" xfId="4" applyNumberFormat="1" applyFont="1" applyFill="1" applyBorder="1" applyAlignment="1">
      <alignment horizontal="center" wrapText="1"/>
    </xf>
    <xf numFmtId="9" fontId="7" fillId="17" borderId="9" xfId="0" applyNumberFormat="1" applyFont="1" applyFill="1" applyBorder="1" applyAlignment="1">
      <alignment horizontal="center" wrapText="1"/>
    </xf>
    <xf numFmtId="42" fontId="7" fillId="17" borderId="8" xfId="4" applyNumberFormat="1" applyFont="1" applyFill="1" applyBorder="1" applyAlignment="1" applyProtection="1">
      <alignment horizontal="center" wrapText="1"/>
      <protection locked="0"/>
    </xf>
    <xf numFmtId="42" fontId="7" fillId="18" borderId="1" xfId="4" applyNumberFormat="1" applyFont="1" applyFill="1" applyBorder="1" applyAlignment="1">
      <alignment horizontal="right" wrapText="1"/>
    </xf>
    <xf numFmtId="0" fontId="7" fillId="17" borderId="0" xfId="0" applyFont="1" applyFill="1" applyBorder="1" applyAlignment="1">
      <alignment horizontal="center" wrapText="1"/>
    </xf>
    <xf numFmtId="172" fontId="7" fillId="17" borderId="0" xfId="4" applyNumberFormat="1" applyFont="1" applyFill="1" applyBorder="1" applyAlignment="1">
      <alignment horizontal="center" wrapText="1"/>
    </xf>
    <xf numFmtId="10" fontId="7" fillId="17" borderId="0" xfId="2" applyNumberFormat="1" applyFont="1" applyFill="1" applyBorder="1" applyAlignment="1">
      <alignment wrapText="1"/>
    </xf>
    <xf numFmtId="173" fontId="7" fillId="17" borderId="0" xfId="0" applyNumberFormat="1" applyFont="1" applyFill="1" applyBorder="1" applyAlignment="1">
      <alignment horizontal="center" wrapText="1"/>
    </xf>
    <xf numFmtId="9" fontId="7" fillId="17" borderId="0" xfId="0" applyNumberFormat="1" applyFont="1" applyFill="1" applyBorder="1" applyAlignment="1">
      <alignment horizontal="center" wrapText="1"/>
    </xf>
    <xf numFmtId="0" fontId="7" fillId="17" borderId="0" xfId="0" applyFont="1" applyFill="1" applyBorder="1" applyAlignment="1">
      <alignment horizontal="left" wrapText="1"/>
    </xf>
    <xf numFmtId="0" fontId="81" fillId="17" borderId="1" xfId="1" applyFont="1" applyFill="1" applyBorder="1" applyAlignment="1" applyProtection="1">
      <alignment horizontal="center" wrapText="1"/>
    </xf>
    <xf numFmtId="0" fontId="80" fillId="17" borderId="1" xfId="0" applyFont="1" applyFill="1" applyBorder="1" applyAlignment="1">
      <alignment horizontal="center" wrapText="1"/>
    </xf>
    <xf numFmtId="171" fontId="80" fillId="17" borderId="1" xfId="0" applyNumberFormat="1" applyFont="1" applyFill="1" applyBorder="1" applyAlignment="1">
      <alignment horizontal="center" wrapText="1"/>
    </xf>
    <xf numFmtId="0" fontId="80" fillId="17" borderId="7" xfId="0" applyFont="1" applyFill="1" applyBorder="1" applyAlignment="1">
      <alignment horizontal="center" wrapText="1"/>
    </xf>
    <xf numFmtId="0" fontId="81" fillId="17" borderId="7" xfId="1" applyFont="1" applyFill="1" applyBorder="1" applyAlignment="1" applyProtection="1">
      <alignment horizontal="center" wrapText="1"/>
    </xf>
    <xf numFmtId="0" fontId="75" fillId="17" borderId="7" xfId="1" applyFont="1" applyFill="1" applyBorder="1" applyAlignment="1" applyProtection="1">
      <alignment horizontal="center" wrapText="1"/>
    </xf>
    <xf numFmtId="172" fontId="75" fillId="17" borderId="1" xfId="4" applyNumberFormat="1" applyFont="1" applyFill="1" applyBorder="1" applyAlignment="1">
      <alignment horizontal="center" wrapText="1"/>
    </xf>
    <xf numFmtId="0" fontId="7" fillId="17" borderId="1" xfId="0" applyFont="1" applyFill="1" applyBorder="1" applyAlignment="1" applyProtection="1">
      <alignment horizontal="center" wrapText="1"/>
      <protection locked="0"/>
    </xf>
    <xf numFmtId="42" fontId="7" fillId="18" borderId="1" xfId="4" applyNumberFormat="1" applyFont="1" applyFill="1" applyBorder="1" applyAlignment="1">
      <alignment horizontal="center"/>
    </xf>
    <xf numFmtId="42" fontId="7" fillId="17" borderId="7" xfId="4" applyNumberFormat="1" applyFont="1" applyFill="1" applyBorder="1" applyAlignment="1" applyProtection="1">
      <alignment horizontal="center" wrapText="1"/>
      <protection locked="0"/>
    </xf>
    <xf numFmtId="42" fontId="7" fillId="17" borderId="1" xfId="0" applyNumberFormat="1" applyFont="1" applyFill="1" applyBorder="1" applyAlignment="1" applyProtection="1">
      <alignment horizontal="center" wrapText="1"/>
      <protection locked="0"/>
    </xf>
    <xf numFmtId="174" fontId="7" fillId="18" borderId="1" xfId="3" applyNumberFormat="1" applyFont="1" applyFill="1" applyBorder="1" applyAlignment="1">
      <alignment horizontal="center"/>
    </xf>
    <xf numFmtId="41" fontId="7" fillId="17" borderId="7" xfId="3" applyNumberFormat="1" applyFont="1" applyFill="1" applyBorder="1" applyAlignment="1" applyProtection="1">
      <alignment wrapText="1"/>
      <protection locked="0"/>
    </xf>
    <xf numFmtId="1" fontId="7" fillId="17" borderId="1" xfId="0" applyNumberFormat="1" applyFont="1" applyFill="1" applyBorder="1" applyAlignment="1" applyProtection="1">
      <alignment horizontal="center" wrapText="1"/>
      <protection locked="0"/>
    </xf>
    <xf numFmtId="41" fontId="7" fillId="18" borderId="7" xfId="3" applyNumberFormat="1" applyFont="1" applyFill="1" applyBorder="1" applyAlignment="1">
      <alignment horizontal="center" wrapText="1"/>
    </xf>
    <xf numFmtId="41" fontId="7" fillId="17" borderId="1" xfId="3" applyNumberFormat="1" applyFont="1" applyFill="1" applyBorder="1" applyAlignment="1" applyProtection="1">
      <alignment horizontal="center" wrapText="1"/>
      <protection locked="0"/>
    </xf>
    <xf numFmtId="174" fontId="7" fillId="18" borderId="7" xfId="3" applyNumberFormat="1" applyFont="1" applyFill="1" applyBorder="1" applyAlignment="1">
      <alignment horizontal="center" wrapText="1"/>
    </xf>
    <xf numFmtId="41" fontId="7" fillId="17" borderId="7" xfId="3" applyNumberFormat="1" applyFont="1" applyFill="1" applyBorder="1" applyAlignment="1" applyProtection="1">
      <alignment horizontal="center" wrapText="1"/>
      <protection locked="0"/>
    </xf>
    <xf numFmtId="0" fontId="75" fillId="17" borderId="8" xfId="0" applyFont="1" applyFill="1" applyBorder="1" applyAlignment="1" applyProtection="1">
      <alignment horizontal="left" wrapText="1"/>
      <protection locked="0"/>
    </xf>
    <xf numFmtId="0" fontId="7" fillId="17" borderId="10" xfId="0" applyFont="1" applyFill="1" applyBorder="1" applyAlignment="1" applyProtection="1">
      <alignment horizontal="center" wrapText="1"/>
      <protection locked="0"/>
    </xf>
    <xf numFmtId="174" fontId="7" fillId="18" borderId="10" xfId="3" applyNumberFormat="1" applyFont="1" applyFill="1" applyBorder="1" applyAlignment="1">
      <alignment horizontal="center"/>
    </xf>
    <xf numFmtId="41" fontId="7" fillId="17" borderId="57" xfId="3" applyNumberFormat="1" applyFont="1" applyFill="1" applyBorder="1" applyAlignment="1" applyProtection="1">
      <alignment wrapText="1"/>
      <protection locked="0"/>
    </xf>
    <xf numFmtId="1" fontId="7" fillId="17" borderId="10" xfId="0" applyNumberFormat="1" applyFont="1" applyFill="1" applyBorder="1" applyAlignment="1" applyProtection="1">
      <alignment horizontal="center" wrapText="1"/>
      <protection locked="0"/>
    </xf>
    <xf numFmtId="41" fontId="7" fillId="18" borderId="57" xfId="3" applyNumberFormat="1" applyFont="1" applyFill="1" applyBorder="1" applyAlignment="1">
      <alignment horizontal="center" wrapText="1"/>
    </xf>
    <xf numFmtId="41" fontId="7" fillId="17" borderId="10" xfId="3" applyNumberFormat="1" applyFont="1" applyFill="1" applyBorder="1" applyAlignment="1" applyProtection="1">
      <alignment horizontal="center" wrapText="1"/>
      <protection locked="0"/>
    </xf>
    <xf numFmtId="174" fontId="7" fillId="18" borderId="57" xfId="3" applyNumberFormat="1" applyFont="1" applyFill="1" applyBorder="1" applyAlignment="1">
      <alignment horizontal="center" wrapText="1"/>
    </xf>
    <xf numFmtId="41" fontId="7" fillId="17" borderId="57" xfId="3" applyNumberFormat="1" applyFont="1" applyFill="1" applyBorder="1" applyAlignment="1" applyProtection="1">
      <alignment horizontal="center" wrapText="1"/>
      <protection locked="0"/>
    </xf>
    <xf numFmtId="165" fontId="75" fillId="17" borderId="6" xfId="0" applyNumberFormat="1" applyFont="1" applyFill="1" applyBorder="1" applyAlignment="1">
      <alignment horizontal="center"/>
    </xf>
    <xf numFmtId="0" fontId="75" fillId="17" borderId="6" xfId="0" applyFont="1" applyFill="1" applyBorder="1" applyAlignment="1">
      <alignment horizontal="center"/>
    </xf>
    <xf numFmtId="0" fontId="7" fillId="17" borderId="6" xfId="0" applyFont="1" applyFill="1" applyBorder="1" applyAlignment="1">
      <alignment horizontal="center"/>
    </xf>
    <xf numFmtId="41" fontId="7" fillId="17" borderId="6" xfId="0" applyNumberFormat="1" applyFont="1" applyFill="1" applyBorder="1" applyAlignment="1">
      <alignment horizontal="center"/>
    </xf>
    <xf numFmtId="175" fontId="7" fillId="17" borderId="6" xfId="4" applyNumberFormat="1" applyFont="1" applyFill="1" applyBorder="1" applyAlignment="1">
      <alignment wrapText="1"/>
    </xf>
    <xf numFmtId="41" fontId="7" fillId="17" borderId="8" xfId="4" applyNumberFormat="1" applyFont="1" applyFill="1" applyBorder="1" applyAlignment="1">
      <alignment wrapText="1"/>
    </xf>
    <xf numFmtId="42" fontId="7" fillId="18" borderId="8" xfId="4" applyNumberFormat="1" applyFont="1" applyFill="1" applyBorder="1" applyAlignment="1">
      <alignment wrapText="1"/>
    </xf>
    <xf numFmtId="42" fontId="75" fillId="18" borderId="1" xfId="4" applyNumberFormat="1" applyFont="1" applyFill="1" applyBorder="1" applyAlignment="1">
      <alignment wrapText="1"/>
    </xf>
    <xf numFmtId="165" fontId="75" fillId="17" borderId="0" xfId="0" applyNumberFormat="1" applyFont="1" applyFill="1" applyBorder="1" applyAlignment="1">
      <alignment horizontal="center"/>
    </xf>
    <xf numFmtId="41" fontId="75" fillId="17" borderId="0" xfId="0" applyNumberFormat="1" applyFont="1" applyFill="1" applyBorder="1" applyAlignment="1">
      <alignment horizontal="center"/>
    </xf>
    <xf numFmtId="175" fontId="75" fillId="17" borderId="0" xfId="4" applyNumberFormat="1" applyFont="1" applyFill="1" applyBorder="1" applyAlignment="1">
      <alignment wrapText="1"/>
    </xf>
    <xf numFmtId="41" fontId="75" fillId="17" borderId="0" xfId="4" applyNumberFormat="1" applyFont="1" applyFill="1" applyBorder="1" applyAlignment="1">
      <alignment wrapText="1"/>
    </xf>
    <xf numFmtId="41" fontId="7" fillId="17" borderId="0" xfId="0" applyNumberFormat="1" applyFont="1" applyFill="1" applyBorder="1" applyAlignment="1">
      <alignment wrapText="1"/>
    </xf>
    <xf numFmtId="41" fontId="81" fillId="17" borderId="1" xfId="1" applyNumberFormat="1" applyFont="1" applyFill="1" applyBorder="1" applyAlignment="1" applyProtection="1">
      <alignment horizontal="center" wrapText="1"/>
    </xf>
    <xf numFmtId="41" fontId="80" fillId="17" borderId="1" xfId="0" applyNumberFormat="1" applyFont="1" applyFill="1" applyBorder="1" applyAlignment="1">
      <alignment horizontal="center" wrapText="1"/>
    </xf>
    <xf numFmtId="41" fontId="75" fillId="17" borderId="1" xfId="4" applyNumberFormat="1" applyFont="1" applyFill="1" applyBorder="1" applyAlignment="1">
      <alignment horizontal="center" wrapText="1"/>
    </xf>
    <xf numFmtId="41" fontId="34" fillId="17" borderId="1" xfId="0" applyNumberFormat="1" applyFont="1" applyFill="1" applyBorder="1" applyAlignment="1">
      <alignment horizontal="center" wrapText="1"/>
    </xf>
    <xf numFmtId="176" fontId="7" fillId="18" borderId="1" xfId="3" applyNumberFormat="1" applyFont="1" applyFill="1" applyBorder="1" applyAlignment="1">
      <alignment horizontal="center" wrapText="1"/>
    </xf>
    <xf numFmtId="1" fontId="7" fillId="17" borderId="1" xfId="4" applyNumberFormat="1" applyFont="1" applyFill="1" applyBorder="1" applyAlignment="1" applyProtection="1">
      <alignment horizontal="center" wrapText="1"/>
      <protection locked="0"/>
    </xf>
    <xf numFmtId="41" fontId="7" fillId="17" borderId="7" xfId="4" applyNumberFormat="1" applyFont="1" applyFill="1" applyBorder="1" applyAlignment="1" applyProtection="1">
      <alignment horizontal="center" wrapText="1"/>
      <protection locked="0"/>
    </xf>
    <xf numFmtId="0" fontId="75" fillId="17" borderId="10" xfId="0" applyFont="1" applyFill="1" applyBorder="1" applyAlignment="1" applyProtection="1">
      <alignment horizontal="center" wrapText="1"/>
      <protection locked="0"/>
    </xf>
    <xf numFmtId="1" fontId="75" fillId="17" borderId="10" xfId="0" applyNumberFormat="1" applyFont="1" applyFill="1" applyBorder="1" applyAlignment="1" applyProtection="1">
      <alignment horizontal="center" wrapText="1"/>
      <protection locked="0"/>
    </xf>
    <xf numFmtId="176" fontId="7" fillId="18" borderId="10" xfId="3" applyNumberFormat="1" applyFont="1" applyFill="1" applyBorder="1" applyAlignment="1">
      <alignment horizontal="center" wrapText="1"/>
    </xf>
    <xf numFmtId="176" fontId="7" fillId="17" borderId="57" xfId="3" applyNumberFormat="1" applyFont="1" applyFill="1" applyBorder="1" applyAlignment="1" applyProtection="1">
      <alignment wrapText="1"/>
      <protection locked="0"/>
    </xf>
    <xf numFmtId="1" fontId="7" fillId="17" borderId="10" xfId="4" applyNumberFormat="1" applyFont="1" applyFill="1" applyBorder="1" applyAlignment="1" applyProtection="1">
      <alignment horizontal="center" wrapText="1"/>
      <protection locked="0"/>
    </xf>
    <xf numFmtId="172" fontId="7" fillId="17" borderId="6" xfId="4" applyNumberFormat="1" applyFont="1" applyFill="1" applyBorder="1" applyAlignment="1">
      <alignment wrapText="1"/>
    </xf>
    <xf numFmtId="3" fontId="7" fillId="17" borderId="8" xfId="4" applyNumberFormat="1" applyFont="1" applyFill="1" applyBorder="1" applyAlignment="1">
      <alignment wrapText="1"/>
    </xf>
    <xf numFmtId="165" fontId="7" fillId="17" borderId="6" xfId="0" applyNumberFormat="1" applyFont="1" applyFill="1" applyBorder="1" applyAlignment="1">
      <alignment horizontal="center"/>
    </xf>
    <xf numFmtId="0" fontId="0" fillId="17" borderId="6" xfId="0" applyFill="1" applyBorder="1" applyAlignment="1">
      <alignment horizontal="center"/>
    </xf>
    <xf numFmtId="0" fontId="7" fillId="17" borderId="8" xfId="0" applyFont="1" applyFill="1" applyBorder="1" applyAlignment="1"/>
    <xf numFmtId="42" fontId="75" fillId="18" borderId="1" xfId="0" applyNumberFormat="1" applyFont="1" applyFill="1" applyBorder="1" applyAlignment="1">
      <alignment wrapText="1"/>
    </xf>
    <xf numFmtId="0" fontId="76" fillId="17" borderId="0" xfId="0" applyFont="1" applyFill="1" applyBorder="1" applyAlignment="1">
      <alignment horizontal="center" wrapText="1"/>
    </xf>
    <xf numFmtId="0" fontId="0" fillId="17" borderId="0" xfId="0" applyFill="1" applyBorder="1" applyAlignment="1">
      <alignment wrapText="1"/>
    </xf>
    <xf numFmtId="0" fontId="0" fillId="0" borderId="6" xfId="0" applyBorder="1" applyAlignment="1">
      <alignment wrapText="1"/>
    </xf>
    <xf numFmtId="0" fontId="0" fillId="0" borderId="6" xfId="0" applyBorder="1"/>
    <xf numFmtId="0" fontId="75" fillId="17" borderId="1" xfId="0" applyFont="1" applyFill="1" applyBorder="1" applyAlignment="1">
      <alignment horizontal="left"/>
    </xf>
    <xf numFmtId="0" fontId="76" fillId="17" borderId="73" xfId="0" applyFont="1" applyFill="1" applyBorder="1" applyAlignment="1">
      <alignment horizontal="centerContinuous" wrapText="1"/>
    </xf>
    <xf numFmtId="0" fontId="7" fillId="17" borderId="74" xfId="0" applyFont="1" applyFill="1" applyBorder="1" applyAlignment="1">
      <alignment horizontal="centerContinuous" wrapText="1"/>
    </xf>
    <xf numFmtId="0" fontId="77" fillId="17" borderId="74" xfId="0" applyFont="1" applyFill="1" applyBorder="1" applyAlignment="1">
      <alignment horizontal="centerContinuous" wrapText="1"/>
    </xf>
    <xf numFmtId="171" fontId="77" fillId="17" borderId="74" xfId="0" applyNumberFormat="1" applyFont="1" applyFill="1" applyBorder="1" applyAlignment="1">
      <alignment horizontal="centerContinuous" wrapText="1"/>
    </xf>
    <xf numFmtId="172" fontId="77" fillId="17" borderId="74" xfId="4" applyNumberFormat="1" applyFont="1" applyFill="1" applyBorder="1" applyAlignment="1">
      <alignment horizontal="centerContinuous" wrapText="1"/>
    </xf>
    <xf numFmtId="0" fontId="7" fillId="17" borderId="76" xfId="0" applyFont="1" applyFill="1" applyBorder="1" applyAlignment="1">
      <alignment horizontal="centerContinuous" wrapText="1"/>
    </xf>
    <xf numFmtId="0" fontId="79" fillId="17" borderId="0" xfId="0" applyFont="1" applyFill="1" applyBorder="1" applyAlignment="1">
      <alignment horizontal="centerContinuous" wrapText="1"/>
    </xf>
    <xf numFmtId="171" fontId="7" fillId="17" borderId="0" xfId="0" applyNumberFormat="1" applyFont="1" applyFill="1" applyBorder="1" applyAlignment="1">
      <alignment horizontal="centerContinuous" wrapText="1"/>
    </xf>
    <xf numFmtId="0" fontId="7" fillId="17" borderId="77" xfId="0" applyFont="1" applyFill="1" applyBorder="1" applyAlignment="1">
      <alignment wrapText="1"/>
    </xf>
    <xf numFmtId="0" fontId="34" fillId="17" borderId="76" xfId="0" applyFont="1" applyFill="1" applyBorder="1" applyAlignment="1">
      <alignment horizontal="right" wrapText="1"/>
    </xf>
    <xf numFmtId="0" fontId="7" fillId="0" borderId="0" xfId="0" applyFont="1" applyFill="1" applyBorder="1" applyAlignment="1">
      <alignment wrapText="1"/>
    </xf>
    <xf numFmtId="0" fontId="34" fillId="17" borderId="78" xfId="0" applyFont="1" applyFill="1" applyBorder="1" applyAlignment="1">
      <alignment horizontal="left"/>
    </xf>
    <xf numFmtId="0" fontId="34" fillId="17" borderId="79" xfId="0" applyFont="1" applyFill="1" applyBorder="1" applyAlignment="1">
      <alignment horizontal="center" vertical="center" wrapText="1"/>
    </xf>
    <xf numFmtId="0" fontId="7" fillId="17" borderId="76" xfId="0" applyFont="1" applyFill="1" applyBorder="1" applyAlignment="1">
      <alignment wrapText="1"/>
    </xf>
    <xf numFmtId="0" fontId="7" fillId="17" borderId="80" xfId="0" applyFont="1" applyFill="1" applyBorder="1" applyAlignment="1">
      <alignment wrapText="1"/>
    </xf>
    <xf numFmtId="0" fontId="7" fillId="0" borderId="81" xfId="0" applyFont="1" applyFill="1" applyBorder="1" applyAlignment="1">
      <alignment wrapText="1"/>
    </xf>
    <xf numFmtId="173" fontId="75" fillId="18" borderId="80" xfId="4" applyNumberFormat="1" applyFont="1" applyFill="1" applyBorder="1" applyAlignment="1">
      <alignment wrapText="1"/>
    </xf>
    <xf numFmtId="0" fontId="75" fillId="17" borderId="76" xfId="0" applyFont="1" applyFill="1" applyBorder="1" applyAlignment="1">
      <alignment wrapText="1"/>
    </xf>
    <xf numFmtId="174" fontId="75" fillId="17" borderId="83" xfId="3" applyNumberFormat="1" applyFont="1" applyFill="1" applyBorder="1" applyAlignment="1">
      <alignment horizontal="center" wrapText="1"/>
    </xf>
    <xf numFmtId="174" fontId="7" fillId="17" borderId="83" xfId="3" applyNumberFormat="1" applyFont="1" applyFill="1" applyBorder="1" applyAlignment="1">
      <alignment wrapText="1"/>
    </xf>
    <xf numFmtId="42" fontId="7" fillId="18" borderId="83" xfId="3" applyNumberFormat="1" applyFont="1" applyFill="1" applyBorder="1" applyAlignment="1">
      <alignment wrapText="1"/>
    </xf>
    <xf numFmtId="41" fontId="7" fillId="18" borderId="83" xfId="3" applyNumberFormat="1" applyFont="1" applyFill="1" applyBorder="1" applyAlignment="1">
      <alignment wrapText="1"/>
    </xf>
    <xf numFmtId="41" fontId="7" fillId="18" borderId="79" xfId="3" applyNumberFormat="1" applyFont="1" applyFill="1" applyBorder="1" applyAlignment="1">
      <alignment wrapText="1"/>
    </xf>
    <xf numFmtId="0" fontId="75" fillId="17" borderId="86" xfId="0" applyFont="1" applyFill="1" applyBorder="1" applyAlignment="1">
      <alignment wrapText="1"/>
    </xf>
    <xf numFmtId="42" fontId="75" fillId="17" borderId="87" xfId="3" applyNumberFormat="1" applyFont="1" applyFill="1" applyBorder="1" applyAlignment="1">
      <alignment wrapText="1"/>
    </xf>
    <xf numFmtId="173" fontId="7" fillId="17" borderId="77" xfId="0" applyNumberFormat="1" applyFont="1" applyFill="1" applyBorder="1" applyAlignment="1">
      <alignment wrapText="1"/>
    </xf>
    <xf numFmtId="0" fontId="7" fillId="17" borderId="78" xfId="0" applyFont="1" applyFill="1" applyBorder="1" applyAlignment="1">
      <alignment wrapText="1"/>
    </xf>
    <xf numFmtId="0" fontId="75" fillId="17" borderId="83" xfId="0" applyFont="1" applyFill="1" applyBorder="1" applyAlignment="1">
      <alignment horizontal="center" wrapText="1"/>
    </xf>
    <xf numFmtId="175" fontId="7" fillId="18" borderId="88" xfId="0" applyNumberFormat="1" applyFont="1" applyFill="1" applyBorder="1" applyAlignment="1">
      <alignment wrapText="1"/>
    </xf>
    <xf numFmtId="10" fontId="7" fillId="18" borderId="88" xfId="0" applyNumberFormat="1" applyFont="1" applyFill="1" applyBorder="1" applyAlignment="1">
      <alignment wrapText="1"/>
    </xf>
    <xf numFmtId="172" fontId="75" fillId="17" borderId="87" xfId="4" applyNumberFormat="1" applyFont="1" applyFill="1" applyBorder="1" applyAlignment="1">
      <alignment wrapText="1"/>
    </xf>
    <xf numFmtId="44" fontId="7" fillId="17" borderId="0" xfId="0" applyNumberFormat="1" applyFont="1" applyFill="1" applyBorder="1" applyAlignment="1">
      <alignment wrapText="1"/>
    </xf>
    <xf numFmtId="173" fontId="75" fillId="17" borderId="83" xfId="0" applyNumberFormat="1" applyFont="1" applyFill="1" applyBorder="1" applyAlignment="1">
      <alignment horizontal="center" wrapText="1"/>
    </xf>
    <xf numFmtId="174" fontId="7" fillId="18" borderId="83" xfId="3" applyNumberFormat="1" applyFont="1" applyFill="1" applyBorder="1" applyAlignment="1">
      <alignment wrapText="1"/>
    </xf>
    <xf numFmtId="0" fontId="4" fillId="17" borderId="76" xfId="1" applyFill="1" applyBorder="1" applyAlignment="1" applyProtection="1">
      <alignment wrapText="1"/>
    </xf>
    <xf numFmtId="174" fontId="7" fillId="18" borderId="88" xfId="3" applyNumberFormat="1" applyFont="1" applyFill="1" applyBorder="1" applyAlignment="1">
      <alignment wrapText="1"/>
    </xf>
    <xf numFmtId="0" fontId="0" fillId="0" borderId="76" xfId="0" applyBorder="1"/>
    <xf numFmtId="175" fontId="75" fillId="17" borderId="87" xfId="4" applyNumberFormat="1" applyFont="1" applyFill="1" applyBorder="1" applyAlignment="1">
      <alignment wrapText="1"/>
    </xf>
    <xf numFmtId="0" fontId="75" fillId="17" borderId="76" xfId="0" applyFont="1" applyFill="1" applyBorder="1" applyAlignment="1"/>
    <xf numFmtId="173" fontId="7" fillId="17" borderId="88" xfId="0" applyNumberFormat="1" applyFont="1" applyFill="1" applyBorder="1" applyAlignment="1">
      <alignment wrapText="1"/>
    </xf>
    <xf numFmtId="175" fontId="7" fillId="18" borderId="83" xfId="4" applyNumberFormat="1" applyFont="1" applyFill="1" applyBorder="1" applyAlignment="1">
      <alignment wrapText="1"/>
    </xf>
    <xf numFmtId="0" fontId="75" fillId="17" borderId="86" xfId="0" applyFont="1" applyFill="1" applyBorder="1" applyAlignment="1" applyProtection="1">
      <protection locked="0"/>
    </xf>
    <xf numFmtId="41" fontId="7" fillId="17" borderId="88" xfId="3" applyNumberFormat="1" applyFont="1" applyFill="1" applyBorder="1" applyAlignment="1">
      <alignment wrapText="1"/>
    </xf>
    <xf numFmtId="0" fontId="7" fillId="17" borderId="86" xfId="0" applyFont="1" applyFill="1" applyBorder="1" applyAlignment="1" applyProtection="1">
      <protection locked="0"/>
    </xf>
    <xf numFmtId="173" fontId="7" fillId="17" borderId="77" xfId="4" applyNumberFormat="1" applyFont="1" applyFill="1" applyBorder="1" applyAlignment="1">
      <alignment wrapText="1"/>
    </xf>
    <xf numFmtId="0" fontId="75" fillId="17" borderId="78" xfId="0" applyFont="1" applyFill="1" applyBorder="1" applyAlignment="1" applyProtection="1">
      <protection locked="0"/>
    </xf>
    <xf numFmtId="0" fontId="75" fillId="17" borderId="86" xfId="0" applyFont="1" applyFill="1" applyBorder="1" applyAlignment="1">
      <alignment horizontal="left" wrapText="1"/>
    </xf>
    <xf numFmtId="42" fontId="75" fillId="17" borderId="87" xfId="4" applyNumberFormat="1" applyFont="1" applyFill="1" applyBorder="1" applyAlignment="1">
      <alignment wrapText="1"/>
    </xf>
    <xf numFmtId="0" fontId="75" fillId="17" borderId="76" xfId="0" applyFont="1" applyFill="1" applyBorder="1" applyAlignment="1">
      <alignment horizontal="left" wrapText="1"/>
    </xf>
    <xf numFmtId="173" fontId="75" fillId="17" borderId="77" xfId="4" applyNumberFormat="1" applyFont="1" applyFill="1" applyBorder="1" applyAlignment="1">
      <alignment wrapText="1"/>
    </xf>
    <xf numFmtId="0" fontId="80" fillId="17" borderId="81" xfId="0" applyFont="1" applyFill="1" applyBorder="1" applyAlignment="1">
      <alignment horizontal="center"/>
    </xf>
    <xf numFmtId="0" fontId="7" fillId="17" borderId="88" xfId="0" applyFont="1" applyFill="1" applyBorder="1" applyAlignment="1">
      <alignment wrapText="1"/>
    </xf>
    <xf numFmtId="0" fontId="7" fillId="17" borderId="86" xfId="0" applyFont="1" applyFill="1" applyBorder="1" applyAlignment="1" applyProtection="1">
      <alignment wrapText="1"/>
      <protection locked="0"/>
    </xf>
    <xf numFmtId="176" fontId="7" fillId="18" borderId="83" xfId="3" applyNumberFormat="1" applyFont="1" applyFill="1" applyBorder="1" applyAlignment="1">
      <alignment wrapText="1"/>
    </xf>
    <xf numFmtId="0" fontId="75" fillId="17" borderId="76" xfId="0" applyFont="1" applyFill="1" applyBorder="1" applyAlignment="1" applyProtection="1">
      <protection locked="0"/>
    </xf>
    <xf numFmtId="176" fontId="7" fillId="17" borderId="83" xfId="3" applyNumberFormat="1" applyFont="1" applyFill="1" applyBorder="1" applyAlignment="1">
      <alignment wrapText="1"/>
    </xf>
    <xf numFmtId="176" fontId="7" fillId="18" borderId="79" xfId="3" applyNumberFormat="1" applyFont="1" applyFill="1" applyBorder="1" applyAlignment="1">
      <alignment wrapText="1"/>
    </xf>
    <xf numFmtId="0" fontId="75" fillId="17" borderId="86" xfId="0" applyFont="1" applyFill="1" applyBorder="1" applyAlignment="1" applyProtection="1">
      <alignment horizontal="left" wrapText="1"/>
      <protection locked="0"/>
    </xf>
    <xf numFmtId="165" fontId="75" fillId="17" borderId="77" xfId="0" applyNumberFormat="1" applyFont="1" applyFill="1" applyBorder="1" applyAlignment="1">
      <alignment wrapText="1"/>
    </xf>
    <xf numFmtId="0" fontId="7" fillId="0" borderId="78" xfId="0" applyFont="1" applyFill="1" applyBorder="1" applyAlignment="1">
      <alignment wrapText="1"/>
    </xf>
    <xf numFmtId="0" fontId="80" fillId="17" borderId="76" xfId="0" applyFont="1" applyFill="1" applyBorder="1" applyAlignment="1">
      <alignment horizontal="center"/>
    </xf>
    <xf numFmtId="0" fontId="75" fillId="17" borderId="81" xfId="0" applyFont="1" applyFill="1" applyBorder="1" applyAlignment="1">
      <alignment horizontal="left" wrapText="1"/>
    </xf>
    <xf numFmtId="0" fontId="75" fillId="17" borderId="78" xfId="0" applyFont="1" applyFill="1" applyBorder="1" applyAlignment="1" applyProtection="1">
      <alignment wrapText="1"/>
      <protection locked="0"/>
    </xf>
    <xf numFmtId="173" fontId="75" fillId="17" borderId="89" xfId="0" applyNumberFormat="1" applyFont="1" applyFill="1" applyBorder="1" applyAlignment="1">
      <alignment horizontal="center" wrapText="1"/>
    </xf>
    <xf numFmtId="0" fontId="80" fillId="17" borderId="81" xfId="0" applyFont="1" applyFill="1" applyBorder="1" applyAlignment="1" applyProtection="1">
      <alignment horizontal="center"/>
      <protection locked="0"/>
    </xf>
    <xf numFmtId="0" fontId="7" fillId="17" borderId="83" xfId="0" applyFont="1" applyFill="1" applyBorder="1" applyAlignment="1">
      <alignment wrapText="1"/>
    </xf>
    <xf numFmtId="175" fontId="7" fillId="18" borderId="83" xfId="4" applyNumberFormat="1" applyFont="1" applyFill="1" applyBorder="1" applyAlignment="1"/>
    <xf numFmtId="0" fontId="75" fillId="17" borderId="81" xfId="0" applyFont="1" applyFill="1" applyBorder="1" applyAlignment="1" applyProtection="1">
      <protection locked="0"/>
    </xf>
    <xf numFmtId="176" fontId="7" fillId="18" borderId="83" xfId="3" applyNumberFormat="1" applyFont="1" applyFill="1" applyBorder="1" applyAlignment="1"/>
    <xf numFmtId="0" fontId="75" fillId="17" borderId="86" xfId="0" applyFont="1" applyFill="1" applyBorder="1" applyAlignment="1">
      <alignment horizontal="left"/>
    </xf>
    <xf numFmtId="173" fontId="75" fillId="17" borderId="79" xfId="0" applyNumberFormat="1" applyFont="1" applyFill="1" applyBorder="1" applyAlignment="1">
      <alignment wrapText="1"/>
    </xf>
    <xf numFmtId="173" fontId="75" fillId="17" borderId="80" xfId="0" applyNumberFormat="1" applyFont="1" applyFill="1" applyBorder="1" applyAlignment="1">
      <alignment horizontal="center" wrapText="1"/>
    </xf>
    <xf numFmtId="173" fontId="7" fillId="17" borderId="76" xfId="0" applyNumberFormat="1" applyFont="1" applyFill="1" applyBorder="1" applyAlignment="1" applyProtection="1">
      <alignment wrapText="1"/>
      <protection locked="0"/>
    </xf>
    <xf numFmtId="173" fontId="7" fillId="17" borderId="86" xfId="0" applyNumberFormat="1" applyFont="1" applyFill="1" applyBorder="1" applyAlignment="1" applyProtection="1">
      <alignment wrapText="1"/>
      <protection locked="0"/>
    </xf>
    <xf numFmtId="41" fontId="7" fillId="18" borderId="77" xfId="3" applyNumberFormat="1" applyFont="1" applyFill="1" applyBorder="1" applyAlignment="1">
      <alignment wrapText="1"/>
    </xf>
    <xf numFmtId="41" fontId="7" fillId="18" borderId="90" xfId="3" applyNumberFormat="1" applyFont="1" applyFill="1" applyBorder="1" applyAlignment="1">
      <alignment wrapText="1"/>
    </xf>
    <xf numFmtId="0" fontId="75" fillId="17" borderId="78" xfId="0" applyFont="1" applyFill="1" applyBorder="1" applyAlignment="1"/>
    <xf numFmtId="174" fontId="7" fillId="17" borderId="79" xfId="3" applyNumberFormat="1" applyFont="1" applyFill="1" applyBorder="1" applyAlignment="1">
      <alignment wrapText="1"/>
    </xf>
    <xf numFmtId="174" fontId="7" fillId="17" borderId="80" xfId="3" applyNumberFormat="1" applyFont="1" applyFill="1" applyBorder="1" applyAlignment="1">
      <alignment wrapText="1"/>
    </xf>
    <xf numFmtId="0" fontId="7" fillId="0" borderId="76" xfId="0" applyFont="1" applyFill="1" applyBorder="1" applyAlignment="1" applyProtection="1">
      <alignment wrapText="1"/>
      <protection locked="0"/>
    </xf>
    <xf numFmtId="176" fontId="7" fillId="18" borderId="77" xfId="3" applyNumberFormat="1" applyFont="1" applyFill="1" applyBorder="1" applyAlignment="1">
      <alignment wrapText="1"/>
    </xf>
    <xf numFmtId="173" fontId="75" fillId="17" borderId="86" xfId="0" applyNumberFormat="1" applyFont="1" applyFill="1" applyBorder="1" applyAlignment="1"/>
    <xf numFmtId="174" fontId="7" fillId="17" borderId="77" xfId="3" applyNumberFormat="1" applyFont="1" applyFill="1" applyBorder="1" applyAlignment="1">
      <alignment wrapText="1"/>
    </xf>
    <xf numFmtId="0" fontId="75" fillId="17" borderId="86" xfId="0" applyFont="1" applyFill="1" applyBorder="1" applyAlignment="1"/>
    <xf numFmtId="173" fontId="75" fillId="17" borderId="77" xfId="0" applyNumberFormat="1" applyFont="1" applyFill="1" applyBorder="1" applyAlignment="1">
      <alignment wrapText="1"/>
    </xf>
    <xf numFmtId="0" fontId="75" fillId="17" borderId="86" xfId="0" applyFont="1" applyFill="1" applyBorder="1" applyAlignment="1" applyProtection="1"/>
    <xf numFmtId="173" fontId="75" fillId="18" borderId="88" xfId="0" applyNumberFormat="1" applyFont="1" applyFill="1" applyBorder="1" applyAlignment="1">
      <alignment wrapText="1"/>
    </xf>
    <xf numFmtId="0" fontId="75" fillId="17" borderId="81" xfId="0" applyFont="1" applyFill="1" applyBorder="1" applyAlignment="1">
      <alignment wrapText="1"/>
    </xf>
    <xf numFmtId="42" fontId="7" fillId="17" borderId="87" xfId="4" applyNumberFormat="1" applyFont="1" applyFill="1" applyBorder="1" applyAlignment="1">
      <alignment wrapText="1"/>
    </xf>
    <xf numFmtId="0" fontId="75" fillId="17" borderId="78" xfId="0" applyFont="1" applyFill="1" applyBorder="1" applyAlignment="1">
      <alignment wrapText="1"/>
    </xf>
    <xf numFmtId="0" fontId="75" fillId="17" borderId="91" xfId="0" applyFont="1" applyFill="1" applyBorder="1" applyAlignment="1"/>
    <xf numFmtId="0" fontId="75" fillId="17" borderId="92" xfId="0" applyFont="1" applyFill="1" applyBorder="1" applyAlignment="1"/>
    <xf numFmtId="0" fontId="0" fillId="17" borderId="92" xfId="0" applyFill="1" applyBorder="1" applyAlignment="1"/>
    <xf numFmtId="42" fontId="0" fillId="18" borderId="93" xfId="0" applyNumberFormat="1" applyFill="1" applyBorder="1" applyAlignment="1"/>
    <xf numFmtId="44" fontId="0" fillId="18" borderId="93" xfId="0" applyNumberFormat="1" applyFill="1" applyBorder="1" applyAlignment="1"/>
    <xf numFmtId="42" fontId="75" fillId="17" borderId="94" xfId="4" applyNumberFormat="1" applyFont="1" applyFill="1" applyBorder="1" applyAlignment="1">
      <alignment wrapText="1"/>
    </xf>
    <xf numFmtId="0" fontId="7" fillId="17" borderId="0" xfId="0" applyFont="1" applyFill="1" applyBorder="1" applyAlignment="1">
      <alignment horizontal="centerContinuous"/>
    </xf>
    <xf numFmtId="0" fontId="76" fillId="17" borderId="76" xfId="0" applyFont="1" applyFill="1" applyBorder="1" applyAlignment="1">
      <alignment wrapText="1"/>
    </xf>
    <xf numFmtId="0" fontId="4" fillId="17" borderId="0" xfId="1" applyFill="1" applyBorder="1" applyAlignment="1" applyProtection="1">
      <alignment wrapText="1"/>
    </xf>
    <xf numFmtId="0" fontId="7" fillId="17" borderId="77" xfId="0" applyFont="1" applyFill="1" applyBorder="1" applyAlignment="1">
      <alignment horizontal="left" wrapText="1"/>
    </xf>
    <xf numFmtId="0" fontId="80" fillId="17" borderId="84" xfId="0" applyFont="1" applyFill="1" applyBorder="1" applyAlignment="1">
      <alignment wrapText="1"/>
    </xf>
    <xf numFmtId="0" fontId="75" fillId="17" borderId="84" xfId="0" applyFont="1" applyFill="1" applyBorder="1" applyAlignment="1" applyProtection="1">
      <alignment wrapText="1"/>
      <protection locked="0"/>
    </xf>
    <xf numFmtId="42" fontId="7" fillId="17" borderId="0" xfId="0" applyNumberFormat="1" applyFont="1" applyFill="1" applyBorder="1" applyAlignment="1">
      <alignment wrapText="1"/>
    </xf>
    <xf numFmtId="42" fontId="7" fillId="17" borderId="0" xfId="4" applyNumberFormat="1" applyFont="1" applyFill="1" applyBorder="1" applyAlignment="1" applyProtection="1">
      <alignment wrapText="1"/>
      <protection locked="0"/>
    </xf>
    <xf numFmtId="42" fontId="7" fillId="17" borderId="83" xfId="4" applyNumberFormat="1" applyFont="1" applyFill="1" applyBorder="1" applyAlignment="1" applyProtection="1">
      <alignment wrapText="1"/>
      <protection locked="0"/>
    </xf>
    <xf numFmtId="41" fontId="7" fillId="17" borderId="0" xfId="3" applyNumberFormat="1" applyFont="1" applyFill="1" applyBorder="1" applyAlignment="1" applyProtection="1">
      <alignment wrapText="1"/>
      <protection locked="0"/>
    </xf>
    <xf numFmtId="41" fontId="7" fillId="17" borderId="83" xfId="3" applyNumberFormat="1" applyFont="1" applyFill="1" applyBorder="1" applyAlignment="1" applyProtection="1">
      <alignment wrapText="1"/>
      <protection locked="0"/>
    </xf>
    <xf numFmtId="0" fontId="75" fillId="17" borderId="82" xfId="0" applyFont="1" applyFill="1" applyBorder="1" applyAlignment="1" applyProtection="1">
      <alignment wrapText="1"/>
      <protection locked="0"/>
    </xf>
    <xf numFmtId="42" fontId="75" fillId="18" borderId="83" xfId="4" applyNumberFormat="1" applyFont="1" applyFill="1" applyBorder="1" applyAlignment="1">
      <alignment wrapText="1"/>
    </xf>
    <xf numFmtId="41" fontId="75" fillId="17" borderId="0" xfId="0" applyNumberFormat="1" applyFont="1" applyFill="1" applyBorder="1" applyAlignment="1">
      <alignment wrapText="1"/>
    </xf>
    <xf numFmtId="41" fontId="75" fillId="17" borderId="77" xfId="4" applyNumberFormat="1" applyFont="1" applyFill="1" applyBorder="1" applyAlignment="1">
      <alignment wrapText="1"/>
    </xf>
    <xf numFmtId="41" fontId="7" fillId="17" borderId="0" xfId="4" applyNumberFormat="1" applyFont="1" applyFill="1" applyBorder="1" applyAlignment="1">
      <alignment horizontal="right" wrapText="1"/>
    </xf>
    <xf numFmtId="41" fontId="7" fillId="17" borderId="77" xfId="0" applyNumberFormat="1" applyFont="1" applyFill="1" applyBorder="1" applyAlignment="1">
      <alignment wrapText="1"/>
    </xf>
    <xf numFmtId="0" fontId="78" fillId="17" borderId="76" xfId="0" applyFont="1" applyFill="1" applyBorder="1" applyAlignment="1">
      <alignment wrapText="1"/>
    </xf>
    <xf numFmtId="41" fontId="75" fillId="17" borderId="83" xfId="0" applyNumberFormat="1" applyFont="1" applyFill="1" applyBorder="1" applyAlignment="1">
      <alignment horizontal="center" wrapText="1"/>
    </xf>
    <xf numFmtId="173" fontId="75" fillId="17" borderId="76" xfId="0" applyNumberFormat="1" applyFont="1" applyFill="1" applyBorder="1" applyAlignment="1">
      <alignment horizontal="center" wrapText="1"/>
    </xf>
    <xf numFmtId="42" fontId="75" fillId="18" borderId="83" xfId="0" applyNumberFormat="1" applyFont="1" applyFill="1" applyBorder="1" applyAlignment="1">
      <alignment wrapText="1"/>
    </xf>
    <xf numFmtId="0" fontId="7" fillId="17" borderId="95" xfId="0" applyFont="1" applyFill="1" applyBorder="1" applyAlignment="1">
      <alignment wrapText="1"/>
    </xf>
    <xf numFmtId="0" fontId="7" fillId="17" borderId="96" xfId="0" applyFont="1" applyFill="1" applyBorder="1" applyAlignment="1">
      <alignment wrapText="1"/>
    </xf>
    <xf numFmtId="0" fontId="4" fillId="17" borderId="96" xfId="1" applyFill="1" applyBorder="1" applyAlignment="1" applyProtection="1">
      <alignment wrapText="1"/>
    </xf>
    <xf numFmtId="0" fontId="7" fillId="17" borderId="97" xfId="0" applyFont="1" applyFill="1" applyBorder="1" applyAlignment="1">
      <alignment wrapText="1"/>
    </xf>
    <xf numFmtId="0" fontId="4" fillId="0" borderId="75" xfId="1" applyBorder="1" applyAlignment="1" applyProtection="1">
      <alignment horizontal="center"/>
    </xf>
    <xf numFmtId="0" fontId="4" fillId="2" borderId="0" xfId="1" applyFill="1" applyAlignment="1" applyProtection="1">
      <alignment horizontal="center"/>
    </xf>
    <xf numFmtId="0" fontId="6" fillId="0" borderId="0" xfId="0" applyFont="1" applyAlignment="1">
      <alignment vertical="center" wrapText="1"/>
    </xf>
    <xf numFmtId="0" fontId="6" fillId="0" borderId="0" xfId="0" applyFont="1" applyAlignment="1">
      <alignment wrapText="1"/>
    </xf>
    <xf numFmtId="0" fontId="6" fillId="0" borderId="0" xfId="0" applyFont="1" applyFill="1" applyAlignment="1">
      <alignment vertical="center" wrapText="1"/>
    </xf>
    <xf numFmtId="0" fontId="0" fillId="2" borderId="35" xfId="0" applyFill="1" applyBorder="1" applyAlignment="1" applyProtection="1">
      <alignment vertical="center"/>
    </xf>
    <xf numFmtId="1" fontId="5" fillId="2" borderId="102" xfId="0" applyNumberFormat="1" applyFont="1" applyFill="1" applyBorder="1" applyAlignment="1" applyProtection="1">
      <alignment horizontal="center" vertical="center" wrapText="1"/>
    </xf>
    <xf numFmtId="0" fontId="86" fillId="12" borderId="0" xfId="0" applyFont="1" applyFill="1" applyBorder="1" applyAlignment="1" applyProtection="1">
      <alignment vertical="center"/>
    </xf>
    <xf numFmtId="0" fontId="6" fillId="12" borderId="0" xfId="0" applyFont="1" applyFill="1" applyAlignment="1">
      <alignment vertical="center"/>
    </xf>
    <xf numFmtId="0" fontId="6" fillId="12" borderId="3" xfId="0" applyFont="1" applyFill="1" applyBorder="1" applyAlignment="1">
      <alignment vertical="center"/>
    </xf>
    <xf numFmtId="0" fontId="18" fillId="12" borderId="0" xfId="0" applyFont="1" applyFill="1" applyBorder="1" applyAlignment="1" applyProtection="1">
      <alignment horizontal="left" vertical="center"/>
    </xf>
    <xf numFmtId="0" fontId="60" fillId="12" borderId="0" xfId="1" applyNumberFormat="1" applyFont="1" applyFill="1" applyBorder="1" applyAlignment="1" applyProtection="1">
      <alignment horizontal="left" vertical="top"/>
    </xf>
    <xf numFmtId="0" fontId="0" fillId="2" borderId="12" xfId="0" applyFill="1" applyBorder="1" applyAlignment="1" applyProtection="1">
      <alignment horizontal="center"/>
    </xf>
    <xf numFmtId="0" fontId="85" fillId="12" borderId="43" xfId="0" applyFont="1" applyFill="1" applyBorder="1" applyAlignment="1" applyProtection="1">
      <alignment horizontal="center"/>
    </xf>
    <xf numFmtId="0" fontId="85" fillId="12" borderId="55" xfId="0" applyFont="1" applyFill="1" applyBorder="1" applyAlignment="1" applyProtection="1"/>
    <xf numFmtId="0" fontId="86" fillId="12" borderId="39" xfId="0" applyFont="1" applyFill="1" applyBorder="1" applyAlignment="1" applyProtection="1">
      <alignment vertical="center"/>
    </xf>
    <xf numFmtId="0" fontId="84" fillId="12" borderId="37" xfId="0" quotePrefix="1" applyFont="1" applyFill="1" applyBorder="1" applyAlignment="1" applyProtection="1">
      <alignment horizontal="center" vertical="center"/>
    </xf>
    <xf numFmtId="0" fontId="84" fillId="12" borderId="39" xfId="0" applyFont="1" applyFill="1" applyBorder="1" applyProtection="1"/>
    <xf numFmtId="0" fontId="86" fillId="12" borderId="37" xfId="0" applyFont="1" applyFill="1" applyBorder="1" applyAlignment="1" applyProtection="1">
      <alignment horizontal="center" vertical="center"/>
    </xf>
    <xf numFmtId="14" fontId="86" fillId="12" borderId="37" xfId="0" applyNumberFormat="1" applyFont="1" applyFill="1" applyBorder="1" applyAlignment="1" applyProtection="1">
      <alignment horizontal="center" vertical="center"/>
    </xf>
    <xf numFmtId="0" fontId="1" fillId="2" borderId="20" xfId="0" applyFont="1" applyFill="1" applyBorder="1" applyAlignment="1" applyProtection="1">
      <alignment horizontal="right" vertical="center" wrapText="1"/>
    </xf>
    <xf numFmtId="0" fontId="0" fillId="2" borderId="12" xfId="0" applyFill="1" applyBorder="1" applyAlignment="1" applyProtection="1">
      <alignment vertical="center"/>
    </xf>
    <xf numFmtId="14" fontId="3" fillId="2" borderId="35" xfId="0" applyNumberFormat="1" applyFont="1" applyFill="1" applyBorder="1" applyAlignment="1" applyProtection="1">
      <alignment horizontal="center" vertical="center" wrapText="1"/>
    </xf>
    <xf numFmtId="0" fontId="3" fillId="2" borderId="12" xfId="0" applyNumberFormat="1" applyFont="1" applyFill="1" applyBorder="1" applyAlignment="1" applyProtection="1">
      <alignment horizontal="center" vertical="center" wrapText="1"/>
    </xf>
    <xf numFmtId="0" fontId="0" fillId="0" borderId="0" xfId="0" applyProtection="1">
      <protection hidden="1"/>
    </xf>
    <xf numFmtId="0" fontId="0" fillId="0" borderId="0" xfId="0" applyBorder="1" applyProtection="1">
      <protection hidden="1"/>
    </xf>
    <xf numFmtId="0" fontId="6" fillId="12" borderId="0" xfId="0" applyFont="1" applyFill="1" applyAlignment="1"/>
    <xf numFmtId="0" fontId="6" fillId="12" borderId="0" xfId="0" applyFont="1" applyFill="1" applyBorder="1" applyAlignment="1">
      <alignment vertical="center"/>
    </xf>
    <xf numFmtId="14" fontId="56" fillId="12" borderId="0" xfId="0" applyNumberFormat="1" applyFont="1" applyFill="1" applyBorder="1" applyAlignment="1" applyProtection="1">
      <alignment horizontal="left" vertical="center"/>
    </xf>
    <xf numFmtId="14" fontId="0" fillId="12" borderId="0" xfId="0" applyNumberFormat="1" applyFont="1" applyFill="1" applyBorder="1" applyAlignment="1" applyProtection="1">
      <alignment horizontal="left" vertical="center"/>
    </xf>
    <xf numFmtId="0" fontId="6" fillId="9" borderId="0" xfId="0" applyFont="1" applyFill="1" applyBorder="1" applyAlignment="1" applyProtection="1">
      <alignment horizontal="left" vertical="center" wrapText="1"/>
    </xf>
    <xf numFmtId="1" fontId="8" fillId="2" borderId="36" xfId="0" applyNumberFormat="1" applyFont="1" applyFill="1" applyBorder="1" applyAlignment="1" applyProtection="1">
      <alignment horizontal="center" vertical="center" wrapText="1"/>
    </xf>
    <xf numFmtId="0" fontId="51" fillId="2" borderId="20" xfId="0" applyFont="1" applyFill="1" applyBorder="1" applyAlignment="1" applyProtection="1">
      <alignment horizontal="center" vertical="center"/>
    </xf>
    <xf numFmtId="0" fontId="0" fillId="2" borderId="0" xfId="0" applyFont="1" applyFill="1" applyProtection="1"/>
    <xf numFmtId="0" fontId="13" fillId="2" borderId="0" xfId="0" applyFont="1" applyFill="1" applyProtection="1"/>
    <xf numFmtId="0" fontId="0" fillId="2" borderId="0" xfId="0" applyFill="1" applyAlignment="1" applyProtection="1">
      <alignment horizontal="left" vertical="top"/>
    </xf>
    <xf numFmtId="0" fontId="0" fillId="2" borderId="30" xfId="0" applyFont="1" applyFill="1" applyBorder="1" applyAlignment="1" applyProtection="1">
      <alignment wrapText="1"/>
    </xf>
    <xf numFmtId="0" fontId="0" fillId="2" borderId="0" xfId="0" applyFont="1" applyFill="1" applyBorder="1" applyAlignment="1" applyProtection="1">
      <alignment wrapText="1"/>
    </xf>
    <xf numFmtId="2" fontId="0" fillId="2" borderId="0" xfId="0" applyNumberFormat="1" applyFont="1" applyFill="1" applyBorder="1" applyAlignment="1" applyProtection="1">
      <alignment horizontal="center" vertical="center" wrapText="1"/>
    </xf>
    <xf numFmtId="0" fontId="0" fillId="2" borderId="0" xfId="0" applyFont="1" applyFill="1" applyBorder="1" applyAlignment="1" applyProtection="1">
      <alignment horizontal="left" wrapText="1"/>
    </xf>
    <xf numFmtId="0" fontId="4" fillId="2" borderId="0" xfId="1" applyFill="1" applyBorder="1" applyAlignment="1" applyProtection="1">
      <alignment horizontal="left" wrapText="1"/>
    </xf>
    <xf numFmtId="0" fontId="4" fillId="2" borderId="12" xfId="1" applyFill="1" applyBorder="1" applyAlignment="1" applyProtection="1">
      <alignment horizontal="center" vertical="center"/>
    </xf>
    <xf numFmtId="169" fontId="37" fillId="6" borderId="49" xfId="0" applyNumberFormat="1" applyFont="1" applyFill="1" applyBorder="1" applyAlignment="1" applyProtection="1">
      <alignment horizontal="center" vertical="center" wrapText="1"/>
    </xf>
    <xf numFmtId="0" fontId="36" fillId="2" borderId="105" xfId="1" applyFont="1" applyFill="1" applyBorder="1" applyAlignment="1" applyProtection="1">
      <alignment horizontal="left" vertical="center" wrapText="1"/>
    </xf>
    <xf numFmtId="0" fontId="36" fillId="2" borderId="2" xfId="1" applyFont="1" applyFill="1" applyBorder="1" applyAlignment="1" applyProtection="1">
      <alignment horizontal="left" vertical="center" wrapText="1"/>
    </xf>
    <xf numFmtId="2" fontId="71" fillId="2" borderId="2" xfId="1" applyNumberFormat="1" applyFont="1" applyFill="1" applyBorder="1" applyAlignment="1" applyProtection="1">
      <alignment horizontal="right" vertical="center" wrapText="1"/>
    </xf>
    <xf numFmtId="14" fontId="68" fillId="5" borderId="99" xfId="0" applyNumberFormat="1" applyFont="1" applyFill="1" applyBorder="1" applyAlignment="1" applyProtection="1">
      <alignment horizontal="right" vertical="center" wrapText="1"/>
    </xf>
    <xf numFmtId="0" fontId="70" fillId="5" borderId="100" xfId="0" applyFont="1" applyFill="1" applyBorder="1" applyAlignment="1" applyProtection="1">
      <alignment horizontal="center" vertical="center" wrapText="1"/>
    </xf>
    <xf numFmtId="0" fontId="89" fillId="2" borderId="0" xfId="0" applyFont="1" applyFill="1" applyProtection="1"/>
    <xf numFmtId="0" fontId="3" fillId="2" borderId="12" xfId="0" applyFont="1" applyFill="1" applyBorder="1" applyAlignment="1" applyProtection="1">
      <alignment horizontal="right" vertical="center" wrapText="1"/>
    </xf>
    <xf numFmtId="0" fontId="0" fillId="12" borderId="0" xfId="0" applyFill="1" applyAlignment="1" applyProtection="1">
      <alignment vertical="top" wrapText="1" shrinkToFit="1"/>
    </xf>
    <xf numFmtId="0" fontId="44" fillId="2" borderId="37" xfId="0" applyFont="1" applyFill="1" applyBorder="1" applyAlignment="1" applyProtection="1">
      <alignment horizontal="center" vertical="center" wrapText="1"/>
    </xf>
    <xf numFmtId="0" fontId="44" fillId="2" borderId="39" xfId="0" applyFont="1" applyFill="1" applyBorder="1" applyAlignment="1" applyProtection="1">
      <alignment horizontal="center" vertical="center"/>
    </xf>
    <xf numFmtId="1" fontId="5" fillId="2" borderId="1" xfId="0" applyNumberFormat="1" applyFont="1" applyFill="1" applyBorder="1" applyAlignment="1" applyProtection="1">
      <alignment horizontal="center" vertical="center" wrapText="1"/>
    </xf>
    <xf numFmtId="0" fontId="12" fillId="2" borderId="0" xfId="0" applyFont="1" applyFill="1" applyBorder="1" applyAlignment="1" applyProtection="1">
      <alignment horizontal="left" vertical="center" wrapText="1"/>
    </xf>
    <xf numFmtId="1" fontId="5" fillId="2" borderId="109" xfId="0" applyNumberFormat="1" applyFont="1" applyFill="1" applyBorder="1" applyAlignment="1" applyProtection="1">
      <alignment horizontal="center" vertical="center" wrapText="1"/>
    </xf>
    <xf numFmtId="0" fontId="33" fillId="2" borderId="41" xfId="1" applyFont="1" applyFill="1" applyBorder="1" applyAlignment="1" applyProtection="1">
      <alignment horizontal="right" vertical="center" wrapText="1"/>
    </xf>
    <xf numFmtId="0" fontId="33" fillId="2" borderId="51" xfId="1" applyFont="1" applyFill="1" applyBorder="1" applyAlignment="1" applyProtection="1">
      <alignment horizontal="right" vertical="center" wrapText="1"/>
    </xf>
    <xf numFmtId="0" fontId="0" fillId="2" borderId="41" xfId="0" applyFill="1" applyBorder="1" applyProtection="1"/>
    <xf numFmtId="0" fontId="0" fillId="2" borderId="55" xfId="0" applyFill="1" applyBorder="1" applyProtection="1"/>
    <xf numFmtId="0" fontId="0" fillId="2" borderId="39" xfId="0" applyFill="1" applyBorder="1" applyProtection="1"/>
    <xf numFmtId="0" fontId="0" fillId="2" borderId="50" xfId="0" applyFill="1" applyBorder="1" applyProtection="1"/>
    <xf numFmtId="1" fontId="5" fillId="2" borderId="37" xfId="0" applyNumberFormat="1" applyFont="1" applyFill="1" applyBorder="1" applyAlignment="1" applyProtection="1">
      <alignment horizontal="center" vertical="center" wrapText="1"/>
    </xf>
    <xf numFmtId="0" fontId="91" fillId="2" borderId="0" xfId="0" applyFont="1" applyFill="1" applyProtection="1"/>
    <xf numFmtId="0" fontId="92" fillId="2" borderId="0" xfId="0" applyFont="1" applyFill="1" applyProtection="1"/>
    <xf numFmtId="1" fontId="3" fillId="2" borderId="0" xfId="0" applyNumberFormat="1" applyFont="1" applyFill="1" applyBorder="1" applyAlignment="1" applyProtection="1">
      <alignment horizontal="center" vertical="center" wrapText="1"/>
      <protection locked="0"/>
    </xf>
    <xf numFmtId="0" fontId="0" fillId="5" borderId="0" xfId="0" applyFill="1" applyProtection="1"/>
    <xf numFmtId="0" fontId="0" fillId="5" borderId="0" xfId="0" applyFill="1" applyBorder="1" applyProtection="1"/>
    <xf numFmtId="0" fontId="26" fillId="5" borderId="0" xfId="1" applyFont="1" applyFill="1" applyBorder="1" applyAlignment="1" applyProtection="1">
      <alignment horizontal="center" vertical="center" wrapText="1"/>
    </xf>
    <xf numFmtId="1" fontId="3" fillId="5" borderId="0" xfId="0" applyNumberFormat="1" applyFont="1" applyFill="1" applyBorder="1" applyAlignment="1" applyProtection="1">
      <alignment horizontal="center" vertical="center" wrapText="1"/>
      <protection locked="0"/>
    </xf>
    <xf numFmtId="167" fontId="3" fillId="2" borderId="109" xfId="0" applyNumberFormat="1" applyFont="1" applyFill="1" applyBorder="1" applyAlignment="1" applyProtection="1">
      <alignment horizontal="center" vertical="center" wrapText="1"/>
    </xf>
    <xf numFmtId="167" fontId="5" fillId="2" borderId="115" xfId="0" applyNumberFormat="1" applyFont="1" applyFill="1" applyBorder="1" applyAlignment="1" applyProtection="1">
      <alignment horizontal="center" vertical="center" wrapText="1"/>
    </xf>
    <xf numFmtId="0" fontId="3" fillId="2" borderId="37" xfId="0" applyFont="1" applyFill="1" applyBorder="1" applyAlignment="1" applyProtection="1">
      <alignment horizontal="center" vertical="center" wrapText="1"/>
    </xf>
    <xf numFmtId="0" fontId="93" fillId="2" borderId="12" xfId="0" applyFont="1" applyFill="1" applyBorder="1" applyAlignment="1" applyProtection="1">
      <alignment horizontal="center" vertical="center"/>
    </xf>
    <xf numFmtId="14" fontId="93" fillId="2" borderId="12" xfId="0" applyNumberFormat="1" applyFont="1" applyFill="1" applyBorder="1" applyAlignment="1" applyProtection="1">
      <alignment horizontal="center" vertical="center" wrapText="1"/>
    </xf>
    <xf numFmtId="14" fontId="93" fillId="2" borderId="12" xfId="0" applyNumberFormat="1" applyFont="1" applyFill="1" applyBorder="1" applyAlignment="1" applyProtection="1">
      <alignment horizontal="center" vertical="center"/>
    </xf>
    <xf numFmtId="14" fontId="93" fillId="2" borderId="0" xfId="0" applyNumberFormat="1" applyFont="1" applyFill="1" applyAlignment="1" applyProtection="1">
      <alignment horizontal="center" vertical="center"/>
    </xf>
    <xf numFmtId="14" fontId="93" fillId="2" borderId="39" xfId="0" applyNumberFormat="1" applyFont="1" applyFill="1" applyBorder="1" applyAlignment="1" applyProtection="1">
      <alignment horizontal="center" vertical="center" wrapText="1"/>
    </xf>
    <xf numFmtId="169" fontId="3" fillId="6" borderId="116" xfId="0" applyNumberFormat="1" applyFont="1" applyFill="1" applyBorder="1" applyAlignment="1" applyProtection="1">
      <alignment horizontal="center" vertical="center" wrapText="1"/>
    </xf>
    <xf numFmtId="0" fontId="94" fillId="2" borderId="0" xfId="0" applyFont="1" applyFill="1" applyBorder="1" applyAlignment="1" applyProtection="1">
      <alignment horizontal="center" vertical="center" wrapText="1"/>
    </xf>
    <xf numFmtId="0" fontId="94" fillId="2" borderId="37" xfId="0" applyFont="1" applyFill="1" applyBorder="1" applyAlignment="1" applyProtection="1">
      <alignment horizontal="center" vertical="center" wrapText="1"/>
    </xf>
    <xf numFmtId="0" fontId="87" fillId="2" borderId="0" xfId="0" applyFont="1" applyFill="1" applyAlignment="1" applyProtection="1">
      <alignment vertical="center"/>
    </xf>
    <xf numFmtId="0" fontId="95" fillId="2" borderId="0" xfId="0" applyFont="1" applyFill="1" applyProtection="1"/>
    <xf numFmtId="0" fontId="0" fillId="5" borderId="0"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 fontId="8" fillId="2" borderId="36" xfId="0" applyNumberFormat="1" applyFont="1" applyFill="1" applyBorder="1" applyAlignment="1" applyProtection="1">
      <alignment horizontal="center" vertical="top" wrapText="1"/>
    </xf>
    <xf numFmtId="0" fontId="26" fillId="2" borderId="0" xfId="1" applyFont="1" applyFill="1" applyBorder="1" applyAlignment="1" applyProtection="1">
      <alignment horizontal="center" vertical="center" wrapText="1"/>
    </xf>
    <xf numFmtId="0" fontId="33" fillId="2" borderId="106" xfId="1" applyFont="1" applyFill="1" applyBorder="1" applyAlignment="1" applyProtection="1">
      <alignment horizontal="right" vertical="center" wrapText="1"/>
    </xf>
    <xf numFmtId="0" fontId="24" fillId="2" borderId="116" xfId="0" applyFont="1" applyFill="1" applyBorder="1" applyAlignment="1" applyProtection="1">
      <alignment horizontal="center" wrapText="1"/>
    </xf>
    <xf numFmtId="0" fontId="24" fillId="2" borderId="116" xfId="0" applyFont="1" applyFill="1" applyBorder="1" applyAlignment="1" applyProtection="1">
      <alignment horizontal="center"/>
    </xf>
    <xf numFmtId="170" fontId="96" fillId="2" borderId="0" xfId="0" applyNumberFormat="1" applyFont="1" applyFill="1" applyBorder="1" applyAlignment="1" applyProtection="1">
      <alignment horizontal="center" vertical="center" wrapText="1"/>
    </xf>
    <xf numFmtId="0" fontId="0" fillId="3" borderId="0" xfId="0" applyFill="1" applyProtection="1"/>
    <xf numFmtId="0" fontId="0" fillId="0" borderId="41" xfId="0" applyBorder="1" applyAlignment="1"/>
    <xf numFmtId="0" fontId="0" fillId="2" borderId="41" xfId="0" applyFill="1" applyBorder="1" applyAlignment="1"/>
    <xf numFmtId="0" fontId="0" fillId="5" borderId="0" xfId="0" applyFill="1" applyBorder="1" applyAlignment="1"/>
    <xf numFmtId="0" fontId="6" fillId="2" borderId="12" xfId="0" applyFont="1" applyFill="1" applyBorder="1" applyProtection="1"/>
    <xf numFmtId="0" fontId="40" fillId="0" borderId="43" xfId="0" applyFont="1" applyFill="1" applyBorder="1" applyAlignment="1" applyProtection="1">
      <alignment horizontal="left" vertical="center"/>
    </xf>
    <xf numFmtId="0" fontId="40" fillId="5" borderId="37" xfId="0" applyFont="1" applyFill="1" applyBorder="1" applyAlignment="1" applyProtection="1">
      <alignment horizontal="left" vertical="center"/>
    </xf>
    <xf numFmtId="0" fontId="0" fillId="2" borderId="55" xfId="0" applyFill="1" applyBorder="1" applyAlignment="1"/>
    <xf numFmtId="0" fontId="0" fillId="5" borderId="39" xfId="0" applyFill="1" applyBorder="1" applyAlignment="1"/>
    <xf numFmtId="0" fontId="90" fillId="5" borderId="37" xfId="0" applyFont="1" applyFill="1" applyBorder="1" applyProtection="1"/>
    <xf numFmtId="0" fontId="0" fillId="5" borderId="39" xfId="0" applyFill="1" applyBorder="1" applyProtection="1"/>
    <xf numFmtId="0" fontId="28" fillId="4" borderId="114" xfId="1" applyFont="1" applyFill="1" applyBorder="1" applyAlignment="1" applyProtection="1">
      <alignment horizontal="right" vertical="center" wrapText="1"/>
    </xf>
    <xf numFmtId="0" fontId="28" fillId="5" borderId="37" xfId="1" applyFont="1" applyFill="1" applyBorder="1" applyAlignment="1" applyProtection="1">
      <alignment horizontal="left" vertical="center" wrapText="1"/>
    </xf>
    <xf numFmtId="1" fontId="8" fillId="5" borderId="39" xfId="0" applyNumberFormat="1" applyFont="1" applyFill="1" applyBorder="1" applyAlignment="1" applyProtection="1">
      <alignment horizontal="center" vertical="center" wrapText="1"/>
    </xf>
    <xf numFmtId="1" fontId="8" fillId="2" borderId="39" xfId="0" applyNumberFormat="1" applyFont="1" applyFill="1" applyBorder="1" applyAlignment="1" applyProtection="1">
      <alignment horizontal="center" vertical="top" wrapText="1"/>
    </xf>
    <xf numFmtId="0" fontId="90" fillId="5" borderId="37" xfId="1" applyFont="1" applyFill="1" applyBorder="1" applyAlignment="1" applyProtection="1">
      <alignment horizontal="left" vertical="center" wrapText="1"/>
    </xf>
    <xf numFmtId="1" fontId="8" fillId="5" borderId="39" xfId="0" applyNumberFormat="1" applyFont="1" applyFill="1" applyBorder="1" applyAlignment="1" applyProtection="1">
      <alignment horizontal="center" vertical="top" wrapText="1"/>
    </xf>
    <xf numFmtId="0" fontId="91" fillId="0" borderId="37" xfId="0" applyFont="1" applyFill="1" applyBorder="1" applyProtection="1"/>
    <xf numFmtId="14" fontId="0" fillId="2" borderId="12" xfId="0" applyNumberFormat="1" applyFont="1" applyFill="1" applyBorder="1" applyAlignment="1">
      <alignment horizontal="center" vertical="center"/>
    </xf>
    <xf numFmtId="0" fontId="91" fillId="0" borderId="52" xfId="0" applyFont="1" applyFill="1" applyBorder="1" applyProtection="1"/>
    <xf numFmtId="0" fontId="0" fillId="2" borderId="51" xfId="0" applyFill="1" applyBorder="1" applyProtection="1"/>
    <xf numFmtId="1" fontId="3" fillId="0" borderId="16" xfId="0" applyNumberFormat="1" applyFont="1" applyBorder="1" applyAlignment="1" applyProtection="1">
      <alignment horizontal="center" vertical="center" wrapText="1"/>
      <protection locked="0"/>
    </xf>
    <xf numFmtId="1" fontId="8" fillId="2" borderId="17" xfId="0" applyNumberFormat="1" applyFont="1" applyFill="1" applyBorder="1" applyAlignment="1" applyProtection="1">
      <alignment horizontal="center" vertical="center" wrapText="1"/>
    </xf>
    <xf numFmtId="1" fontId="3" fillId="0" borderId="9" xfId="0" applyNumberFormat="1" applyFont="1" applyBorder="1" applyAlignment="1" applyProtection="1">
      <alignment horizontal="center" vertical="center" wrapText="1"/>
      <protection locked="0"/>
    </xf>
    <xf numFmtId="0" fontId="28" fillId="4" borderId="62" xfId="1" applyFont="1" applyFill="1" applyBorder="1" applyAlignment="1" applyProtection="1">
      <alignment horizontal="right" vertical="center" wrapText="1"/>
    </xf>
    <xf numFmtId="0" fontId="92" fillId="0" borderId="37" xfId="0" applyFont="1" applyFill="1" applyBorder="1" applyProtection="1"/>
    <xf numFmtId="0" fontId="0" fillId="5" borderId="37" xfId="0" applyFill="1" applyBorder="1" applyProtection="1"/>
    <xf numFmtId="0" fontId="33" fillId="2" borderId="114" xfId="1" applyFont="1" applyFill="1" applyBorder="1" applyAlignment="1" applyProtection="1">
      <alignment horizontal="right" vertical="center" wrapText="1"/>
    </xf>
    <xf numFmtId="1" fontId="3" fillId="2" borderId="41" xfId="0" applyNumberFormat="1" applyFont="1" applyFill="1" applyBorder="1" applyAlignment="1" applyProtection="1">
      <alignment horizontal="left" vertical="center" wrapText="1"/>
    </xf>
    <xf numFmtId="1" fontId="8" fillId="2" borderId="55" xfId="0" applyNumberFormat="1" applyFont="1" applyFill="1" applyBorder="1" applyAlignment="1" applyProtection="1">
      <alignment horizontal="center" vertical="center" wrapText="1"/>
    </xf>
    <xf numFmtId="0" fontId="0" fillId="2" borderId="113" xfId="0" applyFill="1" applyBorder="1" applyProtection="1"/>
    <xf numFmtId="0" fontId="92" fillId="3" borderId="43" xfId="0" applyFont="1" applyFill="1" applyBorder="1" applyProtection="1"/>
    <xf numFmtId="0" fontId="91" fillId="0" borderId="37" xfId="0" applyFont="1" applyBorder="1" applyProtection="1"/>
    <xf numFmtId="1" fontId="3" fillId="0" borderId="109" xfId="0" applyNumberFormat="1" applyFont="1" applyFill="1" applyBorder="1" applyAlignment="1" applyProtection="1">
      <alignment horizontal="center" vertical="center" wrapText="1"/>
      <protection locked="0"/>
    </xf>
    <xf numFmtId="0" fontId="91" fillId="0" borderId="52" xfId="0" applyFont="1" applyBorder="1" applyProtection="1"/>
    <xf numFmtId="14" fontId="1" fillId="0" borderId="0" xfId="0" applyNumberFormat="1"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0" fillId="0" borderId="0" xfId="0" applyAlignment="1">
      <alignment horizontal="left" vertical="top"/>
    </xf>
    <xf numFmtId="169" fontId="63" fillId="14" borderId="65" xfId="0" applyNumberFormat="1" applyFont="1" applyFill="1" applyBorder="1" applyAlignment="1">
      <alignment horizontal="left" vertical="top" wrapText="1"/>
    </xf>
    <xf numFmtId="0" fontId="63" fillId="14" borderId="65" xfId="1" applyFont="1" applyFill="1" applyBorder="1" applyAlignment="1" applyProtection="1">
      <alignment horizontal="left" vertical="top" wrapText="1"/>
    </xf>
    <xf numFmtId="0" fontId="63" fillId="14" borderId="65" xfId="0" applyFont="1" applyFill="1" applyBorder="1" applyAlignment="1">
      <alignment horizontal="left" vertical="top"/>
    </xf>
    <xf numFmtId="0" fontId="63" fillId="14" borderId="65" xfId="0" applyFont="1" applyFill="1" applyBorder="1" applyAlignment="1">
      <alignment horizontal="left" vertical="top" wrapText="1"/>
    </xf>
    <xf numFmtId="0" fontId="63" fillId="14" borderId="66" xfId="1" applyFont="1" applyFill="1" applyBorder="1" applyAlignment="1" applyProtection="1">
      <alignment horizontal="left" vertical="top" wrapText="1"/>
    </xf>
    <xf numFmtId="0" fontId="63" fillId="14" borderId="70" xfId="0" applyFont="1" applyFill="1" applyBorder="1" applyAlignment="1">
      <alignment horizontal="left" vertical="top" wrapText="1"/>
    </xf>
    <xf numFmtId="0" fontId="64" fillId="15" borderId="67" xfId="0" applyFont="1" applyFill="1" applyBorder="1" applyAlignment="1">
      <alignment horizontal="center" vertical="center" wrapText="1"/>
    </xf>
    <xf numFmtId="1" fontId="1" fillId="15" borderId="67" xfId="0" applyNumberFormat="1" applyFont="1" applyFill="1" applyBorder="1" applyAlignment="1">
      <alignment horizontal="center" vertical="center" wrapText="1"/>
    </xf>
    <xf numFmtId="1" fontId="0" fillId="15" borderId="67" xfId="0" applyNumberFormat="1" applyFont="1" applyFill="1" applyBorder="1"/>
    <xf numFmtId="168" fontId="7" fillId="15" borderId="67" xfId="0" applyNumberFormat="1" applyFont="1" applyFill="1" applyBorder="1" applyAlignment="1">
      <alignment horizontal="left" vertical="center"/>
    </xf>
    <xf numFmtId="168" fontId="1" fillId="15" borderId="67" xfId="0" applyNumberFormat="1" applyFont="1" applyFill="1" applyBorder="1" applyAlignment="1">
      <alignment horizontal="center" vertical="center" wrapText="1"/>
    </xf>
    <xf numFmtId="1" fontId="10" fillId="15" borderId="67" xfId="0" applyNumberFormat="1" applyFont="1" applyFill="1" applyBorder="1"/>
    <xf numFmtId="1" fontId="1" fillId="15" borderId="68" xfId="0" applyNumberFormat="1" applyFont="1" applyFill="1" applyBorder="1" applyAlignment="1">
      <alignment horizontal="center" vertical="center" wrapText="1"/>
    </xf>
    <xf numFmtId="14" fontId="1" fillId="15" borderId="69" xfId="0" applyNumberFormat="1" applyFont="1" applyFill="1" applyBorder="1" applyAlignment="1">
      <alignment horizontal="center" vertical="center" wrapText="1"/>
    </xf>
    <xf numFmtId="0" fontId="1" fillId="15" borderId="0" xfId="0" applyNumberFormat="1" applyFont="1" applyFill="1" applyAlignment="1">
      <alignment horizontal="center" vertical="center" wrapText="1"/>
    </xf>
    <xf numFmtId="0" fontId="64" fillId="16" borderId="67" xfId="0" applyFont="1" applyFill="1" applyBorder="1" applyAlignment="1">
      <alignment horizontal="center" vertical="center" wrapText="1"/>
    </xf>
    <xf numFmtId="1" fontId="1" fillId="16" borderId="67" xfId="0" applyNumberFormat="1" applyFont="1" applyFill="1" applyBorder="1" applyAlignment="1">
      <alignment horizontal="center" vertical="center" wrapText="1"/>
    </xf>
    <xf numFmtId="1" fontId="0" fillId="16" borderId="67" xfId="0" applyNumberFormat="1" applyFont="1" applyFill="1" applyBorder="1"/>
    <xf numFmtId="168" fontId="7" fillId="16" borderId="67" xfId="0" applyNumberFormat="1" applyFont="1" applyFill="1" applyBorder="1" applyAlignment="1">
      <alignment horizontal="left" vertical="center"/>
    </xf>
    <xf numFmtId="168" fontId="1" fillId="16" borderId="67" xfId="0" applyNumberFormat="1" applyFont="1" applyFill="1" applyBorder="1" applyAlignment="1">
      <alignment horizontal="center" vertical="center" wrapText="1"/>
    </xf>
    <xf numFmtId="1" fontId="10" fillId="16" borderId="67" xfId="0" applyNumberFormat="1" applyFont="1" applyFill="1" applyBorder="1"/>
    <xf numFmtId="1" fontId="1" fillId="16" borderId="68" xfId="0" applyNumberFormat="1" applyFont="1" applyFill="1" applyBorder="1" applyAlignment="1">
      <alignment horizontal="center" vertical="center" wrapText="1"/>
    </xf>
    <xf numFmtId="1" fontId="7" fillId="15" borderId="67" xfId="0" applyNumberFormat="1" applyFont="1" applyFill="1" applyBorder="1" applyAlignment="1">
      <alignment horizontal="left" vertical="center"/>
    </xf>
    <xf numFmtId="1" fontId="7" fillId="16" borderId="67" xfId="0" applyNumberFormat="1" applyFont="1" applyFill="1" applyBorder="1" applyAlignment="1">
      <alignment horizontal="left" vertical="center"/>
    </xf>
    <xf numFmtId="0" fontId="64" fillId="15" borderId="69" xfId="0" applyFont="1" applyFill="1" applyBorder="1" applyAlignment="1">
      <alignment horizontal="center" vertical="center" wrapText="1"/>
    </xf>
    <xf numFmtId="1" fontId="1" fillId="15" borderId="69" xfId="0" applyNumberFormat="1" applyFont="1" applyFill="1" applyBorder="1" applyAlignment="1">
      <alignment horizontal="center" vertical="center" wrapText="1"/>
    </xf>
    <xf numFmtId="1" fontId="0" fillId="15" borderId="69" xfId="0" applyNumberFormat="1" applyFont="1" applyFill="1" applyBorder="1"/>
    <xf numFmtId="1" fontId="7" fillId="15" borderId="69" xfId="0" applyNumberFormat="1" applyFont="1" applyFill="1" applyBorder="1" applyAlignment="1">
      <alignment horizontal="left" vertical="center"/>
    </xf>
    <xf numFmtId="168" fontId="1" fillId="15" borderId="69" xfId="0" applyNumberFormat="1" applyFont="1" applyFill="1" applyBorder="1" applyAlignment="1">
      <alignment horizontal="center" vertical="center" wrapText="1"/>
    </xf>
    <xf numFmtId="1" fontId="10" fillId="15" borderId="69" xfId="0" applyNumberFormat="1" applyFont="1" applyFill="1" applyBorder="1"/>
    <xf numFmtId="1" fontId="1" fillId="15" borderId="0" xfId="0" applyNumberFormat="1" applyFont="1" applyFill="1" applyBorder="1" applyAlignment="1">
      <alignment horizontal="center" vertical="center" wrapText="1"/>
    </xf>
    <xf numFmtId="0" fontId="0" fillId="2" borderId="0" xfId="0" applyFill="1" applyAlignment="1"/>
    <xf numFmtId="0" fontId="0" fillId="2" borderId="0" xfId="0" applyFill="1" applyProtection="1">
      <protection hidden="1"/>
    </xf>
    <xf numFmtId="0" fontId="41" fillId="2" borderId="0" xfId="0" applyFont="1" applyFill="1" applyProtection="1">
      <protection hidden="1"/>
    </xf>
    <xf numFmtId="14" fontId="84" fillId="3" borderId="0" xfId="0" applyNumberFormat="1" applyFont="1" applyFill="1" applyBorder="1" applyAlignment="1">
      <alignment horizontal="center" vertical="center"/>
    </xf>
    <xf numFmtId="0" fontId="0" fillId="12" borderId="0" xfId="0" applyFont="1" applyFill="1" applyBorder="1" applyAlignment="1" applyProtection="1">
      <alignment vertical="center"/>
    </xf>
    <xf numFmtId="0" fontId="0" fillId="12" borderId="0" xfId="0" applyFont="1" applyFill="1" applyBorder="1" applyAlignment="1" applyProtection="1"/>
    <xf numFmtId="0" fontId="0" fillId="12" borderId="0" xfId="0" applyFill="1" applyBorder="1" applyAlignment="1" applyProtection="1">
      <alignment vertical="top" wrapText="1"/>
    </xf>
    <xf numFmtId="0" fontId="28" fillId="4" borderId="5" xfId="0" applyFont="1" applyFill="1" applyBorder="1" applyAlignment="1" applyProtection="1">
      <alignment horizontal="left" wrapText="1"/>
    </xf>
    <xf numFmtId="0" fontId="28" fillId="4" borderId="107" xfId="0" applyFont="1" applyFill="1" applyBorder="1" applyAlignment="1" applyProtection="1">
      <alignment horizontal="left" wrapText="1"/>
    </xf>
    <xf numFmtId="0" fontId="28" fillId="4" borderId="112" xfId="0" applyFont="1" applyFill="1" applyBorder="1" applyAlignment="1" applyProtection="1">
      <alignment horizontal="left" wrapText="1"/>
    </xf>
    <xf numFmtId="0" fontId="28" fillId="2" borderId="107" xfId="1" applyFont="1" applyFill="1" applyBorder="1" applyAlignment="1" applyProtection="1">
      <alignment horizontal="left" vertical="center" wrapText="1"/>
    </xf>
    <xf numFmtId="0" fontId="28" fillId="2" borderId="112" xfId="1" applyFont="1" applyFill="1" applyBorder="1" applyAlignment="1" applyProtection="1">
      <alignment horizontal="left" vertical="center" wrapText="1"/>
    </xf>
    <xf numFmtId="0" fontId="28" fillId="2" borderId="7" xfId="1" applyFont="1" applyFill="1" applyBorder="1" applyAlignment="1" applyProtection="1">
      <alignment horizontal="left" vertical="center" wrapText="1"/>
    </xf>
    <xf numFmtId="1" fontId="34" fillId="2" borderId="15" xfId="0" applyNumberFormat="1" applyFont="1" applyFill="1" applyBorder="1" applyAlignment="1" applyProtection="1">
      <alignment horizontal="center" vertical="top" wrapText="1"/>
    </xf>
    <xf numFmtId="0" fontId="28" fillId="5" borderId="24" xfId="1" applyFont="1" applyFill="1" applyBorder="1" applyAlignment="1" applyProtection="1">
      <alignment horizontal="right" vertical="center" wrapText="1"/>
    </xf>
    <xf numFmtId="0" fontId="28" fillId="8" borderId="62" xfId="1" applyFont="1" applyFill="1" applyBorder="1" applyAlignment="1" applyProtection="1">
      <alignment horizontal="right" vertical="center" wrapText="1"/>
    </xf>
    <xf numFmtId="0" fontId="42" fillId="12" borderId="30" xfId="0" applyFont="1" applyFill="1" applyBorder="1" applyAlignment="1" applyProtection="1">
      <alignment vertical="center" wrapText="1"/>
    </xf>
    <xf numFmtId="0" fontId="13" fillId="12" borderId="0" xfId="0" applyFont="1" applyFill="1" applyBorder="1" applyAlignment="1" applyProtection="1">
      <alignment horizontal="left" vertical="center"/>
    </xf>
    <xf numFmtId="0" fontId="6" fillId="19" borderId="0" xfId="0" applyFont="1" applyFill="1" applyBorder="1" applyAlignment="1">
      <alignment vertical="center"/>
    </xf>
    <xf numFmtId="0" fontId="6" fillId="19" borderId="0" xfId="0" applyFont="1" applyFill="1" applyAlignment="1">
      <alignment vertical="center"/>
    </xf>
    <xf numFmtId="0" fontId="6" fillId="19" borderId="0" xfId="0" applyFont="1" applyFill="1" applyBorder="1" applyAlignment="1">
      <alignment horizontal="right" vertical="center"/>
    </xf>
    <xf numFmtId="0" fontId="6" fillId="19" borderId="0" xfId="0" applyFont="1" applyFill="1" applyBorder="1" applyAlignment="1">
      <alignment horizontal="center" vertical="center" wrapText="1"/>
    </xf>
    <xf numFmtId="0" fontId="6" fillId="19" borderId="0" xfId="0" applyFont="1" applyFill="1" applyBorder="1" applyAlignment="1">
      <alignment vertical="center" wrapText="1"/>
    </xf>
    <xf numFmtId="0" fontId="19" fillId="19" borderId="0" xfId="0" applyFont="1" applyFill="1" applyBorder="1" applyAlignment="1" applyProtection="1">
      <alignment horizontal="center" vertical="center"/>
    </xf>
    <xf numFmtId="0" fontId="6" fillId="19" borderId="0" xfId="0" applyFont="1" applyFill="1" applyBorder="1" applyAlignment="1" applyProtection="1">
      <alignment horizontal="right" vertical="center"/>
    </xf>
    <xf numFmtId="0" fontId="6" fillId="19" borderId="0" xfId="0" applyFont="1" applyFill="1" applyAlignment="1" applyProtection="1">
      <alignment horizontal="center" vertical="center"/>
    </xf>
    <xf numFmtId="0" fontId="42" fillId="19" borderId="0" xfId="0" applyFont="1" applyFill="1" applyBorder="1" applyAlignment="1" applyProtection="1">
      <alignment horizontal="left" vertical="top"/>
    </xf>
    <xf numFmtId="0" fontId="42" fillId="19" borderId="0" xfId="0" applyFont="1" applyFill="1" applyBorder="1" applyAlignment="1" applyProtection="1">
      <alignment horizontal="center" vertical="center"/>
    </xf>
    <xf numFmtId="0" fontId="6" fillId="19" borderId="0" xfId="0" applyFont="1" applyFill="1" applyAlignment="1" applyProtection="1">
      <alignment vertical="center"/>
    </xf>
    <xf numFmtId="0" fontId="6" fillId="19" borderId="0" xfId="0" applyFont="1" applyFill="1" applyBorder="1" applyAlignment="1" applyProtection="1">
      <alignment vertical="center"/>
    </xf>
    <xf numFmtId="0" fontId="99" fillId="19" borderId="0" xfId="0" applyFont="1" applyFill="1" applyAlignment="1" applyProtection="1">
      <alignment horizontal="right" vertical="center"/>
    </xf>
    <xf numFmtId="0" fontId="67" fillId="19" borderId="0" xfId="0" applyFont="1" applyFill="1" applyBorder="1" applyAlignment="1" applyProtection="1">
      <alignment horizontal="center" vertical="center"/>
    </xf>
    <xf numFmtId="0" fontId="45" fillId="19" borderId="0" xfId="0" applyFont="1" applyFill="1" applyBorder="1" applyAlignment="1" applyProtection="1">
      <alignment horizontal="center" vertical="center"/>
    </xf>
    <xf numFmtId="14" fontId="100" fillId="19" borderId="0" xfId="0" applyNumberFormat="1" applyFont="1" applyFill="1" applyBorder="1" applyAlignment="1" applyProtection="1">
      <alignment horizontal="left" vertical="center"/>
    </xf>
    <xf numFmtId="164" fontId="3" fillId="19" borderId="0" xfId="0" applyNumberFormat="1" applyFont="1" applyFill="1" applyBorder="1" applyAlignment="1" applyProtection="1">
      <alignment horizontal="center" vertical="center" wrapText="1"/>
    </xf>
    <xf numFmtId="164" fontId="101" fillId="19" borderId="0" xfId="0" applyNumberFormat="1" applyFont="1" applyFill="1" applyBorder="1" applyAlignment="1" applyProtection="1">
      <alignment horizontal="center" wrapText="1"/>
    </xf>
    <xf numFmtId="14" fontId="98" fillId="19" borderId="0" xfId="0" applyNumberFormat="1" applyFont="1" applyFill="1" applyBorder="1" applyAlignment="1" applyProtection="1">
      <alignment horizontal="left" vertical="center"/>
    </xf>
    <xf numFmtId="0" fontId="42" fillId="19" borderId="0" xfId="0" applyNumberFormat="1" applyFont="1" applyFill="1" applyBorder="1" applyAlignment="1" applyProtection="1">
      <alignment horizontal="right" vertical="center"/>
    </xf>
    <xf numFmtId="14" fontId="61" fillId="19" borderId="0" xfId="0" applyNumberFormat="1" applyFont="1" applyFill="1" applyBorder="1" applyAlignment="1" applyProtection="1">
      <alignment horizontal="center" vertical="center"/>
    </xf>
    <xf numFmtId="0" fontId="102" fillId="12" borderId="0" xfId="0" applyFont="1" applyFill="1" applyBorder="1" applyAlignment="1" applyProtection="1">
      <alignment horizontal="right"/>
    </xf>
    <xf numFmtId="0" fontId="102" fillId="12" borderId="0" xfId="0" applyFont="1" applyFill="1" applyBorder="1" applyAlignment="1" applyProtection="1">
      <alignment horizontal="right" vertical="center"/>
    </xf>
    <xf numFmtId="0" fontId="103" fillId="12" borderId="0" xfId="0" applyFont="1" applyFill="1" applyBorder="1" applyAlignment="1" applyProtection="1">
      <alignment horizontal="center"/>
    </xf>
    <xf numFmtId="164" fontId="103" fillId="12" borderId="0" xfId="0" applyNumberFormat="1" applyFont="1" applyFill="1" applyBorder="1" applyAlignment="1" applyProtection="1">
      <alignment horizontal="center"/>
    </xf>
    <xf numFmtId="0" fontId="6" fillId="3" borderId="0" xfId="0" applyFont="1" applyFill="1" applyAlignment="1">
      <alignment vertical="center"/>
    </xf>
    <xf numFmtId="0" fontId="6" fillId="9" borderId="0" xfId="0" applyFont="1" applyFill="1" applyBorder="1" applyAlignment="1" applyProtection="1">
      <alignment vertical="center"/>
    </xf>
    <xf numFmtId="0" fontId="61" fillId="9" borderId="0" xfId="0" applyFont="1" applyFill="1" applyBorder="1" applyAlignment="1" applyProtection="1">
      <alignment vertical="center"/>
    </xf>
    <xf numFmtId="0" fontId="13" fillId="12"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13" fillId="12" borderId="0" xfId="0" applyFont="1" applyFill="1" applyBorder="1" applyAlignment="1" applyProtection="1">
      <alignment vertical="center"/>
    </xf>
    <xf numFmtId="0" fontId="13" fillId="12" borderId="0" xfId="0" applyFont="1" applyFill="1" applyBorder="1" applyAlignment="1" applyProtection="1">
      <alignment vertical="top"/>
    </xf>
    <xf numFmtId="0" fontId="38" fillId="0" borderId="0" xfId="1" applyFont="1" applyAlignment="1" applyProtection="1">
      <alignment horizontal="center" vertical="top"/>
    </xf>
    <xf numFmtId="0" fontId="19" fillId="12" borderId="58" xfId="0" applyFont="1" applyFill="1" applyBorder="1" applyAlignment="1" applyProtection="1">
      <alignment vertical="center" wrapText="1"/>
    </xf>
    <xf numFmtId="0" fontId="19" fillId="12" borderId="0" xfId="0" applyFont="1" applyFill="1" applyBorder="1" applyAlignment="1" applyProtection="1">
      <alignment vertical="center" wrapText="1"/>
    </xf>
    <xf numFmtId="0" fontId="19" fillId="12" borderId="0" xfId="0" applyFont="1" applyFill="1" applyBorder="1" applyAlignment="1" applyProtection="1">
      <alignment horizontal="left" vertical="center" wrapText="1"/>
    </xf>
    <xf numFmtId="0" fontId="19" fillId="12" borderId="0" xfId="0" applyFont="1" applyFill="1" applyBorder="1" applyAlignment="1" applyProtection="1">
      <alignment horizontal="center" vertical="center" wrapText="1"/>
    </xf>
    <xf numFmtId="0" fontId="42" fillId="12" borderId="0" xfId="0" applyFont="1" applyFill="1" applyBorder="1" applyAlignment="1" applyProtection="1">
      <alignment vertical="center" wrapText="1"/>
    </xf>
    <xf numFmtId="0" fontId="19" fillId="12" borderId="31" xfId="0" applyFont="1" applyFill="1" applyBorder="1" applyAlignment="1" applyProtection="1">
      <alignment vertical="center" wrapText="1"/>
    </xf>
    <xf numFmtId="0" fontId="108" fillId="12" borderId="30" xfId="0" applyFont="1" applyFill="1" applyBorder="1" applyAlignment="1" applyProtection="1">
      <alignment horizontal="left" vertical="center"/>
    </xf>
    <xf numFmtId="0" fontId="1" fillId="12" borderId="0" xfId="0" applyFont="1" applyFill="1" applyBorder="1" applyAlignment="1" applyProtection="1">
      <alignment horizontal="left" wrapText="1"/>
    </xf>
    <xf numFmtId="0" fontId="1" fillId="12" borderId="0" xfId="0" applyFont="1" applyFill="1" applyBorder="1" applyAlignment="1" applyProtection="1">
      <alignment horizontal="left"/>
    </xf>
    <xf numFmtId="166" fontId="0" fillId="12" borderId="0" xfId="0" applyNumberFormat="1" applyFill="1" applyBorder="1" applyAlignment="1" applyProtection="1">
      <alignment horizontal="center" vertical="center"/>
    </xf>
    <xf numFmtId="0" fontId="72" fillId="0" borderId="0" xfId="0" applyFont="1" applyBorder="1" applyAlignment="1">
      <alignment vertical="center"/>
    </xf>
    <xf numFmtId="0" fontId="62" fillId="0" borderId="0" xfId="0" applyFont="1" applyBorder="1"/>
    <xf numFmtId="0" fontId="73" fillId="0" borderId="0" xfId="0" applyFont="1" applyBorder="1"/>
    <xf numFmtId="0" fontId="107" fillId="0" borderId="0" xfId="1" applyFont="1" applyAlignment="1" applyProtection="1"/>
    <xf numFmtId="0" fontId="24" fillId="0" borderId="0" xfId="0" applyFont="1" applyBorder="1" applyAlignment="1">
      <alignment vertical="center"/>
    </xf>
    <xf numFmtId="0" fontId="5" fillId="13" borderId="0" xfId="0" applyFont="1" applyFill="1" applyAlignment="1" applyProtection="1">
      <alignment horizontal="center" vertical="center" wrapText="1"/>
    </xf>
    <xf numFmtId="14" fontId="2" fillId="0" borderId="0"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1" fillId="0" borderId="0" xfId="0" applyFont="1" applyFill="1" applyAlignment="1" applyProtection="1">
      <alignment horizontal="left" vertical="top" wrapText="1"/>
      <protection locked="0"/>
    </xf>
    <xf numFmtId="0" fontId="1" fillId="12" borderId="0" xfId="0" applyFont="1" applyFill="1" applyAlignment="1" applyProtection="1">
      <alignment horizontal="left" vertical="top"/>
    </xf>
    <xf numFmtId="0" fontId="1" fillId="12" borderId="0" xfId="0" applyFont="1" applyFill="1" applyBorder="1" applyAlignment="1" applyProtection="1">
      <alignment horizontal="left" vertical="top"/>
    </xf>
    <xf numFmtId="0" fontId="2" fillId="0" borderId="0" xfId="0" applyFont="1" applyFill="1" applyAlignment="1" applyProtection="1">
      <alignment horizontal="left" vertical="top"/>
    </xf>
    <xf numFmtId="0" fontId="1" fillId="0" borderId="0" xfId="0" applyNumberFormat="1" applyFont="1" applyAlignment="1" applyProtection="1">
      <alignment vertical="center" wrapText="1"/>
    </xf>
    <xf numFmtId="14" fontId="1" fillId="0" borderId="0" xfId="0" applyNumberFormat="1" applyFont="1" applyFill="1" applyBorder="1" applyAlignment="1" applyProtection="1">
      <alignment vertical="center" wrapText="1"/>
    </xf>
    <xf numFmtId="14" fontId="1" fillId="0" borderId="0" xfId="0" applyNumberFormat="1" applyFont="1" applyFill="1" applyAlignment="1" applyProtection="1">
      <alignment vertical="center" wrapText="1"/>
    </xf>
    <xf numFmtId="0" fontId="1" fillId="13" borderId="0" xfId="0" applyNumberFormat="1" applyFont="1" applyFill="1" applyAlignment="1" applyProtection="1">
      <alignment horizontal="center" wrapText="1"/>
    </xf>
    <xf numFmtId="0" fontId="2" fillId="0" borderId="0" xfId="0" applyFont="1" applyAlignment="1" applyProtection="1">
      <alignment wrapText="1"/>
    </xf>
    <xf numFmtId="0" fontId="110" fillId="0" borderId="0" xfId="0" applyNumberFormat="1" applyFont="1" applyBorder="1" applyAlignment="1" applyProtection="1">
      <alignment vertical="center"/>
    </xf>
    <xf numFmtId="14" fontId="110" fillId="0" borderId="0" xfId="0" applyNumberFormat="1" applyFont="1" applyFill="1" applyBorder="1" applyAlignment="1" applyProtection="1">
      <alignment vertical="center"/>
    </xf>
    <xf numFmtId="0" fontId="110" fillId="0" borderId="0" xfId="0" applyFont="1" applyFill="1" applyBorder="1" applyAlignment="1" applyProtection="1">
      <alignment horizontal="left" vertical="top" wrapText="1"/>
      <protection locked="0"/>
    </xf>
    <xf numFmtId="14" fontId="110" fillId="0" borderId="0" xfId="0" applyNumberFormat="1" applyFont="1" applyFill="1" applyBorder="1" applyAlignment="1" applyProtection="1">
      <alignment horizontal="left" vertical="top" wrapText="1"/>
      <protection locked="0"/>
    </xf>
    <xf numFmtId="0" fontId="110" fillId="0" borderId="0" xfId="0" applyFont="1" applyFill="1" applyAlignment="1" applyProtection="1">
      <alignment horizontal="left" vertical="top" wrapText="1"/>
      <protection locked="0"/>
    </xf>
    <xf numFmtId="0" fontId="110" fillId="12" borderId="0" xfId="0" applyFont="1" applyFill="1" applyBorder="1" applyAlignment="1" applyProtection="1">
      <alignment horizontal="left" vertical="top"/>
    </xf>
    <xf numFmtId="0" fontId="110" fillId="12" borderId="0" xfId="0" applyFont="1" applyFill="1" applyBorder="1" applyAlignment="1" applyProtection="1">
      <alignment horizontal="left" vertical="top" wrapText="1"/>
    </xf>
    <xf numFmtId="0" fontId="13" fillId="12" borderId="0" xfId="0" applyFont="1" applyFill="1" applyBorder="1" applyAlignment="1" applyProtection="1">
      <alignment horizontal="left" vertical="center"/>
    </xf>
    <xf numFmtId="14" fontId="0" fillId="0" borderId="119" xfId="0" applyNumberFormat="1" applyFont="1" applyFill="1" applyBorder="1"/>
    <xf numFmtId="0" fontId="111" fillId="14" borderId="65" xfId="0" applyFont="1" applyFill="1" applyBorder="1" applyAlignment="1">
      <alignment wrapText="1"/>
    </xf>
    <xf numFmtId="0" fontId="111" fillId="14" borderId="66" xfId="0" applyFont="1" applyFill="1" applyBorder="1" applyAlignment="1">
      <alignment wrapText="1"/>
    </xf>
    <xf numFmtId="0" fontId="0" fillId="15" borderId="67" xfId="0" applyFont="1" applyFill="1" applyBorder="1" applyAlignment="1">
      <alignment wrapText="1"/>
    </xf>
    <xf numFmtId="0" fontId="12" fillId="15" borderId="67" xfId="0" applyFont="1" applyFill="1" applyBorder="1" applyAlignment="1">
      <alignment wrapText="1"/>
    </xf>
    <xf numFmtId="0" fontId="6" fillId="15" borderId="68" xfId="0" applyFont="1" applyFill="1" applyBorder="1" applyAlignment="1">
      <alignment vertical="center"/>
    </xf>
    <xf numFmtId="0" fontId="82" fillId="16" borderId="67" xfId="0" applyFont="1" applyFill="1" applyBorder="1" applyAlignment="1">
      <alignment wrapText="1"/>
    </xf>
    <xf numFmtId="0" fontId="0" fillId="16" borderId="67" xfId="0" applyFont="1" applyFill="1" applyBorder="1" applyAlignment="1">
      <alignment wrapText="1"/>
    </xf>
    <xf numFmtId="0" fontId="12" fillId="16" borderId="67" xfId="0" applyFont="1" applyFill="1" applyBorder="1" applyAlignment="1">
      <alignment wrapText="1"/>
    </xf>
    <xf numFmtId="0" fontId="82" fillId="16" borderId="68" xfId="0" applyFont="1" applyFill="1" applyBorder="1"/>
    <xf numFmtId="0" fontId="83" fillId="15" borderId="67" xfId="0" applyFont="1" applyFill="1" applyBorder="1" applyAlignment="1">
      <alignment vertical="center" wrapText="1"/>
    </xf>
    <xf numFmtId="0" fontId="0" fillId="15" borderId="67" xfId="0" applyFont="1" applyFill="1" applyBorder="1"/>
    <xf numFmtId="0" fontId="83" fillId="16" borderId="67" xfId="0" applyFont="1" applyFill="1" applyBorder="1" applyAlignment="1">
      <alignment vertical="center" wrapText="1"/>
    </xf>
    <xf numFmtId="0" fontId="0" fillId="16" borderId="67" xfId="0" applyFont="1" applyFill="1" applyBorder="1"/>
    <xf numFmtId="0" fontId="6" fillId="16" borderId="68" xfId="0" applyFont="1" applyFill="1" applyBorder="1" applyAlignment="1">
      <alignment vertical="center"/>
    </xf>
    <xf numFmtId="0" fontId="83" fillId="16" borderId="69" xfId="0" applyFont="1" applyFill="1" applyBorder="1" applyAlignment="1">
      <alignment vertical="center" wrapText="1"/>
    </xf>
    <xf numFmtId="0" fontId="0" fillId="16" borderId="69" xfId="0" applyFont="1" applyFill="1" applyBorder="1"/>
    <xf numFmtId="0" fontId="6" fillId="16" borderId="0" xfId="0" applyFont="1" applyFill="1" applyAlignment="1">
      <alignment vertical="center"/>
    </xf>
    <xf numFmtId="0" fontId="1" fillId="12" borderId="0" xfId="0" applyFont="1" applyFill="1" applyBorder="1" applyAlignment="1" applyProtection="1">
      <alignment vertical="center"/>
    </xf>
    <xf numFmtId="0" fontId="1" fillId="12" borderId="31" xfId="0" applyFont="1" applyFill="1" applyBorder="1" applyAlignment="1" applyProtection="1"/>
    <xf numFmtId="0" fontId="1" fillId="13" borderId="0" xfId="0" applyFont="1" applyFill="1" applyAlignment="1" applyProtection="1">
      <alignment horizontal="left" vertical="top" wrapText="1"/>
    </xf>
    <xf numFmtId="0" fontId="17" fillId="13" borderId="0" xfId="0" applyFont="1" applyFill="1" applyAlignment="1" applyProtection="1">
      <alignment horizontal="left" vertical="top" wrapText="1"/>
    </xf>
    <xf numFmtId="0" fontId="5" fillId="0" borderId="0" xfId="0" applyFont="1" applyFill="1" applyAlignment="1" applyProtection="1">
      <alignment horizontal="left" vertical="top" wrapText="1"/>
    </xf>
    <xf numFmtId="0" fontId="52" fillId="11" borderId="0" xfId="0" applyFont="1" applyFill="1" applyAlignment="1" applyProtection="1">
      <alignment horizontal="center" vertical="center" wrapText="1"/>
    </xf>
    <xf numFmtId="0" fontId="52" fillId="10" borderId="0" xfId="0" applyFont="1" applyFill="1" applyAlignment="1" applyProtection="1">
      <alignment horizontal="center" vertical="center" wrapText="1"/>
    </xf>
    <xf numFmtId="0" fontId="0" fillId="12" borderId="0" xfId="0" applyFill="1" applyBorder="1" applyAlignment="1" applyProtection="1">
      <alignment vertical="top" wrapText="1" shrinkToFit="1"/>
    </xf>
    <xf numFmtId="0" fontId="0" fillId="16" borderId="67" xfId="0" applyFill="1" applyBorder="1"/>
    <xf numFmtId="0" fontId="0" fillId="15" borderId="67" xfId="0" applyFill="1" applyBorder="1"/>
    <xf numFmtId="0" fontId="0" fillId="16" borderId="69" xfId="0" applyFill="1" applyBorder="1"/>
    <xf numFmtId="0" fontId="83" fillId="15" borderId="0" xfId="0" applyFont="1" applyFill="1" applyAlignment="1">
      <alignment vertical="center" wrapText="1"/>
    </xf>
    <xf numFmtId="0" fontId="114" fillId="0" borderId="67" xfId="0" applyFont="1" applyBorder="1"/>
    <xf numFmtId="0" fontId="83" fillId="16" borderId="0" xfId="0" applyFont="1" applyFill="1" applyAlignment="1">
      <alignment vertical="center" wrapText="1"/>
    </xf>
    <xf numFmtId="0" fontId="115" fillId="0" borderId="67" xfId="0" applyFont="1" applyBorder="1"/>
    <xf numFmtId="1" fontId="1" fillId="0" borderId="59" xfId="0" applyNumberFormat="1" applyFont="1" applyBorder="1" applyAlignment="1" applyProtection="1">
      <alignment horizontal="center" vertical="center" wrapText="1"/>
      <protection locked="0"/>
    </xf>
    <xf numFmtId="1" fontId="1" fillId="0" borderId="60" xfId="0" applyNumberFormat="1" applyFont="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xf>
    <xf numFmtId="0" fontId="12" fillId="2" borderId="106" xfId="0" applyFont="1" applyFill="1" applyBorder="1" applyAlignment="1" applyProtection="1">
      <alignment horizontal="left" vertical="center" wrapText="1"/>
    </xf>
    <xf numFmtId="1" fontId="5" fillId="2" borderId="120" xfId="0" applyNumberFormat="1" applyFont="1" applyFill="1" applyBorder="1" applyAlignment="1" applyProtection="1">
      <alignment horizontal="center" vertical="center" wrapText="1"/>
    </xf>
    <xf numFmtId="1" fontId="6" fillId="2" borderId="109" xfId="0" applyNumberFormat="1" applyFont="1" applyFill="1" applyBorder="1" applyAlignment="1" applyProtection="1">
      <alignment horizontal="center" vertical="center" wrapText="1"/>
    </xf>
    <xf numFmtId="1" fontId="6" fillId="2" borderId="1" xfId="0" applyNumberFormat="1" applyFont="1" applyFill="1" applyBorder="1" applyAlignment="1" applyProtection="1">
      <alignment horizontal="center" vertical="center" wrapText="1"/>
    </xf>
    <xf numFmtId="1" fontId="6" fillId="2" borderId="0" xfId="0" applyNumberFormat="1"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xf>
    <xf numFmtId="1" fontId="3" fillId="2" borderId="0" xfId="0" applyNumberFormat="1" applyFont="1" applyFill="1" applyBorder="1" applyAlignment="1" applyProtection="1">
      <alignment horizontal="center" vertical="center" wrapText="1"/>
    </xf>
    <xf numFmtId="0" fontId="9" fillId="3" borderId="12" xfId="0" applyFont="1" applyFill="1" applyBorder="1" applyAlignment="1" applyProtection="1">
      <alignment horizontal="center" vertical="center"/>
      <protection locked="0"/>
    </xf>
    <xf numFmtId="1" fontId="5" fillId="3" borderId="103" xfId="0" applyNumberFormat="1" applyFont="1" applyFill="1" applyBorder="1" applyAlignment="1" applyProtection="1">
      <alignment horizontal="center" vertical="center" wrapText="1"/>
      <protection locked="0"/>
    </xf>
    <xf numFmtId="0" fontId="8" fillId="0" borderId="1" xfId="0" applyFont="1" applyBorder="1" applyAlignment="1" applyProtection="1">
      <alignment horizontal="center"/>
      <protection locked="0"/>
    </xf>
    <xf numFmtId="1" fontId="6" fillId="2" borderId="26" xfId="0" applyNumberFormat="1" applyFont="1" applyFill="1" applyBorder="1" applyAlignment="1" applyProtection="1">
      <alignment horizontal="center" vertical="center" wrapText="1"/>
    </xf>
    <xf numFmtId="170" fontId="5" fillId="2" borderId="1" xfId="0" applyNumberFormat="1" applyFont="1" applyFill="1" applyBorder="1" applyAlignment="1" applyProtection="1">
      <alignment horizontal="center" vertical="center" wrapText="1"/>
    </xf>
    <xf numFmtId="1" fontId="6" fillId="2" borderId="16" xfId="0" applyNumberFormat="1" applyFont="1" applyFill="1" applyBorder="1" applyAlignment="1" applyProtection="1">
      <alignment horizontal="center" vertical="center" wrapText="1"/>
    </xf>
    <xf numFmtId="14" fontId="0" fillId="2" borderId="12" xfId="0" applyNumberFormat="1" applyFont="1" applyFill="1" applyBorder="1" applyAlignment="1" applyProtection="1">
      <alignment horizontal="center" vertical="center"/>
    </xf>
    <xf numFmtId="0" fontId="9" fillId="0" borderId="12" xfId="0" applyFont="1" applyBorder="1" applyAlignment="1" applyProtection="1">
      <alignment horizontal="center" vertical="center"/>
      <protection locked="0"/>
    </xf>
    <xf numFmtId="1" fontId="5" fillId="3" borderId="108" xfId="0" applyNumberFormat="1" applyFont="1" applyFill="1" applyBorder="1" applyAlignment="1" applyProtection="1">
      <alignment horizontal="center" vertical="center" wrapText="1"/>
      <protection locked="0"/>
    </xf>
    <xf numFmtId="1" fontId="5" fillId="2" borderId="121" xfId="0" applyNumberFormat="1" applyFont="1" applyFill="1" applyBorder="1" applyAlignment="1" applyProtection="1">
      <alignment horizontal="center" vertical="center" wrapText="1"/>
    </xf>
    <xf numFmtId="1" fontId="5" fillId="2" borderId="122" xfId="0" applyNumberFormat="1" applyFont="1" applyFill="1" applyBorder="1" applyAlignment="1" applyProtection="1">
      <alignment horizontal="center" vertical="center" wrapText="1"/>
    </xf>
    <xf numFmtId="1" fontId="5" fillId="2" borderId="123" xfId="0" applyNumberFormat="1" applyFont="1" applyFill="1" applyBorder="1" applyAlignment="1" applyProtection="1">
      <alignment horizontal="center" vertical="center" wrapText="1"/>
    </xf>
    <xf numFmtId="1" fontId="5" fillId="2" borderId="125" xfId="0" applyNumberFormat="1" applyFont="1" applyFill="1" applyBorder="1" applyAlignment="1" applyProtection="1">
      <alignment horizontal="center" vertical="center" wrapText="1"/>
    </xf>
    <xf numFmtId="1" fontId="5" fillId="2" borderId="124" xfId="0" applyNumberFormat="1" applyFont="1" applyFill="1" applyBorder="1" applyAlignment="1" applyProtection="1">
      <alignment horizontal="center" vertical="center" wrapText="1"/>
    </xf>
    <xf numFmtId="1" fontId="42" fillId="5" borderId="52" xfId="0" applyNumberFormat="1" applyFont="1" applyFill="1" applyBorder="1" applyAlignment="1" applyProtection="1">
      <alignment horizontal="left" vertical="center"/>
    </xf>
    <xf numFmtId="1" fontId="3" fillId="5" borderId="51" xfId="0" applyNumberFormat="1" applyFont="1" applyFill="1" applyBorder="1" applyAlignment="1" applyProtection="1">
      <alignment horizontal="left" vertical="center" wrapText="1"/>
    </xf>
    <xf numFmtId="1" fontId="42" fillId="5" borderId="51" xfId="0" applyNumberFormat="1" applyFont="1" applyFill="1" applyBorder="1" applyAlignment="1" applyProtection="1">
      <alignment horizontal="center" vertical="center" wrapText="1"/>
    </xf>
    <xf numFmtId="0" fontId="8" fillId="12" borderId="0" xfId="0" applyFont="1" applyFill="1" applyBorder="1" applyAlignment="1" applyProtection="1">
      <alignment horizontal="left" vertical="center"/>
    </xf>
    <xf numFmtId="0" fontId="0" fillId="0" borderId="0" xfId="0" applyFont="1" applyFill="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0" xfId="0" applyFill="1" applyAlignment="1" applyProtection="1">
      <alignment vertical="top" wrapText="1" shrinkToFit="1"/>
      <protection locked="0"/>
    </xf>
    <xf numFmtId="0" fontId="0" fillId="3" borderId="0" xfId="0" applyFont="1" applyFill="1"/>
    <xf numFmtId="0" fontId="0" fillId="3" borderId="0" xfId="0" applyFont="1" applyFill="1" applyAlignment="1"/>
    <xf numFmtId="0" fontId="0" fillId="0" borderId="0" xfId="0" applyFont="1" applyAlignment="1"/>
    <xf numFmtId="0" fontId="0" fillId="0" borderId="0" xfId="0" applyFont="1"/>
    <xf numFmtId="49" fontId="9" fillId="2" borderId="0" xfId="0" applyNumberFormat="1" applyFont="1" applyFill="1" applyBorder="1" applyAlignment="1">
      <alignment horizontal="center" vertical="center"/>
    </xf>
    <xf numFmtId="0" fontId="89" fillId="2" borderId="0" xfId="0" applyFont="1" applyFill="1" applyBorder="1" applyAlignment="1">
      <alignment horizontal="center" vertical="center"/>
    </xf>
    <xf numFmtId="0" fontId="9" fillId="2" borderId="0" xfId="0" applyFont="1" applyFill="1" applyBorder="1" applyAlignment="1">
      <alignment horizontal="left" vertical="top"/>
    </xf>
    <xf numFmtId="0" fontId="0" fillId="2" borderId="0" xfId="0" applyFont="1" applyFill="1" applyBorder="1" applyAlignment="1"/>
    <xf numFmtId="0" fontId="45" fillId="2" borderId="0" xfId="0" applyFont="1" applyFill="1" applyBorder="1" applyAlignment="1"/>
    <xf numFmtId="0" fontId="116" fillId="2" borderId="0" xfId="0" applyFont="1" applyFill="1" applyBorder="1" applyAlignment="1">
      <alignment horizontal="left"/>
    </xf>
    <xf numFmtId="0" fontId="116" fillId="2" borderId="0" xfId="0" applyFont="1" applyFill="1" applyBorder="1" applyAlignment="1"/>
    <xf numFmtId="0" fontId="45" fillId="2" borderId="0" xfId="0" applyFont="1" applyFill="1" applyBorder="1" applyAlignment="1">
      <alignment wrapText="1"/>
    </xf>
    <xf numFmtId="0" fontId="45" fillId="2" borderId="0" xfId="0" applyFont="1" applyFill="1" applyBorder="1" applyAlignment="1">
      <alignment vertical="top" wrapText="1"/>
    </xf>
    <xf numFmtId="0" fontId="9" fillId="2" borderId="0" xfId="0" applyFont="1" applyFill="1" applyBorder="1" applyAlignment="1"/>
    <xf numFmtId="0" fontId="0" fillId="3" borderId="0" xfId="0" applyFont="1" applyFill="1" applyAlignment="1">
      <alignment wrapText="1"/>
    </xf>
    <xf numFmtId="0" fontId="0" fillId="0" borderId="0" xfId="0" applyFont="1" applyAlignment="1">
      <alignment wrapText="1"/>
    </xf>
    <xf numFmtId="0" fontId="45" fillId="3" borderId="0" xfId="0" applyFont="1" applyFill="1" applyAlignment="1">
      <alignment vertical="center" wrapText="1"/>
    </xf>
    <xf numFmtId="0" fontId="45" fillId="3" borderId="0" xfId="0" applyFont="1" applyFill="1" applyAlignment="1">
      <alignment horizontal="left" vertical="center" wrapText="1"/>
    </xf>
    <xf numFmtId="0" fontId="9" fillId="3" borderId="0" xfId="0" applyFont="1" applyFill="1" applyAlignment="1"/>
    <xf numFmtId="0" fontId="24" fillId="3" borderId="0" xfId="0" applyFont="1" applyFill="1" applyAlignment="1"/>
    <xf numFmtId="0" fontId="0" fillId="3" borderId="126" xfId="0" applyFont="1" applyFill="1" applyBorder="1" applyAlignment="1"/>
    <xf numFmtId="0" fontId="0" fillId="0" borderId="126" xfId="0" applyFont="1" applyBorder="1"/>
    <xf numFmtId="14" fontId="0" fillId="0" borderId="0" xfId="0" applyNumberFormat="1" applyFont="1"/>
    <xf numFmtId="1" fontId="0" fillId="0" borderId="0" xfId="0" applyNumberFormat="1" applyFont="1"/>
    <xf numFmtId="0" fontId="0" fillId="2" borderId="0" xfId="0" applyFont="1" applyFill="1" applyBorder="1" applyAlignment="1">
      <alignment horizontal="center" vertical="center"/>
    </xf>
    <xf numFmtId="0" fontId="45" fillId="2" borderId="0" xfId="0" applyFont="1" applyFill="1" applyBorder="1" applyAlignment="1">
      <alignment horizontal="center" vertical="center" wrapText="1"/>
    </xf>
    <xf numFmtId="0" fontId="50" fillId="0" borderId="0" xfId="0" applyFont="1" applyAlignment="1">
      <alignment horizontal="center"/>
    </xf>
    <xf numFmtId="0" fontId="50" fillId="3" borderId="0" xfId="0" applyFont="1" applyFill="1" applyAlignment="1">
      <alignment horizontal="center"/>
    </xf>
    <xf numFmtId="0" fontId="125" fillId="2" borderId="0" xfId="0" applyFont="1" applyFill="1" applyBorder="1" applyAlignment="1">
      <alignment horizontal="center" vertical="center"/>
    </xf>
    <xf numFmtId="0" fontId="50" fillId="2" borderId="0" xfId="0" applyFont="1" applyFill="1" applyBorder="1" applyAlignment="1">
      <alignment horizontal="center" vertical="center"/>
    </xf>
    <xf numFmtId="0" fontId="50" fillId="2" borderId="0" xfId="0" applyFont="1" applyFill="1" applyBorder="1" applyAlignment="1">
      <alignment horizontal="center"/>
    </xf>
    <xf numFmtId="0" fontId="50" fillId="2" borderId="0" xfId="0" applyFont="1" applyFill="1" applyBorder="1" applyAlignment="1">
      <alignment horizontal="center" wrapText="1"/>
    </xf>
    <xf numFmtId="0" fontId="126" fillId="2" borderId="0" xfId="0" applyFont="1" applyFill="1" applyBorder="1" applyAlignment="1">
      <alignment horizontal="center" vertical="center" wrapText="1"/>
    </xf>
    <xf numFmtId="0" fontId="0" fillId="0" borderId="0" xfId="0" applyFont="1" applyAlignment="1">
      <alignment horizontal="center" vertical="center"/>
    </xf>
    <xf numFmtId="0" fontId="0" fillId="3" borderId="0" xfId="0" applyFont="1" applyFill="1" applyAlignment="1">
      <alignment horizontal="center" vertical="center"/>
    </xf>
    <xf numFmtId="0" fontId="45" fillId="2" borderId="0" xfId="0" applyFont="1" applyFill="1" applyBorder="1" applyAlignment="1">
      <alignment horizontal="center" vertical="center"/>
    </xf>
    <xf numFmtId="0" fontId="0" fillId="2" borderId="117" xfId="0" applyFont="1" applyFill="1" applyBorder="1" applyAlignment="1">
      <alignment horizontal="center" vertical="center"/>
    </xf>
    <xf numFmtId="0" fontId="0" fillId="2" borderId="0" xfId="0" applyFont="1" applyFill="1" applyBorder="1" applyAlignment="1">
      <alignment horizontal="center" vertical="center" wrapText="1"/>
    </xf>
    <xf numFmtId="1" fontId="45" fillId="20" borderId="0" xfId="0" quotePrefix="1" applyNumberFormat="1" applyFont="1" applyFill="1" applyBorder="1" applyAlignment="1">
      <alignment horizontal="center" vertical="center"/>
    </xf>
    <xf numFmtId="0" fontId="0" fillId="20" borderId="126" xfId="0" applyFont="1" applyFill="1" applyBorder="1" applyAlignment="1"/>
    <xf numFmtId="1" fontId="0" fillId="20" borderId="0" xfId="0" quotePrefix="1" applyNumberFormat="1" applyFont="1" applyFill="1" applyBorder="1" applyAlignment="1">
      <alignment horizontal="center" vertical="center" wrapText="1"/>
    </xf>
    <xf numFmtId="0" fontId="4" fillId="3" borderId="0" xfId="1" applyFill="1" applyAlignment="1" applyProtection="1">
      <alignment horizontal="center"/>
    </xf>
    <xf numFmtId="1" fontId="97" fillId="2" borderId="0" xfId="0" applyNumberFormat="1" applyFont="1" applyFill="1" applyBorder="1" applyAlignment="1" applyProtection="1">
      <alignment horizontal="center" vertical="center" wrapText="1"/>
      <protection hidden="1"/>
    </xf>
    <xf numFmtId="1" fontId="6" fillId="2" borderId="126" xfId="0" applyNumberFormat="1" applyFont="1" applyFill="1" applyBorder="1" applyAlignment="1" applyProtection="1">
      <alignment horizontal="center" vertical="center" wrapText="1"/>
    </xf>
    <xf numFmtId="1" fontId="6" fillId="2" borderId="127" xfId="0" applyNumberFormat="1" applyFont="1" applyFill="1" applyBorder="1" applyAlignment="1" applyProtection="1">
      <alignment horizontal="center" vertical="center" wrapText="1"/>
    </xf>
    <xf numFmtId="0" fontId="10" fillId="2" borderId="0" xfId="0" applyFont="1" applyFill="1" applyBorder="1" applyAlignment="1">
      <alignment vertical="center"/>
    </xf>
    <xf numFmtId="0" fontId="10" fillId="0" borderId="0" xfId="0" applyFont="1"/>
    <xf numFmtId="0" fontId="10" fillId="2" borderId="0" xfId="0" applyFont="1" applyFill="1" applyBorder="1" applyAlignment="1"/>
    <xf numFmtId="0" fontId="10" fillId="2" borderId="0" xfId="0" applyFont="1" applyFill="1" applyBorder="1" applyAlignment="1">
      <alignment wrapText="1"/>
    </xf>
    <xf numFmtId="0" fontId="127" fillId="2" borderId="0" xfId="0" applyFont="1" applyFill="1" applyBorder="1" applyAlignment="1">
      <alignment vertical="center" wrapText="1"/>
    </xf>
    <xf numFmtId="0" fontId="10" fillId="0" borderId="0" xfId="0" applyFont="1" applyAlignment="1"/>
    <xf numFmtId="0" fontId="10" fillId="0" borderId="0" xfId="0" applyFont="1" applyAlignment="1">
      <alignment horizontal="center" vertical="center"/>
    </xf>
    <xf numFmtId="0" fontId="10" fillId="0" borderId="0" xfId="0" applyFont="1" applyAlignment="1">
      <alignment horizontal="center"/>
    </xf>
    <xf numFmtId="0" fontId="129" fillId="7" borderId="0" xfId="0" applyFont="1" applyFill="1" applyAlignment="1" applyProtection="1">
      <alignment horizontal="center" vertical="center" wrapText="1"/>
    </xf>
    <xf numFmtId="0" fontId="10" fillId="0" borderId="0" xfId="0" applyFont="1" applyAlignment="1">
      <alignment horizontal="left" vertical="top" wrapText="1"/>
    </xf>
    <xf numFmtId="0" fontId="10" fillId="0" borderId="0" xfId="0" applyNumberFormat="1" applyFont="1" applyAlignment="1">
      <alignment horizontal="left" vertical="top" wrapText="1"/>
    </xf>
    <xf numFmtId="0" fontId="7" fillId="0" borderId="0" xfId="0" applyFont="1" applyFill="1" applyAlignment="1" applyProtection="1">
      <alignment horizontal="left" vertical="top" wrapText="1"/>
    </xf>
    <xf numFmtId="14" fontId="130" fillId="19" borderId="0" xfId="0" applyNumberFormat="1" applyFont="1" applyFill="1" applyBorder="1" applyAlignment="1" applyProtection="1">
      <alignment horizontal="left" vertical="center"/>
    </xf>
    <xf numFmtId="0" fontId="0" fillId="3" borderId="106" xfId="0" applyFont="1" applyFill="1" applyBorder="1" applyAlignment="1"/>
    <xf numFmtId="0" fontId="0" fillId="3" borderId="114" xfId="0" applyFont="1" applyFill="1" applyBorder="1" applyAlignment="1"/>
    <xf numFmtId="0" fontId="0" fillId="0" borderId="0" xfId="0" applyFont="1" applyBorder="1"/>
    <xf numFmtId="0" fontId="0" fillId="3" borderId="0" xfId="0" applyFont="1" applyFill="1" applyBorder="1" applyAlignment="1"/>
    <xf numFmtId="0" fontId="0" fillId="3" borderId="31" xfId="0" applyFont="1" applyFill="1" applyBorder="1" applyAlignment="1"/>
    <xf numFmtId="0" fontId="0" fillId="3" borderId="3" xfId="0" applyFont="1" applyFill="1" applyBorder="1" applyAlignment="1"/>
    <xf numFmtId="0" fontId="0" fillId="3" borderId="4" xfId="0" applyFont="1" applyFill="1" applyBorder="1" applyAlignment="1"/>
    <xf numFmtId="0" fontId="0" fillId="5" borderId="126" xfId="0" applyFont="1" applyFill="1" applyBorder="1" applyAlignment="1"/>
    <xf numFmtId="0" fontId="0" fillId="3" borderId="0" xfId="0" applyFont="1" applyFill="1" applyBorder="1" applyAlignment="1">
      <alignment vertical="center"/>
    </xf>
    <xf numFmtId="0" fontId="0" fillId="3" borderId="3" xfId="0" applyFont="1" applyFill="1" applyBorder="1" applyAlignment="1">
      <alignment vertical="center"/>
    </xf>
    <xf numFmtId="0" fontId="131" fillId="12" borderId="0" xfId="0" applyFont="1" applyFill="1" applyAlignment="1">
      <alignment horizontal="right" vertical="center"/>
    </xf>
    <xf numFmtId="0" fontId="13" fillId="12" borderId="0" xfId="0" applyFont="1" applyFill="1" applyBorder="1" applyAlignment="1" applyProtection="1">
      <alignment horizontal="left" vertical="center"/>
    </xf>
    <xf numFmtId="0" fontId="109" fillId="0" borderId="0" xfId="0" applyFont="1" applyBorder="1" applyAlignment="1">
      <alignment wrapText="1"/>
    </xf>
    <xf numFmtId="0" fontId="6" fillId="12" borderId="106" xfId="0" applyFont="1" applyFill="1" applyBorder="1" applyAlignment="1" applyProtection="1">
      <alignment vertical="center"/>
    </xf>
    <xf numFmtId="0" fontId="0" fillId="12" borderId="0" xfId="0" applyFill="1" applyBorder="1" applyAlignment="1">
      <alignment vertical="center" wrapText="1"/>
    </xf>
    <xf numFmtId="0" fontId="6" fillId="12" borderId="128" xfId="0" applyFont="1" applyFill="1" applyBorder="1" applyAlignment="1" applyProtection="1">
      <alignment horizontal="left" vertical="center" wrapText="1"/>
    </xf>
    <xf numFmtId="0" fontId="6" fillId="12" borderId="106" xfId="0" applyFont="1" applyFill="1" applyBorder="1" applyAlignment="1" applyProtection="1">
      <alignment horizontal="left" vertical="center" wrapText="1"/>
    </xf>
    <xf numFmtId="0" fontId="6" fillId="12" borderId="106" xfId="0" applyFont="1" applyFill="1" applyBorder="1" applyAlignment="1" applyProtection="1">
      <alignment horizontal="right" vertical="center"/>
    </xf>
    <xf numFmtId="0" fontId="6" fillId="12" borderId="106" xfId="0" applyFont="1" applyFill="1" applyBorder="1" applyAlignment="1" applyProtection="1">
      <alignment horizontal="center" vertical="center"/>
    </xf>
    <xf numFmtId="164" fontId="8" fillId="12" borderId="106" xfId="0" applyNumberFormat="1" applyFont="1" applyFill="1" applyBorder="1" applyAlignment="1" applyProtection="1">
      <alignment horizontal="left" vertical="center" wrapText="1"/>
    </xf>
    <xf numFmtId="0" fontId="6" fillId="21" borderId="0" xfId="0" applyFont="1" applyFill="1" applyBorder="1" applyAlignment="1">
      <alignment vertical="center"/>
    </xf>
    <xf numFmtId="0" fontId="6" fillId="0" borderId="0" xfId="0" applyNumberFormat="1" applyFont="1" applyFill="1" applyBorder="1" applyAlignment="1" applyProtection="1">
      <alignment vertical="center"/>
      <protection locked="0"/>
    </xf>
    <xf numFmtId="0" fontId="6" fillId="12" borderId="114" xfId="0" applyFont="1" applyFill="1" applyBorder="1" applyAlignment="1" applyProtection="1">
      <alignment vertical="center"/>
    </xf>
    <xf numFmtId="0" fontId="0" fillId="12" borderId="0" xfId="0" applyFill="1" applyBorder="1"/>
    <xf numFmtId="0" fontId="15" fillId="12" borderId="0" xfId="0" applyFont="1" applyFill="1" applyBorder="1" applyAlignment="1">
      <alignment vertical="center"/>
    </xf>
    <xf numFmtId="0" fontId="0" fillId="12" borderId="0" xfId="0" applyFill="1" applyBorder="1" applyAlignment="1"/>
    <xf numFmtId="0" fontId="15" fillId="12" borderId="0" xfId="0" applyFont="1" applyFill="1" applyBorder="1"/>
    <xf numFmtId="0" fontId="132" fillId="12" borderId="0" xfId="0" applyFont="1" applyFill="1" applyBorder="1" applyAlignment="1" applyProtection="1">
      <alignment vertical="center"/>
    </xf>
    <xf numFmtId="0" fontId="132" fillId="12" borderId="0" xfId="0" applyFont="1" applyFill="1" applyBorder="1"/>
    <xf numFmtId="0" fontId="133" fillId="19" borderId="0" xfId="0" applyNumberFormat="1" applyFont="1" applyFill="1" applyBorder="1" applyAlignment="1" applyProtection="1">
      <alignment horizontal="left"/>
    </xf>
    <xf numFmtId="0" fontId="0" fillId="12" borderId="0" xfId="0" applyFill="1" applyBorder="1"/>
    <xf numFmtId="0" fontId="0" fillId="0" borderId="0" xfId="0" applyBorder="1" applyAlignment="1"/>
    <xf numFmtId="0" fontId="0" fillId="0" borderId="0" xfId="0" applyBorder="1"/>
    <xf numFmtId="0" fontId="104" fillId="12" borderId="0" xfId="0" applyFont="1" applyFill="1" applyBorder="1" applyAlignment="1" applyProtection="1">
      <alignment vertical="center"/>
    </xf>
    <xf numFmtId="0" fontId="0" fillId="12" borderId="0" xfId="0" applyFill="1" applyBorder="1" applyAlignment="1">
      <alignment vertical="center"/>
    </xf>
    <xf numFmtId="0" fontId="6" fillId="12" borderId="0" xfId="0" applyFont="1" applyFill="1" applyAlignment="1">
      <alignment horizontal="right" vertical="center"/>
    </xf>
    <xf numFmtId="0" fontId="6" fillId="12" borderId="0" xfId="0" applyFont="1" applyFill="1" applyAlignment="1">
      <alignment horizontal="center" vertical="center"/>
    </xf>
    <xf numFmtId="0" fontId="6" fillId="19" borderId="0" xfId="0" applyFont="1" applyFill="1" applyBorder="1" applyAlignment="1" applyProtection="1">
      <alignment horizontal="left" vertical="center" wrapText="1"/>
    </xf>
    <xf numFmtId="0" fontId="6" fillId="19" borderId="0" xfId="0" applyFont="1" applyFill="1" applyBorder="1" applyAlignment="1">
      <alignment horizontal="center" vertical="center"/>
    </xf>
    <xf numFmtId="164" fontId="8" fillId="19" borderId="0" xfId="0" applyNumberFormat="1" applyFont="1" applyFill="1" applyBorder="1" applyAlignment="1" applyProtection="1">
      <alignment horizontal="left" vertical="center" wrapText="1"/>
    </xf>
    <xf numFmtId="0" fontId="105" fillId="19" borderId="0" xfId="1" applyFont="1" applyFill="1" applyBorder="1" applyAlignment="1" applyProtection="1">
      <alignment horizontal="left" vertical="center"/>
    </xf>
    <xf numFmtId="0" fontId="15" fillId="19" borderId="0" xfId="0" applyFont="1" applyFill="1" applyBorder="1" applyAlignment="1" applyProtection="1">
      <alignment vertical="center"/>
    </xf>
    <xf numFmtId="0" fontId="15" fillId="19" borderId="0" xfId="0" applyFont="1" applyFill="1" applyBorder="1" applyAlignment="1">
      <alignment vertical="center"/>
    </xf>
    <xf numFmtId="0" fontId="15" fillId="19" borderId="0" xfId="0" quotePrefix="1" applyFont="1" applyFill="1" applyBorder="1" applyAlignment="1" applyProtection="1">
      <alignment horizontal="center" vertical="center"/>
    </xf>
    <xf numFmtId="0" fontId="15" fillId="19" borderId="0" xfId="0" applyFont="1" applyFill="1" applyBorder="1" applyProtection="1"/>
    <xf numFmtId="0" fontId="6" fillId="19" borderId="0" xfId="0" applyFont="1" applyFill="1" applyBorder="1" applyAlignment="1" applyProtection="1">
      <alignment vertical="center"/>
      <protection locked="0"/>
    </xf>
    <xf numFmtId="0" fontId="22" fillId="19" borderId="0" xfId="0" applyFont="1" applyFill="1" applyBorder="1" applyAlignment="1" applyProtection="1">
      <alignment horizontal="left" vertical="center"/>
    </xf>
    <xf numFmtId="0" fontId="6" fillId="19" borderId="0" xfId="0" applyFont="1" applyFill="1" applyBorder="1" applyAlignment="1" applyProtection="1">
      <alignment horizontal="center" vertical="center"/>
    </xf>
    <xf numFmtId="0" fontId="0" fillId="19" borderId="0" xfId="0" applyFill="1" applyBorder="1" applyAlignment="1"/>
    <xf numFmtId="14" fontId="86" fillId="12" borderId="0" xfId="0" applyNumberFormat="1" applyFont="1" applyFill="1" applyBorder="1" applyAlignment="1" applyProtection="1">
      <alignment horizontal="center" vertical="center"/>
    </xf>
    <xf numFmtId="1" fontId="1" fillId="0" borderId="129" xfId="0" applyNumberFormat="1" applyFont="1" applyBorder="1" applyAlignment="1" applyProtection="1">
      <alignment horizontal="center" vertical="center" wrapText="1"/>
      <protection locked="0"/>
    </xf>
    <xf numFmtId="1" fontId="1" fillId="0" borderId="130" xfId="0" applyNumberFormat="1" applyFont="1" applyBorder="1" applyAlignment="1" applyProtection="1">
      <alignment horizontal="center" vertical="center" wrapText="1"/>
      <protection locked="0"/>
    </xf>
    <xf numFmtId="0" fontId="45" fillId="0" borderId="0" xfId="0" applyFont="1" applyBorder="1" applyAlignment="1">
      <alignment vertical="top" wrapText="1"/>
    </xf>
    <xf numFmtId="0" fontId="51" fillId="0" borderId="0" xfId="0" applyFont="1" applyBorder="1"/>
    <xf numFmtId="0" fontId="59" fillId="0" borderId="0" xfId="1" applyFont="1" applyBorder="1" applyAlignment="1" applyProtection="1">
      <alignment horizontal="right"/>
    </xf>
    <xf numFmtId="0" fontId="106" fillId="0" borderId="0" xfId="0" applyFont="1" applyBorder="1"/>
    <xf numFmtId="0" fontId="109" fillId="0" borderId="0" xfId="0" applyFont="1" applyAlignment="1">
      <alignment vertical="center"/>
    </xf>
    <xf numFmtId="0" fontId="135" fillId="19" borderId="0" xfId="0" applyFont="1" applyFill="1" applyBorder="1" applyAlignment="1">
      <alignment horizontal="center" vertical="center"/>
    </xf>
    <xf numFmtId="0" fontId="1" fillId="22" borderId="0" xfId="0" applyNumberFormat="1" applyFont="1" applyFill="1" applyAlignment="1" applyProtection="1">
      <alignment vertical="top" wrapText="1"/>
    </xf>
    <xf numFmtId="0" fontId="1" fillId="22" borderId="0" xfId="0" applyNumberFormat="1" applyFont="1" applyFill="1" applyAlignment="1" applyProtection="1">
      <alignment horizontal="justify" vertical="top" wrapText="1"/>
    </xf>
    <xf numFmtId="0" fontId="5" fillId="22" borderId="0" xfId="0" applyFont="1" applyFill="1" applyAlignment="1" applyProtection="1">
      <alignment horizontal="center" vertical="center"/>
    </xf>
    <xf numFmtId="0" fontId="1" fillId="22" borderId="0" xfId="0" applyNumberFormat="1" applyFont="1" applyFill="1" applyAlignment="1" applyProtection="1">
      <alignment horizontal="center"/>
    </xf>
    <xf numFmtId="0" fontId="1" fillId="22" borderId="0" xfId="0" applyFont="1" applyFill="1" applyAlignment="1" applyProtection="1">
      <alignment horizontal="left" vertical="top" wrapText="1"/>
    </xf>
    <xf numFmtId="0" fontId="1" fillId="3" borderId="0" xfId="0" applyNumberFormat="1" applyFont="1" applyFill="1" applyAlignment="1" applyProtection="1">
      <alignment horizontal="left" vertical="top" wrapText="1"/>
    </xf>
    <xf numFmtId="0" fontId="5" fillId="22" borderId="0" xfId="0" applyFont="1" applyFill="1" applyBorder="1" applyAlignment="1" applyProtection="1">
      <alignment horizontal="center" vertical="center"/>
    </xf>
    <xf numFmtId="0" fontId="1" fillId="22" borderId="0" xfId="0" applyFont="1" applyFill="1" applyBorder="1" applyAlignment="1" applyProtection="1">
      <alignment horizontal="left" vertical="top" wrapText="1"/>
    </xf>
    <xf numFmtId="0" fontId="1" fillId="0" borderId="0" xfId="0" applyNumberFormat="1" applyFont="1" applyFill="1" applyAlignment="1" applyProtection="1">
      <alignment horizontal="center"/>
    </xf>
    <xf numFmtId="0" fontId="1" fillId="0" borderId="0" xfId="0" applyFont="1" applyFill="1" applyAlignment="1" applyProtection="1">
      <alignment horizontal="left" vertical="top" wrapText="1"/>
    </xf>
    <xf numFmtId="0" fontId="1" fillId="23" borderId="0" xfId="0" applyNumberFormat="1" applyFont="1" applyFill="1" applyAlignment="1" applyProtection="1">
      <alignment vertical="top" wrapText="1"/>
    </xf>
    <xf numFmtId="0" fontId="1" fillId="23" borderId="0" xfId="0" applyNumberFormat="1" applyFont="1" applyFill="1" applyAlignment="1" applyProtection="1">
      <alignment horizontal="justify" vertical="top" wrapText="1"/>
    </xf>
    <xf numFmtId="0" fontId="5" fillId="23" borderId="0" xfId="0" applyFont="1" applyFill="1" applyAlignment="1" applyProtection="1">
      <alignment horizontal="center" vertical="center"/>
    </xf>
    <xf numFmtId="0" fontId="1" fillId="23" borderId="0" xfId="0" applyNumberFormat="1" applyFont="1" applyFill="1" applyAlignment="1" applyProtection="1">
      <alignment horizontal="center"/>
    </xf>
    <xf numFmtId="0" fontId="1" fillId="23" borderId="0" xfId="0" applyFont="1" applyFill="1" applyAlignment="1" applyProtection="1">
      <alignment horizontal="left" vertical="top" wrapText="1"/>
    </xf>
    <xf numFmtId="0" fontId="17" fillId="23" borderId="0" xfId="0" applyFont="1" applyFill="1" applyAlignment="1" applyProtection="1">
      <alignment horizontal="left" vertical="top" wrapText="1"/>
    </xf>
    <xf numFmtId="0" fontId="1" fillId="0" borderId="0" xfId="0" applyNumberFormat="1" applyFont="1" applyFill="1" applyAlignment="1" applyProtection="1">
      <alignment vertical="top" wrapText="1"/>
    </xf>
    <xf numFmtId="0" fontId="1" fillId="0" borderId="0" xfId="0" applyNumberFormat="1" applyFont="1" applyFill="1" applyAlignment="1" applyProtection="1">
      <alignment horizontal="justify" vertical="top" wrapText="1"/>
    </xf>
    <xf numFmtId="0" fontId="5" fillId="0" borderId="0" xfId="0" applyFont="1" applyFill="1" applyBorder="1" applyAlignment="1" applyProtection="1">
      <alignment horizontal="center" vertical="center"/>
    </xf>
    <xf numFmtId="0" fontId="1" fillId="0" borderId="0" xfId="0" applyFont="1" applyFill="1" applyBorder="1" applyAlignment="1" applyProtection="1">
      <alignment horizontal="left" vertical="top" wrapText="1"/>
    </xf>
    <xf numFmtId="0" fontId="110" fillId="0" borderId="0" xfId="0" applyNumberFormat="1" applyFont="1" applyFill="1" applyAlignment="1" applyProtection="1">
      <alignment vertical="top" wrapText="1"/>
    </xf>
    <xf numFmtId="0" fontId="110" fillId="0" borderId="0" xfId="0" applyNumberFormat="1" applyFont="1" applyFill="1" applyAlignment="1" applyProtection="1">
      <alignment horizontal="justify" vertical="top" wrapText="1"/>
    </xf>
    <xf numFmtId="0" fontId="110" fillId="0" borderId="0" xfId="0" applyNumberFormat="1" applyFont="1" applyFill="1" applyAlignment="1" applyProtection="1">
      <alignment horizontal="center"/>
    </xf>
    <xf numFmtId="0" fontId="17" fillId="13" borderId="0" xfId="0" applyNumberFormat="1" applyFont="1" applyFill="1" applyAlignment="1" applyProtection="1">
      <alignment horizontal="left" vertical="top" wrapText="1"/>
    </xf>
    <xf numFmtId="0" fontId="11" fillId="13" borderId="0" xfId="0" applyFont="1" applyFill="1" applyAlignment="1" applyProtection="1">
      <alignment horizontal="left" vertical="top" wrapText="1"/>
    </xf>
    <xf numFmtId="0" fontId="0" fillId="12" borderId="0" xfId="0" applyFont="1" applyFill="1" applyAlignment="1" applyProtection="1">
      <alignment vertical="top"/>
    </xf>
    <xf numFmtId="0" fontId="0" fillId="12" borderId="0" xfId="0" applyFont="1" applyFill="1" applyAlignment="1" applyProtection="1">
      <alignment vertical="top" wrapText="1"/>
    </xf>
    <xf numFmtId="0" fontId="0" fillId="0" borderId="0" xfId="0" applyFont="1" applyFill="1" applyAlignment="1" applyProtection="1">
      <alignment vertical="top" wrapText="1" shrinkToFit="1"/>
      <protection locked="0"/>
    </xf>
    <xf numFmtId="0" fontId="10" fillId="0" borderId="0" xfId="0" applyFont="1" applyFill="1" applyAlignment="1">
      <alignment horizontal="left" vertical="top" wrapText="1"/>
    </xf>
    <xf numFmtId="0" fontId="7" fillId="13" borderId="0" xfId="0" applyFont="1" applyFill="1" applyAlignment="1" applyProtection="1">
      <alignment horizontal="left" vertical="top" wrapText="1"/>
    </xf>
    <xf numFmtId="0" fontId="7" fillId="23" borderId="0" xfId="0" applyNumberFormat="1" applyFont="1" applyFill="1" applyAlignment="1" applyProtection="1">
      <alignment vertical="top" wrapText="1"/>
    </xf>
    <xf numFmtId="0" fontId="3" fillId="2" borderId="37" xfId="0" applyFont="1" applyFill="1" applyBorder="1" applyAlignment="1" applyProtection="1">
      <alignment horizontal="center" vertical="center" wrapText="1"/>
    </xf>
    <xf numFmtId="0" fontId="3" fillId="2" borderId="12" xfId="0" applyFont="1" applyFill="1" applyBorder="1" applyAlignment="1" applyProtection="1">
      <alignment horizontal="right" vertical="center" wrapText="1"/>
    </xf>
    <xf numFmtId="0" fontId="0" fillId="2" borderId="0" xfId="0" applyFill="1" applyAlignment="1"/>
    <xf numFmtId="0" fontId="0" fillId="2" borderId="12" xfId="0" applyFill="1" applyBorder="1" applyAlignment="1" applyProtection="1">
      <alignment horizontal="center"/>
    </xf>
    <xf numFmtId="0" fontId="0" fillId="2" borderId="12" xfId="0" applyFill="1" applyBorder="1" applyAlignment="1" applyProtection="1">
      <alignment horizontal="center" vertical="center"/>
    </xf>
    <xf numFmtId="0" fontId="136" fillId="12" borderId="0" xfId="0" applyFont="1" applyFill="1" applyAlignment="1" applyProtection="1">
      <alignment vertical="top"/>
    </xf>
    <xf numFmtId="0" fontId="136" fillId="0" borderId="0" xfId="0" applyFont="1" applyFill="1" applyAlignment="1" applyProtection="1">
      <alignment vertical="top" wrapText="1" shrinkToFit="1"/>
      <protection locked="0"/>
    </xf>
    <xf numFmtId="0" fontId="0" fillId="0" borderId="119" xfId="0" applyFont="1" applyFill="1" applyBorder="1" applyAlignment="1">
      <alignment horizontal="center" vertical="center"/>
    </xf>
    <xf numFmtId="0" fontId="137" fillId="2" borderId="0" xfId="0" applyFont="1" applyFill="1" applyBorder="1" applyAlignment="1">
      <alignment horizontal="left"/>
    </xf>
    <xf numFmtId="0" fontId="137" fillId="2" borderId="117" xfId="0" applyFont="1" applyFill="1" applyBorder="1" applyAlignment="1">
      <alignment wrapText="1"/>
    </xf>
    <xf numFmtId="1" fontId="140" fillId="0" borderId="0" xfId="0" applyNumberFormat="1" applyFont="1"/>
    <xf numFmtId="0" fontId="0" fillId="0" borderId="0" xfId="0" applyBorder="1" applyAlignment="1">
      <alignment horizontal="left" wrapText="1"/>
    </xf>
    <xf numFmtId="0" fontId="0" fillId="0" borderId="0" xfId="0" applyBorder="1"/>
    <xf numFmtId="0" fontId="0" fillId="0" borderId="0" xfId="0" applyFont="1" applyBorder="1" applyAlignment="1">
      <alignment horizontal="center" wrapText="1"/>
    </xf>
    <xf numFmtId="0" fontId="0" fillId="0" borderId="0" xfId="0" applyFont="1" applyBorder="1" applyAlignment="1">
      <alignment horizontal="center" vertical="center"/>
    </xf>
    <xf numFmtId="14" fontId="0" fillId="0" borderId="0" xfId="0" applyNumberFormat="1" applyFont="1" applyBorder="1"/>
    <xf numFmtId="14" fontId="0" fillId="0" borderId="0" xfId="0" applyNumberFormat="1" applyFont="1" applyFill="1" applyBorder="1"/>
    <xf numFmtId="14" fontId="0" fillId="0" borderId="0" xfId="0" applyNumberFormat="1" applyFont="1" applyBorder="1" applyAlignment="1">
      <alignment horizontal="center" vertical="center"/>
    </xf>
    <xf numFmtId="0" fontId="63" fillId="14" borderId="131" xfId="0" applyFont="1" applyFill="1" applyBorder="1" applyAlignment="1">
      <alignment horizontal="left" vertical="top" wrapText="1"/>
    </xf>
    <xf numFmtId="0" fontId="0" fillId="0" borderId="119" xfId="0" applyFont="1" applyFill="1" applyBorder="1"/>
    <xf numFmtId="0" fontId="6" fillId="0" borderId="0" xfId="0" applyFont="1" applyFill="1" applyBorder="1" applyAlignment="1">
      <alignment vertical="center" wrapText="1"/>
    </xf>
    <xf numFmtId="0" fontId="19" fillId="0" borderId="0" xfId="0" applyFont="1" applyFill="1" applyBorder="1" applyAlignment="1">
      <alignment horizontal="center" vertical="center"/>
    </xf>
    <xf numFmtId="0" fontId="19" fillId="0" borderId="0" xfId="0" applyFont="1" applyFill="1" applyBorder="1" applyAlignment="1" applyProtection="1">
      <alignment horizontal="center" vertical="center"/>
    </xf>
    <xf numFmtId="0" fontId="22"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xf>
    <xf numFmtId="164" fontId="8" fillId="0" borderId="0" xfId="0" applyNumberFormat="1" applyFont="1" applyFill="1" applyBorder="1" applyAlignment="1" applyProtection="1">
      <alignment horizontal="left" vertical="center" wrapText="1"/>
    </xf>
    <xf numFmtId="0" fontId="6" fillId="0" borderId="0" xfId="0" applyFont="1" applyFill="1" applyBorder="1" applyAlignment="1" applyProtection="1">
      <alignment vertical="center"/>
    </xf>
    <xf numFmtId="0" fontId="59" fillId="0" borderId="0" xfId="1" applyFont="1" applyFill="1" applyBorder="1" applyAlignment="1" applyProtection="1">
      <alignment horizontal="left" vertical="center"/>
    </xf>
    <xf numFmtId="0" fontId="15" fillId="0" borderId="0" xfId="0" quotePrefix="1" applyFont="1" applyFill="1" applyBorder="1" applyAlignment="1" applyProtection="1">
      <alignment horizontal="center" vertical="center"/>
    </xf>
    <xf numFmtId="0" fontId="15" fillId="0" borderId="0" xfId="0" applyFont="1" applyFill="1" applyBorder="1" applyProtection="1"/>
    <xf numFmtId="0" fontId="15" fillId="0" borderId="0" xfId="0" applyFont="1" applyFill="1" applyBorder="1" applyAlignment="1" applyProtection="1">
      <alignment vertical="center"/>
    </xf>
    <xf numFmtId="0" fontId="6" fillId="0" borderId="0" xfId="0" applyFont="1" applyFill="1" applyBorder="1" applyAlignment="1" applyProtection="1">
      <alignment vertical="center"/>
      <protection locked="0"/>
    </xf>
    <xf numFmtId="0" fontId="3" fillId="0" borderId="0" xfId="0" applyFont="1" applyFill="1" applyBorder="1" applyAlignment="1" applyProtection="1">
      <alignment horizontal="left" vertical="center" wrapText="1"/>
    </xf>
    <xf numFmtId="164" fontId="5" fillId="0" borderId="0" xfId="0" applyNumberFormat="1" applyFont="1" applyFill="1" applyBorder="1" applyAlignment="1" applyProtection="1">
      <alignment horizontal="left" vertical="center" wrapText="1"/>
    </xf>
    <xf numFmtId="0" fontId="0" fillId="0" borderId="0" xfId="0" quotePrefix="1" applyFill="1" applyBorder="1" applyAlignment="1" applyProtection="1">
      <alignment horizontal="center" vertical="center"/>
    </xf>
    <xf numFmtId="0" fontId="0" fillId="0" borderId="0" xfId="0" applyFill="1" applyBorder="1" applyProtection="1"/>
    <xf numFmtId="0" fontId="45" fillId="2" borderId="0" xfId="0" applyFont="1" applyFill="1" applyBorder="1" applyAlignment="1">
      <alignment horizontal="right" wrapText="1"/>
    </xf>
    <xf numFmtId="0" fontId="0" fillId="0" borderId="0" xfId="0" applyAlignment="1">
      <alignment horizontal="left" indent="1"/>
    </xf>
    <xf numFmtId="1" fontId="0" fillId="0" borderId="0" xfId="0" applyNumberFormat="1" applyAlignment="1">
      <alignment horizontal="left" indent="2"/>
    </xf>
    <xf numFmtId="1" fontId="0" fillId="0" borderId="0" xfId="0" applyNumberFormat="1" applyAlignment="1">
      <alignment horizontal="left" indent="3"/>
    </xf>
    <xf numFmtId="1" fontId="0" fillId="0" borderId="0" xfId="0" applyNumberFormat="1" applyAlignment="1">
      <alignment horizontal="left" indent="4"/>
    </xf>
    <xf numFmtId="0" fontId="143" fillId="2" borderId="0" xfId="0" applyFont="1" applyFill="1" applyBorder="1" applyAlignment="1">
      <alignment horizontal="left"/>
    </xf>
    <xf numFmtId="0" fontId="143" fillId="2" borderId="0" xfId="0" applyFont="1" applyFill="1" applyBorder="1" applyAlignment="1">
      <alignment wrapText="1"/>
    </xf>
    <xf numFmtId="0" fontId="143" fillId="2" borderId="0" xfId="0" applyFont="1" applyFill="1" applyBorder="1" applyAlignment="1"/>
    <xf numFmtId="0" fontId="116" fillId="0" borderId="0" xfId="0" applyFont="1" applyFill="1" applyBorder="1" applyAlignment="1"/>
    <xf numFmtId="0" fontId="0" fillId="0" borderId="0" xfId="0" applyFont="1" applyFill="1" applyBorder="1" applyAlignment="1">
      <alignment horizontal="center" vertical="center"/>
    </xf>
    <xf numFmtId="0" fontId="50" fillId="0" borderId="0" xfId="0" applyFont="1" applyFill="1" applyBorder="1" applyAlignment="1">
      <alignment horizontal="center"/>
    </xf>
    <xf numFmtId="0" fontId="45" fillId="0" borderId="0" xfId="0" applyFont="1" applyFill="1" applyBorder="1" applyAlignment="1">
      <alignment vertical="top" wrapText="1"/>
    </xf>
    <xf numFmtId="0" fontId="117" fillId="0" borderId="0" xfId="0" applyFont="1" applyFill="1" applyBorder="1" applyAlignment="1">
      <alignment vertical="top" wrapText="1"/>
    </xf>
    <xf numFmtId="0" fontId="45" fillId="2" borderId="0" xfId="0" applyFont="1" applyFill="1" applyBorder="1" applyAlignment="1">
      <alignment horizontal="right"/>
    </xf>
    <xf numFmtId="0" fontId="45" fillId="2" borderId="0" xfId="0" applyFont="1" applyFill="1" applyBorder="1" applyAlignment="1">
      <alignment horizontal="right" vertical="top" wrapText="1"/>
    </xf>
    <xf numFmtId="0" fontId="111" fillId="14" borderId="65" xfId="0" applyFont="1" applyFill="1" applyBorder="1" applyAlignment="1">
      <alignment horizontal="left" vertical="top"/>
    </xf>
    <xf numFmtId="0" fontId="111" fillId="14" borderId="131" xfId="0" applyFont="1" applyFill="1" applyBorder="1" applyAlignment="1">
      <alignment horizontal="left" vertical="top"/>
    </xf>
    <xf numFmtId="0" fontId="0" fillId="0" borderId="118" xfId="0" applyFont="1" applyFill="1" applyBorder="1" applyAlignment="1">
      <alignment horizontal="center" wrapText="1"/>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wrapText="1"/>
    </xf>
    <xf numFmtId="0" fontId="0" fillId="0" borderId="0" xfId="0" applyFont="1" applyFill="1" applyBorder="1" applyAlignment="1">
      <alignment horizontal="center" wrapText="1"/>
    </xf>
    <xf numFmtId="0" fontId="0" fillId="0" borderId="0" xfId="0" applyFont="1" applyFill="1" applyBorder="1"/>
    <xf numFmtId="14" fontId="0" fillId="0" borderId="0" xfId="0" applyNumberFormat="1" applyFont="1" applyFill="1" applyBorder="1" applyAlignment="1">
      <alignment horizontal="center" vertical="center"/>
    </xf>
    <xf numFmtId="0" fontId="111" fillId="0" borderId="118" xfId="0" applyFont="1" applyFill="1" applyBorder="1" applyAlignment="1">
      <alignment horizontal="center" wrapText="1"/>
    </xf>
    <xf numFmtId="0" fontId="111" fillId="0" borderId="119" xfId="0" applyFont="1" applyFill="1" applyBorder="1" applyAlignment="1">
      <alignment wrapText="1"/>
    </xf>
    <xf numFmtId="0" fontId="111" fillId="0" borderId="119" xfId="0" applyFont="1" applyFill="1" applyBorder="1" applyAlignment="1">
      <alignment horizontal="center" wrapText="1"/>
    </xf>
    <xf numFmtId="0" fontId="141" fillId="0" borderId="119" xfId="0" applyFont="1" applyFill="1" applyBorder="1" applyAlignment="1">
      <alignment horizontal="center" vertical="center" wrapText="1"/>
    </xf>
    <xf numFmtId="0" fontId="142" fillId="0" borderId="119" xfId="0" applyFont="1" applyFill="1" applyBorder="1" applyAlignment="1">
      <alignment horizontal="center" vertical="center" wrapText="1"/>
    </xf>
    <xf numFmtId="0" fontId="111" fillId="0" borderId="0" xfId="0" applyFont="1" applyFill="1" applyBorder="1" applyAlignment="1">
      <alignment horizontal="center" vertical="center" wrapText="1"/>
    </xf>
    <xf numFmtId="0" fontId="111" fillId="0" borderId="0" xfId="0" applyFont="1" applyFill="1" applyBorder="1" applyAlignment="1">
      <alignment wrapText="1"/>
    </xf>
    <xf numFmtId="1" fontId="1" fillId="0" borderId="67" xfId="0" applyNumberFormat="1" applyFont="1" applyFill="1" applyBorder="1" applyAlignment="1">
      <alignment horizontal="center" vertical="center" wrapText="1"/>
    </xf>
    <xf numFmtId="1" fontId="1" fillId="0" borderId="0" xfId="0" applyNumberFormat="1" applyFont="1" applyFill="1" applyBorder="1" applyAlignment="1">
      <alignment horizontal="center" vertical="center" wrapText="1"/>
    </xf>
    <xf numFmtId="0" fontId="0" fillId="0" borderId="0" xfId="0" applyNumberFormat="1" applyFill="1" applyBorder="1"/>
    <xf numFmtId="0" fontId="1" fillId="0" borderId="0" xfId="0" applyNumberFormat="1" applyFont="1" applyFill="1" applyBorder="1" applyAlignment="1">
      <alignment horizontal="center" vertical="center" wrapText="1"/>
    </xf>
    <xf numFmtId="0" fontId="64" fillId="0" borderId="0" xfId="0" applyFont="1" applyFill="1" applyBorder="1" applyAlignment="1">
      <alignment horizontal="center" vertical="center" wrapText="1"/>
    </xf>
    <xf numFmtId="1" fontId="0" fillId="0" borderId="0" xfId="0" applyNumberFormat="1" applyFont="1" applyFill="1" applyBorder="1"/>
    <xf numFmtId="1" fontId="7" fillId="0" borderId="0" xfId="0" applyNumberFormat="1" applyFont="1" applyFill="1" applyBorder="1" applyAlignment="1">
      <alignment horizontal="left" vertical="center"/>
    </xf>
    <xf numFmtId="168" fontId="1" fillId="0" borderId="0" xfId="0" applyNumberFormat="1" applyFont="1" applyFill="1" applyBorder="1" applyAlignment="1">
      <alignment horizontal="center" vertical="center" wrapText="1"/>
    </xf>
    <xf numFmtId="1" fontId="10" fillId="0" borderId="0" xfId="0" applyNumberFormat="1" applyFont="1" applyFill="1" applyBorder="1"/>
    <xf numFmtId="14" fontId="1" fillId="0" borderId="0" xfId="0" applyNumberFormat="1" applyFont="1" applyFill="1" applyBorder="1" applyAlignment="1">
      <alignment horizontal="center" vertical="center" wrapText="1"/>
    </xf>
    <xf numFmtId="1" fontId="7" fillId="0" borderId="67" xfId="0" applyNumberFormat="1" applyFont="1" applyFill="1" applyBorder="1" applyAlignment="1">
      <alignment horizontal="left" vertical="top"/>
    </xf>
    <xf numFmtId="1" fontId="0" fillId="0" borderId="67" xfId="0" applyNumberFormat="1" applyFont="1" applyFill="1" applyBorder="1" applyAlignment="1">
      <alignment horizontal="left" vertical="top"/>
    </xf>
    <xf numFmtId="1" fontId="1" fillId="0" borderId="67" xfId="0" applyNumberFormat="1" applyFont="1" applyFill="1" applyBorder="1" applyAlignment="1">
      <alignment horizontal="left" vertical="top" wrapText="1"/>
    </xf>
    <xf numFmtId="168" fontId="1" fillId="0" borderId="67" xfId="0" applyNumberFormat="1" applyFont="1" applyFill="1" applyBorder="1" applyAlignment="1">
      <alignment horizontal="left" vertical="top" wrapText="1"/>
    </xf>
    <xf numFmtId="1" fontId="10" fillId="0" borderId="67" xfId="0" applyNumberFormat="1" applyFont="1" applyFill="1" applyBorder="1" applyAlignment="1">
      <alignment horizontal="left" vertical="top"/>
    </xf>
    <xf numFmtId="0" fontId="119" fillId="0" borderId="0" xfId="0" applyFont="1" applyFill="1" applyBorder="1" applyAlignment="1">
      <alignment vertical="top" wrapText="1"/>
    </xf>
    <xf numFmtId="0" fontId="121" fillId="0" borderId="0" xfId="0" applyFont="1" applyFill="1" applyBorder="1" applyAlignment="1">
      <alignment vertical="top" wrapText="1"/>
    </xf>
    <xf numFmtId="0" fontId="9" fillId="0" borderId="0" xfId="0" applyFont="1" applyFill="1" applyBorder="1" applyAlignment="1">
      <alignment vertical="top" wrapText="1"/>
    </xf>
    <xf numFmtId="0" fontId="0" fillId="2" borderId="43" xfId="0" applyFont="1" applyFill="1" applyBorder="1"/>
    <xf numFmtId="0" fontId="0" fillId="2" borderId="41" xfId="0" applyFont="1" applyFill="1" applyBorder="1" applyAlignment="1"/>
    <xf numFmtId="0" fontId="0" fillId="2" borderId="41" xfId="0" applyFont="1" applyFill="1" applyBorder="1" applyAlignment="1">
      <alignment horizontal="center" vertical="center"/>
    </xf>
    <xf numFmtId="0" fontId="50" fillId="2" borderId="41" xfId="0" applyFont="1" applyFill="1" applyBorder="1" applyAlignment="1">
      <alignment horizontal="center"/>
    </xf>
    <xf numFmtId="0" fontId="0" fillId="2" borderId="55" xfId="0" applyFont="1" applyFill="1" applyBorder="1" applyAlignment="1"/>
    <xf numFmtId="0" fontId="0" fillId="2" borderId="37" xfId="0" applyFont="1" applyFill="1" applyBorder="1"/>
    <xf numFmtId="0" fontId="0" fillId="2" borderId="39" xfId="0" applyFont="1" applyFill="1" applyBorder="1" applyAlignment="1"/>
    <xf numFmtId="0" fontId="139" fillId="2" borderId="0" xfId="0" quotePrefix="1" applyFont="1" applyFill="1" applyBorder="1" applyAlignment="1">
      <alignment horizontal="center" vertical="center" wrapText="1"/>
    </xf>
    <xf numFmtId="0" fontId="0" fillId="2" borderId="0" xfId="0" quotePrefix="1" applyFont="1" applyFill="1" applyBorder="1" applyAlignment="1">
      <alignment horizontal="center" vertical="center"/>
    </xf>
    <xf numFmtId="14" fontId="0" fillId="2" borderId="0" xfId="0" quotePrefix="1" applyNumberFormat="1" applyFont="1" applyFill="1" applyBorder="1" applyAlignment="1">
      <alignment horizontal="center" vertical="center"/>
    </xf>
    <xf numFmtId="0" fontId="0" fillId="0" borderId="37" xfId="0" applyFont="1" applyFill="1" applyBorder="1"/>
    <xf numFmtId="0" fontId="0" fillId="0" borderId="39" xfId="0" applyFont="1" applyFill="1" applyBorder="1" applyAlignment="1"/>
    <xf numFmtId="0" fontId="0" fillId="2" borderId="37" xfId="0" applyFont="1" applyFill="1" applyBorder="1" applyAlignment="1">
      <alignment wrapText="1"/>
    </xf>
    <xf numFmtId="0" fontId="0" fillId="2" borderId="39" xfId="0" applyFont="1" applyFill="1" applyBorder="1" applyAlignment="1">
      <alignment wrapText="1"/>
    </xf>
    <xf numFmtId="0" fontId="45" fillId="2" borderId="39" xfId="0" applyFont="1" applyFill="1" applyBorder="1" applyAlignment="1">
      <alignment vertical="center" wrapText="1"/>
    </xf>
    <xf numFmtId="0" fontId="45" fillId="0" borderId="126" xfId="0" applyFont="1" applyBorder="1" applyAlignment="1" applyProtection="1">
      <alignment horizontal="center" vertical="center"/>
      <protection locked="0"/>
    </xf>
    <xf numFmtId="0" fontId="0" fillId="0" borderId="126" xfId="0" applyFont="1" applyBorder="1" applyAlignment="1" applyProtection="1">
      <alignment horizontal="center" vertical="center"/>
      <protection locked="0"/>
    </xf>
    <xf numFmtId="0" fontId="0" fillId="0" borderId="126" xfId="0" applyFont="1" applyBorder="1" applyAlignment="1" applyProtection="1">
      <alignment horizontal="center" vertical="center" wrapText="1"/>
      <protection locked="0"/>
    </xf>
    <xf numFmtId="0" fontId="9" fillId="0" borderId="0" xfId="0" applyFont="1" applyFill="1" applyBorder="1" applyAlignment="1"/>
    <xf numFmtId="0" fontId="67" fillId="0" borderId="0" xfId="0" applyFont="1" applyFill="1" applyBorder="1" applyAlignment="1">
      <alignment vertical="top" wrapText="1"/>
    </xf>
    <xf numFmtId="0" fontId="45" fillId="0" borderId="0" xfId="0" applyFont="1" applyFill="1" applyBorder="1" applyAlignment="1">
      <alignment horizontal="left" vertical="top" wrapText="1"/>
    </xf>
    <xf numFmtId="0" fontId="0" fillId="0" borderId="52" xfId="0" applyFont="1" applyFill="1" applyBorder="1"/>
    <xf numFmtId="0" fontId="45" fillId="0" borderId="51" xfId="0" applyFont="1" applyFill="1" applyBorder="1" applyAlignment="1"/>
    <xf numFmtId="0" fontId="0" fillId="0" borderId="51" xfId="0" applyFont="1" applyFill="1" applyBorder="1" applyAlignment="1">
      <alignment horizontal="center" vertical="center"/>
    </xf>
    <xf numFmtId="0" fontId="50" fillId="0" borderId="51" xfId="0" applyFont="1" applyFill="1" applyBorder="1" applyAlignment="1">
      <alignment horizontal="center"/>
    </xf>
    <xf numFmtId="0" fontId="0" fillId="0" borderId="50" xfId="0" applyFont="1" applyFill="1" applyBorder="1" applyAlignment="1"/>
    <xf numFmtId="0" fontId="145" fillId="2" borderId="0" xfId="0" applyFont="1" applyFill="1" applyBorder="1" applyAlignment="1">
      <alignment horizontal="center"/>
    </xf>
    <xf numFmtId="14" fontId="1" fillId="15" borderId="133" xfId="0" applyNumberFormat="1" applyFont="1" applyFill="1" applyBorder="1" applyAlignment="1">
      <alignment horizontal="center" vertical="center" wrapText="1"/>
    </xf>
    <xf numFmtId="14" fontId="0" fillId="0" borderId="0" xfId="0" applyNumberFormat="1" applyBorder="1"/>
    <xf numFmtId="0" fontId="0" fillId="0" borderId="0" xfId="0" applyNumberFormat="1" applyBorder="1"/>
    <xf numFmtId="0" fontId="0" fillId="0" borderId="0" xfId="0" applyBorder="1" applyAlignment="1">
      <alignment horizontal="left" indent="1"/>
    </xf>
    <xf numFmtId="1" fontId="1" fillId="0" borderId="68" xfId="0" applyNumberFormat="1" applyFont="1" applyFill="1" applyBorder="1" applyAlignment="1">
      <alignment horizontal="left" vertical="top" wrapText="1"/>
    </xf>
    <xf numFmtId="0" fontId="0" fillId="15" borderId="132" xfId="0" applyNumberFormat="1" applyFont="1" applyFill="1" applyBorder="1"/>
    <xf numFmtId="0" fontId="0" fillId="15" borderId="133" xfId="0" applyNumberFormat="1" applyFont="1" applyFill="1" applyBorder="1"/>
    <xf numFmtId="1" fontId="1" fillId="0" borderId="69" xfId="0" applyNumberFormat="1" applyFont="1" applyFill="1" applyBorder="1" applyAlignment="1">
      <alignment horizontal="center" vertical="center" wrapText="1"/>
    </xf>
    <xf numFmtId="1" fontId="0" fillId="0" borderId="69" xfId="0" applyNumberFormat="1" applyFont="1" applyFill="1" applyBorder="1"/>
    <xf numFmtId="1" fontId="7" fillId="0" borderId="69" xfId="0" applyNumberFormat="1" applyFont="1" applyFill="1" applyBorder="1" applyAlignment="1">
      <alignment horizontal="left" vertical="center"/>
    </xf>
    <xf numFmtId="168" fontId="1" fillId="0" borderId="69" xfId="0" applyNumberFormat="1" applyFont="1" applyFill="1" applyBorder="1" applyAlignment="1">
      <alignment horizontal="center" vertical="center" wrapText="1"/>
    </xf>
    <xf numFmtId="1" fontId="10" fillId="0" borderId="69" xfId="0" applyNumberFormat="1" applyFont="1" applyFill="1" applyBorder="1"/>
    <xf numFmtId="0" fontId="63" fillId="14" borderId="69" xfId="0" applyFont="1" applyFill="1" applyBorder="1" applyAlignment="1">
      <alignment horizontal="left" vertical="top" wrapText="1"/>
    </xf>
    <xf numFmtId="0" fontId="50" fillId="2" borderId="0" xfId="0" applyFont="1" applyFill="1" applyBorder="1" applyAlignment="1">
      <alignment horizontal="center" vertical="center" wrapText="1"/>
    </xf>
    <xf numFmtId="0" fontId="146" fillId="21" borderId="0" xfId="0" applyFont="1" applyFill="1" applyAlignment="1" applyProtection="1">
      <alignment vertical="center" wrapText="1"/>
    </xf>
    <xf numFmtId="0" fontId="146" fillId="21" borderId="63" xfId="0" applyFont="1" applyFill="1" applyBorder="1" applyAlignment="1" applyProtection="1">
      <alignment vertical="center" wrapText="1"/>
    </xf>
    <xf numFmtId="0" fontId="5" fillId="5" borderId="0" xfId="0" applyFont="1" applyFill="1" applyAlignment="1" applyProtection="1">
      <alignment horizontal="center" vertical="center"/>
    </xf>
    <xf numFmtId="0" fontId="1" fillId="5" borderId="0" xfId="0" applyNumberFormat="1" applyFont="1" applyFill="1" applyAlignment="1" applyProtection="1">
      <alignment vertical="top" wrapText="1"/>
    </xf>
    <xf numFmtId="0" fontId="1" fillId="5" borderId="0" xfId="0" applyNumberFormat="1" applyFont="1" applyFill="1" applyAlignment="1" applyProtection="1">
      <alignment horizontal="justify" vertical="top" wrapText="1"/>
    </xf>
    <xf numFmtId="0" fontId="1" fillId="5" borderId="0" xfId="0" applyNumberFormat="1" applyFont="1" applyFill="1" applyAlignment="1" applyProtection="1">
      <alignment horizontal="center"/>
    </xf>
    <xf numFmtId="0" fontId="1" fillId="5" borderId="0" xfId="0" applyFont="1" applyFill="1" applyAlignment="1" applyProtection="1">
      <alignment horizontal="left" vertical="top" wrapText="1"/>
    </xf>
    <xf numFmtId="0" fontId="0" fillId="0" borderId="0" xfId="0" applyBorder="1"/>
    <xf numFmtId="0" fontId="134" fillId="12" borderId="0" xfId="1" applyFont="1" applyFill="1" applyBorder="1" applyAlignment="1" applyProtection="1">
      <alignment horizontal="left" vertical="center"/>
    </xf>
    <xf numFmtId="0" fontId="134" fillId="12" borderId="0" xfId="1" applyNumberFormat="1" applyFont="1" applyFill="1" applyBorder="1" applyAlignment="1" applyProtection="1">
      <alignment horizontal="left" vertical="top"/>
    </xf>
    <xf numFmtId="0" fontId="59" fillId="19" borderId="0" xfId="1" applyFont="1" applyFill="1" applyBorder="1" applyAlignment="1" applyProtection="1"/>
    <xf numFmtId="0" fontId="0" fillId="19" borderId="0" xfId="0" applyFill="1" applyBorder="1"/>
    <xf numFmtId="0" fontId="134" fillId="12" borderId="0" xfId="1" applyFont="1" applyFill="1" applyBorder="1" applyAlignment="1" applyProtection="1">
      <alignment horizontal="left"/>
    </xf>
    <xf numFmtId="0" fontId="13" fillId="12" borderId="0" xfId="0" applyFont="1" applyFill="1" applyBorder="1" applyAlignment="1" applyProtection="1">
      <alignment horizontal="left" vertical="center"/>
    </xf>
    <xf numFmtId="0" fontId="91" fillId="12" borderId="0" xfId="0" applyFont="1" applyFill="1" applyBorder="1" applyAlignment="1" applyProtection="1">
      <alignment horizontal="left" vertical="center"/>
    </xf>
    <xf numFmtId="0" fontId="1" fillId="3" borderId="0" xfId="0" applyFont="1" applyFill="1" applyBorder="1" applyAlignment="1" applyProtection="1">
      <alignment horizontal="left" vertical="top" wrapText="1"/>
      <protection locked="0"/>
    </xf>
    <xf numFmtId="0" fontId="0" fillId="3" borderId="0" xfId="0" applyFill="1" applyBorder="1" applyAlignment="1" applyProtection="1">
      <alignment vertical="top"/>
      <protection locked="0"/>
    </xf>
    <xf numFmtId="0" fontId="134" fillId="12" borderId="0" xfId="1" applyFont="1" applyFill="1" applyAlignment="1" applyProtection="1"/>
    <xf numFmtId="0" fontId="8" fillId="21" borderId="0" xfId="0" applyFont="1" applyFill="1" applyBorder="1" applyAlignment="1" applyProtection="1">
      <alignment horizontal="left" textRotation="90"/>
    </xf>
    <xf numFmtId="0" fontId="51" fillId="0" borderId="0" xfId="0" applyFont="1" applyBorder="1" applyAlignment="1">
      <alignment horizontal="left" vertical="top" wrapText="1"/>
    </xf>
    <xf numFmtId="43" fontId="7" fillId="17" borderId="1" xfId="3" applyNumberFormat="1" applyFont="1" applyFill="1" applyBorder="1" applyAlignment="1" applyProtection="1">
      <protection locked="0"/>
    </xf>
    <xf numFmtId="0" fontId="76" fillId="17" borderId="0" xfId="0" applyFont="1" applyFill="1" applyBorder="1" applyAlignment="1" applyProtection="1">
      <protection locked="0"/>
    </xf>
    <xf numFmtId="0" fontId="0" fillId="0" borderId="0" xfId="0" applyBorder="1" applyAlignment="1"/>
    <xf numFmtId="0" fontId="76" fillId="17" borderId="0" xfId="0" applyNumberFormat="1" applyFont="1" applyFill="1" applyBorder="1" applyAlignment="1" applyProtection="1">
      <alignment horizontal="left"/>
      <protection locked="0"/>
    </xf>
    <xf numFmtId="0" fontId="0" fillId="0" borderId="0" xfId="0" applyBorder="1" applyAlignment="1">
      <alignment horizontal="left"/>
    </xf>
    <xf numFmtId="0" fontId="34" fillId="17" borderId="1" xfId="0" applyFont="1" applyFill="1" applyBorder="1" applyAlignment="1">
      <alignment horizontal="center" wrapText="1"/>
    </xf>
    <xf numFmtId="171" fontId="75" fillId="17" borderId="7" xfId="0" applyNumberFormat="1" applyFont="1" applyFill="1" applyBorder="1" applyAlignment="1">
      <alignment horizontal="center" wrapText="1"/>
    </xf>
    <xf numFmtId="0" fontId="75" fillId="17" borderId="6" xfId="0" applyFont="1" applyFill="1" applyBorder="1" applyAlignment="1">
      <alignment horizontal="center" wrapText="1"/>
    </xf>
    <xf numFmtId="0" fontId="75" fillId="17" borderId="8" xfId="0" applyFont="1" applyFill="1" applyBorder="1" applyAlignment="1">
      <alignment horizontal="center" wrapText="1"/>
    </xf>
    <xf numFmtId="0" fontId="80" fillId="17" borderId="82" xfId="0" applyFont="1" applyFill="1" applyBorder="1" applyAlignment="1">
      <alignment horizontal="center"/>
    </xf>
    <xf numFmtId="0" fontId="75" fillId="17" borderId="10" xfId="0" applyFont="1" applyFill="1" applyBorder="1" applyAlignment="1">
      <alignment horizontal="center"/>
    </xf>
    <xf numFmtId="174" fontId="80" fillId="17" borderId="1" xfId="3" applyNumberFormat="1" applyFont="1" applyFill="1" applyBorder="1" applyAlignment="1">
      <alignment horizontal="center"/>
    </xf>
    <xf numFmtId="174" fontId="75" fillId="17" borderId="1" xfId="3" applyNumberFormat="1" applyFont="1" applyFill="1" applyBorder="1" applyAlignment="1">
      <alignment horizontal="center"/>
    </xf>
    <xf numFmtId="174" fontId="75" fillId="17" borderId="30" xfId="3" applyNumberFormat="1" applyFont="1" applyFill="1" applyBorder="1" applyAlignment="1"/>
    <xf numFmtId="174" fontId="75" fillId="17" borderId="0" xfId="3" applyNumberFormat="1" applyFont="1" applyFill="1" applyBorder="1" applyAlignment="1"/>
    <xf numFmtId="174" fontId="75" fillId="17" borderId="3" xfId="3" applyNumberFormat="1" applyFont="1" applyFill="1" applyBorder="1" applyAlignment="1"/>
    <xf numFmtId="0" fontId="80" fillId="17" borderId="84" xfId="0" applyFont="1" applyFill="1" applyBorder="1" applyAlignment="1">
      <alignment horizontal="center"/>
    </xf>
    <xf numFmtId="0" fontId="75" fillId="17" borderId="1" xfId="0" applyFont="1" applyFill="1" applyBorder="1" applyAlignment="1">
      <alignment horizontal="center"/>
    </xf>
    <xf numFmtId="0" fontId="75" fillId="17" borderId="85" xfId="0" applyFont="1" applyFill="1" applyBorder="1" applyAlignment="1" applyProtection="1">
      <protection locked="0"/>
    </xf>
    <xf numFmtId="0" fontId="75" fillId="17" borderId="9" xfId="0" applyFont="1" applyFill="1" applyBorder="1" applyAlignment="1" applyProtection="1">
      <protection locked="0"/>
    </xf>
    <xf numFmtId="0" fontId="4" fillId="17" borderId="76" xfId="1" applyFill="1" applyBorder="1" applyAlignment="1" applyProtection="1">
      <alignment wrapText="1"/>
    </xf>
    <xf numFmtId="0" fontId="4" fillId="17" borderId="0" xfId="1" applyFill="1" applyBorder="1" applyAlignment="1" applyProtection="1">
      <alignment wrapText="1"/>
    </xf>
    <xf numFmtId="0" fontId="75" fillId="17" borderId="84" xfId="0" applyFont="1" applyFill="1" applyBorder="1" applyAlignment="1" applyProtection="1">
      <protection locked="0"/>
    </xf>
    <xf numFmtId="0" fontId="75" fillId="17" borderId="1" xfId="0" applyFont="1" applyFill="1" applyBorder="1" applyAlignment="1" applyProtection="1">
      <protection locked="0"/>
    </xf>
    <xf numFmtId="0" fontId="75" fillId="17" borderId="82" xfId="0" applyFont="1" applyFill="1" applyBorder="1" applyAlignment="1" applyProtection="1">
      <protection locked="0"/>
    </xf>
    <xf numFmtId="0" fontId="75" fillId="17" borderId="10" xfId="0" applyFont="1" applyFill="1" applyBorder="1" applyAlignment="1" applyProtection="1">
      <protection locked="0"/>
    </xf>
    <xf numFmtId="0" fontId="75" fillId="17" borderId="76" xfId="0" applyFont="1" applyFill="1" applyBorder="1" applyAlignment="1">
      <alignment wrapText="1"/>
    </xf>
    <xf numFmtId="0" fontId="0" fillId="17" borderId="0" xfId="0" applyFill="1" applyBorder="1" applyAlignment="1"/>
    <xf numFmtId="0" fontId="75" fillId="17" borderId="86" xfId="0" applyFont="1" applyFill="1" applyBorder="1" applyAlignment="1" applyProtection="1">
      <alignment wrapText="1"/>
      <protection locked="0"/>
    </xf>
    <xf numFmtId="0" fontId="0" fillId="17" borderId="6" xfId="0" applyFill="1" applyBorder="1" applyAlignment="1" applyProtection="1">
      <protection locked="0"/>
    </xf>
    <xf numFmtId="0" fontId="75" fillId="17" borderId="81" xfId="0" applyFont="1" applyFill="1" applyBorder="1" applyAlignment="1">
      <alignment wrapText="1"/>
    </xf>
    <xf numFmtId="0" fontId="0" fillId="17" borderId="3" xfId="0" applyFill="1" applyBorder="1" applyAlignment="1"/>
    <xf numFmtId="0" fontId="0" fillId="0" borderId="76" xfId="0" applyBorder="1"/>
    <xf numFmtId="0" fontId="0" fillId="0" borderId="0" xfId="0" applyBorder="1"/>
    <xf numFmtId="0" fontId="75" fillId="17" borderId="76" xfId="0" applyFont="1" applyFill="1" applyBorder="1" applyAlignment="1"/>
    <xf numFmtId="0" fontId="80" fillId="17" borderId="78" xfId="0" applyFont="1" applyFill="1" applyBorder="1" applyAlignment="1">
      <alignment horizontal="left"/>
    </xf>
    <xf numFmtId="0" fontId="80" fillId="17" borderId="30" xfId="0" applyFont="1" applyFill="1" applyBorder="1" applyAlignment="1">
      <alignment horizontal="left"/>
    </xf>
    <xf numFmtId="0" fontId="0" fillId="17" borderId="30" xfId="0" applyFill="1" applyBorder="1" applyAlignment="1">
      <alignment horizontal="left"/>
    </xf>
    <xf numFmtId="0" fontId="0" fillId="17" borderId="24" xfId="0" applyFill="1" applyBorder="1" applyAlignment="1">
      <alignment horizontal="left"/>
    </xf>
    <xf numFmtId="0" fontId="0" fillId="17" borderId="81" xfId="0" applyFill="1" applyBorder="1" applyAlignment="1">
      <alignment horizontal="left"/>
    </xf>
    <xf numFmtId="0" fontId="0" fillId="17" borderId="3" xfId="0" applyFill="1" applyBorder="1" applyAlignment="1">
      <alignment horizontal="left"/>
    </xf>
    <xf numFmtId="0" fontId="0" fillId="17" borderId="4" xfId="0" applyFill="1" applyBorder="1" applyAlignment="1">
      <alignment horizontal="left"/>
    </xf>
    <xf numFmtId="0" fontId="80" fillId="17" borderId="7" xfId="0" applyFont="1" applyFill="1" applyBorder="1" applyAlignment="1">
      <alignment horizontal="center"/>
    </xf>
    <xf numFmtId="0" fontId="0" fillId="17" borderId="6" xfId="0" applyFill="1" applyBorder="1" applyAlignment="1">
      <alignment horizontal="center"/>
    </xf>
    <xf numFmtId="0" fontId="80" fillId="17" borderId="6" xfId="0" applyFont="1" applyFill="1" applyBorder="1" applyAlignment="1">
      <alignment horizontal="center"/>
    </xf>
    <xf numFmtId="0" fontId="0" fillId="17" borderId="6" xfId="0" applyFill="1" applyBorder="1" applyAlignment="1"/>
    <xf numFmtId="0" fontId="0" fillId="17" borderId="8" xfId="0" applyFill="1" applyBorder="1" applyAlignment="1"/>
    <xf numFmtId="0" fontId="75" fillId="17" borderId="86" xfId="0" applyFont="1" applyFill="1" applyBorder="1" applyAlignment="1" applyProtection="1">
      <protection locked="0"/>
    </xf>
    <xf numFmtId="0" fontId="75" fillId="17" borderId="6" xfId="0" applyFont="1" applyFill="1" applyBorder="1" applyAlignment="1" applyProtection="1">
      <protection locked="0"/>
    </xf>
    <xf numFmtId="0" fontId="0" fillId="17" borderId="8" xfId="0" applyFill="1" applyBorder="1" applyAlignment="1" applyProtection="1">
      <protection locked="0"/>
    </xf>
    <xf numFmtId="173" fontId="7" fillId="17" borderId="86" xfId="0" applyNumberFormat="1" applyFont="1" applyFill="1" applyBorder="1" applyAlignment="1" applyProtection="1">
      <alignment wrapText="1"/>
      <protection locked="0"/>
    </xf>
    <xf numFmtId="0" fontId="7" fillId="17" borderId="86" xfId="0" applyFont="1" applyFill="1" applyBorder="1" applyAlignment="1" applyProtection="1">
      <protection locked="0"/>
    </xf>
    <xf numFmtId="0" fontId="7" fillId="17" borderId="6" xfId="0" applyFont="1" applyFill="1" applyBorder="1" applyAlignment="1" applyProtection="1">
      <protection locked="0"/>
    </xf>
    <xf numFmtId="173" fontId="75" fillId="17" borderId="6" xfId="0" applyNumberFormat="1" applyFont="1" applyFill="1" applyBorder="1" applyAlignment="1" applyProtection="1">
      <protection locked="0"/>
    </xf>
    <xf numFmtId="0" fontId="75" fillId="17" borderId="6" xfId="0" applyFont="1" applyFill="1" applyBorder="1" applyAlignment="1" applyProtection="1">
      <alignment wrapText="1"/>
      <protection locked="0"/>
    </xf>
    <xf numFmtId="0" fontId="75" fillId="17" borderId="78" xfId="0" applyFont="1" applyFill="1" applyBorder="1" applyAlignment="1" applyProtection="1">
      <protection locked="0"/>
    </xf>
    <xf numFmtId="0" fontId="75" fillId="17" borderId="30" xfId="0" applyFont="1" applyFill="1" applyBorder="1" applyAlignment="1" applyProtection="1">
      <protection locked="0"/>
    </xf>
    <xf numFmtId="0" fontId="80" fillId="17" borderId="78" xfId="0" applyFont="1" applyFill="1" applyBorder="1" applyAlignment="1">
      <alignment horizontal="center"/>
    </xf>
    <xf numFmtId="0" fontId="0" fillId="17" borderId="30" xfId="0" applyFill="1" applyBorder="1" applyAlignment="1">
      <alignment horizontal="center"/>
    </xf>
    <xf numFmtId="0" fontId="0" fillId="17" borderId="24" xfId="0" applyFill="1" applyBorder="1" applyAlignment="1">
      <alignment horizontal="center"/>
    </xf>
    <xf numFmtId="0" fontId="0" fillId="17" borderId="81" xfId="0" applyFill="1" applyBorder="1" applyAlignment="1">
      <alignment horizontal="center"/>
    </xf>
    <xf numFmtId="0" fontId="0" fillId="17" borderId="3" xfId="0" applyFill="1" applyBorder="1" applyAlignment="1">
      <alignment horizontal="center"/>
    </xf>
    <xf numFmtId="0" fontId="0" fillId="17" borderId="4" xfId="0" applyFill="1" applyBorder="1" applyAlignment="1">
      <alignment horizontal="center"/>
    </xf>
    <xf numFmtId="0" fontId="80" fillId="17" borderId="10" xfId="0" applyFont="1" applyFill="1" applyBorder="1" applyAlignment="1">
      <alignment horizontal="center"/>
    </xf>
    <xf numFmtId="0" fontId="0" fillId="17" borderId="22" xfId="0" applyFill="1" applyBorder="1" applyAlignment="1"/>
    <xf numFmtId="0" fontId="0" fillId="17" borderId="4" xfId="0" applyFill="1" applyBorder="1" applyAlignment="1"/>
    <xf numFmtId="173" fontId="75" fillId="17" borderId="7" xfId="0" applyNumberFormat="1" applyFont="1" applyFill="1" applyBorder="1" applyAlignment="1"/>
    <xf numFmtId="173" fontId="75" fillId="17" borderId="8" xfId="0" applyNumberFormat="1" applyFont="1" applyFill="1" applyBorder="1" applyAlignment="1"/>
    <xf numFmtId="0" fontId="75" fillId="17" borderId="0" xfId="0" applyFont="1" applyFill="1" applyBorder="1" applyAlignment="1"/>
    <xf numFmtId="0" fontId="75" fillId="17" borderId="78" xfId="0" applyFont="1" applyFill="1" applyBorder="1" applyAlignment="1"/>
    <xf numFmtId="0" fontId="75" fillId="17" borderId="30" xfId="0" applyFont="1" applyFill="1" applyBorder="1" applyAlignment="1"/>
    <xf numFmtId="0" fontId="80" fillId="17" borderId="30" xfId="0" applyFont="1" applyFill="1" applyBorder="1" applyAlignment="1">
      <alignment horizontal="center"/>
    </xf>
    <xf numFmtId="0" fontId="0" fillId="17" borderId="32" xfId="0" applyFill="1" applyBorder="1" applyAlignment="1"/>
    <xf numFmtId="0" fontId="75" fillId="17" borderId="81" xfId="0" applyFont="1" applyFill="1" applyBorder="1" applyAlignment="1" applyProtection="1">
      <protection locked="0"/>
    </xf>
    <xf numFmtId="0" fontId="75" fillId="17" borderId="3" xfId="0" applyFont="1" applyFill="1" applyBorder="1" applyAlignment="1" applyProtection="1">
      <protection locked="0"/>
    </xf>
    <xf numFmtId="173" fontId="75" fillId="17" borderId="0" xfId="0" applyNumberFormat="1" applyFont="1" applyFill="1" applyBorder="1" applyAlignment="1"/>
    <xf numFmtId="0" fontId="80" fillId="17" borderId="10" xfId="0" applyFont="1" applyFill="1" applyBorder="1" applyAlignment="1">
      <alignment horizontal="center" wrapText="1"/>
    </xf>
    <xf numFmtId="0" fontId="80" fillId="17" borderId="3" xfId="0" applyFont="1" applyFill="1" applyBorder="1" applyAlignment="1">
      <alignment horizontal="center"/>
    </xf>
    <xf numFmtId="0" fontId="75" fillId="17" borderId="7" xfId="0" applyFont="1" applyFill="1" applyBorder="1" applyAlignment="1">
      <alignment horizontal="center"/>
    </xf>
    <xf numFmtId="0" fontId="75" fillId="17" borderId="6" xfId="0" applyFont="1" applyFill="1" applyBorder="1" applyAlignment="1">
      <alignment horizontal="center"/>
    </xf>
    <xf numFmtId="0" fontId="7" fillId="17" borderId="6" xfId="0" applyFont="1" applyFill="1" applyBorder="1" applyAlignment="1">
      <alignment wrapText="1"/>
    </xf>
    <xf numFmtId="0" fontId="7" fillId="17" borderId="8" xfId="0" applyFont="1" applyFill="1" applyBorder="1" applyAlignment="1">
      <alignment wrapText="1"/>
    </xf>
    <xf numFmtId="0" fontId="80" fillId="17" borderId="30" xfId="0" applyFont="1" applyFill="1" applyBorder="1" applyAlignment="1" applyProtection="1">
      <alignment horizontal="center"/>
      <protection locked="0"/>
    </xf>
    <xf numFmtId="0" fontId="0" fillId="17" borderId="30" xfId="0" applyFill="1" applyBorder="1" applyAlignment="1" applyProtection="1">
      <alignment horizontal="center"/>
      <protection locked="0"/>
    </xf>
    <xf numFmtId="0" fontId="0" fillId="17" borderId="24" xfId="0" applyFill="1" applyBorder="1" applyAlignment="1" applyProtection="1">
      <alignment horizontal="center"/>
      <protection locked="0"/>
    </xf>
    <xf numFmtId="0" fontId="80" fillId="17" borderId="6" xfId="0" applyFont="1" applyFill="1" applyBorder="1" applyAlignment="1" applyProtection="1">
      <alignment horizontal="center"/>
      <protection locked="0"/>
    </xf>
    <xf numFmtId="0" fontId="80" fillId="17" borderId="10" xfId="0" applyFont="1" applyFill="1" applyBorder="1" applyAlignment="1" applyProtection="1">
      <alignment horizontal="center" wrapText="1"/>
      <protection locked="0"/>
    </xf>
    <xf numFmtId="0" fontId="0" fillId="17" borderId="22" xfId="0" applyFill="1" applyBorder="1" applyAlignment="1" applyProtection="1">
      <protection locked="0"/>
    </xf>
    <xf numFmtId="0" fontId="75" fillId="17" borderId="7" xfId="0" applyFont="1" applyFill="1" applyBorder="1" applyAlignment="1" applyProtection="1">
      <alignment horizontal="left" wrapText="1"/>
      <protection locked="0"/>
    </xf>
    <xf numFmtId="0" fontId="75" fillId="17" borderId="8" xfId="0" applyFont="1" applyFill="1" applyBorder="1" applyAlignment="1" applyProtection="1">
      <alignment horizontal="left" wrapText="1"/>
      <protection locked="0"/>
    </xf>
    <xf numFmtId="0" fontId="76" fillId="17" borderId="73" xfId="0" applyFont="1" applyFill="1" applyBorder="1" applyAlignment="1">
      <alignment horizontal="left" wrapText="1"/>
    </xf>
    <xf numFmtId="0" fontId="0" fillId="0" borderId="74" xfId="0" applyBorder="1" applyAlignment="1">
      <alignment horizontal="left" wrapText="1"/>
    </xf>
    <xf numFmtId="0" fontId="0" fillId="0" borderId="75" xfId="0" applyBorder="1" applyAlignment="1">
      <alignment horizontal="left" wrapText="1"/>
    </xf>
    <xf numFmtId="0" fontId="76" fillId="17" borderId="76" xfId="0" applyFont="1" applyFill="1" applyBorder="1" applyAlignment="1">
      <alignment horizontal="left" wrapText="1"/>
    </xf>
    <xf numFmtId="0" fontId="0" fillId="0" borderId="0" xfId="0" applyBorder="1" applyAlignment="1">
      <alignment horizontal="left" wrapText="1"/>
    </xf>
    <xf numFmtId="0" fontId="0" fillId="0" borderId="77" xfId="0" applyBorder="1" applyAlignment="1">
      <alignment horizontal="left" wrapText="1"/>
    </xf>
    <xf numFmtId="0" fontId="0" fillId="0" borderId="0" xfId="0" applyBorder="1" applyAlignment="1">
      <alignment wrapText="1"/>
    </xf>
    <xf numFmtId="0" fontId="0" fillId="0" borderId="77" xfId="0" applyBorder="1" applyAlignment="1">
      <alignment wrapText="1"/>
    </xf>
    <xf numFmtId="0" fontId="80" fillId="17" borderId="8" xfId="0" applyFont="1" applyFill="1" applyBorder="1" applyAlignment="1">
      <alignment horizontal="center"/>
    </xf>
    <xf numFmtId="0" fontId="81" fillId="17" borderId="0" xfId="1" applyFont="1" applyFill="1" applyBorder="1" applyAlignment="1" applyProtection="1"/>
    <xf numFmtId="0" fontId="81" fillId="0" borderId="0" xfId="1" applyFont="1" applyAlignment="1" applyProtection="1"/>
    <xf numFmtId="0" fontId="75" fillId="17" borderId="57" xfId="0" applyFont="1" applyFill="1" applyBorder="1" applyAlignment="1" applyProtection="1">
      <alignment horizontal="left" wrapText="1"/>
      <protection locked="0"/>
    </xf>
    <xf numFmtId="0" fontId="75" fillId="17" borderId="24" xfId="0" applyFont="1" applyFill="1" applyBorder="1" applyAlignment="1" applyProtection="1">
      <alignment horizontal="left" wrapText="1"/>
      <protection locked="0"/>
    </xf>
    <xf numFmtId="0" fontId="7" fillId="17" borderId="0" xfId="0" applyFont="1" applyFill="1" applyBorder="1" applyAlignment="1"/>
    <xf numFmtId="0" fontId="7" fillId="17" borderId="6" xfId="0" applyFont="1" applyFill="1" applyBorder="1" applyAlignment="1">
      <alignment horizontal="center"/>
    </xf>
    <xf numFmtId="0" fontId="7" fillId="17" borderId="6" xfId="0" applyFont="1" applyFill="1" applyBorder="1" applyAlignment="1"/>
    <xf numFmtId="0" fontId="51" fillId="2" borderId="0" xfId="0" applyFont="1" applyFill="1" applyAlignment="1">
      <alignment horizontal="center" vertical="center" wrapText="1"/>
    </xf>
    <xf numFmtId="0" fontId="0" fillId="2" borderId="0" xfId="0" applyFill="1" applyAlignment="1">
      <alignment horizontal="center" vertical="center" wrapText="1"/>
    </xf>
    <xf numFmtId="0" fontId="78" fillId="0" borderId="43" xfId="1" applyFont="1" applyFill="1" applyBorder="1" applyAlignment="1" applyProtection="1">
      <alignment horizontal="left" vertical="center" wrapText="1"/>
    </xf>
    <xf numFmtId="0" fontId="0" fillId="0" borderId="41" xfId="0" applyBorder="1" applyAlignment="1">
      <alignment horizontal="left" vertical="center" wrapText="1"/>
    </xf>
    <xf numFmtId="0" fontId="90" fillId="0" borderId="37" xfId="1" applyFont="1" applyFill="1" applyBorder="1" applyAlignment="1" applyProtection="1">
      <alignment horizontal="left" vertical="center" wrapText="1"/>
    </xf>
    <xf numFmtId="0" fontId="0" fillId="0" borderId="0" xfId="0" applyAlignment="1">
      <alignment vertical="center" wrapText="1"/>
    </xf>
    <xf numFmtId="0" fontId="91" fillId="0" borderId="18" xfId="0" applyFont="1" applyFill="1" applyBorder="1" applyAlignment="1" applyProtection="1"/>
    <xf numFmtId="0" fontId="0" fillId="0" borderId="19" xfId="0" applyBorder="1" applyAlignment="1"/>
    <xf numFmtId="0" fontId="88" fillId="2" borderId="0" xfId="0" applyFont="1" applyFill="1" applyAlignment="1" applyProtection="1">
      <alignment horizontal="center" vertical="center" textRotation="180"/>
      <protection hidden="1"/>
    </xf>
    <xf numFmtId="0" fontId="0" fillId="2" borderId="0" xfId="0" applyFill="1" applyAlignment="1"/>
    <xf numFmtId="0" fontId="9" fillId="0" borderId="107" xfId="0" applyFont="1" applyBorder="1" applyAlignment="1">
      <alignment horizontal="center" vertical="center"/>
    </xf>
    <xf numFmtId="0" fontId="0" fillId="0" borderId="107" xfId="0" applyBorder="1" applyAlignment="1">
      <alignment horizontal="center"/>
    </xf>
    <xf numFmtId="0" fontId="0" fillId="0" borderId="108" xfId="0" applyBorder="1" applyAlignment="1">
      <alignment horizontal="center"/>
    </xf>
    <xf numFmtId="0" fontId="28" fillId="4" borderId="5" xfId="1" applyFont="1" applyFill="1" applyBorder="1" applyAlignment="1" applyProtection="1">
      <alignment horizontal="left" vertical="center" wrapText="1"/>
    </xf>
    <xf numFmtId="0" fontId="0" fillId="0" borderId="107" xfId="0" applyFont="1" applyBorder="1" applyAlignment="1" applyProtection="1">
      <alignment horizontal="left" vertical="center" wrapText="1"/>
    </xf>
    <xf numFmtId="0" fontId="0" fillId="0" borderId="112" xfId="0" applyFont="1" applyBorder="1" applyAlignment="1" applyProtection="1">
      <alignment horizontal="left" vertical="center" wrapText="1"/>
    </xf>
    <xf numFmtId="0" fontId="28" fillId="4" borderId="107" xfId="1" applyFont="1" applyFill="1" applyBorder="1" applyAlignment="1" applyProtection="1">
      <alignment horizontal="left" vertical="center" wrapText="1"/>
    </xf>
    <xf numFmtId="0" fontId="28" fillId="4" borderId="112" xfId="1" applyFont="1" applyFill="1" applyBorder="1" applyAlignment="1" applyProtection="1">
      <alignment horizontal="left" vertical="center" wrapText="1"/>
    </xf>
    <xf numFmtId="0" fontId="3" fillId="7" borderId="42" xfId="0" applyFont="1" applyFill="1" applyBorder="1" applyAlignment="1" applyProtection="1">
      <alignment horizontal="center" vertical="center" wrapText="1"/>
    </xf>
    <xf numFmtId="0" fontId="3" fillId="7" borderId="49" xfId="0" applyFont="1" applyFill="1" applyBorder="1" applyAlignment="1" applyProtection="1">
      <alignment horizontal="center" vertical="center" wrapText="1"/>
    </xf>
    <xf numFmtId="0" fontId="3" fillId="6" borderId="42" xfId="0" applyFont="1" applyFill="1" applyBorder="1" applyAlignment="1" applyProtection="1">
      <alignment horizontal="center" vertical="center" wrapText="1"/>
    </xf>
    <xf numFmtId="0" fontId="3" fillId="6" borderId="49" xfId="0" applyFont="1" applyFill="1" applyBorder="1" applyAlignment="1" applyProtection="1">
      <alignment horizontal="center" vertical="center" wrapText="1"/>
    </xf>
    <xf numFmtId="0" fontId="46" fillId="2" borderId="20" xfId="0" applyNumberFormat="1" applyFont="1" applyFill="1" applyBorder="1" applyAlignment="1" applyProtection="1">
      <alignment horizontal="center" vertical="center" wrapText="1"/>
    </xf>
    <xf numFmtId="0" fontId="46" fillId="2" borderId="12" xfId="0" applyNumberFormat="1" applyFont="1" applyFill="1" applyBorder="1" applyAlignment="1" applyProtection="1">
      <alignment horizontal="center" vertical="center" wrapText="1"/>
    </xf>
    <xf numFmtId="0" fontId="46" fillId="2" borderId="35" xfId="0" applyNumberFormat="1" applyFont="1" applyFill="1" applyBorder="1" applyAlignment="1" applyProtection="1">
      <alignment horizontal="center" vertical="center" wrapText="1"/>
    </xf>
    <xf numFmtId="0" fontId="28" fillId="4" borderId="37" xfId="0" applyFont="1" applyFill="1" applyBorder="1" applyAlignment="1" applyProtection="1">
      <alignment horizontal="left" wrapText="1"/>
    </xf>
    <xf numFmtId="0" fontId="28" fillId="4" borderId="0" xfId="0" applyFont="1" applyFill="1" applyBorder="1" applyAlignment="1" applyProtection="1">
      <alignment horizontal="left" wrapText="1"/>
    </xf>
    <xf numFmtId="0" fontId="28" fillId="4" borderId="47" xfId="1" applyFont="1" applyFill="1" applyBorder="1" applyAlignment="1" applyProtection="1">
      <alignment horizontal="left" vertical="center" wrapText="1"/>
    </xf>
    <xf numFmtId="0" fontId="28" fillId="4" borderId="46" xfId="1" applyFont="1" applyFill="1" applyBorder="1" applyAlignment="1" applyProtection="1">
      <alignment horizontal="left" vertical="center" wrapText="1"/>
    </xf>
    <xf numFmtId="0" fontId="28" fillId="4" borderId="45" xfId="1" applyFont="1" applyFill="1" applyBorder="1" applyAlignment="1" applyProtection="1">
      <alignment horizontal="left" vertical="center" wrapText="1"/>
    </xf>
    <xf numFmtId="0" fontId="28" fillId="4" borderId="113" xfId="1" applyFont="1" applyFill="1" applyBorder="1" applyAlignment="1" applyProtection="1">
      <alignment horizontal="right" vertical="center" wrapText="1"/>
    </xf>
    <xf numFmtId="0" fontId="0" fillId="4" borderId="106" xfId="0" applyFill="1" applyBorder="1" applyAlignment="1" applyProtection="1">
      <alignment horizontal="right" vertical="center" wrapText="1"/>
    </xf>
    <xf numFmtId="0" fontId="0" fillId="4" borderId="37" xfId="0" applyFill="1" applyBorder="1" applyAlignment="1" applyProtection="1">
      <alignment horizontal="right" vertical="center" wrapText="1"/>
    </xf>
    <xf numFmtId="0" fontId="0" fillId="4" borderId="0" xfId="0" applyFill="1" applyBorder="1" applyAlignment="1" applyProtection="1">
      <alignment horizontal="right" vertical="center" wrapText="1"/>
    </xf>
    <xf numFmtId="0" fontId="35" fillId="8" borderId="20" xfId="0" applyFont="1" applyFill="1" applyBorder="1" applyAlignment="1" applyProtection="1">
      <alignment horizontal="center" wrapText="1"/>
    </xf>
    <xf numFmtId="0" fontId="27" fillId="8" borderId="12" xfId="0" applyFont="1" applyFill="1" applyBorder="1" applyAlignment="1" applyProtection="1">
      <alignment horizontal="center" wrapText="1"/>
    </xf>
    <xf numFmtId="0" fontId="27" fillId="8" borderId="35" xfId="0" applyFont="1" applyFill="1" applyBorder="1" applyAlignment="1" applyProtection="1">
      <alignment horizontal="center" wrapText="1"/>
    </xf>
    <xf numFmtId="0" fontId="38" fillId="4" borderId="43" xfId="1" applyFont="1" applyFill="1" applyBorder="1" applyAlignment="1" applyProtection="1">
      <alignment horizontal="center" wrapText="1"/>
    </xf>
    <xf numFmtId="0" fontId="38" fillId="4" borderId="41" xfId="1" applyFont="1" applyFill="1" applyBorder="1" applyAlignment="1" applyProtection="1">
      <alignment horizontal="center" wrapText="1"/>
    </xf>
    <xf numFmtId="0" fontId="38" fillId="4" borderId="55" xfId="1" applyFont="1" applyFill="1" applyBorder="1" applyAlignment="1" applyProtection="1">
      <alignment horizontal="center" wrapText="1"/>
    </xf>
    <xf numFmtId="0" fontId="38" fillId="4" borderId="52" xfId="1" applyFont="1" applyFill="1" applyBorder="1" applyAlignment="1" applyProtection="1">
      <alignment horizontal="center" wrapText="1"/>
    </xf>
    <xf numFmtId="0" fontId="38" fillId="4" borderId="51" xfId="1" applyFont="1" applyFill="1" applyBorder="1" applyAlignment="1" applyProtection="1">
      <alignment horizontal="center" wrapText="1"/>
    </xf>
    <xf numFmtId="0" fontId="38" fillId="4" borderId="50" xfId="1" applyFont="1" applyFill="1" applyBorder="1" applyAlignment="1" applyProtection="1">
      <alignment horizontal="center" wrapText="1"/>
    </xf>
    <xf numFmtId="0" fontId="3" fillId="7" borderId="20" xfId="0" applyFont="1" applyFill="1" applyBorder="1" applyAlignment="1" applyProtection="1">
      <alignment horizontal="center" vertical="center" wrapText="1"/>
    </xf>
    <xf numFmtId="0" fontId="3" fillId="7" borderId="35" xfId="0" applyFont="1" applyFill="1" applyBorder="1" applyAlignment="1" applyProtection="1">
      <alignment horizontal="center" vertical="center" wrapText="1"/>
    </xf>
    <xf numFmtId="0" fontId="3" fillId="7" borderId="12" xfId="0" applyFont="1" applyFill="1" applyBorder="1" applyAlignment="1" applyProtection="1">
      <alignment horizontal="center" vertical="center" wrapText="1"/>
    </xf>
    <xf numFmtId="0" fontId="28" fillId="4" borderId="113" xfId="1" applyFont="1" applyFill="1" applyBorder="1" applyAlignment="1" applyProtection="1">
      <alignment horizontal="left" vertical="center" wrapText="1"/>
    </xf>
    <xf numFmtId="0" fontId="0" fillId="0" borderId="106" xfId="0" applyFont="1" applyBorder="1" applyAlignment="1" applyProtection="1">
      <alignment horizontal="left" vertical="center" wrapText="1"/>
    </xf>
    <xf numFmtId="0" fontId="0" fillId="0" borderId="114" xfId="0" applyFont="1" applyBorder="1" applyAlignment="1" applyProtection="1">
      <alignment horizontal="left" vertical="center" wrapText="1"/>
    </xf>
    <xf numFmtId="0" fontId="3" fillId="2" borderId="20" xfId="0" applyFont="1" applyFill="1" applyBorder="1" applyAlignment="1" applyProtection="1">
      <alignment horizontal="right" vertical="center" wrapText="1"/>
    </xf>
    <xf numFmtId="0" fontId="3" fillId="2" borderId="12" xfId="0" applyFont="1" applyFill="1" applyBorder="1" applyAlignment="1" applyProtection="1">
      <alignment horizontal="right" vertical="center" wrapText="1"/>
    </xf>
    <xf numFmtId="0" fontId="28" fillId="4" borderId="18" xfId="1" applyFont="1" applyFill="1" applyBorder="1" applyAlignment="1" applyProtection="1">
      <alignment horizontal="left" vertical="center" wrapText="1"/>
    </xf>
    <xf numFmtId="0" fontId="0" fillId="0" borderId="19" xfId="0" applyFont="1" applyBorder="1" applyAlignment="1" applyProtection="1">
      <alignment horizontal="left" vertical="center" wrapText="1"/>
    </xf>
    <xf numFmtId="0" fontId="0" fillId="0" borderId="27" xfId="0" applyFont="1" applyBorder="1" applyAlignment="1" applyProtection="1">
      <alignment horizontal="left" vertical="center" wrapText="1"/>
    </xf>
    <xf numFmtId="0" fontId="28" fillId="4" borderId="23" xfId="1" applyFont="1" applyFill="1" applyBorder="1" applyAlignment="1" applyProtection="1">
      <alignment horizontal="left" vertical="center" wrapText="1"/>
    </xf>
    <xf numFmtId="0" fontId="0" fillId="0" borderId="30" xfId="0" applyFont="1" applyBorder="1" applyAlignment="1" applyProtection="1">
      <alignment horizontal="left" vertical="center" wrapText="1"/>
    </xf>
    <xf numFmtId="0" fontId="0" fillId="0" borderId="24" xfId="0" applyFont="1" applyBorder="1" applyAlignment="1" applyProtection="1">
      <alignment horizontal="left" vertical="center" wrapText="1"/>
    </xf>
    <xf numFmtId="0" fontId="28" fillId="4" borderId="6" xfId="1" applyFont="1" applyFill="1" applyBorder="1" applyAlignment="1" applyProtection="1">
      <alignment horizontal="left" vertical="center" wrapText="1"/>
    </xf>
    <xf numFmtId="0" fontId="28" fillId="4" borderId="8" xfId="1" applyFont="1" applyFill="1" applyBorder="1" applyAlignment="1" applyProtection="1">
      <alignment horizontal="left" vertical="center" wrapText="1"/>
    </xf>
    <xf numFmtId="0" fontId="0" fillId="4" borderId="6" xfId="0" applyFont="1" applyFill="1" applyBorder="1" applyAlignment="1" applyProtection="1">
      <alignment horizontal="left" vertical="center" wrapText="1"/>
    </xf>
    <xf numFmtId="0" fontId="0" fillId="4" borderId="8" xfId="0" applyFont="1" applyFill="1" applyBorder="1" applyAlignment="1" applyProtection="1">
      <alignment horizontal="left" vertical="center" wrapText="1"/>
    </xf>
    <xf numFmtId="0" fontId="0" fillId="0" borderId="6" xfId="0" applyFont="1" applyBorder="1" applyAlignment="1" applyProtection="1">
      <alignment horizontal="left" vertical="center" wrapText="1"/>
    </xf>
    <xf numFmtId="0" fontId="0" fillId="0" borderId="8" xfId="0" applyFont="1" applyBorder="1" applyAlignment="1" applyProtection="1">
      <alignment horizontal="left" vertical="center" wrapText="1"/>
    </xf>
    <xf numFmtId="0" fontId="90" fillId="0" borderId="37" xfId="0" applyFont="1" applyBorder="1" applyAlignment="1" applyProtection="1"/>
    <xf numFmtId="0" fontId="0" fillId="0" borderId="0" xfId="0" applyAlignment="1"/>
    <xf numFmtId="0" fontId="28" fillId="4" borderId="34" xfId="1" applyFont="1" applyFill="1" applyBorder="1" applyAlignment="1" applyProtection="1">
      <alignment horizontal="left" vertical="center" wrapText="1"/>
    </xf>
    <xf numFmtId="0" fontId="28" fillId="4" borderId="3" xfId="1" applyFont="1" applyFill="1" applyBorder="1" applyAlignment="1" applyProtection="1">
      <alignment horizontal="left" vertical="center" wrapText="1"/>
    </xf>
    <xf numFmtId="0" fontId="28" fillId="4" borderId="4" xfId="1" applyFont="1" applyFill="1" applyBorder="1" applyAlignment="1" applyProtection="1">
      <alignment horizontal="left" vertical="center" wrapText="1"/>
    </xf>
    <xf numFmtId="0" fontId="0" fillId="4" borderId="52" xfId="0" applyFill="1" applyBorder="1" applyAlignment="1" applyProtection="1">
      <alignment horizontal="right" vertical="center" wrapText="1"/>
    </xf>
    <xf numFmtId="0" fontId="0" fillId="4" borderId="51" xfId="0" applyFill="1" applyBorder="1" applyAlignment="1" applyProtection="1">
      <alignment horizontal="right" vertical="center" wrapText="1"/>
    </xf>
    <xf numFmtId="0" fontId="27" fillId="2" borderId="113" xfId="1" applyFont="1" applyFill="1" applyBorder="1" applyAlignment="1" applyProtection="1">
      <alignment horizontal="left" vertical="center" wrapText="1"/>
    </xf>
    <xf numFmtId="0" fontId="0" fillId="2" borderId="106" xfId="0" applyFill="1" applyBorder="1" applyAlignment="1" applyProtection="1">
      <alignment horizontal="left" vertical="center" wrapText="1"/>
    </xf>
    <xf numFmtId="0" fontId="0" fillId="2" borderId="114" xfId="0" applyFill="1" applyBorder="1" applyAlignment="1" applyProtection="1">
      <alignment horizontal="left" vertical="center" wrapText="1"/>
    </xf>
    <xf numFmtId="0" fontId="28" fillId="2" borderId="20" xfId="1" applyFont="1" applyFill="1" applyBorder="1" applyAlignment="1" applyProtection="1">
      <alignment horizontal="left" vertical="center" wrapText="1"/>
    </xf>
    <xf numFmtId="0" fontId="28" fillId="2" borderId="12" xfId="1" applyFont="1" applyFill="1" applyBorder="1" applyAlignment="1" applyProtection="1">
      <alignment horizontal="left" vertical="center" wrapText="1"/>
    </xf>
    <xf numFmtId="0" fontId="28" fillId="2" borderId="21" xfId="1" applyFont="1" applyFill="1" applyBorder="1" applyAlignment="1" applyProtection="1">
      <alignment horizontal="left" vertical="center" wrapText="1"/>
    </xf>
    <xf numFmtId="0" fontId="27" fillId="2" borderId="34" xfId="1" applyFont="1" applyFill="1" applyBorder="1" applyAlignment="1" applyProtection="1">
      <alignment horizontal="left" vertical="center" wrapText="1"/>
    </xf>
    <xf numFmtId="0" fontId="27" fillId="2" borderId="3" xfId="1" applyFont="1" applyFill="1" applyBorder="1" applyAlignment="1" applyProtection="1">
      <alignment horizontal="left" vertical="center" wrapText="1"/>
    </xf>
    <xf numFmtId="0" fontId="27" fillId="2" borderId="4" xfId="1" applyFont="1" applyFill="1" applyBorder="1" applyAlignment="1" applyProtection="1">
      <alignment horizontal="left" vertical="center" wrapText="1"/>
    </xf>
    <xf numFmtId="0" fontId="28" fillId="2" borderId="23" xfId="1" applyFont="1" applyFill="1" applyBorder="1" applyAlignment="1" applyProtection="1">
      <alignment horizontal="left" vertical="center" wrapText="1"/>
    </xf>
    <xf numFmtId="0" fontId="28" fillId="2" borderId="30" xfId="1" applyFont="1" applyFill="1" applyBorder="1" applyAlignment="1" applyProtection="1">
      <alignment horizontal="left" vertical="center" wrapText="1"/>
    </xf>
    <xf numFmtId="0" fontId="28" fillId="2" borderId="24" xfId="1" applyFont="1" applyFill="1" applyBorder="1" applyAlignment="1" applyProtection="1">
      <alignment horizontal="left" vertical="center" wrapText="1"/>
    </xf>
    <xf numFmtId="0" fontId="40" fillId="2" borderId="98" xfId="0" applyFont="1" applyFill="1" applyBorder="1" applyAlignment="1" applyProtection="1">
      <alignment horizontal="center" vertical="center" wrapText="1"/>
    </xf>
    <xf numFmtId="0" fontId="39" fillId="2" borderId="99" xfId="0" applyFont="1" applyFill="1" applyBorder="1" applyAlignment="1" applyProtection="1">
      <alignment horizontal="center" vertical="center" wrapText="1"/>
    </xf>
    <xf numFmtId="0" fontId="39" fillId="2" borderId="41" xfId="0" applyFont="1" applyFill="1" applyBorder="1" applyAlignment="1" applyProtection="1">
      <alignment horizontal="center" vertical="center" wrapText="1"/>
    </xf>
    <xf numFmtId="0" fontId="39" fillId="2" borderId="55" xfId="0" applyFont="1" applyFill="1" applyBorder="1" applyAlignment="1" applyProtection="1">
      <alignment horizontal="center" vertical="center" wrapText="1"/>
    </xf>
    <xf numFmtId="0" fontId="3" fillId="2" borderId="37" xfId="0" applyFont="1" applyFill="1" applyBorder="1" applyAlignment="1" applyProtection="1">
      <alignment horizontal="right" vertical="center" wrapText="1"/>
    </xf>
    <xf numFmtId="0" fontId="3" fillId="2" borderId="0" xfId="0" applyFont="1" applyFill="1" applyBorder="1" applyAlignment="1" applyProtection="1">
      <alignment horizontal="right" vertical="center" wrapText="1"/>
    </xf>
    <xf numFmtId="0" fontId="51" fillId="2" borderId="104" xfId="0" applyFont="1" applyFill="1" applyBorder="1" applyAlignment="1">
      <alignment horizontal="center" wrapText="1"/>
    </xf>
    <xf numFmtId="0" fontId="51" fillId="2" borderId="41" xfId="0" applyFont="1" applyFill="1" applyBorder="1" applyAlignment="1">
      <alignment horizontal="center" wrapText="1"/>
    </xf>
    <xf numFmtId="0" fontId="51" fillId="2" borderId="55" xfId="0" applyFont="1" applyFill="1" applyBorder="1" applyAlignment="1">
      <alignment horizontal="center" wrapText="1"/>
    </xf>
    <xf numFmtId="0" fontId="51" fillId="2" borderId="61" xfId="0" applyFont="1" applyFill="1" applyBorder="1" applyAlignment="1">
      <alignment horizontal="center" wrapText="1"/>
    </xf>
    <xf numFmtId="0" fontId="51" fillId="2" borderId="51" xfId="0" applyFont="1" applyFill="1" applyBorder="1" applyAlignment="1">
      <alignment horizontal="center" wrapText="1"/>
    </xf>
    <xf numFmtId="0" fontId="51" fillId="2" borderId="50" xfId="0" applyFont="1" applyFill="1" applyBorder="1" applyAlignment="1">
      <alignment horizontal="center" wrapText="1"/>
    </xf>
    <xf numFmtId="0" fontId="3" fillId="2" borderId="37"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1" fillId="7" borderId="42" xfId="0" applyFont="1" applyFill="1" applyBorder="1" applyAlignment="1" applyProtection="1">
      <alignment horizontal="center" vertical="center" wrapText="1"/>
    </xf>
    <xf numFmtId="0" fontId="3" fillId="7" borderId="116" xfId="0" applyFont="1" applyFill="1" applyBorder="1" applyAlignment="1" applyProtection="1">
      <alignment horizontal="center" vertical="center" wrapText="1"/>
    </xf>
    <xf numFmtId="0" fontId="31" fillId="5" borderId="98" xfId="0" applyFont="1" applyFill="1" applyBorder="1" applyAlignment="1" applyProtection="1"/>
    <xf numFmtId="0" fontId="66" fillId="5" borderId="99" xfId="0" applyFont="1" applyFill="1" applyBorder="1" applyAlignment="1" applyProtection="1"/>
    <xf numFmtId="0" fontId="28" fillId="2" borderId="5" xfId="1" applyFont="1" applyFill="1" applyBorder="1" applyAlignment="1" applyProtection="1">
      <alignment horizontal="left" vertical="center" wrapText="1"/>
    </xf>
    <xf numFmtId="0" fontId="28" fillId="2" borderId="6" xfId="1" applyFont="1" applyFill="1" applyBorder="1" applyAlignment="1" applyProtection="1">
      <alignment horizontal="left" vertical="center" wrapText="1"/>
    </xf>
    <xf numFmtId="0" fontId="28" fillId="2" borderId="8" xfId="1" applyFont="1" applyFill="1" applyBorder="1" applyAlignment="1" applyProtection="1">
      <alignment horizontal="left" vertical="center" wrapText="1"/>
    </xf>
    <xf numFmtId="0" fontId="27" fillId="2" borderId="5" xfId="1" applyFont="1" applyFill="1" applyBorder="1" applyAlignment="1" applyProtection="1">
      <alignment horizontal="left" vertical="center" wrapText="1"/>
    </xf>
    <xf numFmtId="0" fontId="0" fillId="2" borderId="6" xfId="0" applyFill="1" applyBorder="1" applyAlignment="1" applyProtection="1">
      <alignment horizontal="left" vertical="center" wrapText="1"/>
    </xf>
    <xf numFmtId="0" fontId="0" fillId="2" borderId="8" xfId="0" applyFill="1" applyBorder="1" applyAlignment="1" applyProtection="1">
      <alignment horizontal="left" vertical="center" wrapText="1"/>
    </xf>
    <xf numFmtId="0" fontId="28" fillId="2" borderId="18" xfId="1" applyFont="1" applyFill="1" applyBorder="1" applyAlignment="1" applyProtection="1">
      <alignment horizontal="left" vertical="center" wrapText="1"/>
    </xf>
    <xf numFmtId="0" fontId="0" fillId="2" borderId="19" xfId="0" applyFill="1" applyBorder="1" applyAlignment="1" applyProtection="1">
      <alignment horizontal="left" vertical="center" wrapText="1"/>
    </xf>
    <xf numFmtId="0" fontId="0" fillId="2" borderId="27" xfId="0" applyFill="1" applyBorder="1" applyAlignment="1" applyProtection="1">
      <alignment horizontal="left" vertical="center" wrapText="1"/>
    </xf>
    <xf numFmtId="0" fontId="15" fillId="2" borderId="6" xfId="0" applyFont="1" applyFill="1" applyBorder="1" applyAlignment="1" applyProtection="1">
      <alignment horizontal="left" vertical="center" wrapText="1"/>
    </xf>
    <xf numFmtId="0" fontId="15" fillId="2" borderId="8" xfId="0" applyFont="1" applyFill="1" applyBorder="1" applyAlignment="1" applyProtection="1">
      <alignment horizontal="left" vertical="center" wrapText="1"/>
    </xf>
    <xf numFmtId="0" fontId="29" fillId="5" borderId="20" xfId="0" applyFont="1" applyFill="1" applyBorder="1" applyAlignment="1" applyProtection="1">
      <alignment horizontal="left" vertical="center" wrapText="1"/>
    </xf>
    <xf numFmtId="0" fontId="10" fillId="5" borderId="12" xfId="0" applyFont="1" applyFill="1" applyBorder="1" applyProtection="1"/>
    <xf numFmtId="0" fontId="10" fillId="5" borderId="35" xfId="0" applyFont="1" applyFill="1" applyBorder="1" applyProtection="1"/>
    <xf numFmtId="0" fontId="36" fillId="2" borderId="71" xfId="1" applyFont="1" applyFill="1" applyBorder="1" applyAlignment="1" applyProtection="1">
      <alignment horizontal="left" vertical="center" wrapText="1"/>
    </xf>
    <xf numFmtId="0" fontId="36" fillId="2" borderId="72" xfId="1" applyFont="1" applyFill="1" applyBorder="1" applyAlignment="1" applyProtection="1">
      <alignment horizontal="left" vertical="center" wrapText="1"/>
    </xf>
    <xf numFmtId="0" fontId="28" fillId="2" borderId="58" xfId="1" applyFont="1" applyFill="1" applyBorder="1" applyAlignment="1" applyProtection="1">
      <alignment horizontal="left" vertical="center" wrapText="1"/>
    </xf>
    <xf numFmtId="0" fontId="28" fillId="2" borderId="0" xfId="1" applyFont="1" applyFill="1" applyBorder="1" applyAlignment="1" applyProtection="1">
      <alignment horizontal="left" vertical="center" wrapText="1"/>
    </xf>
    <xf numFmtId="0" fontId="28" fillId="2" borderId="37" xfId="1" applyFont="1" applyFill="1" applyBorder="1" applyAlignment="1" applyProtection="1">
      <alignment horizontal="left" vertical="center" wrapText="1"/>
    </xf>
    <xf numFmtId="0" fontId="28" fillId="2" borderId="31" xfId="1" applyFont="1" applyFill="1" applyBorder="1" applyAlignment="1" applyProtection="1">
      <alignment horizontal="left" vertical="center" wrapText="1"/>
    </xf>
    <xf numFmtId="0" fontId="28" fillId="2" borderId="57" xfId="1" applyFont="1" applyFill="1" applyBorder="1" applyAlignment="1" applyProtection="1">
      <alignment horizontal="left" vertical="center" wrapText="1"/>
    </xf>
    <xf numFmtId="0" fontId="28" fillId="2" borderId="61" xfId="1" applyFont="1" applyFill="1" applyBorder="1" applyAlignment="1" applyProtection="1">
      <alignment horizontal="left" vertical="center" wrapText="1"/>
    </xf>
    <xf numFmtId="0" fontId="28" fillId="2" borderId="51" xfId="1" applyFont="1" applyFill="1" applyBorder="1" applyAlignment="1" applyProtection="1">
      <alignment horizontal="left" vertical="center" wrapText="1"/>
    </xf>
    <xf numFmtId="0" fontId="38" fillId="4" borderId="0" xfId="1" applyFont="1" applyFill="1" applyAlignment="1" applyProtection="1">
      <alignment horizontal="center" wrapText="1"/>
    </xf>
    <xf numFmtId="0" fontId="0" fillId="2" borderId="20" xfId="0" applyFill="1" applyBorder="1" applyAlignment="1" applyProtection="1">
      <alignment horizontal="center" wrapText="1"/>
    </xf>
    <xf numFmtId="0" fontId="0" fillId="2" borderId="12" xfId="0" applyFill="1" applyBorder="1" applyAlignment="1" applyProtection="1">
      <alignment horizontal="center"/>
    </xf>
    <xf numFmtId="0" fontId="0" fillId="2" borderId="35" xfId="0" applyFill="1" applyBorder="1" applyAlignment="1" applyProtection="1">
      <alignment horizontal="center"/>
    </xf>
    <xf numFmtId="0" fontId="33" fillId="2" borderId="5" xfId="1" applyFont="1" applyFill="1" applyBorder="1" applyAlignment="1" applyProtection="1">
      <alignment horizontal="left" vertical="center" wrapText="1"/>
    </xf>
    <xf numFmtId="0" fontId="33" fillId="2" borderId="6" xfId="1" applyFont="1" applyFill="1" applyBorder="1" applyAlignment="1" applyProtection="1">
      <alignment horizontal="left" vertical="center" wrapText="1"/>
    </xf>
    <xf numFmtId="0" fontId="33" fillId="2" borderId="107" xfId="1" applyFont="1" applyFill="1" applyBorder="1" applyAlignment="1" applyProtection="1">
      <alignment horizontal="left" vertical="center" wrapText="1"/>
    </xf>
    <xf numFmtId="0" fontId="33" fillId="2" borderId="34" xfId="1" applyFont="1" applyFill="1" applyBorder="1" applyAlignment="1" applyProtection="1">
      <alignment horizontal="left" vertical="center" wrapText="1"/>
    </xf>
    <xf numFmtId="0" fontId="33" fillId="2" borderId="3" xfId="1" applyFont="1" applyFill="1" applyBorder="1" applyAlignment="1" applyProtection="1">
      <alignment horizontal="left" vertical="center" wrapText="1"/>
    </xf>
    <xf numFmtId="0" fontId="33" fillId="2" borderId="43" xfId="1" applyFont="1" applyFill="1" applyBorder="1" applyAlignment="1" applyProtection="1">
      <alignment horizontal="left" vertical="center" wrapText="1"/>
    </xf>
    <xf numFmtId="0" fontId="12" fillId="2" borderId="41" xfId="0" applyFont="1" applyFill="1" applyBorder="1" applyAlignment="1" applyProtection="1">
      <alignment horizontal="left" vertical="center" wrapText="1"/>
    </xf>
    <xf numFmtId="0" fontId="12" fillId="2" borderId="52" xfId="0" applyFont="1" applyFill="1" applyBorder="1" applyAlignment="1" applyProtection="1">
      <alignment horizontal="left" vertical="center" wrapText="1"/>
    </xf>
    <xf numFmtId="0" fontId="12" fillId="2" borderId="51" xfId="0" applyFont="1" applyFill="1" applyBorder="1" applyAlignment="1" applyProtection="1">
      <alignment horizontal="left" vertical="center" wrapText="1"/>
    </xf>
    <xf numFmtId="0" fontId="33" fillId="2" borderId="113" xfId="1" applyFont="1" applyFill="1" applyBorder="1" applyAlignment="1" applyProtection="1">
      <alignment horizontal="left" vertical="center" wrapText="1"/>
    </xf>
    <xf numFmtId="0" fontId="12" fillId="2" borderId="106" xfId="0" applyFont="1" applyFill="1" applyBorder="1" applyAlignment="1" applyProtection="1">
      <alignment horizontal="left" vertical="center" wrapText="1"/>
    </xf>
    <xf numFmtId="0" fontId="42" fillId="2" borderId="43"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0" fillId="2" borderId="20" xfId="0" applyFont="1" applyFill="1" applyBorder="1" applyAlignment="1" applyProtection="1">
      <alignment horizontal="center" vertical="center"/>
    </xf>
    <xf numFmtId="0" fontId="55" fillId="0" borderId="12" xfId="0" applyFont="1" applyBorder="1" applyAlignment="1" applyProtection="1">
      <alignment horizontal="center"/>
    </xf>
    <xf numFmtId="0" fontId="55" fillId="0" borderId="41" xfId="0" applyFont="1" applyBorder="1" applyAlignment="1" applyProtection="1">
      <alignment horizontal="center"/>
    </xf>
    <xf numFmtId="0" fontId="55" fillId="0" borderId="35" xfId="0" applyFont="1" applyBorder="1" applyAlignment="1" applyProtection="1">
      <alignment horizontal="center"/>
    </xf>
    <xf numFmtId="0" fontId="12" fillId="2" borderId="43" xfId="0" applyFont="1" applyFill="1" applyBorder="1" applyAlignment="1" applyProtection="1">
      <alignment vertical="center" wrapText="1"/>
    </xf>
    <xf numFmtId="0" fontId="12" fillId="2" borderId="41" xfId="0" applyFont="1" applyFill="1" applyBorder="1" applyAlignment="1" applyProtection="1">
      <alignment vertical="center" wrapText="1"/>
    </xf>
    <xf numFmtId="0" fontId="12" fillId="2" borderId="55" xfId="0" applyFont="1" applyFill="1" applyBorder="1" applyAlignment="1" applyProtection="1">
      <alignment vertical="center" wrapText="1"/>
    </xf>
    <xf numFmtId="0" fontId="12" fillId="2" borderId="40" xfId="0" applyFont="1" applyFill="1" applyBorder="1" applyAlignment="1" applyProtection="1">
      <alignment vertical="center" wrapText="1"/>
    </xf>
    <xf numFmtId="0" fontId="12" fillId="2" borderId="33" xfId="0" applyFont="1" applyFill="1" applyBorder="1" applyAlignment="1" applyProtection="1">
      <alignment vertical="center" wrapText="1"/>
    </xf>
    <xf numFmtId="0" fontId="12" fillId="2" borderId="54" xfId="0" applyFont="1" applyFill="1" applyBorder="1" applyAlignment="1" applyProtection="1">
      <alignment vertical="center" wrapText="1"/>
    </xf>
    <xf numFmtId="0" fontId="33" fillId="2" borderId="110" xfId="0" applyFont="1" applyFill="1" applyBorder="1" applyAlignment="1" applyProtection="1">
      <alignment horizontal="left" vertical="center" wrapText="1"/>
    </xf>
    <xf numFmtId="0" fontId="33" fillId="2" borderId="111"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107" xfId="0" applyFont="1" applyFill="1" applyBorder="1" applyAlignment="1" applyProtection="1">
      <alignment horizontal="left" vertical="center" wrapText="1"/>
    </xf>
    <xf numFmtId="0" fontId="14" fillId="2" borderId="42" xfId="0" applyFont="1" applyFill="1" applyBorder="1" applyAlignment="1" applyProtection="1">
      <alignment horizontal="center" vertical="center" wrapText="1"/>
    </xf>
    <xf numFmtId="0" fontId="0" fillId="0" borderId="101" xfId="0" applyBorder="1" applyAlignment="1" applyProtection="1">
      <alignment horizontal="center"/>
    </xf>
    <xf numFmtId="0" fontId="33" fillId="2" borderId="47" xfId="0" applyFont="1" applyFill="1" applyBorder="1" applyAlignment="1" applyProtection="1">
      <alignment horizontal="left" vertical="center" wrapText="1"/>
    </xf>
    <xf numFmtId="0" fontId="33" fillId="2" borderId="46" xfId="0" applyFont="1" applyFill="1" applyBorder="1" applyAlignment="1" applyProtection="1">
      <alignment horizontal="left" vertical="center" wrapText="1"/>
    </xf>
    <xf numFmtId="0" fontId="33" fillId="2" borderId="45" xfId="0" applyFont="1" applyFill="1" applyBorder="1" applyAlignment="1" applyProtection="1">
      <alignment horizontal="left" vertical="center" wrapText="1"/>
    </xf>
    <xf numFmtId="0" fontId="12" fillId="2" borderId="40" xfId="0" applyFont="1" applyFill="1" applyBorder="1" applyAlignment="1" applyProtection="1">
      <alignment horizontal="left" vertical="center" wrapText="1"/>
    </xf>
    <xf numFmtId="0" fontId="12" fillId="2" borderId="33" xfId="0" applyFont="1" applyFill="1" applyBorder="1" applyAlignment="1" applyProtection="1">
      <alignment horizontal="left" vertical="center" wrapText="1"/>
    </xf>
    <xf numFmtId="0" fontId="33" fillId="2" borderId="47" xfId="1" applyFont="1" applyFill="1" applyBorder="1" applyAlignment="1" applyProtection="1">
      <alignment horizontal="left" vertical="center" wrapText="1"/>
    </xf>
    <xf numFmtId="0" fontId="33" fillId="2" borderId="46" xfId="1" applyFont="1" applyFill="1" applyBorder="1" applyAlignment="1" applyProtection="1">
      <alignment horizontal="left" vertical="center" wrapText="1"/>
    </xf>
    <xf numFmtId="0" fontId="33" fillId="2" borderId="45" xfId="1" applyFont="1" applyFill="1" applyBorder="1" applyAlignment="1" applyProtection="1">
      <alignment horizontal="left" vertical="center" wrapText="1"/>
    </xf>
    <xf numFmtId="0" fontId="33" fillId="2" borderId="112" xfId="1" applyFont="1" applyFill="1" applyBorder="1" applyAlignment="1" applyProtection="1">
      <alignment horizontal="left" vertical="center" wrapText="1"/>
    </xf>
    <xf numFmtId="0" fontId="12" fillId="2" borderId="112" xfId="0" applyFont="1" applyFill="1" applyBorder="1" applyAlignment="1" applyProtection="1">
      <alignment horizontal="left" vertical="center" wrapText="1"/>
    </xf>
    <xf numFmtId="0" fontId="33" fillId="2" borderId="18" xfId="1" applyFont="1" applyFill="1" applyBorder="1" applyAlignment="1" applyProtection="1">
      <alignment horizontal="left" vertical="center" wrapText="1"/>
    </xf>
    <xf numFmtId="0" fontId="12" fillId="2" borderId="19"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42" fillId="2" borderId="43" xfId="0" applyFont="1" applyFill="1" applyBorder="1" applyAlignment="1" applyProtection="1">
      <alignment horizontal="left" vertical="center"/>
    </xf>
    <xf numFmtId="0" fontId="0" fillId="0" borderId="41" xfId="0" applyBorder="1" applyAlignment="1" applyProtection="1">
      <alignment vertical="center"/>
    </xf>
    <xf numFmtId="0" fontId="0" fillId="0" borderId="37" xfId="0" applyBorder="1" applyAlignment="1" applyProtection="1">
      <alignment vertical="center"/>
    </xf>
    <xf numFmtId="0" fontId="0" fillId="0" borderId="0" xfId="0" applyBorder="1" applyAlignment="1" applyProtection="1">
      <alignment vertical="center"/>
    </xf>
    <xf numFmtId="0" fontId="33" fillId="2" borderId="47" xfId="0" applyFont="1" applyFill="1" applyBorder="1" applyAlignment="1" applyProtection="1">
      <alignment horizontal="left" wrapText="1"/>
    </xf>
    <xf numFmtId="0" fontId="33" fillId="2" borderId="46" xfId="0" applyFont="1" applyFill="1" applyBorder="1" applyAlignment="1" applyProtection="1">
      <alignment horizontal="left" wrapText="1"/>
    </xf>
    <xf numFmtId="0" fontId="33" fillId="2" borderId="45" xfId="0" applyFont="1" applyFill="1" applyBorder="1" applyAlignment="1" applyProtection="1">
      <alignment horizontal="left" wrapText="1"/>
    </xf>
    <xf numFmtId="0" fontId="33" fillId="2" borderId="8" xfId="1" applyFont="1" applyFill="1" applyBorder="1" applyAlignment="1" applyProtection="1">
      <alignment horizontal="left" vertical="center" wrapText="1"/>
    </xf>
    <xf numFmtId="0" fontId="12" fillId="2" borderId="8" xfId="0" applyFont="1" applyFill="1" applyBorder="1" applyAlignment="1" applyProtection="1">
      <alignment horizontal="left" vertical="center" wrapText="1"/>
    </xf>
    <xf numFmtId="0" fontId="33" fillId="2" borderId="4" xfId="1" applyFont="1" applyFill="1" applyBorder="1" applyAlignment="1" applyProtection="1">
      <alignment horizontal="left" vertical="center" wrapText="1"/>
    </xf>
    <xf numFmtId="0" fontId="0" fillId="2" borderId="20" xfId="0" applyFill="1" applyBorder="1" applyAlignment="1" applyProtection="1">
      <alignment horizontal="center" vertical="center" wrapText="1"/>
    </xf>
    <xf numFmtId="0" fontId="0" fillId="2" borderId="12" xfId="0" applyFill="1" applyBorder="1" applyAlignment="1" applyProtection="1">
      <alignment horizontal="center" vertical="center"/>
    </xf>
    <xf numFmtId="0" fontId="0" fillId="2" borderId="35" xfId="0" applyFill="1" applyBorder="1" applyAlignment="1" applyProtection="1">
      <alignment horizontal="center" vertical="center"/>
    </xf>
    <xf numFmtId="0" fontId="12" fillId="2" borderId="37" xfId="0" applyFont="1" applyFill="1" applyBorder="1" applyAlignment="1" applyProtection="1">
      <alignment vertical="center" wrapText="1"/>
    </xf>
    <xf numFmtId="0" fontId="12" fillId="2" borderId="0" xfId="0" applyFont="1" applyFill="1" applyBorder="1" applyAlignment="1" applyProtection="1">
      <alignment vertical="center" wrapText="1"/>
    </xf>
    <xf numFmtId="0" fontId="12" fillId="2" borderId="39" xfId="0" applyFont="1" applyFill="1" applyBorder="1" applyAlignment="1" applyProtection="1">
      <alignment vertical="center" wrapText="1"/>
    </xf>
    <xf numFmtId="0" fontId="0" fillId="0" borderId="0" xfId="0" applyAlignment="1" applyProtection="1">
      <alignment vertical="center"/>
    </xf>
    <xf numFmtId="0" fontId="33" fillId="2" borderId="98" xfId="0" applyFont="1" applyFill="1" applyBorder="1" applyAlignment="1" applyProtection="1">
      <alignment horizontal="left" wrapText="1"/>
    </xf>
    <xf numFmtId="0" fontId="33" fillId="2" borderId="99" xfId="0" applyFont="1" applyFill="1" applyBorder="1" applyAlignment="1" applyProtection="1">
      <alignment horizontal="left" wrapText="1"/>
    </xf>
    <xf numFmtId="0" fontId="45" fillId="2" borderId="0" xfId="0" applyFont="1" applyFill="1" applyBorder="1" applyAlignment="1">
      <alignment horizontal="left" vertical="top" wrapText="1"/>
    </xf>
    <xf numFmtId="0" fontId="116" fillId="2" borderId="0" xfId="0" applyFont="1" applyFill="1" applyBorder="1" applyAlignment="1">
      <alignment horizontal="left" vertical="top" wrapText="1"/>
    </xf>
    <xf numFmtId="0" fontId="137" fillId="2" borderId="117" xfId="0" applyFont="1" applyFill="1" applyBorder="1" applyAlignment="1">
      <alignment horizontal="left" vertical="top" wrapText="1"/>
    </xf>
    <xf numFmtId="0" fontId="143" fillId="2" borderId="0" xfId="0" applyFont="1" applyFill="1" applyBorder="1" applyAlignment="1">
      <alignment horizontal="left" vertical="top" wrapText="1"/>
    </xf>
    <xf numFmtId="0" fontId="137" fillId="2" borderId="0" xfId="0" applyFont="1" applyFill="1" applyBorder="1" applyAlignment="1">
      <alignment horizontal="left" vertical="top" wrapText="1"/>
    </xf>
    <xf numFmtId="0" fontId="0" fillId="2" borderId="0" xfId="0" applyFont="1" applyFill="1" applyBorder="1" applyAlignment="1">
      <alignment horizontal="center" vertical="top"/>
    </xf>
    <xf numFmtId="0" fontId="57" fillId="2" borderId="0" xfId="0" applyFont="1" applyFill="1" applyBorder="1" applyAlignment="1">
      <alignment horizontal="center" vertical="center"/>
    </xf>
  </cellXfs>
  <cellStyles count="5">
    <cellStyle name="Comma" xfId="3" builtinId="3"/>
    <cellStyle name="Currency" xfId="4" builtinId="4"/>
    <cellStyle name="Hyperlink" xfId="1" builtinId="8"/>
    <cellStyle name="Normal" xfId="0" builtinId="0"/>
    <cellStyle name="Percent" xfId="2" builtinId="5"/>
  </cellStyles>
  <dxfs count="518">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1" formatCode="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1" formatCode="0"/>
    </dxf>
    <dxf>
      <font>
        <b val="0"/>
        <i val="0"/>
        <strike val="0"/>
        <condense val="0"/>
        <extend val="0"/>
        <outline val="0"/>
        <shadow val="0"/>
        <u val="none"/>
        <vertAlign val="baseline"/>
        <sz val="11"/>
        <color theme="1"/>
        <name val="Calibri"/>
        <scheme val="minor"/>
      </font>
      <numFmt numFmtId="1" formatCode="0"/>
    </dxf>
    <dxf>
      <font>
        <b val="0"/>
        <i val="0"/>
        <strike val="0"/>
        <condense val="0"/>
        <extend val="0"/>
        <outline val="0"/>
        <shadow val="0"/>
        <u val="none"/>
        <vertAlign val="baseline"/>
        <sz val="11"/>
        <color theme="1"/>
        <name val="Calibri"/>
        <scheme val="minor"/>
      </font>
      <numFmt numFmtId="1" formatCode="0"/>
    </dxf>
    <dxf>
      <font>
        <b val="0"/>
        <i val="0"/>
        <strike val="0"/>
        <condense val="0"/>
        <extend val="0"/>
        <outline val="0"/>
        <shadow val="0"/>
        <u val="none"/>
        <vertAlign val="baseline"/>
        <sz val="11"/>
        <color theme="1"/>
        <name val="Calibri"/>
        <scheme val="minor"/>
      </font>
      <numFmt numFmtId="19" formatCode="m/d/yyyy"/>
    </dxf>
    <dxf>
      <font>
        <b val="0"/>
        <i val="0"/>
        <strike val="0"/>
        <condense val="0"/>
        <extend val="0"/>
        <outline val="0"/>
        <shadow val="0"/>
        <u val="none"/>
        <vertAlign val="baseline"/>
        <sz val="11"/>
        <color theme="1"/>
        <name val="Calibri"/>
        <scheme val="minor"/>
      </font>
      <numFmt numFmtId="19" formatCode="m/d/yyyy"/>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auto="1"/>
        <name val="Calibri"/>
        <scheme val="minor"/>
      </font>
      <fill>
        <patternFill patternType="solid">
          <fgColor indexed="64"/>
          <bgColor theme="0" tint="-4.9989318521683403E-2"/>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vertical/>
        <horizontal/>
      </border>
    </dxf>
    <dxf>
      <font>
        <b val="0"/>
        <i val="0"/>
        <strike val="0"/>
        <condense val="0"/>
        <extend val="0"/>
        <outline val="0"/>
        <shadow val="0"/>
        <u val="none"/>
        <vertAlign val="baseline"/>
        <sz val="10"/>
        <color theme="1"/>
        <name val="Arial"/>
        <family val="2"/>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vertical/>
        <horizontal/>
      </border>
    </dxf>
    <dxf>
      <font>
        <b val="0"/>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border diagonalUp="0" diagonalDown="0">
        <left/>
        <right style="thin">
          <color theme="0"/>
        </right>
        <top/>
        <bottom/>
        <vertical/>
        <horizontal/>
      </border>
    </dxf>
    <dxf>
      <font>
        <b val="0"/>
        <i val="0"/>
        <strike val="0"/>
        <condense val="0"/>
        <extend val="0"/>
        <outline val="0"/>
        <shadow val="0"/>
        <u val="none"/>
        <vertAlign val="baseline"/>
        <sz val="10"/>
        <color theme="1"/>
        <name val="Arial"/>
        <family val="2"/>
        <scheme val="none"/>
      </font>
      <numFmt numFmtId="168" formatCode="0_);[Red]\(0\)"/>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vertical/>
        <horizontal/>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left" vertical="center" textRotation="0" wrapText="0" indent="0" justifyLastLine="0" shrinkToFit="0" readingOrder="0"/>
      <border diagonalUp="0" diagonalDown="0">
        <left/>
        <right style="thin">
          <color theme="0"/>
        </right>
        <top/>
        <bottom/>
        <vertical/>
        <horizontal/>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left" vertical="center" textRotation="0" wrapText="0" indent="0" justifyLastLine="0" shrinkToFit="0" readingOrder="0"/>
      <border diagonalUp="0" diagonalDown="0">
        <left/>
        <right style="thin">
          <color theme="0"/>
        </right>
        <top/>
        <bottom/>
        <vertical/>
        <horizontal/>
      </border>
    </dxf>
    <dxf>
      <font>
        <b val="0"/>
        <i val="0"/>
        <strike val="0"/>
        <condense val="0"/>
        <extend val="0"/>
        <outline val="0"/>
        <shadow val="0"/>
        <u val="none"/>
        <vertAlign val="baseline"/>
        <sz val="10"/>
        <color theme="1"/>
        <name val="Arial"/>
        <family val="2"/>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vertical/>
        <horizontal/>
      </border>
    </dxf>
    <dxf>
      <font>
        <b val="0"/>
        <i val="0"/>
        <strike val="0"/>
        <condense val="0"/>
        <extend val="0"/>
        <outline val="0"/>
        <shadow val="0"/>
        <u val="none"/>
        <vertAlign val="baseline"/>
        <sz val="10"/>
        <color theme="1"/>
        <name val="Arial"/>
        <family val="2"/>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vertical/>
        <horizontal/>
      </border>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border diagonalUp="0" diagonalDown="0">
        <left/>
        <right style="thin">
          <color theme="0"/>
        </right>
        <top/>
        <bottom/>
        <vertical/>
        <horizontal/>
      </border>
    </dxf>
    <dxf>
      <font>
        <b val="0"/>
        <i val="0"/>
        <strike val="0"/>
        <condense val="0"/>
        <extend val="0"/>
        <outline val="0"/>
        <shadow val="0"/>
        <u val="none"/>
        <vertAlign val="baseline"/>
        <sz val="10"/>
        <color theme="1"/>
        <name val="Arial"/>
        <family val="2"/>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vertical/>
        <horizontal/>
      </border>
    </dxf>
    <dxf>
      <font>
        <b val="0"/>
        <i val="0"/>
        <strike val="0"/>
        <condense val="0"/>
        <extend val="0"/>
        <outline val="0"/>
        <shadow val="0"/>
        <u val="none"/>
        <vertAlign val="baseline"/>
        <sz val="10"/>
        <color theme="1"/>
        <name val="Arial"/>
        <family val="2"/>
        <scheme val="none"/>
      </font>
      <numFmt numFmtId="19" formatCode="m/d/yyyy"/>
      <fill>
        <patternFill patternType="solid">
          <fgColor theme="4" tint="0.59999389629810485"/>
          <bgColor theme="4" tint="0.59999389629810485"/>
        </patternFill>
      </fill>
      <alignment horizontal="center" vertical="center" textRotation="0" wrapText="1" indent="0" justifyLastLine="0" shrinkToFit="0" readingOrder="0"/>
      <border diagonalUp="0" diagonalDown="0">
        <left/>
        <right style="thin">
          <color theme="0"/>
        </right>
        <top/>
        <bottom/>
        <vertical/>
        <horizontal/>
      </border>
    </dxf>
    <dxf>
      <font>
        <b val="0"/>
        <i val="0"/>
        <strike val="0"/>
        <condense val="0"/>
        <extend val="0"/>
        <outline val="0"/>
        <shadow val="0"/>
        <u val="none"/>
        <vertAlign val="baseline"/>
        <sz val="10"/>
        <color theme="1"/>
        <name val="Arial"/>
        <family val="2"/>
        <scheme val="none"/>
      </font>
      <numFmt numFmtId="19" formatCode="m/d/yyyy"/>
      <fill>
        <patternFill patternType="solid">
          <fgColor theme="4" tint="0.59999389629810485"/>
          <bgColor theme="4" tint="0.59999389629810485"/>
        </patternFill>
      </fill>
      <alignment horizontal="center" vertical="center" textRotation="0" wrapText="1"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0"/>
        <color theme="1"/>
        <name val="Arial"/>
        <family val="2"/>
        <scheme val="none"/>
      </font>
      <numFmt numFmtId="19" formatCode="m/d/yyyy"/>
      <fill>
        <patternFill patternType="solid">
          <fgColor theme="4" tint="0.59999389629810485"/>
          <bgColor theme="4" tint="0.59999389629810485"/>
        </patternFill>
      </fill>
      <alignment horizontal="center" vertical="center" textRotation="0" wrapText="1"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theme="1"/>
        <name val="Calibri"/>
        <family val="2"/>
        <scheme val="minor"/>
      </font>
      <numFmt numFmtId="0" formatCode="General"/>
      <fill>
        <patternFill patternType="solid">
          <fgColor theme="4" tint="0.59999389629810485"/>
          <bgColor theme="4" tint="0.5999938962981048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theme="1"/>
        <name val="Calibri"/>
        <family val="2"/>
        <scheme val="minor"/>
      </font>
      <numFmt numFmtId="0" formatCode="General"/>
      <fill>
        <patternFill patternType="solid">
          <fgColor theme="4" tint="0.59999389629810485"/>
          <bgColor theme="4" tint="0.59999389629810485"/>
        </patternFill>
      </fill>
      <border diagonalUp="0" diagonalDown="0">
        <left/>
        <right style="thin">
          <color theme="0"/>
        </right>
        <top style="thin">
          <color theme="0"/>
        </top>
        <bottom/>
        <vertical/>
        <horizontal/>
      </border>
    </dxf>
    <dxf>
      <border outline="0">
        <right style="thin">
          <color theme="0"/>
        </right>
        <bottom style="thin">
          <color theme="0"/>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1"/>
        <color auto="1"/>
        <name val="Calibri"/>
        <scheme val="minor"/>
      </font>
      <numFmt numFmtId="1" formatCode="0"/>
      <fill>
        <patternFill patternType="solid">
          <fgColor theme="4" tint="0.59999389629810485"/>
          <bgColor theme="4" tint="0.59999389629810485"/>
        </patternFill>
      </fill>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68" formatCode="0_);[Red]\(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auto="1"/>
        <name val="Arial"/>
        <scheme val="none"/>
      </font>
      <numFmt numFmtId="1" formatCode="0"/>
      <fill>
        <patternFill patternType="solid">
          <fgColor theme="4" tint="0.59999389629810485"/>
          <bgColor theme="4" tint="0.59999389629810485"/>
        </patternFill>
      </fill>
      <alignment horizontal="left" vertical="center" textRotation="0" wrapText="0"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1"/>
        <color theme="1"/>
        <name val="Calibri"/>
        <scheme val="minor"/>
      </font>
      <numFmt numFmtId="1" formatCode="0"/>
      <fill>
        <patternFill patternType="solid">
          <fgColor theme="4" tint="0.59999389629810485"/>
          <bgColor theme="4" tint="0.59999389629810485"/>
        </patternFill>
      </fill>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auto="1"/>
        <name val="Calibri"/>
        <scheme val="minor"/>
      </font>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family val="2"/>
        <scheme val="none"/>
      </font>
      <numFmt numFmtId="19" formatCode="m/d/yyyy"/>
      <fill>
        <patternFill patternType="solid">
          <fgColor theme="4" tint="0.59999389629810485"/>
          <bgColor theme="4" tint="0.59999389629810485"/>
        </patternFill>
      </fill>
      <alignment horizontal="center" vertical="center" textRotation="0" wrapText="1" indent="0" justifyLastLine="0" shrinkToFit="0" readingOrder="0"/>
      <border diagonalUp="0" diagonalDown="0">
        <left/>
        <right style="thin">
          <color theme="0"/>
        </right>
        <top/>
        <bottom/>
        <vertical/>
        <horizontal/>
      </border>
      <protection locked="1" hidden="1"/>
    </dxf>
    <dxf>
      <font>
        <b val="0"/>
        <i val="0"/>
        <strike val="0"/>
        <condense val="0"/>
        <extend val="0"/>
        <outline val="0"/>
        <shadow val="0"/>
        <u val="none"/>
        <vertAlign val="baseline"/>
        <sz val="10"/>
        <color theme="1"/>
        <name val="Arial"/>
        <family val="2"/>
        <scheme val="none"/>
      </font>
      <numFmt numFmtId="19" formatCode="m/d/yyyy"/>
      <fill>
        <patternFill patternType="solid">
          <fgColor theme="4" tint="0.59999389629810485"/>
          <bgColor theme="4" tint="0.59999389629810485"/>
        </patternFill>
      </fill>
      <alignment horizontal="center" vertical="center" textRotation="0" wrapText="1" indent="0" justifyLastLine="0" shrinkToFit="0" readingOrder="0"/>
      <border diagonalUp="0" diagonalDown="0">
        <left/>
        <right style="thin">
          <color theme="0"/>
        </right>
        <top/>
        <bottom/>
        <vertical/>
        <horizontal/>
      </border>
      <protection locked="1" hidden="1"/>
    </dxf>
    <dxf>
      <numFmt numFmtId="0" formatCode="General"/>
      <protection locked="1" hidden="1"/>
    </dxf>
    <dxf>
      <numFmt numFmtId="0" formatCode="General"/>
      <protection locked="1" hidden="1"/>
    </dxf>
    <dxf>
      <font>
        <b val="0"/>
        <i val="0"/>
        <strike val="0"/>
        <condense val="0"/>
        <extend val="0"/>
        <outline val="0"/>
        <shadow val="0"/>
        <u val="none"/>
        <vertAlign val="baseline"/>
        <sz val="10"/>
        <color theme="1"/>
        <name val="Arial"/>
        <scheme val="none"/>
      </font>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style="thin">
          <color theme="0"/>
        </left>
        <right style="thin">
          <color theme="0"/>
        </right>
        <top/>
        <bottom/>
      </border>
      <protection locked="1" hidden="1"/>
    </dxf>
    <dxf>
      <font>
        <b/>
        <i val="0"/>
        <strike val="0"/>
        <condense val="0"/>
        <extend val="0"/>
        <outline val="0"/>
        <shadow val="0"/>
        <u val="none"/>
        <vertAlign val="baseline"/>
        <sz val="12"/>
        <color auto="1"/>
        <name val="Calibri"/>
        <scheme val="minor"/>
      </font>
      <fill>
        <patternFill patternType="solid">
          <fgColor theme="4"/>
          <bgColor theme="4"/>
        </patternFill>
      </fill>
      <alignment horizontal="left" vertical="top" textRotation="0" wrapText="1" indent="0" justifyLastLine="0" shrinkToFit="0" readingOrder="0"/>
      <border diagonalUp="0" diagonalDown="0">
        <left style="thin">
          <color theme="0"/>
        </left>
        <right style="thin">
          <color theme="0"/>
        </right>
        <top/>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4" tint="0.59999389629810485"/>
          <bgColor theme="4" tint="0.59999389629810485"/>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0"/>
        <color theme="1"/>
        <name val="Arial"/>
        <scheme val="none"/>
      </font>
      <numFmt numFmtId="19" formatCode="m/d/yyyy"/>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border>
      <protection locked="1" hidden="1"/>
    </dxf>
    <dxf>
      <font>
        <b val="0"/>
        <i val="0"/>
        <strike val="0"/>
        <condense val="0"/>
        <extend val="0"/>
        <outline val="0"/>
        <shadow val="0"/>
        <u val="none"/>
        <vertAlign val="baseline"/>
        <sz val="10"/>
        <color theme="1"/>
        <name val="Arial"/>
        <scheme val="none"/>
      </font>
      <numFmt numFmtId="19" formatCode="m/d/yyyy"/>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1"/>
        <color auto="1"/>
        <name val="Calibri"/>
        <scheme val="minor"/>
      </font>
      <numFmt numFmtId="1" formatCode="0"/>
      <fill>
        <patternFill patternType="solid">
          <fgColor theme="4" tint="0.59999389629810485"/>
          <bgColor theme="4" tint="0.59999389629810485"/>
        </patternFill>
      </fill>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68" formatCode="0_);[Red]\(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auto="1"/>
        <name val="Arial"/>
        <scheme val="none"/>
      </font>
      <numFmt numFmtId="1" formatCode="0"/>
      <fill>
        <patternFill patternType="solid">
          <fgColor theme="4" tint="0.59999389629810485"/>
          <bgColor theme="4" tint="0.59999389629810485"/>
        </patternFill>
      </fill>
      <alignment horizontal="left" vertical="center" textRotation="0" wrapText="0" relativeIndent="0" justifyLastLine="0" shrinkToFit="0" readingOrder="0"/>
      <border diagonalUp="0" diagonalDown="0">
        <left/>
        <right style="thin">
          <color theme="0"/>
        </right>
        <top/>
        <bottom style="thin">
          <color theme="0"/>
        </bottom>
        <vertical/>
        <horizontal/>
      </border>
    </dxf>
    <dxf>
      <font>
        <b val="0"/>
        <i val="0"/>
        <strike val="0"/>
        <condense val="0"/>
        <extend val="0"/>
        <outline val="0"/>
        <shadow val="0"/>
        <u val="none"/>
        <vertAlign val="baseline"/>
        <sz val="10"/>
        <color auto="1"/>
        <name val="Arial"/>
        <scheme val="none"/>
      </font>
      <numFmt numFmtId="1" formatCode="0"/>
      <fill>
        <patternFill patternType="solid">
          <fgColor theme="4" tint="0.59999389629810485"/>
          <bgColor theme="4" tint="0.59999389629810485"/>
        </patternFill>
      </fill>
      <alignment horizontal="left" vertical="center" textRotation="0" wrapText="0"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1"/>
        <color theme="1"/>
        <name val="Calibri"/>
        <scheme val="minor"/>
      </font>
      <numFmt numFmtId="1" formatCode="0"/>
      <fill>
        <patternFill patternType="solid">
          <fgColor theme="4" tint="0.59999389629810485"/>
          <bgColor theme="4" tint="0.59999389629810485"/>
        </patternFill>
      </fill>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auto="1"/>
        <name val="Calibri"/>
        <scheme val="minor"/>
      </font>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numFmt numFmtId="0" formatCode="General"/>
      <protection locked="1" hidden="1"/>
    </dxf>
    <dxf>
      <numFmt numFmtId="0" formatCode="General"/>
      <protection locked="1" hidden="1"/>
    </dxf>
    <dxf>
      <font>
        <b val="0"/>
        <i val="0"/>
        <strike val="0"/>
        <condense val="0"/>
        <extend val="0"/>
        <outline val="0"/>
        <shadow val="0"/>
        <u val="none"/>
        <vertAlign val="baseline"/>
        <sz val="10"/>
        <color rgb="FF000000"/>
        <name val="Arial"/>
        <scheme val="none"/>
      </font>
      <fill>
        <patternFill patternType="solid">
          <fgColor rgb="FFB8CCE4"/>
          <bgColor rgb="FFB8CCE4"/>
        </patternFill>
      </fill>
      <alignment horizontal="center" vertical="center" textRotation="0" wrapText="1" relativeIndent="0" justifyLastLine="0" shrinkToFit="0" readingOrder="0"/>
      <border diagonalUp="0" diagonalDown="0">
        <left style="thin">
          <color rgb="FFFFFFFF"/>
        </left>
        <right style="thin">
          <color rgb="FFFFFFFF"/>
        </right>
        <top/>
        <bottom/>
      </border>
      <protection locked="1" hidden="1"/>
    </dxf>
    <dxf>
      <font>
        <b/>
        <i val="0"/>
        <strike val="0"/>
        <condense val="0"/>
        <extend val="0"/>
        <outline val="0"/>
        <shadow val="0"/>
        <u val="none"/>
        <vertAlign val="baseline"/>
        <sz val="12"/>
        <color auto="1"/>
        <name val="Calibri"/>
        <scheme val="minor"/>
      </font>
      <fill>
        <patternFill patternType="solid">
          <fgColor theme="4"/>
          <bgColor theme="4"/>
        </patternFill>
      </fill>
      <alignment horizontal="left" vertical="top" textRotation="0" wrapText="1" indent="0" justifyLastLine="0" shrinkToFit="0" readingOrder="0"/>
      <border diagonalUp="0" diagonalDown="0">
        <left style="thin">
          <color theme="0"/>
        </left>
        <right style="thin">
          <color theme="0"/>
        </right>
        <top/>
        <bottom/>
      </border>
      <protection locked="1" hidden="1"/>
    </dxf>
    <dxf>
      <fill>
        <patternFill>
          <bgColor rgb="FF92D050"/>
        </patternFill>
      </fill>
    </dxf>
    <dxf>
      <font>
        <b val="0"/>
        <i val="0"/>
        <strike val="0"/>
        <condense val="0"/>
        <extend val="0"/>
        <outline val="0"/>
        <shadow val="0"/>
        <u val="none"/>
        <vertAlign val="baseline"/>
        <sz val="10"/>
        <color theme="1"/>
        <name val="Arial"/>
        <scheme val="none"/>
      </font>
      <numFmt numFmtId="0" formatCode="General"/>
      <fill>
        <patternFill patternType="solid">
          <fgColor theme="4" tint="0.59999389629810485"/>
          <bgColor theme="4" tint="0.59999389629810485"/>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0"/>
        <color theme="1"/>
        <name val="Arial"/>
        <scheme val="none"/>
      </font>
      <numFmt numFmtId="19" formatCode="m/d/yyyy"/>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border>
      <protection locked="1" hidden="1"/>
    </dxf>
    <dxf>
      <font>
        <b val="0"/>
        <i val="0"/>
        <strike val="0"/>
        <condense val="0"/>
        <extend val="0"/>
        <outline val="0"/>
        <shadow val="0"/>
        <u val="none"/>
        <vertAlign val="baseline"/>
        <sz val="10"/>
        <color theme="1"/>
        <name val="Arial"/>
        <scheme val="none"/>
      </font>
      <numFmt numFmtId="19" formatCode="m/d/yyyy"/>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1"/>
        <color auto="1"/>
        <name val="Calibri"/>
        <scheme val="minor"/>
      </font>
      <numFmt numFmtId="1" formatCode="0"/>
      <fill>
        <patternFill patternType="solid">
          <fgColor theme="4" tint="0.59999389629810485"/>
          <bgColor theme="4" tint="0.59999389629810485"/>
        </patternFill>
      </fill>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68" formatCode="0_);[Red]\(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auto="1"/>
        <name val="Arial"/>
        <scheme val="none"/>
      </font>
      <numFmt numFmtId="1" formatCode="0"/>
      <fill>
        <patternFill patternType="solid">
          <fgColor theme="4" tint="0.59999389629810485"/>
          <bgColor theme="4" tint="0.59999389629810485"/>
        </patternFill>
      </fill>
      <alignment horizontal="left" vertical="center" textRotation="0" wrapText="0" relativeIndent="0" justifyLastLine="0" shrinkToFit="0" readingOrder="0"/>
      <border diagonalUp="0" diagonalDown="0">
        <left/>
        <right style="thin">
          <color theme="0"/>
        </right>
        <top/>
        <bottom style="thin">
          <color theme="0"/>
        </bottom>
        <vertical/>
        <horizontal/>
      </border>
    </dxf>
    <dxf>
      <font>
        <b val="0"/>
        <i val="0"/>
        <strike val="0"/>
        <condense val="0"/>
        <extend val="0"/>
        <outline val="0"/>
        <shadow val="0"/>
        <u val="none"/>
        <vertAlign val="baseline"/>
        <sz val="10"/>
        <color auto="1"/>
        <name val="Arial"/>
        <scheme val="none"/>
      </font>
      <numFmt numFmtId="1" formatCode="0"/>
      <fill>
        <patternFill patternType="solid">
          <fgColor theme="4" tint="0.59999389629810485"/>
          <bgColor theme="4" tint="0.59999389629810485"/>
        </patternFill>
      </fill>
      <alignment horizontal="left" vertical="center" textRotation="0" wrapText="0"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1"/>
        <color theme="1"/>
        <name val="Calibri"/>
        <scheme val="minor"/>
      </font>
      <numFmt numFmtId="1" formatCode="0"/>
      <fill>
        <patternFill patternType="solid">
          <fgColor theme="4" tint="0.59999389629810485"/>
          <bgColor theme="4" tint="0.59999389629810485"/>
        </patternFill>
      </fill>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auto="1"/>
        <name val="Calibri"/>
        <scheme val="minor"/>
      </font>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numFmt numFmtId="0" formatCode="General"/>
      <protection locked="1" hidden="1"/>
    </dxf>
    <dxf>
      <numFmt numFmtId="0" formatCode="General"/>
      <protection locked="1" hidden="1"/>
    </dxf>
    <dxf>
      <font>
        <b val="0"/>
        <i val="0"/>
        <strike val="0"/>
        <condense val="0"/>
        <extend val="0"/>
        <outline val="0"/>
        <shadow val="0"/>
        <u val="none"/>
        <vertAlign val="baseline"/>
        <sz val="10"/>
        <color theme="1"/>
        <name val="Arial"/>
        <scheme val="none"/>
      </font>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style="thin">
          <color theme="0"/>
        </left>
        <right style="thin">
          <color theme="0"/>
        </right>
        <top/>
        <bottom/>
      </border>
      <protection locked="1" hidden="1"/>
    </dxf>
    <dxf>
      <font>
        <b/>
        <i val="0"/>
        <strike val="0"/>
        <condense val="0"/>
        <extend val="0"/>
        <outline val="0"/>
        <shadow val="0"/>
        <u val="none"/>
        <vertAlign val="baseline"/>
        <sz val="12"/>
        <color auto="1"/>
        <name val="Calibri"/>
        <scheme val="minor"/>
      </font>
      <fill>
        <patternFill patternType="solid">
          <fgColor theme="4"/>
          <bgColor theme="4"/>
        </patternFill>
      </fill>
      <alignment horizontal="left" vertical="top" textRotation="0" wrapText="1" indent="0" justifyLastLine="0" shrinkToFit="0" readingOrder="0"/>
      <border diagonalUp="0" diagonalDown="0">
        <left style="thin">
          <color theme="0"/>
        </left>
        <right style="thin">
          <color theme="0"/>
        </right>
        <top/>
        <bottom/>
      </border>
      <protection locked="1" hidden="1"/>
    </dxf>
    <dxf>
      <fill>
        <patternFill>
          <bgColor rgb="FF92D050"/>
        </patternFill>
      </fill>
    </dxf>
    <dxf>
      <font>
        <b val="0"/>
        <i val="0"/>
        <strike val="0"/>
        <condense val="0"/>
        <extend val="0"/>
        <outline val="0"/>
        <shadow val="0"/>
        <u val="none"/>
        <vertAlign val="baseline"/>
        <sz val="11"/>
        <color theme="1"/>
        <name val="Calibri"/>
        <scheme val="minor"/>
      </font>
      <alignment horizontal="general" vertical="top" textRotation="0" wrapText="1" relativeIndent="0" justifyLastLine="0" shrinkToFit="1"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2"/>
        </patternFill>
      </fill>
      <alignment horizontal="general" vertical="top" textRotation="0" wrapText="1" indent="0" justifyLastLine="0" shrinkToFit="1"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0" relative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1"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0" relative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2"/>
        </patternFill>
      </fill>
      <alignment horizontal="general" vertical="top" textRotation="0" wrapText="1" indent="0" justifyLastLine="0" shrinkToFit="1"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relativeIndent="0" justifyLastLine="0" shrinkToFit="0" readingOrder="0"/>
      <protection locked="1" hidden="0"/>
    </dxf>
    <dxf>
      <font>
        <strike val="0"/>
        <outline val="0"/>
        <shadow val="0"/>
        <u val="none"/>
        <vertAlign val="baseline"/>
        <color theme="1"/>
        <name val="Calibri"/>
        <scheme val="minor"/>
      </font>
      <fill>
        <patternFill patternType="solid">
          <fgColor indexed="64"/>
          <bgColor theme="2"/>
        </patternFill>
      </fill>
      <alignment horizontal="general" vertical="top" textRotation="0" wrapText="1" indent="0" justifyLastLine="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0" relativeIndent="0" justifyLastLine="0" shrinkToFit="0" readingOrder="0"/>
      <protection locked="1" hidden="0"/>
    </dxf>
    <dxf>
      <font>
        <strike val="0"/>
        <outline val="0"/>
        <shadow val="0"/>
        <u val="none"/>
        <vertAlign val="baseline"/>
        <color theme="1"/>
        <name val="Calibri"/>
        <scheme val="minor"/>
      </font>
      <fill>
        <patternFill patternType="solid">
          <fgColor indexed="64"/>
          <bgColor theme="2"/>
        </patternFill>
      </fill>
      <alignment horizontal="general" vertical="top" textRotation="0" indent="0" justifyLastLine="0" shrinkToFit="0" readingOrder="0"/>
      <protection locked="1" hidden="0"/>
    </dxf>
    <dxf>
      <font>
        <strike val="0"/>
        <outline val="0"/>
        <shadow val="0"/>
        <u val="none"/>
        <vertAlign val="baseline"/>
        <color theme="1"/>
        <name val="Calibri"/>
        <scheme val="minor"/>
      </font>
      <alignment horizontal="general" vertical="top" textRotation="0" indent="0" justifyLastLine="0" readingOrder="0"/>
      <protection locked="1" hidden="0"/>
    </dxf>
    <dxf>
      <border outline="0">
        <right style="thin">
          <color theme="0"/>
        </right>
      </border>
    </dxf>
    <dxf>
      <font>
        <strike val="0"/>
        <outline val="0"/>
        <shadow val="0"/>
        <u val="none"/>
        <vertAlign val="baseline"/>
        <color theme="1"/>
        <name val="Calibri"/>
        <scheme val="minor"/>
      </font>
      <alignment horizontal="general" vertical="top" textRotation="0" indent="0" justifyLastLine="0" readingOrder="0"/>
      <protection locked="1" hidden="0"/>
    </dxf>
    <dxf>
      <font>
        <strike val="0"/>
        <outline val="0"/>
        <shadow val="0"/>
        <u val="none"/>
        <vertAlign val="baseline"/>
        <sz val="12"/>
        <color theme="1"/>
        <name val="Calibri"/>
        <scheme val="minor"/>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fill>
        <patternFill patternType="solid">
          <fgColor indexed="64"/>
          <bgColor theme="2"/>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fill>
        <patternFill patternType="solid">
          <fgColor indexed="64"/>
          <bgColor theme="2"/>
        </patternFill>
      </fill>
      <alignment horizontal="left" vertical="top" textRotation="0" wrapText="1" indent="0" justifyLastLine="0" shrinkToFit="0" readingOrder="0"/>
      <protection locked="1" hidden="0"/>
    </dxf>
    <dxf>
      <font>
        <strike val="0"/>
        <outline val="0"/>
        <shadow val="0"/>
        <u val="none"/>
        <vertAlign val="baseline"/>
        <sz val="10"/>
        <name val="Arial"/>
        <scheme val="none"/>
      </font>
      <fill>
        <patternFill patternType="solid">
          <fgColor indexed="64"/>
          <bgColor theme="2"/>
        </patternFill>
      </fill>
      <alignment horizontal="left" vertical="top" textRotation="0" indent="0" justifyLastLine="0" shrinkToFit="0" readingOrder="0"/>
      <protection locked="1" hidden="0"/>
    </dxf>
    <dxf>
      <font>
        <strike val="0"/>
        <outline val="0"/>
        <shadow val="0"/>
        <u val="none"/>
        <vertAlign val="baseline"/>
        <sz val="10"/>
        <name val="Arial"/>
        <scheme val="none"/>
      </font>
      <fill>
        <patternFill patternType="none">
          <fgColor indexed="64"/>
          <bgColor indexed="65"/>
        </patternFill>
      </fill>
      <alignment horizontal="left" vertical="top" textRotation="0" wrapText="1" indent="0" justifyLastLine="0" shrinkToFit="0" readingOrder="0"/>
      <protection locked="0" hidden="0"/>
    </dxf>
    <dxf>
      <font>
        <strike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protection locked="0" hidden="0"/>
    </dxf>
    <dxf>
      <font>
        <strike val="0"/>
        <outline val="0"/>
        <shadow val="0"/>
        <u val="none"/>
        <vertAlign val="baseline"/>
        <sz val="10"/>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strike val="0"/>
        <outline val="0"/>
        <shadow val="0"/>
        <u val="none"/>
        <vertAlign val="baseline"/>
        <color auto="1"/>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patternFill>
      </fill>
      <alignment horizontal="left" vertical="top" textRotation="0" wrapText="1" relativeIndent="0" justifyLastLine="0" shrinkToFit="0" readingOrder="0"/>
      <protection locked="1" hidden="0"/>
    </dxf>
    <dxf>
      <font>
        <b val="0"/>
        <strike val="0"/>
        <outline val="0"/>
        <shadow val="0"/>
        <u val="none"/>
        <vertAlign val="baseline"/>
        <sz val="10"/>
        <name val="Arial"/>
        <scheme val="none"/>
      </font>
      <fill>
        <patternFill patternType="solid">
          <fgColor indexed="64"/>
          <bgColor rgb="FFECF1F8"/>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ECF1F8"/>
        </patternFill>
      </fill>
      <alignment horizontal="center" vertical="bottom" textRotation="0" wrapText="0" relativeIndent="0" justifyLastLine="0" shrinkToFit="0" readingOrder="0"/>
      <protection locked="1" hidden="0"/>
    </dxf>
    <dxf>
      <font>
        <b/>
        <i val="0"/>
        <strike val="0"/>
        <condense val="0"/>
        <extend val="0"/>
        <outline val="0"/>
        <shadow val="0"/>
        <u val="none"/>
        <vertAlign val="baseline"/>
        <sz val="10"/>
        <color theme="1"/>
        <name val="Arial"/>
        <scheme val="none"/>
      </font>
      <fill>
        <patternFill patternType="solid">
          <fgColor indexed="64"/>
          <bgColor rgb="FFECF1F8"/>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ECF1F8"/>
        </patternFill>
      </fill>
      <alignment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ECF1F8"/>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19" formatCode="m/d/yyyy"/>
      <fill>
        <patternFill patternType="none">
          <fgColor indexed="64"/>
          <bgColor indexed="65"/>
        </patternFill>
      </fill>
      <alignment horizontal="general" vertical="center" textRotation="0" wrapText="0" relativeIndent="0" justifyLastLine="0" shrinkToFit="0" readingOrder="0"/>
      <protection locked="1" hidden="0"/>
    </dxf>
    <dxf>
      <font>
        <b val="0"/>
        <i val="0"/>
        <strike val="0"/>
        <condense val="0"/>
        <extend val="0"/>
        <outline val="0"/>
        <shadow val="0"/>
        <u val="none"/>
        <vertAlign val="baseline"/>
        <sz val="10"/>
        <color theme="1"/>
        <name val="Arial"/>
        <scheme val="none"/>
      </font>
      <numFmt numFmtId="19" formatCode="m/d/yyyy"/>
      <fill>
        <patternFill patternType="none">
          <fgColor indexed="64"/>
          <bgColor indexed="65"/>
        </patternFill>
      </fill>
      <alignment horizontal="general" vertical="center" textRotation="0" indent="0" justifyLastLine="0" shrinkToFit="0" readingOrder="0"/>
      <protection locked="1" hidden="0"/>
    </dxf>
    <dxf>
      <font>
        <strike val="0"/>
        <outline val="0"/>
        <shadow val="0"/>
        <u val="none"/>
        <vertAlign val="baseline"/>
        <sz val="10"/>
        <color theme="1"/>
        <name val="Arial"/>
        <scheme val="none"/>
      </font>
      <numFmt numFmtId="19" formatCode="m/d/yyyy"/>
      <fill>
        <patternFill patternType="none">
          <fgColor indexed="64"/>
          <bgColor indexed="65"/>
        </patternFill>
      </fill>
      <alignment horizontal="general" vertical="center" textRotation="0" indent="0" justifyLastLine="0" shrinkToFit="0" readingOrder="0"/>
      <protection locked="1" hidden="0"/>
    </dxf>
    <dxf>
      <font>
        <strike val="0"/>
        <outline val="0"/>
        <shadow val="0"/>
        <u val="none"/>
        <vertAlign val="baseline"/>
        <sz val="10"/>
        <color theme="1"/>
        <name val="Arial"/>
        <scheme val="none"/>
      </font>
      <numFmt numFmtId="0" formatCode="General"/>
      <alignment horizontal="general" vertical="center" textRotation="0" indent="0" justifyLastLine="0" shrinkToFit="0" readingOrder="0"/>
      <protection locked="1" hidden="0"/>
    </dxf>
    <dxf>
      <fill>
        <patternFill>
          <fgColor indexed="64"/>
        </patternFill>
      </fill>
      <alignment textRotation="0" indent="0" justifyLastLine="0" shrinkToFit="0" readingOrder="0"/>
      <protection locked="1" hidden="0"/>
    </dxf>
    <dxf>
      <font>
        <strike val="0"/>
        <outline val="0"/>
        <shadow val="0"/>
        <u val="none"/>
        <vertAlign val="baseline"/>
        <sz val="10"/>
        <name val="Arial"/>
        <scheme val="none"/>
      </font>
      <fill>
        <patternFill>
          <fgColor indexed="64"/>
        </patternFill>
      </fill>
      <alignment textRotation="0" indent="0" justifyLastLine="0" shrinkToFit="0" readingOrder="0"/>
      <protection locked="1" hidden="0"/>
    </dxf>
    <dxf>
      <font>
        <b val="0"/>
        <i/>
        <strike val="0"/>
        <condense val="0"/>
        <extend val="0"/>
        <outline val="0"/>
        <shadow val="0"/>
        <u val="none"/>
        <vertAlign val="baseline"/>
        <sz val="11"/>
        <color theme="1"/>
        <name val="Calibri"/>
        <scheme val="minor"/>
      </font>
      <fill>
        <patternFill patternType="solid">
          <fgColor indexed="64"/>
          <bgColor theme="6" tint="0.59999389629810485"/>
        </patternFill>
      </fill>
      <alignment horizontal="center" vertical="center" textRotation="0" wrapText="1" indent="0" justifyLastLine="0" shrinkToFit="0" readingOrder="0"/>
      <protection locked="1" hidden="0"/>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ont>
        <condense val="0"/>
        <extend val="0"/>
        <color rgb="FF9C0006"/>
      </font>
      <fill>
        <patternFill>
          <bgColor rgb="FFFFC7CE"/>
        </patternFill>
      </fill>
    </dxf>
    <dxf>
      <fill>
        <patternFill>
          <bgColor theme="4" tint="0.79998168889431442"/>
        </patternFill>
      </fill>
    </dxf>
    <dxf>
      <font>
        <condense val="0"/>
        <extend val="0"/>
        <color rgb="FF9C0006"/>
      </font>
      <fill>
        <patternFill>
          <bgColor rgb="FFFFC7CE"/>
        </patternFill>
      </fill>
    </dxf>
    <dxf>
      <fill>
        <patternFill>
          <bgColor rgb="FFFFC000"/>
        </patternFill>
      </fill>
    </dxf>
    <dxf>
      <font>
        <condense val="0"/>
        <extend val="0"/>
        <color rgb="FF9C0006"/>
      </font>
      <fill>
        <patternFill>
          <bgColor rgb="FFFFC7CE"/>
        </patternFill>
      </fill>
    </dxf>
    <dxf>
      <fill>
        <patternFill>
          <bgColor rgb="FFFFC000"/>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ont>
        <condense val="0"/>
        <extend val="0"/>
        <color rgb="FF9C0006"/>
      </font>
      <fill>
        <patternFill>
          <bgColor rgb="FFFFC7CE"/>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ont>
        <condense val="0"/>
        <extend val="0"/>
        <color rgb="FF9C0006"/>
      </font>
      <fill>
        <patternFill>
          <bgColor rgb="FFFFC7CE"/>
        </patternFill>
      </fill>
    </dxf>
    <dxf>
      <fill>
        <patternFill>
          <bgColor rgb="FFFFC000"/>
        </patternFill>
      </fill>
    </dxf>
    <dxf>
      <fill>
        <patternFill>
          <bgColor rgb="FFFDB9BF"/>
        </patternFill>
      </fill>
    </dxf>
    <dxf>
      <fill>
        <patternFill>
          <bgColor rgb="FFFFC000"/>
        </patternFill>
      </fill>
    </dxf>
    <dxf>
      <fill>
        <patternFill>
          <bgColor rgb="FFFDB9BF"/>
        </patternFill>
      </fill>
    </dxf>
    <dxf>
      <fill>
        <patternFill>
          <bgColor rgb="FFFDB9BF"/>
        </patternFill>
      </fill>
    </dxf>
    <dxf>
      <fill>
        <patternFill>
          <bgColor rgb="FFFFC000"/>
        </patternFill>
      </fill>
    </dxf>
    <dxf>
      <fill>
        <patternFill>
          <bgColor rgb="FFFDB9BF"/>
        </patternFill>
      </fill>
    </dxf>
    <dxf>
      <fill>
        <patternFill>
          <bgColor rgb="FFFFC000"/>
        </patternFill>
      </fill>
    </dxf>
    <dxf>
      <fill>
        <patternFill>
          <bgColor rgb="FFFFC000"/>
        </patternFill>
      </fill>
    </dxf>
    <dxf>
      <fill>
        <patternFill>
          <bgColor rgb="FFFDB9BF"/>
        </patternFill>
      </fill>
    </dxf>
    <dxf>
      <fill>
        <patternFill>
          <bgColor rgb="FFFFC000"/>
        </patternFill>
      </fill>
    </dxf>
    <dxf>
      <fill>
        <patternFill>
          <bgColor rgb="FFFDB9BF"/>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000"/>
        </patternFill>
      </fill>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border diagonalUp="0" diagonalDown="0">
        <left/>
        <right/>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border diagonalUp="0" diagonalDown="0">
        <left/>
        <right/>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border diagonalUp="0" diagonalDown="0">
        <left/>
        <right/>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border diagonalUp="0" diagonalDown="0">
        <left/>
        <right/>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border diagonalUp="0" diagonalDown="0">
        <left/>
        <right/>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border diagonalUp="0" diagonalDown="0">
        <left/>
        <right/>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border diagonalUp="0" diagonalDown="0">
        <left/>
        <right/>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border diagonalUp="0" diagonalDown="0">
        <left/>
        <right/>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1" indent="0" justifyLastLine="0" shrinkToFit="0" readingOrder="0"/>
    </dxf>
    <dxf>
      <border outline="0">
        <top style="thin">
          <color theme="4" tint="0.39997558519241921"/>
        </top>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solid">
          <fgColor theme="4" tint="0.79998168889431442"/>
          <bgColor theme="4" tint="0.79998168889431442"/>
        </patternFill>
      </fill>
      <alignment horizontal="general" vertical="center" textRotation="0" wrapText="0" relativeIndent="0" justifyLastLine="0" shrinkToFit="0" readingOrder="0"/>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style="thin">
          <color theme="0"/>
        </right>
        <top/>
        <bottom style="thin">
          <color theme="0"/>
        </bottom>
        <vertical/>
        <horizontal/>
      </border>
    </dxf>
    <dxf>
      <fill>
        <patternFill patternType="solid">
          <fgColor theme="4" tint="0.79998168889431442"/>
          <bgColor theme="4" tint="0.79998168889431442"/>
        </patternFill>
      </fill>
      <border diagonalUp="0" diagonalDown="0">
        <left/>
        <right style="thin">
          <color theme="0"/>
        </right>
        <top/>
        <bottom style="thin">
          <color theme="0"/>
        </bottom>
        <vertical/>
        <horizontal/>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general" vertical="bottom" textRotation="0" wrapText="1" relativeIndent="0" justifyLastLine="0" shrinkToFit="0" readingOrder="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s>
  <tableStyles count="0" defaultTableStyle="TableStyleMedium9" defaultPivotStyle="PivotStyleLight16"/>
  <colors>
    <mruColors>
      <color rgb="FFFFFF99"/>
      <color rgb="FF003399"/>
      <color rgb="FF0000FF"/>
      <color rgb="FF001D58"/>
      <color rgb="FF333399"/>
      <color rgb="FFFFC7CE"/>
      <color rgb="FF000046"/>
      <color rgb="FF29297B"/>
      <color rgb="FFECF1F8"/>
      <color rgb="FFFDB9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owerPivotData" Target="model/item.data"/><Relationship Id="rId26" Type="http://schemas.openxmlformats.org/officeDocument/2006/relationships/customXml" Target="../customXml/item7.xml"/><Relationship Id="rId39" Type="http://schemas.openxmlformats.org/officeDocument/2006/relationships/customXml" Target="../customXml/item20.xml"/><Relationship Id="rId3" Type="http://schemas.openxmlformats.org/officeDocument/2006/relationships/worksheet" Target="worksheets/sheet3.xml"/><Relationship Id="rId21" Type="http://schemas.openxmlformats.org/officeDocument/2006/relationships/customXml" Target="../customXml/item2.xml"/><Relationship Id="rId34" Type="http://schemas.openxmlformats.org/officeDocument/2006/relationships/customXml" Target="../customXml/item1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5" Type="http://schemas.openxmlformats.org/officeDocument/2006/relationships/customXml" Target="../customXml/item6.xml"/><Relationship Id="rId33" Type="http://schemas.openxmlformats.org/officeDocument/2006/relationships/customXml" Target="../customXml/item14.xml"/><Relationship Id="rId38" Type="http://schemas.openxmlformats.org/officeDocument/2006/relationships/customXml" Target="../customXml/item19.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29" Type="http://schemas.openxmlformats.org/officeDocument/2006/relationships/customXml" Target="../customXml/item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32" Type="http://schemas.openxmlformats.org/officeDocument/2006/relationships/customXml" Target="../customXml/item13.xml"/><Relationship Id="rId37"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connections" Target="connections.xml"/><Relationship Id="rId23" Type="http://schemas.openxmlformats.org/officeDocument/2006/relationships/customXml" Target="../customXml/item4.xml"/><Relationship Id="rId28" Type="http://schemas.openxmlformats.org/officeDocument/2006/relationships/customXml" Target="../customXml/item9.xml"/><Relationship Id="rId36" Type="http://schemas.openxmlformats.org/officeDocument/2006/relationships/customXml" Target="../customXml/item17.xml"/><Relationship Id="rId10" Type="http://schemas.openxmlformats.org/officeDocument/2006/relationships/worksheet" Target="worksheets/sheet10.xml"/><Relationship Id="rId19" Type="http://schemas.openxmlformats.org/officeDocument/2006/relationships/calcChain" Target="calcChain.xml"/><Relationship Id="rId31" Type="http://schemas.openxmlformats.org/officeDocument/2006/relationships/customXml" Target="../customXml/item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3.xml"/><Relationship Id="rId27" Type="http://schemas.openxmlformats.org/officeDocument/2006/relationships/customXml" Target="../customXml/item8.xml"/><Relationship Id="rId30" Type="http://schemas.openxmlformats.org/officeDocument/2006/relationships/customXml" Target="../customXml/item11.xml"/><Relationship Id="rId35"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27</xdr:col>
      <xdr:colOff>508000</xdr:colOff>
      <xdr:row>24</xdr:row>
      <xdr:rowOff>42334</xdr:rowOff>
    </xdr:from>
    <xdr:to>
      <xdr:col>27</xdr:col>
      <xdr:colOff>508000</xdr:colOff>
      <xdr:row>33</xdr:row>
      <xdr:rowOff>42333</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5774267" y="4631267"/>
          <a:ext cx="0" cy="188806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24</xdr:row>
      <xdr:rowOff>42334</xdr:rowOff>
    </xdr:from>
    <xdr:to>
      <xdr:col>34</xdr:col>
      <xdr:colOff>127000</xdr:colOff>
      <xdr:row>33</xdr:row>
      <xdr:rowOff>42333</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8915400" y="4631267"/>
          <a:ext cx="0" cy="188806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49</xdr:col>
      <xdr:colOff>0</xdr:colOff>
      <xdr:row>2</xdr:row>
      <xdr:rowOff>0</xdr:rowOff>
    </xdr:from>
    <xdr:to>
      <xdr:col>49</xdr:col>
      <xdr:colOff>95263</xdr:colOff>
      <xdr:row>2</xdr:row>
      <xdr:rowOff>47632</xdr:rowOff>
    </xdr:to>
    <xdr:pic>
      <xdr:nvPicPr>
        <xdr:cNvPr id="2" name="Picture 1" descr="Screen Clippi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73917" y="285750"/>
          <a:ext cx="95263" cy="476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50800</xdr:colOff>
          <xdr:row>4</xdr:row>
          <xdr:rowOff>127000</xdr:rowOff>
        </xdr:from>
        <xdr:to>
          <xdr:col>9</xdr:col>
          <xdr:colOff>146050</xdr:colOff>
          <xdr:row>8</xdr:row>
          <xdr:rowOff>57150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1</xdr:col>
      <xdr:colOff>19049</xdr:colOff>
      <xdr:row>4</xdr:row>
      <xdr:rowOff>106410</xdr:rowOff>
    </xdr:from>
    <xdr:to>
      <xdr:col>6</xdr:col>
      <xdr:colOff>222250</xdr:colOff>
      <xdr:row>10</xdr:row>
      <xdr:rowOff>25400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15382" y="961543"/>
          <a:ext cx="3115735" cy="1036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Authority</a:t>
          </a:r>
          <a:r>
            <a:rPr lang="en-US" sz="1100" baseline="0">
              <a:solidFill>
                <a:schemeClr val="dk1"/>
              </a:solidFill>
              <a:effectLst/>
              <a:latin typeface="+mn-lt"/>
              <a:ea typeface="+mn-ea"/>
              <a:cs typeface="+mn-cs"/>
            </a:rPr>
            <a:t> to Accept Cooperative Agreement</a:t>
          </a: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Additional Information on</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Legislative</a:t>
          </a:r>
          <a:r>
            <a:rPr lang="en-US" sz="1100" baseline="0">
              <a:solidFill>
                <a:schemeClr val="dk1"/>
              </a:solidFill>
              <a:effectLst/>
              <a:latin typeface="+mn-lt"/>
              <a:ea typeface="+mn-ea"/>
              <a:cs typeface="+mn-cs"/>
            </a:rPr>
            <a:t> Changes</a:t>
          </a: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Neutral</a:t>
          </a:r>
          <a:r>
            <a:rPr lang="en-US" sz="1100" baseline="0">
              <a:solidFill>
                <a:schemeClr val="dk1"/>
              </a:solidFill>
              <a:effectLst/>
              <a:latin typeface="+mn-lt"/>
              <a:ea typeface="+mn-ea"/>
              <a:cs typeface="+mn-cs"/>
            </a:rPr>
            <a:t> Administrative Inspection Schemes</a:t>
          </a: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baseline="0">
              <a:solidFill>
                <a:schemeClr val="dk1"/>
              </a:solidFill>
              <a:effectLst/>
              <a:latin typeface="+mn-lt"/>
              <a:ea typeface="+mn-ea"/>
              <a:cs typeface="+mn-cs"/>
            </a:rPr>
            <a:t>Emerging/Significant Issues</a:t>
          </a: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baseline="0">
              <a:solidFill>
                <a:schemeClr val="dk1"/>
              </a:solidFill>
              <a:effectLst/>
              <a:latin typeface="+mn-lt"/>
              <a:ea typeface="+mn-ea"/>
              <a:cs typeface="+mn-cs"/>
            </a:rPr>
            <a:t>Roles/Responsibilities of Grantee/EPA;  Etc.</a:t>
          </a:r>
          <a:endParaRPr lang="en-US">
            <a:effectLst/>
          </a:endParaRP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mn-lt"/>
            <a:ea typeface="+mn-ea"/>
            <a:cs typeface="+mn-cs"/>
          </a:endParaRP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a:effectLst/>
          </a:endParaRP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a:effectLst/>
          </a:endParaRP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mn-lt"/>
            <a:ea typeface="+mn-ea"/>
            <a:cs typeface="+mn-cs"/>
          </a:endParaRP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a:effectLst/>
          </a:endParaRPr>
        </a:p>
        <a:p>
          <a:endParaRPr lang="en-US" sz="1100"/>
        </a:p>
      </xdr:txBody>
    </xdr:sp>
    <xdr:clientData/>
  </xdr:twoCellAnchor>
  <xdr:twoCellAnchor>
    <xdr:from>
      <xdr:col>1</xdr:col>
      <xdr:colOff>27516</xdr:colOff>
      <xdr:row>19</xdr:row>
      <xdr:rowOff>156951</xdr:rowOff>
    </xdr:from>
    <xdr:to>
      <xdr:col>4</xdr:col>
      <xdr:colOff>564092</xdr:colOff>
      <xdr:row>23</xdr:row>
      <xdr:rowOff>88266</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323849" y="3958484"/>
          <a:ext cx="2229910" cy="6763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solidFill>
                <a:schemeClr val="dk1"/>
              </a:solidFill>
              <a:latin typeface="+mn-lt"/>
              <a:ea typeface="+mn-ea"/>
              <a:cs typeface="+mn-cs"/>
            </a:rPr>
            <a:t>Executive Summary</a:t>
          </a:r>
        </a:p>
        <a:p>
          <a:pPr marL="171450" indent="-171450">
            <a:buFont typeface="Arial" panose="020B0604020202020204" pitchFamily="34" charset="0"/>
            <a:buChar char="•"/>
          </a:pPr>
          <a:r>
            <a:rPr lang="en-US" sz="1100">
              <a:solidFill>
                <a:schemeClr val="dk1"/>
              </a:solidFill>
              <a:latin typeface="+mn-lt"/>
              <a:ea typeface="+mn-ea"/>
              <a:cs typeface="+mn-cs"/>
            </a:rPr>
            <a:t>Case Review Summary/Results</a:t>
          </a:r>
        </a:p>
      </xdr:txBody>
    </xdr:sp>
    <xdr:clientData/>
  </xdr:twoCellAnchor>
  <xdr:twoCellAnchor>
    <xdr:from>
      <xdr:col>1</xdr:col>
      <xdr:colOff>21694</xdr:colOff>
      <xdr:row>2</xdr:row>
      <xdr:rowOff>68792</xdr:rowOff>
    </xdr:from>
    <xdr:to>
      <xdr:col>12</xdr:col>
      <xdr:colOff>753533</xdr:colOff>
      <xdr:row>4</xdr:row>
      <xdr:rowOff>53975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241827" y="593725"/>
          <a:ext cx="8140173" cy="31538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Examples of information</a:t>
          </a:r>
          <a:r>
            <a:rPr lang="en-US" sz="1400" baseline="0"/>
            <a:t> that can be attached in this tab by the </a:t>
          </a:r>
          <a:r>
            <a:rPr lang="en-US" sz="1400" b="1" baseline="0">
              <a:solidFill>
                <a:schemeClr val="accent2">
                  <a:lumMod val="75000"/>
                </a:schemeClr>
              </a:solidFill>
            </a:rPr>
            <a:t>Grantee</a:t>
          </a:r>
          <a:r>
            <a:rPr lang="en-US" sz="1400" baseline="0"/>
            <a:t>: </a:t>
          </a:r>
          <a:endParaRPr lang="en-US" sz="1400"/>
        </a:p>
      </xdr:txBody>
    </xdr:sp>
    <xdr:clientData/>
  </xdr:twoCellAnchor>
  <xdr:twoCellAnchor>
    <xdr:from>
      <xdr:col>1</xdr:col>
      <xdr:colOff>24341</xdr:colOff>
      <xdr:row>18</xdr:row>
      <xdr:rowOff>8254</xdr:rowOff>
    </xdr:from>
    <xdr:to>
      <xdr:col>12</xdr:col>
      <xdr:colOff>745066</xdr:colOff>
      <xdr:row>19</xdr:row>
      <xdr:rowOff>130705</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244474" y="3623521"/>
          <a:ext cx="8129059" cy="30871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Examples of information</a:t>
          </a:r>
          <a:r>
            <a:rPr lang="en-US" sz="1400" baseline="0"/>
            <a:t> that can be attached in this tab by the </a:t>
          </a:r>
          <a:r>
            <a:rPr lang="en-US" sz="1400" b="1" baseline="0">
              <a:solidFill>
                <a:srgbClr val="00B050"/>
              </a:solidFill>
            </a:rPr>
            <a:t>EPA</a:t>
          </a:r>
          <a:r>
            <a:rPr lang="en-US" sz="1400" baseline="0"/>
            <a:t> regional project officer/technical contact:</a:t>
          </a:r>
          <a:endParaRPr lang="en-US" sz="14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19</xdr:row>
          <xdr:rowOff>171450</xdr:rowOff>
        </xdr:from>
        <xdr:to>
          <xdr:col>6</xdr:col>
          <xdr:colOff>381000</xdr:colOff>
          <xdr:row>23</xdr:row>
          <xdr:rowOff>107950</xdr:rowOff>
        </xdr:to>
        <xdr:sp macro="" textlink="">
          <xdr:nvSpPr>
            <xdr:cNvPr id="3076" name="Object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4</xdr:row>
          <xdr:rowOff>127000</xdr:rowOff>
        </xdr:from>
        <xdr:to>
          <xdr:col>7</xdr:col>
          <xdr:colOff>584200</xdr:colOff>
          <xdr:row>8</xdr:row>
          <xdr:rowOff>50800</xdr:rowOff>
        </xdr:to>
        <xdr:sp macro="" textlink="">
          <xdr:nvSpPr>
            <xdr:cNvPr id="3080" name="Object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14</xdr:col>
      <xdr:colOff>6775</xdr:colOff>
      <xdr:row>2</xdr:row>
      <xdr:rowOff>59268</xdr:rowOff>
    </xdr:from>
    <xdr:to>
      <xdr:col>16</xdr:col>
      <xdr:colOff>194734</xdr:colOff>
      <xdr:row>28</xdr:row>
      <xdr:rowOff>67733</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8693575" y="584201"/>
          <a:ext cx="2838026" cy="49614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b="0" i="0" u="none" strike="noStrike">
              <a:solidFill>
                <a:schemeClr val="dk1"/>
              </a:solidFill>
              <a:effectLst/>
              <a:latin typeface="+mn-lt"/>
              <a:ea typeface="+mn-ea"/>
              <a:cs typeface="+mn-cs"/>
            </a:rPr>
            <a:t>This tab is to capture items not covered elsewhere in the Template.  </a:t>
          </a:r>
          <a:r>
            <a:rPr lang="en-US" sz="1400"/>
            <a:t>We</a:t>
          </a:r>
          <a:r>
            <a:rPr lang="en-US" sz="1400" baseline="0"/>
            <a:t> </a:t>
          </a:r>
          <a:r>
            <a:rPr lang="en-US" sz="1400" b="0" i="0" u="none" strike="noStrike">
              <a:solidFill>
                <a:schemeClr val="dk1"/>
              </a:solidFill>
              <a:effectLst/>
              <a:latin typeface="+mn-lt"/>
              <a:ea typeface="+mn-ea"/>
              <a:cs typeface="+mn-cs"/>
            </a:rPr>
            <a:t>recommend</a:t>
          </a:r>
          <a:r>
            <a:rPr lang="en-US" sz="1400" b="0" i="0" u="none" strike="noStrike" baseline="0">
              <a:solidFill>
                <a:schemeClr val="dk1"/>
              </a:solidFill>
              <a:effectLst/>
              <a:latin typeface="+mn-lt"/>
              <a:ea typeface="+mn-ea"/>
              <a:cs typeface="+mn-cs"/>
            </a:rPr>
            <a:t> you insert documents here </a:t>
          </a:r>
          <a:r>
            <a:rPr lang="en-US" sz="1400" b="0" i="0" u="none" strike="noStrike">
              <a:solidFill>
                <a:schemeClr val="dk1"/>
              </a:solidFill>
              <a:effectLst/>
              <a:latin typeface="+mn-lt"/>
              <a:ea typeface="+mn-ea"/>
              <a:cs typeface="+mn-cs"/>
            </a:rPr>
            <a:t>by using the menu ribbon above: </a:t>
          </a:r>
          <a:r>
            <a:rPr lang="en-US" sz="1400" b="1" i="1" u="none" strike="noStrike">
              <a:solidFill>
                <a:schemeClr val="dk1"/>
              </a:solidFill>
              <a:effectLst/>
              <a:latin typeface="+mn-lt"/>
              <a:ea typeface="+mn-ea"/>
              <a:cs typeface="+mn-cs"/>
            </a:rPr>
            <a:t>1) Go to Insert&gt;Text&gt;Object&gt;Create from File&gt;Browse. </a:t>
          </a:r>
          <a:r>
            <a:rPr lang="en-US" sz="1400" b="0" i="0" u="none" strike="noStrike">
              <a:solidFill>
                <a:schemeClr val="dk1"/>
              </a:solidFill>
              <a:effectLst/>
              <a:latin typeface="+mn-lt"/>
              <a:ea typeface="+mn-ea"/>
              <a:cs typeface="+mn-cs"/>
            </a:rPr>
            <a:t>2) Once you have selected the file you want to insert (Word, PPT, PDF, JPG, etc.), click on </a:t>
          </a:r>
          <a:r>
            <a:rPr lang="en-US" sz="1400" b="1" i="1" u="none" strike="noStrike">
              <a:solidFill>
                <a:schemeClr val="dk1"/>
              </a:solidFill>
              <a:effectLst/>
              <a:latin typeface="+mn-lt"/>
              <a:ea typeface="+mn-ea"/>
              <a:cs typeface="+mn-cs"/>
            </a:rPr>
            <a:t>Insert&gt; Display as Icon&gt;Change Icon&gt;rename the file </a:t>
          </a:r>
          <a:r>
            <a:rPr lang="en-US" sz="1400" b="0" i="0" u="none" strike="noStrike">
              <a:solidFill>
                <a:schemeClr val="dk1"/>
              </a:solidFill>
              <a:effectLst/>
              <a:latin typeface="+mn-lt"/>
              <a:ea typeface="+mn-ea"/>
              <a:cs typeface="+mn-cs"/>
            </a:rPr>
            <a:t>with a short descriptive title, such as "Authority" or "Legislative Changes", etc. and click on "OK" twice.  Your document will appear.  You can drag and move it under the Grantee or EPA banner as appropriate.  The alternate method is to double click on the Microsoft Office Word Document icon below, and add content. </a:t>
          </a:r>
        </a:p>
        <a:p>
          <a:endParaRPr lang="en-US" sz="1400" b="0" i="0" u="none" strike="noStrike">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219075</xdr:colOff>
      <xdr:row>8</xdr:row>
      <xdr:rowOff>180975</xdr:rowOff>
    </xdr:from>
    <xdr:to>
      <xdr:col>6</xdr:col>
      <xdr:colOff>847725</xdr:colOff>
      <xdr:row>8</xdr:row>
      <xdr:rowOff>180975</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5534025" y="2171700"/>
          <a:ext cx="628650" cy="0"/>
        </a:xfrm>
        <a:prstGeom prst="line">
          <a:avLst/>
        </a:prstGeom>
        <a:noFill/>
        <a:ln w="9525">
          <a:solidFill>
            <a:srgbClr val="000000"/>
          </a:solidFill>
          <a:round/>
          <a:headEnd/>
          <a:tailEnd type="triangle" w="med" len="med"/>
        </a:ln>
      </xdr:spPr>
    </xdr:sp>
    <xdr:clientData/>
  </xdr:twoCellAnchor>
  <xdr:twoCellAnchor>
    <xdr:from>
      <xdr:col>6</xdr:col>
      <xdr:colOff>219075</xdr:colOff>
      <xdr:row>8</xdr:row>
      <xdr:rowOff>180975</xdr:rowOff>
    </xdr:from>
    <xdr:to>
      <xdr:col>6</xdr:col>
      <xdr:colOff>847725</xdr:colOff>
      <xdr:row>8</xdr:row>
      <xdr:rowOff>180975</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5534025" y="2171700"/>
          <a:ext cx="628650" cy="0"/>
        </a:xfrm>
        <a:prstGeom prst="line">
          <a:avLst/>
        </a:prstGeom>
        <a:noFill/>
        <a:ln w="9525">
          <a:solidFill>
            <a:srgbClr val="000000"/>
          </a:solidFill>
          <a:round/>
          <a:headEnd/>
          <a:tailEnd type="triangle" w="med" len="med"/>
        </a:ln>
      </xdr:spPr>
    </xdr:sp>
    <xdr:clientData/>
  </xdr:twoCellAnchor>
  <xdr:twoCellAnchor>
    <xdr:from>
      <xdr:col>6</xdr:col>
      <xdr:colOff>219075</xdr:colOff>
      <xdr:row>8</xdr:row>
      <xdr:rowOff>180975</xdr:rowOff>
    </xdr:from>
    <xdr:to>
      <xdr:col>6</xdr:col>
      <xdr:colOff>847725</xdr:colOff>
      <xdr:row>8</xdr:row>
      <xdr:rowOff>180975</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a:off x="5534025" y="2171700"/>
          <a:ext cx="628650" cy="0"/>
        </a:xfrm>
        <a:prstGeom prst="line">
          <a:avLst/>
        </a:prstGeom>
        <a:noFill/>
        <a:ln w="9525">
          <a:solidFill>
            <a:srgbClr val="000000"/>
          </a:solidFill>
          <a:round/>
          <a:headEnd/>
          <a:tailEnd type="triangle" w="med" len="med"/>
        </a:ln>
      </xdr:spPr>
    </xdr:sp>
    <xdr:clientData/>
  </xdr:twoCellAnchor>
  <xdr:twoCellAnchor>
    <xdr:from>
      <xdr:col>6</xdr:col>
      <xdr:colOff>219075</xdr:colOff>
      <xdr:row>8</xdr:row>
      <xdr:rowOff>180975</xdr:rowOff>
    </xdr:from>
    <xdr:to>
      <xdr:col>6</xdr:col>
      <xdr:colOff>847725</xdr:colOff>
      <xdr:row>8</xdr:row>
      <xdr:rowOff>180975</xdr:rowOff>
    </xdr:to>
    <xdr:sp macro="" textlink="">
      <xdr:nvSpPr>
        <xdr:cNvPr id="5" name="Line 4">
          <a:extLst>
            <a:ext uri="{FF2B5EF4-FFF2-40B4-BE49-F238E27FC236}">
              <a16:creationId xmlns:a16="http://schemas.microsoft.com/office/drawing/2014/main" id="{00000000-0008-0000-0200-000005000000}"/>
            </a:ext>
          </a:extLst>
        </xdr:cNvPr>
        <xdr:cNvSpPr>
          <a:spLocks noChangeShapeType="1"/>
        </xdr:cNvSpPr>
      </xdr:nvSpPr>
      <xdr:spPr bwMode="auto">
        <a:xfrm>
          <a:off x="5534025" y="2171700"/>
          <a:ext cx="628650" cy="0"/>
        </a:xfrm>
        <a:prstGeom prst="line">
          <a:avLst/>
        </a:prstGeom>
        <a:noFill/>
        <a:ln w="9525">
          <a:solidFill>
            <a:srgbClr val="000000"/>
          </a:solidFill>
          <a:round/>
          <a:headEnd/>
          <a:tailEnd type="triangle" w="med" len="me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9524</xdr:colOff>
      <xdr:row>3</xdr:row>
      <xdr:rowOff>66675</xdr:rowOff>
    </xdr:from>
    <xdr:to>
      <xdr:col>16</xdr:col>
      <xdr:colOff>609599</xdr:colOff>
      <xdr:row>7</xdr:row>
      <xdr:rowOff>95250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90499" y="1085850"/>
          <a:ext cx="9934575"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In accordance with Grants Policy Issuance (GPI) 12-06, EPA regional offices and applicants will negotiate a reasonable strategy for the outlay of funds consistent with the project period and national and regional guidances.  The agreed-upon outlay strategy should be reflected in the work plan.  Regional offices may use the outlay rate information contained in Sections D and E of the SF424A as a basis for the required strategy, provided they determine it will promote accelerated outlays to the maximum extent practicable.</a:t>
          </a:r>
        </a:p>
        <a:p>
          <a:r>
            <a:rPr lang="en-US" sz="1100">
              <a:solidFill>
                <a:schemeClr val="dk1"/>
              </a:solidFill>
              <a:latin typeface="+mn-lt"/>
              <a:ea typeface="+mn-ea"/>
              <a:cs typeface="+mn-cs"/>
            </a:rPr>
            <a:t> </a:t>
          </a: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381000</xdr:colOff>
      <xdr:row>1</xdr:row>
      <xdr:rowOff>85724</xdr:rowOff>
    </xdr:from>
    <xdr:ext cx="7467600" cy="3267076"/>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381000" y="276224"/>
          <a:ext cx="7467600" cy="32670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200" b="1">
              <a:solidFill>
                <a:schemeClr val="tx1"/>
              </a:solidFill>
              <a:effectLst/>
              <a:latin typeface="+mn-lt"/>
              <a:ea typeface="+mn-ea"/>
              <a:cs typeface="+mn-cs"/>
            </a:rPr>
            <a:t>Paperwork Reduction Act Notice </a:t>
          </a:r>
          <a:r>
            <a:rPr lang="en-US" sz="1200">
              <a:solidFill>
                <a:schemeClr val="tx1"/>
              </a:solidFill>
              <a:effectLst/>
              <a:latin typeface="+mn-lt"/>
              <a:ea typeface="+mn-ea"/>
              <a:cs typeface="+mn-cs"/>
            </a:rPr>
            <a:t>																</a:t>
          </a:r>
        </a:p>
        <a:p>
          <a:r>
            <a:rPr lang="en-US" sz="1200">
              <a:solidFill>
                <a:schemeClr val="tx1"/>
              </a:solidFill>
              <a:effectLst/>
              <a:latin typeface="+mn-lt"/>
              <a:ea typeface="+mn-ea"/>
              <a:cs typeface="+mn-cs"/>
            </a:rPr>
            <a:t>													</a:t>
          </a:r>
        </a:p>
        <a:p>
          <a:r>
            <a:rPr lang="en-US" sz="1200">
              <a:effectLst/>
            </a:rPr>
            <a:t>The public reporting and recordkeeping burden for this collection of information is</a:t>
          </a:r>
        </a:p>
        <a:p>
          <a:r>
            <a:rPr lang="en-US" sz="1200">
              <a:effectLst/>
            </a:rPr>
            <a:t> 				</a:t>
          </a:r>
        </a:p>
        <a:p>
          <a:r>
            <a:rPr lang="en-US" sz="1200">
              <a:effectLst/>
            </a:rPr>
            <a:t>estimated to average 87.55 hours per response. Send comments on the Agency's need</a:t>
          </a:r>
        </a:p>
        <a:p>
          <a:r>
            <a:rPr lang="en-US" sz="1200">
              <a:effectLst/>
            </a:rPr>
            <a:t>									</a:t>
          </a:r>
        </a:p>
        <a:p>
          <a:r>
            <a:rPr lang="en-US" sz="1200">
              <a:solidFill>
                <a:schemeClr val="tx1"/>
              </a:solidFill>
              <a:effectLst/>
              <a:latin typeface="+mn-lt"/>
              <a:ea typeface="+mn-ea"/>
              <a:cs typeface="+mn-cs"/>
            </a:rPr>
            <a:t>for this information, the accuracy of the provided burden estimates, and any suggested methods	</a:t>
          </a:r>
        </a:p>
        <a:p>
          <a:r>
            <a:rPr lang="en-US" sz="1200">
              <a:solidFill>
                <a:schemeClr val="tx1"/>
              </a:solidFill>
              <a:effectLst/>
              <a:latin typeface="+mn-lt"/>
              <a:ea typeface="+mn-ea"/>
              <a:cs typeface="+mn-cs"/>
            </a:rPr>
            <a:t>										</a:t>
          </a:r>
        </a:p>
        <a:p>
          <a:r>
            <a:rPr lang="en-US" sz="1200">
              <a:solidFill>
                <a:schemeClr val="tx1"/>
              </a:solidFill>
              <a:effectLst/>
              <a:latin typeface="+mn-lt"/>
              <a:ea typeface="+mn-ea"/>
              <a:cs typeface="+mn-cs"/>
            </a:rPr>
            <a:t>for minimizing respondent burden, including through the use of automated collection</a:t>
          </a:r>
        </a:p>
        <a:p>
          <a:r>
            <a:rPr lang="en-US" sz="1200">
              <a:solidFill>
                <a:schemeClr val="tx1"/>
              </a:solidFill>
              <a:effectLst/>
              <a:latin typeface="+mn-lt"/>
              <a:ea typeface="+mn-ea"/>
              <a:cs typeface="+mn-cs"/>
            </a:rPr>
            <a:t>											</a:t>
          </a:r>
        </a:p>
        <a:p>
          <a:r>
            <a:rPr lang="en-US" sz="1200">
              <a:solidFill>
                <a:schemeClr val="tx1"/>
              </a:solidFill>
              <a:effectLst/>
              <a:latin typeface="+mn-lt"/>
              <a:ea typeface="+mn-ea"/>
              <a:cs typeface="+mn-cs"/>
            </a:rPr>
            <a:t>techniques to the Director, Collection Strategies Division, U.S. Environmental Protection Agency</a:t>
          </a:r>
        </a:p>
        <a:p>
          <a:r>
            <a:rPr lang="en-US" sz="1200">
              <a:solidFill>
                <a:schemeClr val="tx1"/>
              </a:solidFill>
              <a:effectLst/>
              <a:latin typeface="+mn-lt"/>
              <a:ea typeface="+mn-ea"/>
              <a:cs typeface="+mn-cs"/>
            </a:rPr>
            <a:t>											</a:t>
          </a:r>
        </a:p>
        <a:p>
          <a:r>
            <a:rPr lang="en-US" sz="1200">
              <a:solidFill>
                <a:schemeClr val="tx1"/>
              </a:solidFill>
              <a:effectLst/>
              <a:latin typeface="+mn-lt"/>
              <a:ea typeface="+mn-ea"/>
              <a:cs typeface="+mn-cs"/>
            </a:rPr>
            <a:t>(2822T), 1200 Pennsylvania Ave., NW, Washington, D.C. 20460. Include the OMB control</a:t>
          </a:r>
          <a:r>
            <a:rPr lang="en-US" sz="1200" baseline="0">
              <a:solidFill>
                <a:schemeClr val="tx1"/>
              </a:solidFill>
              <a:effectLst/>
              <a:latin typeface="+mn-lt"/>
              <a:ea typeface="+mn-ea"/>
              <a:cs typeface="+mn-cs"/>
            </a:rPr>
            <a:t> </a:t>
          </a:r>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										</a:t>
          </a:r>
        </a:p>
        <a:p>
          <a:r>
            <a:rPr lang="en-US" sz="1200">
              <a:solidFill>
                <a:schemeClr val="tx1"/>
              </a:solidFill>
              <a:effectLst/>
              <a:latin typeface="+mn-lt"/>
              <a:ea typeface="+mn-ea"/>
              <a:cs typeface="+mn-cs"/>
            </a:rPr>
            <a:t>Number:  2070-0198,</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in any correspondence. Do not send the completed template to this address.</a:t>
          </a:r>
          <a:endParaRPr lang="en-US" sz="1200"/>
        </a:p>
      </xdr:txBody>
    </xdr:sp>
    <xdr:clientData/>
  </xdr:one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C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ecipients" displayName="Recipients" ref="A80:D165" totalsRowShown="0" headerRowDxfId="512" headerRowBorderDxfId="511">
  <autoFilter ref="A80:D165" xr:uid="{00000000-0009-0000-0100-000001000000}">
    <filterColumn colId="2">
      <filters>
        <filter val="2"/>
        <filter val="3"/>
      </filters>
    </filterColumn>
  </autoFilter>
  <sortState xmlns:xlrd2="http://schemas.microsoft.com/office/spreadsheetml/2017/richdata2" ref="A80:D165">
    <sortCondition ref="A79:A165"/>
  </sortState>
  <tableColumns count="4">
    <tableColumn id="1" xr3:uid="{00000000-0010-0000-0000-000001000000}" name="Recipient"/>
    <tableColumn id="2" xr3:uid="{00000000-0010-0000-0000-000002000000}" name="Abbr" dataDxfId="510"/>
    <tableColumn id="3" xr3:uid="{00000000-0010-0000-0000-000003000000}" name="EPA Region" dataDxfId="509"/>
    <tableColumn id="4" xr3:uid="{00000000-0010-0000-0000-000004000000}" name="Column1" dataDxfId="508"/>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7" displayName="Table7" ref="A44:M69" totalsRowShown="0" headerRowDxfId="507" dataDxfId="505" headerRowBorderDxfId="506" tableBorderDxfId="504">
  <autoFilter ref="A44:M69" xr:uid="{00000000-0009-0000-0100-000007000000}"/>
  <tableColumns count="13">
    <tableColumn id="1" xr3:uid="{00000000-0010-0000-0100-000001000000}" name="CY" dataDxfId="503"/>
    <tableColumn id="2" xr3:uid="{00000000-0010-0000-0100-000002000000}" name="SFY" dataDxfId="502"/>
    <tableColumn id="3" xr3:uid="{00000000-0010-0000-0100-000003000000}" name="SFY Qtr" dataDxfId="501"/>
    <tableColumn id="4" xr3:uid="{00000000-0010-0000-0100-000004000000}" name="FFY" dataDxfId="500"/>
    <tableColumn id="5" xr3:uid="{00000000-0010-0000-0100-000005000000}" name="FFY Qtr" dataDxfId="499"/>
    <tableColumn id="6" xr3:uid="{00000000-0010-0000-0100-000006000000}" name="Start" dataDxfId="498"/>
    <tableColumn id="7" xr3:uid="{00000000-0010-0000-0100-000007000000}" name="Q1E" dataDxfId="497"/>
    <tableColumn id="8" xr3:uid="{00000000-0010-0000-0100-000008000000}" name="Q2S" dataDxfId="496">
      <calculatedColumnFormula>Start!$F45+92</calculatedColumnFormula>
    </tableColumn>
    <tableColumn id="9" xr3:uid="{00000000-0010-0000-0100-000009000000}" name="Q2E" dataDxfId="495"/>
    <tableColumn id="10" xr3:uid="{00000000-0010-0000-0100-00000A000000}" name="Q3S" dataDxfId="494"/>
    <tableColumn id="11" xr3:uid="{00000000-0010-0000-0100-00000B000000}" name="Q3E" dataDxfId="493"/>
    <tableColumn id="12" xr3:uid="{00000000-0010-0000-0100-00000C000000}" name="Q4S" dataDxfId="492"/>
    <tableColumn id="13" xr3:uid="{00000000-0010-0000-0100-00000D000000}" name="End" dataDxfId="491"/>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WorkPlan" displayName="WorkPlan" ref="A1:R103" totalsRowCount="1" headerRowDxfId="158" dataDxfId="157" totalsRowDxfId="156">
  <autoFilter ref="A1:R102" xr:uid="{00000000-0009-0000-0100-000002000000}"/>
  <sortState xmlns:xlrd2="http://schemas.microsoft.com/office/spreadsheetml/2017/richdata2" ref="A2:R103">
    <sortCondition descending="1" ref="J1:J103"/>
  </sortState>
  <tableColumns count="18">
    <tableColumn id="1" xr3:uid="{00000000-0010-0000-0200-000001000000}" name="Entity" totalsRowLabel="Total" dataDxfId="155">
      <calculatedColumnFormula>Start!$U$13</calculatedColumnFormula>
    </tableColumn>
    <tableColumn id="13" xr3:uid="{00000000-0010-0000-0200-00000D000000}" name="WPStart " dataDxfId="154">
      <calculatedColumnFormula>IF(Start!$AB$20=Start!$Z$15,Start!$AB$15,IF(Start!$AB$20=Start!$Z$16,Start!$AB$16, IF(Start!$AB$20=Start!$Z$17,Start!$AB$17, IF(Start!$AB$20=Start!$Z$18,Start!$AB$18,""))))</calculatedColumnFormula>
    </tableColumn>
    <tableColumn id="3" xr3:uid="{00000000-0010-0000-0200-000003000000}" name="WPEnd" dataDxfId="153">
      <calculatedColumnFormula>IF(Start!$AB$20=Start!$Z$15,Start!$AE$15,IF(Start!$AB$20=Start!$Z$16,Start!$AE$16, IF(Start!$AB$20=Start!$Z$17,Start!$AE$17, IF(Start!$AB$20=Start!$Z$18,Start!$AE$18,""))))</calculatedColumnFormula>
    </tableColumn>
    <tableColumn id="5" xr3:uid="{00000000-0010-0000-0200-000005000000}" name="WPExtnd" dataDxfId="152"/>
    <tableColumn id="9" xr3:uid="{00000000-0010-0000-0200-000009000000}" name="Program Area" dataDxfId="151">
      <calculatedColumnFormula>IF(WorkPlan[[#This Row],[Activity '#]]="","",LOOKUP(H:H,Outcomes!B:B,Outcomes!C:C))</calculatedColumnFormula>
    </tableColumn>
    <tableColumn id="11" xr3:uid="{00000000-0010-0000-0200-00000B000000}" name="NPM" dataDxfId="150">
      <calculatedColumnFormula>IF(MID(WorkPlan[[#This Row],[Activity '#]],5,1)="1","OPP",IF(MID(WorkPlan[[#This Row],[Activity '#]],5,1)="2","OECA","OPP &amp; OECA"))</calculatedColumnFormula>
    </tableColumn>
    <tableColumn id="19" xr3:uid="{00000000-0010-0000-0200-000013000000}" name="Activity #" dataDxfId="149"/>
    <tableColumn id="2" xr3:uid="{00000000-0010-0000-0200-000002000000}" name="Prog #" dataDxfId="148">
      <calculatedColumnFormula>VALUE(LEFT(WorkPlan[[#This Row],[Activity '#]],2))</calculatedColumnFormula>
    </tableColumn>
    <tableColumn id="17" xr3:uid="{00000000-0010-0000-0200-000011000000}" name=" '18 - '21 Grant Guidance Activity " dataDxfId="147"/>
    <tableColumn id="12" xr3:uid="{00000000-0010-0000-0200-00000C000000}" name="Activity Type" totalsRowFunction="count" dataDxfId="146"/>
    <tableColumn id="16" xr3:uid="{00000000-0010-0000-0200-000010000000}" name="Work Plan Activity Description (Outputs)" dataDxfId="145"/>
    <tableColumn id="10" xr3:uid="{00000000-0010-0000-0200-00000A000000}" name="Due Date" dataDxfId="144">
      <calculatedColumnFormula>Start!$AG$23</calculatedColumnFormula>
    </tableColumn>
    <tableColumn id="18" xr3:uid="{00000000-0010-0000-0200-000012000000}" name="Status" dataDxfId="143"/>
    <tableColumn id="4" xr3:uid="{00000000-0010-0000-0200-000004000000}" name="Describe Work Plan Activity Accomplishment                                           (include any issues or innovations, ifappropriate)" dataDxfId="142"/>
    <tableColumn id="8" xr3:uid="{00000000-0010-0000-0200-000008000000}" name="Significant Issues/ Innovations" dataDxfId="141"/>
    <tableColumn id="6" xr3:uid="{00000000-0010-0000-0200-000006000000}" name="EPA Review of Status" dataDxfId="140"/>
    <tableColumn id="7" xr3:uid="{00000000-0010-0000-0200-000007000000}" name="EPA Comment(s)" dataDxfId="139"/>
    <tableColumn id="14" xr3:uid="{00000000-0010-0000-0200-00000E000000}" name="EPA Recommendation (s)" dataDxfId="138"/>
  </tableColumns>
  <tableStyleInfo name="TableStyleLight15"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Outcomes" displayName="Outcomes" ref="B2:F23" headerRowDxfId="137" dataDxfId="136" totalsRowDxfId="134" tableBorderDxfId="135">
  <autoFilter ref="B2:F23" xr:uid="{00000000-0009-0000-0100-000005000000}"/>
  <tableColumns count="5">
    <tableColumn id="3" xr3:uid="{00000000-0010-0000-0300-000003000000}" name="PA#" totalsRowLabel="Total" dataDxfId="133" totalsRowDxfId="132"/>
    <tableColumn id="1" xr3:uid="{00000000-0010-0000-0300-000001000000}" name=" Program Areas" dataDxfId="131" totalsRowDxfId="130"/>
    <tableColumn id="4" xr3:uid="{00000000-0010-0000-0300-000004000000}" name="EPA Program Outcome" dataDxfId="129" totalsRowDxfId="128"/>
    <tableColumn id="5" xr3:uid="{00000000-0010-0000-0300-000005000000}" name="Grantee Outcome" dataDxfId="127" totalsRowDxfId="126"/>
    <tableColumn id="6" xr3:uid="{00000000-0010-0000-0300-000006000000}" name="EPA Goal" dataDxfId="125" totalsRowDxfId="124"/>
  </tableColumns>
  <tableStyleInfo name="TableStyleMedium2"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Exp5700Main" displayName="Exp5700Main" ref="C118:AA129" totalsRowShown="0" headerRowDxfId="122" dataDxfId="121">
  <autoFilter ref="C118:AA129" xr:uid="{00000000-0009-0000-0100-000003000000}"/>
  <tableColumns count="25">
    <tableColumn id="1" xr3:uid="{00000000-0010-0000-0400-000001000000}" name="Rpt" dataDxfId="120">
      <calculatedColumnFormula>IF($O$3="","",IF($O$3="Work Plan Accomplishments", "WPA", IF($O$3="Total Program Accomplishments","TPA","")))</calculatedColumnFormula>
    </tableColumn>
    <tableColumn id="24" xr3:uid="{00000000-0010-0000-0400-000018000000}" name="Recipient" dataDxfId="119">
      <calculatedColumnFormula>$E$3</calculatedColumnFormula>
    </tableColumn>
    <tableColumn id="2" xr3:uid="{00000000-0010-0000-0400-000002000000}" name="InspType" dataDxfId="118"/>
    <tableColumn id="3" xr3:uid="{00000000-0010-0000-0400-000003000000}" name="ProjInsp" dataDxfId="117"/>
    <tableColumn id="4" xr3:uid="{00000000-0010-0000-0400-000004000000}" name="ProjSamp" dataDxfId="116"/>
    <tableColumn id="5" xr3:uid="{00000000-0010-0000-0400-000005000000}" name="TotSamp" dataDxfId="115">
      <calculatedColumnFormula>SUM(I119:J119)</calculatedColumnFormula>
    </tableColumn>
    <tableColumn id="6" xr3:uid="{00000000-0010-0000-0400-000006000000}" name="SampPhy" dataDxfId="114"/>
    <tableColumn id="7" xr3:uid="{00000000-0010-0000-0400-000007000000}" name="SampDoc" dataDxfId="113"/>
    <tableColumn id="8" xr3:uid="{00000000-0010-0000-0400-000008000000}" name="TotInsp" dataDxfId="112"/>
    <tableColumn id="25" xr3:uid="{00000000-0010-0000-0400-000019000000}" name="FedFac" dataDxfId="111"/>
    <tableColumn id="9" xr3:uid="{00000000-0010-0000-0400-000009000000}" name="TotActions" dataDxfId="110">
      <calculatedColumnFormula>SUM(N119:W119)</calculatedColumnFormula>
    </tableColumn>
    <tableColumn id="10" xr3:uid="{00000000-0010-0000-0400-00000A000000}" name="CC" dataDxfId="109"/>
    <tableColumn id="11" xr3:uid="{00000000-0010-0000-0400-00000B000000}" name="CRIM" dataDxfId="108"/>
    <tableColumn id="12" xr3:uid="{00000000-0010-0000-0400-00000C000000}" name="Admin" dataDxfId="107"/>
    <tableColumn id="13" xr3:uid="{00000000-0010-0000-0400-00000D000000}" name="CertSusp" dataDxfId="106"/>
    <tableColumn id="14" xr3:uid="{00000000-0010-0000-0400-00000E000000}" name="CertRev" dataDxfId="105"/>
    <tableColumn id="15" xr3:uid="{00000000-0010-0000-0400-00000F000000}" name="CertMod" dataDxfId="104"/>
    <tableColumn id="16" xr3:uid="{00000000-0010-0000-0400-000010000000}" name="WL" dataDxfId="103"/>
    <tableColumn id="17" xr3:uid="{00000000-0010-0000-0400-000011000000}" name="SSURO" dataDxfId="102"/>
    <tableColumn id="18" xr3:uid="{00000000-0010-0000-0400-000012000000}" name="CsFwd" dataDxfId="101"/>
    <tableColumn id="19" xr3:uid="{00000000-0010-0000-0400-000013000000}" name="OthrEnf" dataDxfId="100"/>
    <tableColumn id="20" xr3:uid="{00000000-0010-0000-0400-000014000000}" name="#Fines" dataDxfId="99"/>
    <tableColumn id="21" xr3:uid="{00000000-0010-0000-0400-000015000000}" name="RptPerStart" dataDxfId="98">
      <calculatedColumnFormula>$I$3</calculatedColumnFormula>
    </tableColumn>
    <tableColumn id="22" xr3:uid="{00000000-0010-0000-0400-000016000000}" name="RptPerEnd" dataDxfId="97">
      <calculatedColumnFormula>$J$3</calculatedColumnFormula>
    </tableColumn>
    <tableColumn id="23" xr3:uid="{00000000-0010-0000-0400-000017000000}" name="Insp:Accomp-Proj" dataDxfId="96">
      <calculatedColumnFormula>Exp5700Main[[#This Row],[TotInsp]]-Exp5700Main[[#This Row],[ProjInsp]]</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Exp5700Main2" displayName="Exp5700Main2" ref="C118:AA129" totalsRowShown="0" headerRowDxfId="94" dataDxfId="93">
  <autoFilter ref="C118:AA129" xr:uid="{00000000-0009-0000-0100-000004000000}"/>
  <tableColumns count="25">
    <tableColumn id="1" xr3:uid="{00000000-0010-0000-0500-000001000000}" name="Rpt" dataDxfId="92">
      <calculatedColumnFormula>IF($O$3="","",IF($O$3="Work Plan Accomplishments", "WPA", IF($O$3="Total Program Accomplishments","TPA","")))</calculatedColumnFormula>
    </tableColumn>
    <tableColumn id="24" xr3:uid="{00000000-0010-0000-0500-000018000000}" name="Recipient" dataDxfId="91">
      <calculatedColumnFormula>$E$3</calculatedColumnFormula>
    </tableColumn>
    <tableColumn id="2" xr3:uid="{00000000-0010-0000-0500-000002000000}" name="InspType" dataDxfId="90"/>
    <tableColumn id="3" xr3:uid="{00000000-0010-0000-0500-000003000000}" name="ProjInsp" dataDxfId="89"/>
    <tableColumn id="4" xr3:uid="{00000000-0010-0000-0500-000004000000}" name="ProjSamp" dataDxfId="88"/>
    <tableColumn id="5" xr3:uid="{00000000-0010-0000-0500-000005000000}" name="TotSamp" dataDxfId="87">
      <calculatedColumnFormula>SUM(I119:J119)</calculatedColumnFormula>
    </tableColumn>
    <tableColumn id="6" xr3:uid="{00000000-0010-0000-0500-000006000000}" name="SampPhy" dataDxfId="86"/>
    <tableColumn id="7" xr3:uid="{00000000-0010-0000-0500-000007000000}" name="SampDoc" dataDxfId="85"/>
    <tableColumn id="8" xr3:uid="{00000000-0010-0000-0500-000008000000}" name="TotInsp" dataDxfId="84"/>
    <tableColumn id="25" xr3:uid="{00000000-0010-0000-0500-000019000000}" name="FedFac" dataDxfId="83"/>
    <tableColumn id="9" xr3:uid="{00000000-0010-0000-0500-000009000000}" name="TotActions" dataDxfId="82">
      <calculatedColumnFormula>SUM(N119:W119)</calculatedColumnFormula>
    </tableColumn>
    <tableColumn id="10" xr3:uid="{00000000-0010-0000-0500-00000A000000}" name="CC" dataDxfId="81"/>
    <tableColumn id="11" xr3:uid="{00000000-0010-0000-0500-00000B000000}" name="CRIM" dataDxfId="80"/>
    <tableColumn id="12" xr3:uid="{00000000-0010-0000-0500-00000C000000}" name="Admin" dataDxfId="79"/>
    <tableColumn id="13" xr3:uid="{00000000-0010-0000-0500-00000D000000}" name="CertSusp" dataDxfId="78"/>
    <tableColumn id="14" xr3:uid="{00000000-0010-0000-0500-00000E000000}" name="CertRev" dataDxfId="77"/>
    <tableColumn id="15" xr3:uid="{00000000-0010-0000-0500-00000F000000}" name="CertMod" dataDxfId="76"/>
    <tableColumn id="16" xr3:uid="{00000000-0010-0000-0500-000010000000}" name="WL" dataDxfId="75"/>
    <tableColumn id="17" xr3:uid="{00000000-0010-0000-0500-000011000000}" name="SSURO" dataDxfId="74"/>
    <tableColumn id="18" xr3:uid="{00000000-0010-0000-0500-000012000000}" name="CsFwd" dataDxfId="73"/>
    <tableColumn id="19" xr3:uid="{00000000-0010-0000-0500-000013000000}" name="OthrEnf" dataDxfId="72"/>
    <tableColumn id="20" xr3:uid="{00000000-0010-0000-0500-000014000000}" name="#Fines" dataDxfId="71"/>
    <tableColumn id="21" xr3:uid="{00000000-0010-0000-0500-000015000000}" name="RptPerStart" dataDxfId="70">
      <calculatedColumnFormula>$I$3</calculatedColumnFormula>
    </tableColumn>
    <tableColumn id="22" xr3:uid="{00000000-0010-0000-0500-000016000000}" name="RptPerEnd" dataDxfId="69">
      <calculatedColumnFormula>$J$3</calculatedColumnFormula>
    </tableColumn>
    <tableColumn id="23" xr3:uid="{00000000-0010-0000-0500-000017000000}" name="Insp:Accomp-Proj" dataDxfId="68">
      <calculatedColumnFormula>Exp5700Main2[[#This Row],[TotInsp]]-Exp5700Main2[[#This Row],[ProjInsp]]</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Exp5700Main9" displayName="Exp5700Main9" ref="S2:AM6" totalsRowShown="0" headerRowDxfId="67" dataDxfId="66">
  <autoFilter ref="S2:AM6" xr:uid="{00000000-0009-0000-0100-000008000000}"/>
  <tableColumns count="21">
    <tableColumn id="1" xr3:uid="{00000000-0010-0000-0600-000001000000}" name="Rpt" dataDxfId="65">
      <calculatedColumnFormula>$M$4</calculatedColumnFormula>
    </tableColumn>
    <tableColumn id="24" xr3:uid="{00000000-0010-0000-0600-000018000000}" name="Recipient" dataDxfId="64">
      <calculatedColumnFormula>$D$4</calculatedColumnFormula>
    </tableColumn>
    <tableColumn id="21" xr3:uid="{00000000-0010-0000-0600-000015000000}" name="RptPerStart" dataDxfId="63">
      <calculatedColumnFormula>$H$4</calculatedColumnFormula>
    </tableColumn>
    <tableColumn id="22" xr3:uid="{00000000-0010-0000-0600-000016000000}" name="RptPerEnd" dataDxfId="62">
      <calculatedColumnFormula>$I$4</calculatedColumnFormula>
    </tableColumn>
    <tableColumn id="2" xr3:uid="{00000000-0010-0000-0600-000002000000}" name="InspType" dataDxfId="61"/>
    <tableColumn id="5" xr3:uid="{00000000-0010-0000-0600-000005000000}" name="TotSamp" dataDxfId="60">
      <calculatedColumnFormula>Exp5700Main9[[#This Row],[SampPhy]:[SampDoc]]</calculatedColumnFormula>
    </tableColumn>
    <tableColumn id="6" xr3:uid="{00000000-0010-0000-0600-000006000000}" name="SampPhy" dataDxfId="59">
      <calculatedColumnFormula>F8</calculatedColumnFormula>
    </tableColumn>
    <tableColumn id="7" xr3:uid="{00000000-0010-0000-0600-000007000000}" name="SampDoc" dataDxfId="58">
      <calculatedColumnFormula>F9</calculatedColumnFormula>
    </tableColumn>
    <tableColumn id="8" xr3:uid="{00000000-0010-0000-0600-000008000000}" name="TotInsp" dataDxfId="57">
      <calculatedColumnFormula>F10</calculatedColumnFormula>
    </tableColumn>
    <tableColumn id="9" xr3:uid="{00000000-0010-0000-0600-000009000000}" name="TotActions" dataDxfId="56">
      <calculatedColumnFormula>SUM(AC3:AL3)</calculatedColumnFormula>
    </tableColumn>
    <tableColumn id="10" xr3:uid="{00000000-0010-0000-0600-00000A000000}" name="CC" dataDxfId="55">
      <calculatedColumnFormula>F10</calculatedColumnFormula>
    </tableColumn>
    <tableColumn id="11" xr3:uid="{00000000-0010-0000-0600-00000B000000}" name="CRIM" dataDxfId="54">
      <calculatedColumnFormula>F11</calculatedColumnFormula>
    </tableColumn>
    <tableColumn id="12" xr3:uid="{00000000-0010-0000-0600-00000C000000}" name="Admin" dataDxfId="53">
      <calculatedColumnFormula>F12</calculatedColumnFormula>
    </tableColumn>
    <tableColumn id="13" xr3:uid="{00000000-0010-0000-0600-00000D000000}" name="CertSusp" dataDxfId="52">
      <calculatedColumnFormula>F13</calculatedColumnFormula>
    </tableColumn>
    <tableColumn id="14" xr3:uid="{00000000-0010-0000-0600-00000E000000}" name="CertRev" dataDxfId="51">
      <calculatedColumnFormula>F14</calculatedColumnFormula>
    </tableColumn>
    <tableColumn id="15" xr3:uid="{00000000-0010-0000-0600-00000F000000}" name="CertMod" dataDxfId="50">
      <calculatedColumnFormula>F15</calculatedColumnFormula>
    </tableColumn>
    <tableColumn id="16" xr3:uid="{00000000-0010-0000-0600-000010000000}" name="WL" dataDxfId="49">
      <calculatedColumnFormula>F16</calculatedColumnFormula>
    </tableColumn>
    <tableColumn id="17" xr3:uid="{00000000-0010-0000-0600-000011000000}" name="SSURO" dataDxfId="48">
      <calculatedColumnFormula>F17</calculatedColumnFormula>
    </tableColumn>
    <tableColumn id="18" xr3:uid="{00000000-0010-0000-0600-000012000000}" name="CsFwd" dataDxfId="47">
      <calculatedColumnFormula>F18</calculatedColumnFormula>
    </tableColumn>
    <tableColumn id="19" xr3:uid="{00000000-0010-0000-0600-000013000000}" name="OthrEnf" dataDxfId="46">
      <calculatedColumnFormula>F19</calculatedColumnFormula>
    </tableColumn>
    <tableColumn id="20" xr3:uid="{00000000-0010-0000-0600-000014000000}" name="#Fines" dataDxfId="45">
      <calculatedColumnFormula>F20</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9" displayName="Table9" ref="S9:AH10" totalsRowShown="0" headerRowDxfId="44" dataDxfId="43" tableBorderDxfId="42">
  <autoFilter ref="S9:AH10" xr:uid="{00000000-0009-0000-0100-000009000000}"/>
  <tableColumns count="16">
    <tableColumn id="1" xr3:uid="{00000000-0010-0000-0700-000001000000}" name="Rpt" dataDxfId="41">
      <calculatedColumnFormula>$M$4</calculatedColumnFormula>
    </tableColumn>
    <tableColumn id="2" xr3:uid="{00000000-0010-0000-0700-000002000000}" name="Recipient" dataDxfId="40">
      <calculatedColumnFormula>$D$4</calculatedColumnFormula>
    </tableColumn>
    <tableColumn id="3" xr3:uid="{00000000-0010-0000-0700-000003000000}" name="RptPerStart" dataDxfId="39">
      <calculatedColumnFormula>$H$4</calculatedColumnFormula>
    </tableColumn>
    <tableColumn id="4" xr3:uid="{00000000-0010-0000-0700-000004000000}" name="RptPerEnd" dataDxfId="38">
      <calculatedColumnFormula>$I$4</calculatedColumnFormula>
    </tableColumn>
    <tableColumn id="16" xr3:uid="{00000000-0010-0000-0700-000010000000}" name="InspType" dataDxfId="37"/>
    <tableColumn id="5" xr3:uid="{00000000-0010-0000-0700-000005000000}" name="PST" dataDxfId="36"/>
    <tableColumn id="6" xr3:uid="{00000000-0010-0000-0700-000006000000}" name="CP" dataDxfId="35"/>
    <tableColumn id="7" xr3:uid="{00000000-0010-0000-0700-000007000000}" name="NoA" dataDxfId="34"/>
    <tableColumn id="8" xr3:uid="{00000000-0010-0000-0700-000008000000}" name="ER" dataDxfId="33"/>
    <tableColumn id="9" xr3:uid="{00000000-0010-0000-0700-000009000000}" name="PPE" dataDxfId="32"/>
    <tableColumn id="10" xr3:uid="{00000000-0010-0000-0700-00000A000000}" name="MxLd" dataDxfId="31"/>
    <tableColumn id="11" xr3:uid="{00000000-0010-0000-0700-00000B000000}" name="Dcon" dataDxfId="30"/>
    <tableColumn id="12" xr3:uid="{00000000-0010-0000-0700-00000C000000}" name="EA" dataDxfId="29"/>
    <tableColumn id="13" xr3:uid="{00000000-0010-0000-0700-00000D000000}" name="IE" dataDxfId="28"/>
    <tableColumn id="14" xr3:uid="{00000000-0010-0000-0700-00000E000000}" name="Ret" dataDxfId="27"/>
    <tableColumn id="15" xr3:uid="{00000000-0010-0000-0700-00000F000000}" name="TotWPSViol" dataDxfId="26">
      <calculatedColumnFormula>J7</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8000000}" name="ExpMeasures" displayName="ExpMeasures" ref="A1:X2" totalsRowShown="0" headerRowDxfId="25" dataDxfId="24">
  <autoFilter ref="A1:X2" xr:uid="{00000000-0009-0000-0100-000006000000}"/>
  <tableColumns count="24">
    <tableColumn id="1" xr3:uid="{00000000-0010-0000-0800-000001000000}" name="Entity" dataDxfId="23">
      <calculatedColumnFormula>AC9</calculatedColumnFormula>
    </tableColumn>
    <tableColumn id="2" xr3:uid="{00000000-0010-0000-0800-000002000000}" name="MFY" dataDxfId="22">
      <calculatedColumnFormula>AC10</calculatedColumnFormula>
    </tableColumn>
    <tableColumn id="3" xr3:uid="{00000000-0010-0000-0800-000003000000}" name="RPStart" dataDxfId="21">
      <calculatedColumnFormula>AC11</calculatedColumnFormula>
    </tableColumn>
    <tableColumn id="4" xr3:uid="{00000000-0010-0000-0800-000004000000}" name="RPEnd" dataDxfId="20">
      <calculatedColumnFormula>AC12</calculatedColumnFormula>
    </tableColumn>
    <tableColumn id="5" xr3:uid="{00000000-0010-0000-0800-000005000000}" name="EPM1A1" dataDxfId="19">
      <calculatedColumnFormula>AC20</calculatedColumnFormula>
    </tableColumn>
    <tableColumn id="6" xr3:uid="{00000000-0010-0000-0800-000006000000}" name="EPM1A2" dataDxfId="18">
      <calculatedColumnFormula>AC22</calculatedColumnFormula>
    </tableColumn>
    <tableColumn id="7" xr3:uid="{00000000-0010-0000-0800-000007000000}" name="EPM1A3" dataDxfId="17">
      <calculatedColumnFormula>AC24</calculatedColumnFormula>
    </tableColumn>
    <tableColumn id="8" xr3:uid="{00000000-0010-0000-0800-000008000000}" name="EPM1B1" dataDxfId="16">
      <calculatedColumnFormula>AC46</calculatedColumnFormula>
    </tableColumn>
    <tableColumn id="9" xr3:uid="{00000000-0010-0000-0800-000009000000}" name="EPM1B2" dataDxfId="15">
      <calculatedColumnFormula>AC48</calculatedColumnFormula>
    </tableColumn>
    <tableColumn id="10" xr3:uid="{00000000-0010-0000-0800-00000A000000}" name="EPM1B3" dataDxfId="14">
      <calculatedColumnFormula>AC50</calculatedColumnFormula>
    </tableColumn>
    <tableColumn id="11" xr3:uid="{00000000-0010-0000-0800-00000B000000}" name="EPM2A1" dataDxfId="13">
      <calculatedColumnFormula>AC76</calculatedColumnFormula>
    </tableColumn>
    <tableColumn id="12" xr3:uid="{00000000-0010-0000-0800-00000C000000}" name="EPM2A2" dataDxfId="12">
      <calculatedColumnFormula>AC78</calculatedColumnFormula>
    </tableColumn>
    <tableColumn id="13" xr3:uid="{00000000-0010-0000-0800-00000D000000}" name="EPM3A1" dataDxfId="11">
      <calculatedColumnFormula>AC96</calculatedColumnFormula>
    </tableColumn>
    <tableColumn id="14" xr3:uid="{00000000-0010-0000-0800-00000E000000}" name="EPM3A2" dataDxfId="10">
      <calculatedColumnFormula>AC97</calculatedColumnFormula>
    </tableColumn>
    <tableColumn id="15" xr3:uid="{00000000-0010-0000-0800-00000F000000}" name="EPM3A3" dataDxfId="9">
      <calculatedColumnFormula>AC98</calculatedColumnFormula>
    </tableColumn>
    <tableColumn id="16" xr3:uid="{00000000-0010-0000-0800-000010000000}" name="EPM3B1" dataDxfId="8">
      <calculatedColumnFormula>AC101</calculatedColumnFormula>
    </tableColumn>
    <tableColumn id="17" xr3:uid="{00000000-0010-0000-0800-000011000000}" name="EPM3B2" dataDxfId="7">
      <calculatedColumnFormula>AC102</calculatedColumnFormula>
    </tableColumn>
    <tableColumn id="18" xr3:uid="{00000000-0010-0000-0800-000012000000}" name="EPM3B3" dataDxfId="6">
      <calculatedColumnFormula>AC103</calculatedColumnFormula>
    </tableColumn>
    <tableColumn id="19" xr3:uid="{00000000-0010-0000-0800-000013000000}" name="EPM3C1" dataDxfId="5">
      <calculatedColumnFormula>AC106</calculatedColumnFormula>
    </tableColumn>
    <tableColumn id="20" xr3:uid="{00000000-0010-0000-0800-000014000000}" name="EPM3C2" dataDxfId="4">
      <calculatedColumnFormula>AC107</calculatedColumnFormula>
    </tableColumn>
    <tableColumn id="21" xr3:uid="{00000000-0010-0000-0800-000015000000}" name="EPM3C3" dataDxfId="3">
      <calculatedColumnFormula>AC108</calculatedColumnFormula>
    </tableColumn>
    <tableColumn id="22" xr3:uid="{00000000-0010-0000-0800-000016000000}" name="EPM4A1" dataDxfId="2">
      <calculatedColumnFormula>AC128</calculatedColumnFormula>
    </tableColumn>
    <tableColumn id="23" xr3:uid="{00000000-0010-0000-0800-000017000000}" name="EPM4A2" dataDxfId="1">
      <calculatedColumnFormula>AC130</calculatedColumnFormula>
    </tableColumn>
    <tableColumn id="24" xr3:uid="{00000000-0010-0000-0800-000018000000}" name="EPM4A3" dataDxfId="0">
      <calculatedColumnFormula>AC132</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w="15875">
          <a:solidFill>
            <a:schemeClr val="tx1">
              <a:lumMod val="95000"/>
              <a:lumOff val="5000"/>
              <a:alpha val="25000"/>
            </a:schemeClr>
          </a:solidFill>
        </a:ln>
        <a:effectLst>
          <a:outerShdw blurRad="44450" dist="27940" dir="5400000" algn="ctr">
            <a:schemeClr val="accent1">
              <a:alpha val="32000"/>
            </a:schemeClr>
          </a:outerShdw>
        </a:effectLst>
        <a:scene3d>
          <a:camera prst="orthographicFront">
            <a:rot lat="0" lon="0" rev="0"/>
          </a:camera>
          <a:lightRig rig="balanced" dir="t">
            <a:rot lat="0" lon="0" rev="8700000"/>
          </a:lightRig>
        </a:scene3d>
        <a:sp3d>
          <a:bevelT w="190500" h="38100"/>
        </a:sp3d>
      </a:spPr>
      <a:bodyPr vertOverflow="clip" rtlCol="0" anchor="ctr"/>
      <a:lstStyle>
        <a:defPPr algn="ctr">
          <a:defRPr sz="1800" b="1">
            <a:solidFill>
              <a:schemeClr val="tx1">
                <a:lumMod val="95000"/>
                <a:lumOff val="5000"/>
              </a:schemeClr>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www.epa.gov/compliance/state-oversight-resources-and-guidance-documents" TargetMode="External"/><Relationship Id="rId7" Type="http://schemas.openxmlformats.org/officeDocument/2006/relationships/drawing" Target="../drawings/drawing1.xml"/><Relationship Id="rId2" Type="http://schemas.openxmlformats.org/officeDocument/2006/relationships/hyperlink" Target="https://www.epa.gov/grants" TargetMode="External"/><Relationship Id="rId1" Type="http://schemas.openxmlformats.org/officeDocument/2006/relationships/hyperlink" Target="http://points.wsu.edu/" TargetMode="External"/><Relationship Id="rId6" Type="http://schemas.openxmlformats.org/officeDocument/2006/relationships/printerSettings" Target="../printerSettings/printerSettings1.bin"/><Relationship Id="rId5" Type="http://schemas.openxmlformats.org/officeDocument/2006/relationships/hyperlink" Target="https://cpardpub.epa.gov/apex/cpardpub/f?p=119:1::::::" TargetMode="External"/><Relationship Id="rId4" Type="http://schemas.openxmlformats.org/officeDocument/2006/relationships/hyperlink" Target="https://www.epa.gov/compliance/state-oversight-resources-and-guidance-documents" TargetMode="External"/><Relationship Id="rId9" Type="http://schemas.openxmlformats.org/officeDocument/2006/relationships/table" Target="../tables/table2.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3.v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8" Type="http://schemas.openxmlformats.org/officeDocument/2006/relationships/package" Target="../embeddings/Microsoft_Word_Document1.docx"/><Relationship Id="rId3" Type="http://schemas.openxmlformats.org/officeDocument/2006/relationships/vmlDrawing" Target="../drawings/vmlDrawing1.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Microsoft_Word_97_-_2003_Document.doc"/><Relationship Id="rId5" Type="http://schemas.openxmlformats.org/officeDocument/2006/relationships/image" Target="../media/image2.emf"/><Relationship Id="rId4" Type="http://schemas.openxmlformats.org/officeDocument/2006/relationships/package" Target="../embeddings/Microsoft_Word_Document.docx"/><Relationship Id="rId9" Type="http://schemas.openxmlformats.org/officeDocument/2006/relationships/image" Target="../media/image4.emf"/></Relationships>
</file>

<file path=xl/worksheets/_rels/sheet3.xml.rels><?xml version="1.0" encoding="UTF-8" standalone="yes"?>
<Relationships xmlns="http://schemas.openxmlformats.org/package/2006/relationships"><Relationship Id="rId3" Type="http://schemas.openxmlformats.org/officeDocument/2006/relationships/hyperlink" Target="http://www.gsa.gov/Portal/gsa/ep/contentView.do?contentType=GSA_BASIC&amp;contentId=17943" TargetMode="External"/><Relationship Id="rId7" Type="http://schemas.openxmlformats.org/officeDocument/2006/relationships/drawing" Target="../drawings/drawing3.xml"/><Relationship Id="rId2" Type="http://schemas.openxmlformats.org/officeDocument/2006/relationships/hyperlink" Target="http://maps.google.com/" TargetMode="External"/><Relationship Id="rId1" Type="http://schemas.openxmlformats.org/officeDocument/2006/relationships/hyperlink" Target="http://www.gsa.gov/Portal/gsa/ep/contentView.do?contentType=GSA_BASIC&amp;contentId=9646" TargetMode="External"/><Relationship Id="rId6" Type="http://schemas.openxmlformats.org/officeDocument/2006/relationships/printerSettings" Target="../printerSettings/printerSettings3.bin"/><Relationship Id="rId5" Type="http://schemas.openxmlformats.org/officeDocument/2006/relationships/hyperlink" Target="http://apps.fas.gsa.gov/citypairs/search" TargetMode="External"/><Relationship Id="rId4" Type="http://schemas.openxmlformats.org/officeDocument/2006/relationships/hyperlink" Target="http://www.gsa.gov/Portal/gsa/ep/contentView.do?contentType=GSA_BASIC&amp;contentId=17943"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points.wsu.edu/" TargetMode="External"/><Relationship Id="rId1" Type="http://schemas.openxmlformats.org/officeDocument/2006/relationships/hyperlink" Target="http://www.epa.gov/compliance/resources/policies/monitoring/fifra/bee-inspection-guide.pdf" TargetMode="External"/><Relationship Id="rId6" Type="http://schemas.openxmlformats.org/officeDocument/2006/relationships/comments" Target="../comments1.xml"/><Relationship Id="rId5" Type="http://schemas.openxmlformats.org/officeDocument/2006/relationships/table" Target="../tables/table3.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epa.gov/compliance/resources/policies/state/grants/fifra/15-17guidance.pdf" TargetMode="External"/><Relationship Id="rId2" Type="http://schemas.openxmlformats.org/officeDocument/2006/relationships/hyperlink" Target="http://www.epa.gov/compliance/resources/policies/state/grants/fifra/15-17guidance.pdf" TargetMode="External"/><Relationship Id="rId1" Type="http://schemas.openxmlformats.org/officeDocument/2006/relationships/hyperlink" Target="http://www.epa.gov/compliance/resources/policies/state/grants/fifra/15-17guidance.pdf" TargetMode="External"/><Relationship Id="rId6" Type="http://schemas.openxmlformats.org/officeDocument/2006/relationships/table" Target="../tables/table6.xml"/><Relationship Id="rId5" Type="http://schemas.openxmlformats.org/officeDocument/2006/relationships/printerSettings" Target="../printerSettings/printerSettings8.bin"/><Relationship Id="rId4" Type="http://schemas.openxmlformats.org/officeDocument/2006/relationships/hyperlink" Target="http://www.epa.gov/compliance/resources/policies/state/grants/fifra/15-17guidance.pdf"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pageSetUpPr fitToPage="1"/>
  </sheetPr>
  <dimension ref="A1:BA165"/>
  <sheetViews>
    <sheetView showGridLines="0" showRowColHeaders="0" tabSelected="1" showRuler="0" showWhiteSpace="0" topLeftCell="Q2" zoomScale="90" zoomScaleNormal="90" zoomScaleSheetLayoutView="50" zoomScalePageLayoutView="50" workbookViewId="0">
      <selection activeCell="AM36" sqref="AM36"/>
    </sheetView>
  </sheetViews>
  <sheetFormatPr defaultColWidth="9.1796875" defaultRowHeight="14" x14ac:dyDescent="0.35"/>
  <cols>
    <col min="1" max="1" width="32.54296875" style="772" hidden="1" customWidth="1"/>
    <col min="2" max="2" width="10.453125" style="4" hidden="1" customWidth="1"/>
    <col min="3" max="3" width="13.1796875" style="4" hidden="1" customWidth="1"/>
    <col min="4" max="4" width="11" style="4" hidden="1" customWidth="1"/>
    <col min="5" max="5" width="9.54296875" style="4" hidden="1" customWidth="1"/>
    <col min="6" max="12" width="12.81640625" style="4" hidden="1" customWidth="1"/>
    <col min="13" max="13" width="12.26953125" style="4" hidden="1" customWidth="1"/>
    <col min="14" max="14" width="6.7265625" style="4" hidden="1" customWidth="1"/>
    <col min="15" max="15" width="8" style="4" hidden="1" customWidth="1"/>
    <col min="16" max="16" width="7.54296875" style="4" hidden="1" customWidth="1"/>
    <col min="17" max="17" width="2.54296875" style="4" customWidth="1"/>
    <col min="18" max="18" width="5.26953125" style="4" customWidth="1"/>
    <col min="19" max="19" width="2.81640625" style="4" customWidth="1"/>
    <col min="20" max="20" width="3.1796875" style="114" customWidth="1"/>
    <col min="21" max="21" width="28.81640625" style="11" customWidth="1"/>
    <col min="22" max="22" width="3" style="11" customWidth="1"/>
    <col min="23" max="23" width="1.7265625" style="4" customWidth="1"/>
    <col min="24" max="24" width="11.1796875" style="4" customWidth="1"/>
    <col min="25" max="25" width="14.26953125" style="4" customWidth="1"/>
    <col min="26" max="26" width="1.54296875" style="4" customWidth="1"/>
    <col min="27" max="27" width="2.1796875" style="4" customWidth="1"/>
    <col min="28" max="28" width="16.1796875" style="4" customWidth="1"/>
    <col min="29" max="29" width="1.7265625" style="4" customWidth="1"/>
    <col min="30" max="30" width="9.81640625" style="4" customWidth="1"/>
    <col min="31" max="31" width="10.81640625" style="4" customWidth="1"/>
    <col min="32" max="32" width="12.7265625" style="4" customWidth="1"/>
    <col min="33" max="33" width="11.1796875" style="4" hidden="1" customWidth="1"/>
    <col min="34" max="34" width="9.7265625" style="4" hidden="1" customWidth="1"/>
    <col min="35" max="35" width="2.453125" style="4" customWidth="1"/>
    <col min="36" max="36" width="1.453125" style="4" customWidth="1"/>
    <col min="37" max="37" width="28.453125" style="4" customWidth="1"/>
    <col min="38" max="38" width="2.81640625" style="4" customWidth="1"/>
    <col min="39" max="39" width="12.453125" style="4" customWidth="1"/>
    <col min="40" max="40" width="3.453125" style="4" customWidth="1"/>
    <col min="41" max="41" width="3" style="4" customWidth="1"/>
    <col min="42" max="42" width="2.26953125" style="4" customWidth="1"/>
    <col min="43" max="43" width="4.7265625" style="4" customWidth="1"/>
    <col min="44" max="44" width="1.453125" style="3" customWidth="1"/>
    <col min="45" max="77" width="9.1796875" style="4" customWidth="1"/>
    <col min="78" max="16384" width="9.1796875" style="4"/>
  </cols>
  <sheetData>
    <row r="1" spans="1:49" hidden="1" x14ac:dyDescent="0.35"/>
    <row r="2" spans="1:49" ht="22.5" customHeight="1" x14ac:dyDescent="0.35">
      <c r="O2" s="3"/>
      <c r="P2" s="3"/>
      <c r="Q2" s="948"/>
      <c r="R2" s="948"/>
      <c r="S2" s="949"/>
      <c r="T2" s="950"/>
      <c r="U2" s="951"/>
      <c r="V2" s="951"/>
      <c r="W2" s="952"/>
      <c r="X2" s="952"/>
      <c r="Y2" s="952"/>
      <c r="Z2" s="952"/>
      <c r="AA2" s="952"/>
      <c r="AB2" s="1195" t="s">
        <v>743</v>
      </c>
      <c r="AC2" s="952"/>
      <c r="AD2" s="952"/>
      <c r="AE2" s="952"/>
      <c r="AF2" s="952"/>
      <c r="AG2" s="952"/>
      <c r="AH2" s="952"/>
      <c r="AI2" s="952"/>
      <c r="AJ2" s="952"/>
      <c r="AK2" s="952"/>
      <c r="AL2" s="952"/>
      <c r="AM2" s="949"/>
      <c r="AN2" s="952"/>
      <c r="AO2" s="952"/>
      <c r="AP2" s="1247"/>
      <c r="AQ2" s="1247"/>
      <c r="AR2" s="5"/>
      <c r="AS2" s="108"/>
      <c r="AT2" s="108"/>
      <c r="AU2" s="108"/>
      <c r="AV2" s="108"/>
      <c r="AW2" s="108"/>
    </row>
    <row r="3" spans="1:49" ht="41.25" customHeight="1" x14ac:dyDescent="0.6">
      <c r="Q3" s="948"/>
      <c r="R3" s="1167"/>
      <c r="S3" s="948"/>
      <c r="T3" s="954"/>
      <c r="U3" s="955"/>
      <c r="V3" s="956"/>
      <c r="W3" s="957"/>
      <c r="X3" s="957"/>
      <c r="Y3" s="958"/>
      <c r="Z3" s="958"/>
      <c r="AA3" s="958"/>
      <c r="AB3" s="959"/>
      <c r="AC3" s="959"/>
      <c r="AD3" s="959"/>
      <c r="AE3" s="949"/>
      <c r="AF3" s="960" t="str">
        <f>IF(AK3="","", "Start")</f>
        <v/>
      </c>
      <c r="AG3" s="961"/>
      <c r="AH3" s="958"/>
      <c r="AI3" s="958"/>
      <c r="AJ3" s="962"/>
      <c r="AK3" s="1137" t="str">
        <f>AG22</f>
        <v/>
      </c>
      <c r="AL3" s="964"/>
      <c r="AM3" s="965">
        <f ca="1">TODAY()</f>
        <v>43986</v>
      </c>
      <c r="AN3" s="959"/>
      <c r="AO3" s="948"/>
      <c r="AP3" s="5"/>
      <c r="AQ3" s="1248"/>
      <c r="AR3" s="108"/>
      <c r="AS3" s="5"/>
      <c r="AT3" s="108"/>
      <c r="AU3" s="108"/>
      <c r="AV3" s="108"/>
      <c r="AW3" s="108"/>
    </row>
    <row r="4" spans="1:49" ht="20.25" customHeight="1" x14ac:dyDescent="0.35">
      <c r="Q4" s="948"/>
      <c r="R4" s="966" t="str">
        <f>IF(U11="","",U11)</f>
        <v/>
      </c>
      <c r="S4" s="948"/>
      <c r="T4" s="967"/>
      <c r="U4" s="955"/>
      <c r="V4" s="956"/>
      <c r="W4" s="957"/>
      <c r="X4" s="957"/>
      <c r="Y4" s="958"/>
      <c r="Z4" s="958"/>
      <c r="AA4" s="958"/>
      <c r="AB4" s="959"/>
      <c r="AC4" s="959"/>
      <c r="AD4" s="959"/>
      <c r="AE4" s="949"/>
      <c r="AF4" s="960" t="str">
        <f>IF(AK4="","", "End")</f>
        <v/>
      </c>
      <c r="AG4" s="953"/>
      <c r="AH4" s="968"/>
      <c r="AI4" s="953"/>
      <c r="AJ4" s="953"/>
      <c r="AK4" s="963" t="str">
        <f>AG23</f>
        <v/>
      </c>
      <c r="AL4" s="964"/>
      <c r="AM4" s="953"/>
      <c r="AN4" s="959"/>
      <c r="AO4" s="948"/>
      <c r="AP4" s="5"/>
      <c r="AQ4" s="1248"/>
      <c r="AR4" s="108"/>
      <c r="AS4" s="5"/>
      <c r="AT4" s="108"/>
      <c r="AU4" s="108"/>
      <c r="AV4" s="108"/>
      <c r="AW4" s="108"/>
    </row>
    <row r="5" spans="1:49" ht="18.75" customHeight="1" x14ac:dyDescent="0.35">
      <c r="O5" s="3"/>
      <c r="P5" s="103"/>
      <c r="Q5" s="953"/>
      <c r="R5" s="178"/>
      <c r="S5" s="179"/>
      <c r="T5" s="987" t="s">
        <v>514</v>
      </c>
      <c r="U5" s="180"/>
      <c r="V5" s="181"/>
      <c r="W5" s="179"/>
      <c r="X5" s="946"/>
      <c r="Y5" s="179"/>
      <c r="Z5" s="179"/>
      <c r="AA5" s="179"/>
      <c r="AB5" s="179"/>
      <c r="AC5" s="179"/>
      <c r="AD5" s="179"/>
      <c r="AE5" s="179"/>
      <c r="AF5" s="179"/>
      <c r="AG5" s="179"/>
      <c r="AH5" s="179"/>
      <c r="AI5" s="179"/>
      <c r="AJ5" s="179"/>
      <c r="AK5" s="182"/>
      <c r="AL5" s="182"/>
      <c r="AM5" s="179"/>
      <c r="AN5" s="183"/>
      <c r="AO5" s="949"/>
      <c r="AP5" s="108"/>
      <c r="AQ5" s="108"/>
      <c r="AR5" s="108"/>
      <c r="AS5" s="108"/>
      <c r="AT5" s="108"/>
      <c r="AU5" s="108"/>
      <c r="AV5" s="108"/>
      <c r="AW5" s="108"/>
    </row>
    <row r="6" spans="1:49" ht="14.25" customHeight="1" x14ac:dyDescent="0.35">
      <c r="O6" s="3"/>
      <c r="P6" s="103"/>
      <c r="Q6" s="953"/>
      <c r="R6" s="981"/>
      <c r="S6" s="982"/>
      <c r="T6" s="192"/>
      <c r="U6" s="983"/>
      <c r="V6" s="984"/>
      <c r="W6" s="982"/>
      <c r="X6" s="985"/>
      <c r="Y6" s="982"/>
      <c r="Z6" s="982"/>
      <c r="AA6" s="982"/>
      <c r="AB6" s="982"/>
      <c r="AC6" s="982"/>
      <c r="AD6" s="982"/>
      <c r="AE6" s="982"/>
      <c r="AF6" s="982"/>
      <c r="AG6" s="982"/>
      <c r="AH6" s="982"/>
      <c r="AI6" s="982"/>
      <c r="AJ6" s="982"/>
      <c r="AK6" s="187"/>
      <c r="AL6" s="187"/>
      <c r="AM6" s="982"/>
      <c r="AN6" s="986"/>
      <c r="AO6" s="949"/>
      <c r="AP6" s="108"/>
      <c r="AQ6" s="108"/>
      <c r="AR6" s="108"/>
      <c r="AS6" s="108"/>
      <c r="AT6" s="108"/>
      <c r="AU6" s="108"/>
      <c r="AV6" s="108"/>
      <c r="AW6" s="108"/>
    </row>
    <row r="7" spans="1:49" ht="17.25" customHeight="1" x14ac:dyDescent="0.35">
      <c r="O7" s="3"/>
      <c r="P7" s="100"/>
      <c r="Q7" s="953"/>
      <c r="R7" s="184"/>
      <c r="S7" s="185"/>
      <c r="T7" s="1365" t="s">
        <v>509</v>
      </c>
      <c r="U7" s="1366"/>
      <c r="V7" s="1366"/>
      <c r="W7" s="185"/>
      <c r="X7" s="947" t="s">
        <v>510</v>
      </c>
      <c r="Y7" s="186"/>
      <c r="Z7" s="780"/>
      <c r="AA7" s="780"/>
      <c r="AB7" s="186"/>
      <c r="AC7" s="186"/>
      <c r="AD7" s="186"/>
      <c r="AE7" s="186"/>
      <c r="AF7" s="187"/>
      <c r="AG7" s="187"/>
      <c r="AH7" s="187"/>
      <c r="AI7" s="187"/>
      <c r="AJ7" s="778"/>
      <c r="AK7" s="1015" t="s">
        <v>275</v>
      </c>
      <c r="AL7" s="187"/>
      <c r="AM7" s="976" t="s">
        <v>511</v>
      </c>
      <c r="AN7" s="189"/>
      <c r="AO7" s="949"/>
      <c r="AP7" s="108"/>
      <c r="AQ7" s="108"/>
      <c r="AR7" s="108"/>
      <c r="AS7" s="108"/>
      <c r="AT7" s="108"/>
      <c r="AU7" s="108"/>
      <c r="AV7" s="108"/>
      <c r="AW7" s="108"/>
    </row>
    <row r="8" spans="1:49" ht="6.75" customHeight="1" x14ac:dyDescent="0.35">
      <c r="O8" s="3"/>
      <c r="P8" s="104"/>
      <c r="Q8" s="953"/>
      <c r="R8" s="190"/>
      <c r="S8" s="191"/>
      <c r="T8" s="192"/>
      <c r="U8" s="188"/>
      <c r="V8" s="188"/>
      <c r="W8" s="193"/>
      <c r="X8" s="187"/>
      <c r="Y8" s="187"/>
      <c r="Z8" s="187"/>
      <c r="AA8" s="187"/>
      <c r="AB8" s="187"/>
      <c r="AC8" s="187"/>
      <c r="AD8" s="187"/>
      <c r="AE8" s="187"/>
      <c r="AF8" s="187"/>
      <c r="AG8" s="187"/>
      <c r="AH8" s="193"/>
      <c r="AI8" s="193"/>
      <c r="AJ8" s="194"/>
      <c r="AK8" s="187"/>
      <c r="AL8" s="194"/>
      <c r="AM8" s="195"/>
      <c r="AN8" s="189"/>
      <c r="AO8" s="949"/>
      <c r="AP8" s="108"/>
      <c r="AQ8" s="108"/>
      <c r="AR8" s="108"/>
      <c r="AS8" s="108"/>
      <c r="AT8" s="108"/>
      <c r="AU8" s="108"/>
      <c r="AV8" s="108"/>
      <c r="AW8" s="108"/>
    </row>
    <row r="9" spans="1:49" s="13" customFormat="1" ht="14.25" customHeight="1" x14ac:dyDescent="0.4">
      <c r="A9" s="773"/>
      <c r="O9" s="12"/>
      <c r="P9" s="105"/>
      <c r="Q9" s="953"/>
      <c r="R9" s="196"/>
      <c r="S9" s="197"/>
      <c r="T9" s="969" t="s">
        <v>502</v>
      </c>
      <c r="U9" s="129"/>
      <c r="V9" s="988" t="s">
        <v>515</v>
      </c>
      <c r="W9" s="199"/>
      <c r="X9" s="200"/>
      <c r="Y9" s="796"/>
      <c r="Z9" s="969" t="s">
        <v>504</v>
      </c>
      <c r="AA9" s="198"/>
      <c r="AB9" s="130"/>
      <c r="AC9" s="989" t="s">
        <v>517</v>
      </c>
      <c r="AD9" s="201"/>
      <c r="AE9" s="200"/>
      <c r="AF9" s="200"/>
      <c r="AG9" s="202"/>
      <c r="AH9" s="200"/>
      <c r="AI9" s="200"/>
      <c r="AJ9" s="187"/>
      <c r="AK9" s="133"/>
      <c r="AL9" s="1034" t="s">
        <v>556</v>
      </c>
      <c r="AM9" s="134"/>
      <c r="AN9" s="1035" t="s">
        <v>557</v>
      </c>
      <c r="AO9" s="949"/>
      <c r="AP9" s="108"/>
      <c r="AQ9" s="108"/>
      <c r="AR9" s="108"/>
      <c r="AS9" s="108"/>
      <c r="AT9" s="108"/>
      <c r="AU9" s="108"/>
      <c r="AV9" s="108"/>
      <c r="AW9" s="108"/>
    </row>
    <row r="10" spans="1:49" ht="15" customHeight="1" x14ac:dyDescent="0.35">
      <c r="O10" s="3"/>
      <c r="P10" s="101"/>
      <c r="Q10" s="953"/>
      <c r="R10" s="204"/>
      <c r="S10" s="205"/>
      <c r="T10" s="192"/>
      <c r="U10" s="187"/>
      <c r="V10" s="187"/>
      <c r="W10" s="187"/>
      <c r="X10" s="187"/>
      <c r="Y10" s="206"/>
      <c r="Z10" s="206"/>
      <c r="AA10" s="206"/>
      <c r="AB10" s="206"/>
      <c r="AC10" s="206"/>
      <c r="AD10" s="206"/>
      <c r="AE10" s="206"/>
      <c r="AF10" s="206"/>
      <c r="AG10" s="206"/>
      <c r="AH10" s="207"/>
      <c r="AI10" s="207"/>
      <c r="AJ10" s="187"/>
      <c r="AK10" s="129"/>
      <c r="AL10" s="187"/>
      <c r="AM10" s="134"/>
      <c r="AN10" s="189"/>
      <c r="AO10" s="949"/>
      <c r="AP10" s="108"/>
      <c r="AQ10" s="108"/>
      <c r="AR10" s="108"/>
      <c r="AS10" s="108"/>
      <c r="AT10" s="108"/>
      <c r="AU10" s="108"/>
      <c r="AV10" s="108"/>
      <c r="AW10" s="108"/>
    </row>
    <row r="11" spans="1:49" ht="18.75" customHeight="1" x14ac:dyDescent="0.4">
      <c r="O11" s="3"/>
      <c r="P11" s="106"/>
      <c r="Q11" s="953"/>
      <c r="R11" s="204"/>
      <c r="S11" s="205"/>
      <c r="T11" s="970" t="s">
        <v>503</v>
      </c>
      <c r="U11" s="1367"/>
      <c r="V11" s="209" t="s">
        <v>516</v>
      </c>
      <c r="W11" s="187"/>
      <c r="X11" s="187"/>
      <c r="Y11" s="778"/>
      <c r="Z11" s="969" t="s">
        <v>505</v>
      </c>
      <c r="AA11" s="198"/>
      <c r="AB11" s="131"/>
      <c r="AC11" s="202" t="s">
        <v>518</v>
      </c>
      <c r="AD11" s="202"/>
      <c r="AE11" s="187"/>
      <c r="AF11" s="187"/>
      <c r="AG11" s="206"/>
      <c r="AH11" s="207"/>
      <c r="AI11" s="207"/>
      <c r="AJ11" s="187"/>
      <c r="AK11" s="129"/>
      <c r="AL11" s="187"/>
      <c r="AM11" s="134"/>
      <c r="AN11" s="189"/>
      <c r="AO11" s="949"/>
      <c r="AP11" s="108"/>
      <c r="AQ11" s="108"/>
      <c r="AR11" s="108"/>
      <c r="AS11" s="108"/>
      <c r="AT11" s="108"/>
      <c r="AU11" s="108"/>
      <c r="AV11" s="108"/>
      <c r="AW11" s="108"/>
    </row>
    <row r="12" spans="1:49" s="13" customFormat="1" ht="21.75" customHeight="1" thickBot="1" x14ac:dyDescent="0.4">
      <c r="A12" s="773"/>
      <c r="O12" s="12"/>
      <c r="P12" s="105"/>
      <c r="Q12" s="953"/>
      <c r="R12" s="196"/>
      <c r="S12" s="197"/>
      <c r="T12" s="210"/>
      <c r="U12" s="1368"/>
      <c r="V12" s="200"/>
      <c r="W12" s="200"/>
      <c r="X12" s="211"/>
      <c r="Y12" s="202"/>
      <c r="Z12" s="202"/>
      <c r="AA12" s="202"/>
      <c r="AB12" s="200"/>
      <c r="AC12" s="200"/>
      <c r="AD12" s="200"/>
      <c r="AE12" s="212"/>
      <c r="AF12" s="213"/>
      <c r="AG12" s="214"/>
      <c r="AH12" s="215"/>
      <c r="AI12" s="215"/>
      <c r="AJ12" s="200"/>
      <c r="AK12" s="129"/>
      <c r="AL12" s="200"/>
      <c r="AM12" s="134"/>
      <c r="AN12" s="203"/>
      <c r="AO12" s="949"/>
      <c r="AP12" s="108"/>
      <c r="AQ12" s="108"/>
      <c r="AR12" s="108"/>
      <c r="AS12" s="108"/>
      <c r="AT12" s="108"/>
      <c r="AU12" s="108"/>
      <c r="AV12" s="108"/>
      <c r="AW12" s="108"/>
    </row>
    <row r="13" spans="1:49" ht="16.5" customHeight="1" x14ac:dyDescent="0.45">
      <c r="O13" s="3"/>
      <c r="P13" s="106"/>
      <c r="Q13" s="953"/>
      <c r="R13" s="204"/>
      <c r="S13" s="205"/>
      <c r="T13" s="192"/>
      <c r="U13" s="216" t="str">
        <f>IF(U11="", "",VLOOKUP(U11,A80:C165,2))</f>
        <v/>
      </c>
      <c r="V13" s="188"/>
      <c r="W13" s="187"/>
      <c r="X13" s="211"/>
      <c r="Y13" s="217"/>
      <c r="Z13" s="217"/>
      <c r="AA13" s="217"/>
      <c r="AB13" s="971" t="s">
        <v>48</v>
      </c>
      <c r="AC13" s="218"/>
      <c r="AD13" s="218"/>
      <c r="AE13" s="971" t="str">
        <f>IF(AB15="","","End")</f>
        <v/>
      </c>
      <c r="AF13" s="972" t="s">
        <v>475</v>
      </c>
      <c r="AG13" s="783" t="s">
        <v>242</v>
      </c>
      <c r="AH13" s="784" t="s">
        <v>243</v>
      </c>
      <c r="AI13" s="219"/>
      <c r="AJ13" s="187"/>
      <c r="AK13" s="129"/>
      <c r="AL13" s="187"/>
      <c r="AM13" s="134"/>
      <c r="AN13" s="189"/>
      <c r="AO13" s="949"/>
      <c r="AP13" s="108"/>
      <c r="AQ13" s="108"/>
      <c r="AR13" s="108"/>
      <c r="AS13" s="108"/>
      <c r="AT13" s="108"/>
      <c r="AU13" s="108"/>
      <c r="AV13" s="108"/>
      <c r="AW13" s="108"/>
    </row>
    <row r="14" spans="1:49" ht="17.25" customHeight="1" x14ac:dyDescent="0.35">
      <c r="O14" s="3"/>
      <c r="P14" s="106"/>
      <c r="Q14" s="953"/>
      <c r="R14" s="204"/>
      <c r="S14" s="205"/>
      <c r="T14" s="192"/>
      <c r="U14" s="220" t="str">
        <f>IF(U11="","","(EPA Region "&amp;VLOOKUP(U11,A80:C165,3)&amp;")")</f>
        <v/>
      </c>
      <c r="V14" s="187"/>
      <c r="W14" s="187"/>
      <c r="X14" s="187"/>
      <c r="Y14" s="778"/>
      <c r="Z14" s="970" t="s">
        <v>506</v>
      </c>
      <c r="AA14" s="208"/>
      <c r="AB14" s="132">
        <v>43647</v>
      </c>
      <c r="AC14" s="990" t="s">
        <v>519</v>
      </c>
      <c r="AD14" s="221"/>
      <c r="AE14" s="798" t="str">
        <f>IF(AB11="","",IF(AB14="","",DATE(YEAR(AB14)+AB11,MONTH(AB14-1),DAY(AB14-1))))</f>
        <v/>
      </c>
      <c r="AF14" s="933"/>
      <c r="AG14" s="777"/>
      <c r="AH14" s="785"/>
      <c r="AI14" s="222"/>
      <c r="AJ14" s="187"/>
      <c r="AK14" s="129"/>
      <c r="AL14" s="187"/>
      <c r="AM14" s="134"/>
      <c r="AN14" s="189"/>
      <c r="AO14" s="949"/>
      <c r="AP14" s="108"/>
      <c r="AQ14" s="108"/>
      <c r="AR14" s="108"/>
      <c r="AS14" s="108"/>
      <c r="AT14" s="108"/>
      <c r="AU14" s="108"/>
      <c r="AV14" s="108"/>
      <c r="AW14" s="108"/>
    </row>
    <row r="15" spans="1:49" ht="15" customHeight="1" x14ac:dyDescent="0.35">
      <c r="O15" s="3"/>
      <c r="P15" s="101"/>
      <c r="Q15" s="953"/>
      <c r="R15" s="204"/>
      <c r="S15" s="205"/>
      <c r="T15" s="192"/>
      <c r="U15" s="188"/>
      <c r="V15" s="188"/>
      <c r="W15" s="187"/>
      <c r="X15" s="223"/>
      <c r="Y15" s="778"/>
      <c r="Z15" s="224" t="str">
        <f>IF($AB$11&gt;=1,"Budget Period #1 ","")</f>
        <v/>
      </c>
      <c r="AA15" s="224"/>
      <c r="AB15" s="124" t="str">
        <f>IF(AB11="","",IF(AB14="","", AB14))</f>
        <v/>
      </c>
      <c r="AC15" s="124"/>
      <c r="AD15" s="124"/>
      <c r="AE15" s="799" t="str">
        <f>IF(AB15="","",IF($AB$11&gt;=1,DATE(YEAR($AB$14)+1,MONTH($AB$14-1),DAY($AB$14-1))," "))</f>
        <v/>
      </c>
      <c r="AF15" s="778"/>
      <c r="AG15" s="786" t="e">
        <f>IF(MONTH(AE15)&lt;7, RIGHT(YEAR(AE15)-1,2),RIGHT( YEAR(AE15),2))&amp;"-"&amp;IF( MONTH(AE15)&lt;7, RIGHT(YEAR(AE15),2), RIGHT(YEAR(AE15)+1,2))</f>
        <v>#VALUE!</v>
      </c>
      <c r="AH15" s="787" t="e">
        <f>IF(MONTH(AE15)&lt;10, RIGHT(YEAR(AE15),2),RIGHT( YEAR(AE15)+1,2))</f>
        <v>#VALUE!</v>
      </c>
      <c r="AI15" s="225"/>
      <c r="AJ15" s="187"/>
      <c r="AK15" s="129"/>
      <c r="AL15" s="187"/>
      <c r="AM15" s="134"/>
      <c r="AN15" s="189"/>
      <c r="AO15" s="949"/>
      <c r="AP15" s="108"/>
      <c r="AQ15" s="108"/>
      <c r="AR15" s="108"/>
      <c r="AS15" s="108"/>
      <c r="AT15" s="108"/>
      <c r="AU15" s="108"/>
      <c r="AV15" s="108"/>
      <c r="AW15" s="108"/>
    </row>
    <row r="16" spans="1:49" ht="14.25" customHeight="1" x14ac:dyDescent="0.35">
      <c r="O16" s="3"/>
      <c r="P16" s="101"/>
      <c r="Q16" s="953"/>
      <c r="R16" s="204"/>
      <c r="S16" s="205"/>
      <c r="T16" s="192"/>
      <c r="U16" s="248"/>
      <c r="V16" s="188"/>
      <c r="W16" s="226"/>
      <c r="X16" s="223"/>
      <c r="Y16" s="778"/>
      <c r="Z16" s="224" t="str">
        <f>IF($AB$11&gt;1,"Budget Period #2 ","")</f>
        <v/>
      </c>
      <c r="AA16" s="224"/>
      <c r="AB16" s="124" t="str">
        <f>IF(AB14="","", IF($AB$11&gt;1,DATE(YEAR($AB$14)+1,MONTH($AB$14),DAY($AB$14)),""))</f>
        <v/>
      </c>
      <c r="AC16" s="124"/>
      <c r="AD16" s="124"/>
      <c r="AE16" s="799" t="str">
        <f>IF(AB14="","", IF($AB$11&gt;1,DATE(YEAR($AB$14)+2,MONTH($AB$14-1),DAY($AB$14-1))," "))</f>
        <v xml:space="preserve"> </v>
      </c>
      <c r="AF16" s="778"/>
      <c r="AG16" s="786" t="e">
        <f>IF(MONTH(AE16)&lt;7, RIGHT(YEAR(AE16)-1,2),RIGHT( YEAR(AE16),2))&amp;"-"&amp;IF( MONTH(AE16)&lt;7, RIGHT(YEAR(AE16),2), RIGHT(YEAR(AE16)+1,2))</f>
        <v>#VALUE!</v>
      </c>
      <c r="AH16" s="787" t="e">
        <f>IF(MONTH(AE16)&lt;10, RIGHT(YEAR(AE16),2),RIGHT( YEAR(AE16)+1,2))</f>
        <v>#VALUE!</v>
      </c>
      <c r="AI16" s="225"/>
      <c r="AJ16" s="187"/>
      <c r="AK16" s="129"/>
      <c r="AL16" s="187"/>
      <c r="AM16" s="134"/>
      <c r="AN16" s="189"/>
      <c r="AO16" s="949"/>
      <c r="AP16" s="108"/>
      <c r="AQ16" s="108"/>
      <c r="AR16" s="108"/>
      <c r="AS16" s="108"/>
      <c r="AT16" s="108"/>
      <c r="AU16" s="108"/>
      <c r="AV16" s="108"/>
      <c r="AW16" s="108"/>
    </row>
    <row r="17" spans="15:51" ht="14.25" customHeight="1" x14ac:dyDescent="0.35">
      <c r="O17" s="3"/>
      <c r="P17" s="101"/>
      <c r="Q17" s="953"/>
      <c r="R17" s="204"/>
      <c r="S17" s="205"/>
      <c r="T17" s="192"/>
      <c r="U17" s="188"/>
      <c r="V17" s="188"/>
      <c r="W17" s="187"/>
      <c r="X17" s="227"/>
      <c r="Y17" s="778"/>
      <c r="Z17" s="224" t="str">
        <f>IF($AB$11&gt;2,"Budget Period #3 ","")</f>
        <v/>
      </c>
      <c r="AA17" s="224"/>
      <c r="AB17" s="124" t="str">
        <f>IF(AB14="", "", IF($AB$11&gt;2,DATE(YEAR($AB$14)+2,MONTH($AB$14),DAY($AB$14)),""))</f>
        <v/>
      </c>
      <c r="AC17" s="124"/>
      <c r="AD17" s="124"/>
      <c r="AE17" s="799" t="str">
        <f>IF(AB14="","",IF($AB$11&gt;2,DATE(YEAR($AB$14)+3,MONTH($AB$14-1),DAY($AB$14-1))," "))</f>
        <v xml:space="preserve"> </v>
      </c>
      <c r="AF17" s="778"/>
      <c r="AG17" s="786" t="e">
        <f>IF(MONTH(AE17)&lt;7, RIGHT(YEAR(AE17)-1,2),RIGHT( YEAR(AE17),2))&amp;"-"&amp;IF( MONTH(AE17)&lt;7, RIGHT(YEAR(AE17),2), RIGHT(YEAR(AE17)+1,2))</f>
        <v>#VALUE!</v>
      </c>
      <c r="AH17" s="787" t="e">
        <f>IF(MONTH(AE17)&lt;10, RIGHT(YEAR(AE17),2),RIGHT( YEAR(AE17)+1,2))</f>
        <v>#VALUE!</v>
      </c>
      <c r="AI17" s="225"/>
      <c r="AJ17" s="228"/>
      <c r="AK17" s="129"/>
      <c r="AL17" s="187"/>
      <c r="AM17" s="134"/>
      <c r="AN17" s="189"/>
      <c r="AO17" s="949"/>
      <c r="AP17" s="108"/>
      <c r="AQ17" s="108"/>
      <c r="AR17" s="108"/>
      <c r="AS17" s="108"/>
      <c r="AT17" s="108"/>
      <c r="AU17" s="108"/>
      <c r="AV17" s="108"/>
      <c r="AW17" s="108"/>
      <c r="AY17" s="4" t="s">
        <v>366</v>
      </c>
    </row>
    <row r="18" spans="15:51" ht="16.5" customHeight="1" x14ac:dyDescent="0.35">
      <c r="O18" s="3"/>
      <c r="P18" s="101"/>
      <c r="Q18" s="953"/>
      <c r="R18" s="204"/>
      <c r="S18" s="205"/>
      <c r="T18" s="192"/>
      <c r="U18" s="188"/>
      <c r="V18" s="188"/>
      <c r="W18" s="205"/>
      <c r="X18" s="227"/>
      <c r="Y18" s="778"/>
      <c r="Z18" s="224" t="str">
        <f>IF($AB$11&gt;3,"Budget Period #4 ","")</f>
        <v/>
      </c>
      <c r="AA18" s="224"/>
      <c r="AB18" s="124" t="str">
        <f>IF(AB14="","", IF($AB$11&gt;3,DATE(YEAR($AB$14)+3,MONTH($AB$14),DAY($AB$14)),""))</f>
        <v/>
      </c>
      <c r="AC18" s="124"/>
      <c r="AD18" s="124"/>
      <c r="AE18" s="799" t="str">
        <f>IF(AB14="","",IF($AB$11&gt;3,DATE(YEAR($AB$14)+4,MONTH($AB$14-1),DAY($AB$14-1))," "))</f>
        <v xml:space="preserve"> </v>
      </c>
      <c r="AF18" s="778"/>
      <c r="AG18" s="786" t="e">
        <f>IF(MONTH(AE18)&lt;7, RIGHT(YEAR(AE18)-1,2),RIGHT( YEAR(AE18),2))&amp;"-"&amp;IF( MONTH(AE18)&lt;7, RIGHT(YEAR(AE18),2), RIGHT(YEAR(AE18)+1,2))</f>
        <v>#VALUE!</v>
      </c>
      <c r="AH18" s="787" t="e">
        <f>IF(MONTH(AE18)&lt;10, RIGHT(YEAR(AE18),2),RIGHT( YEAR(AE18)+1,2))</f>
        <v>#VALUE!</v>
      </c>
      <c r="AI18" s="225"/>
      <c r="AJ18" s="228"/>
      <c r="AK18" s="129"/>
      <c r="AL18" s="187"/>
      <c r="AM18" s="134"/>
      <c r="AN18" s="229"/>
      <c r="AO18" s="949"/>
      <c r="AP18" s="108"/>
      <c r="AQ18" s="108"/>
      <c r="AR18" s="108"/>
      <c r="AS18" s="108"/>
      <c r="AT18" s="108"/>
      <c r="AU18" s="108"/>
      <c r="AV18" s="108"/>
      <c r="AW18" s="108"/>
    </row>
    <row r="19" spans="15:51" ht="11.25" customHeight="1" x14ac:dyDescent="0.35">
      <c r="O19" s="3"/>
      <c r="P19" s="106"/>
      <c r="Q19" s="953"/>
      <c r="R19" s="204"/>
      <c r="S19" s="205"/>
      <c r="T19" s="192"/>
      <c r="U19" s="188"/>
      <c r="V19" s="188"/>
      <c r="W19" s="205"/>
      <c r="X19" s="227"/>
      <c r="Y19" s="778"/>
      <c r="Z19" s="224"/>
      <c r="AA19" s="224"/>
      <c r="AB19" s="124"/>
      <c r="AC19" s="124"/>
      <c r="AD19" s="124"/>
      <c r="AE19" s="124"/>
      <c r="AF19" s="778"/>
      <c r="AG19" s="786"/>
      <c r="AH19" s="787"/>
      <c r="AI19" s="225"/>
      <c r="AJ19" s="228"/>
      <c r="AK19" s="187"/>
      <c r="AL19" s="187"/>
      <c r="AM19" s="187"/>
      <c r="AN19" s="229"/>
      <c r="AO19" s="949"/>
      <c r="AP19" s="108"/>
      <c r="AQ19" s="108"/>
      <c r="AR19" s="108"/>
      <c r="AS19" s="108"/>
      <c r="AT19" s="108"/>
      <c r="AU19" s="108"/>
      <c r="AV19" s="108"/>
      <c r="AW19" s="108"/>
    </row>
    <row r="20" spans="15:51" ht="13.5" customHeight="1" x14ac:dyDescent="0.4">
      <c r="O20" s="3"/>
      <c r="P20" s="101"/>
      <c r="Q20" s="953"/>
      <c r="R20" s="204"/>
      <c r="S20" s="205"/>
      <c r="T20" s="192"/>
      <c r="U20" s="188"/>
      <c r="V20" s="188"/>
      <c r="W20" s="226"/>
      <c r="X20" s="230"/>
      <c r="Y20" s="778"/>
      <c r="Z20" s="969" t="s">
        <v>507</v>
      </c>
      <c r="AA20" s="198"/>
      <c r="AB20" s="977" t="s">
        <v>868</v>
      </c>
      <c r="AC20" s="127" t="s">
        <v>520</v>
      </c>
      <c r="AD20" s="188"/>
      <c r="AE20" s="778"/>
      <c r="AF20" s="778"/>
      <c r="AG20" s="788" t="str">
        <f>IF(AB14="","",IF(AB11="","",IF(AB20="","",IF(MONTH(AG22)=10,"FFY",IF(MONTH(AG22)=7,"SFY","")))))</f>
        <v/>
      </c>
      <c r="AH20" s="785"/>
      <c r="AI20" s="187"/>
      <c r="AJ20" s="187"/>
      <c r="AK20" s="778"/>
      <c r="AL20" s="231"/>
      <c r="AM20" s="187"/>
      <c r="AN20" s="189"/>
      <c r="AO20" s="949"/>
      <c r="AP20" s="108"/>
      <c r="AQ20" s="108"/>
      <c r="AR20" s="108"/>
      <c r="AS20" s="108"/>
      <c r="AT20" s="108"/>
      <c r="AU20" s="108"/>
      <c r="AV20" s="108"/>
      <c r="AW20" s="108"/>
    </row>
    <row r="21" spans="15:51" ht="10.5" customHeight="1" x14ac:dyDescent="0.35">
      <c r="O21" s="3"/>
      <c r="P21" s="101"/>
      <c r="Q21" s="953"/>
      <c r="R21" s="204"/>
      <c r="S21" s="205"/>
      <c r="T21" s="192"/>
      <c r="U21" s="188"/>
      <c r="V21" s="188"/>
      <c r="W21" s="226"/>
      <c r="X21" s="230"/>
      <c r="Y21" s="778"/>
      <c r="Z21" s="187"/>
      <c r="AA21" s="187"/>
      <c r="AB21" s="187"/>
      <c r="AC21" s="187"/>
      <c r="AD21" s="187"/>
      <c r="AE21" s="778"/>
      <c r="AF21" s="778"/>
      <c r="AG21" s="788" t="str">
        <f>IF(AND(AG20="FFY",AB11=1),AH15,IF(AND(AG20="SFY",AB11=1),AG15,IF(AG20="SFY",LOOKUP(AB20,Z15:Z18,AG15:AG18),IF(AG20="FFY",LOOKUP(AB20,Z15:Z18,AH15:AH18),""))))</f>
        <v/>
      </c>
      <c r="AH21" s="785"/>
      <c r="AI21" s="187"/>
      <c r="AJ21" s="187"/>
      <c r="AK21" s="187"/>
      <c r="AL21" s="187"/>
      <c r="AM21" s="187"/>
      <c r="AN21" s="189"/>
      <c r="AO21" s="949"/>
      <c r="AP21" s="108"/>
      <c r="AQ21" s="108"/>
      <c r="AR21" s="108"/>
      <c r="AS21" s="108"/>
      <c r="AT21" s="108"/>
      <c r="AU21" s="108"/>
      <c r="AV21" s="108"/>
      <c r="AW21" s="108"/>
    </row>
    <row r="22" spans="15:51" ht="13.9" customHeight="1" x14ac:dyDescent="0.35">
      <c r="O22" s="3"/>
      <c r="P22" s="106"/>
      <c r="Q22" s="953"/>
      <c r="R22" s="204"/>
      <c r="S22" s="205"/>
      <c r="T22" s="192"/>
      <c r="U22" s="188"/>
      <c r="V22" s="188"/>
      <c r="W22" s="226"/>
      <c r="X22" s="230"/>
      <c r="Y22" s="778"/>
      <c r="Z22" s="1148" t="s">
        <v>738</v>
      </c>
      <c r="AA22" s="232"/>
      <c r="AB22" s="1159"/>
      <c r="AC22" s="187"/>
      <c r="AD22" s="187"/>
      <c r="AE22" s="778"/>
      <c r="AF22" s="778"/>
      <c r="AG22" s="789" t="str">
        <f>IF(AB20=Z15,AB15,IF(AB20=Z16,AB16, IF(AB20=Z17,AB17, IF(AB20=Z18,AB18,""))))</f>
        <v/>
      </c>
      <c r="AH22" s="787"/>
      <c r="AI22" s="228"/>
      <c r="AJ22" s="187"/>
      <c r="AK22" s="187"/>
      <c r="AL22" s="187"/>
      <c r="AM22" s="187"/>
      <c r="AN22" s="189"/>
      <c r="AO22" s="949"/>
      <c r="AP22" s="108"/>
      <c r="AQ22" s="108"/>
      <c r="AR22" s="108"/>
      <c r="AS22" s="108"/>
      <c r="AT22" s="108"/>
      <c r="AU22" s="108"/>
      <c r="AV22" s="108"/>
      <c r="AW22" s="108"/>
    </row>
    <row r="23" spans="15:51" ht="9.75" customHeight="1" x14ac:dyDescent="0.35">
      <c r="O23" s="3"/>
      <c r="P23" s="106"/>
      <c r="Q23" s="953"/>
      <c r="R23" s="234"/>
      <c r="S23" s="235"/>
      <c r="T23" s="236"/>
      <c r="U23" s="237"/>
      <c r="V23" s="237"/>
      <c r="W23" s="238"/>
      <c r="X23" s="239"/>
      <c r="Y23" s="239"/>
      <c r="Z23" s="239"/>
      <c r="AA23" s="239"/>
      <c r="AB23" s="239"/>
      <c r="AC23" s="239"/>
      <c r="AD23" s="239"/>
      <c r="AE23" s="779"/>
      <c r="AF23" s="797"/>
      <c r="AG23" s="1187" t="str">
        <f>IF(AB20=Z15,AE15,IF(AB20=Z16,AE16, IF(AB20=Z17,AE17, IF(AB20=Z18,AE18,""))))</f>
        <v/>
      </c>
      <c r="AH23" s="787"/>
      <c r="AI23" s="228"/>
      <c r="AJ23" s="187"/>
      <c r="AK23" s="239"/>
      <c r="AL23" s="239"/>
      <c r="AM23" s="239"/>
      <c r="AN23" s="240"/>
      <c r="AO23" s="949"/>
      <c r="AP23" s="108"/>
      <c r="AQ23" s="108"/>
      <c r="AR23" s="108"/>
      <c r="AS23" s="108"/>
      <c r="AT23" s="108"/>
      <c r="AU23" s="108"/>
      <c r="AV23" s="108"/>
      <c r="AW23" s="108"/>
    </row>
    <row r="24" spans="15:51" ht="9.75" customHeight="1" x14ac:dyDescent="0.35">
      <c r="O24" s="3"/>
      <c r="P24" s="106"/>
      <c r="Q24" s="953"/>
      <c r="R24" s="1153"/>
      <c r="S24" s="1154"/>
      <c r="T24" s="1155"/>
      <c r="U24" s="1156"/>
      <c r="V24" s="1156"/>
      <c r="W24" s="1157"/>
      <c r="X24" s="1151"/>
      <c r="Y24" s="187"/>
      <c r="Z24" s="1151"/>
      <c r="AA24" s="1151"/>
      <c r="AB24" s="1151"/>
      <c r="AC24" s="1151"/>
      <c r="AD24" s="1151"/>
      <c r="AE24" s="1151"/>
      <c r="AF24" s="1151"/>
      <c r="AG24" s="1151"/>
      <c r="AH24" s="1151"/>
      <c r="AI24" s="1151"/>
      <c r="AJ24" s="1151"/>
      <c r="AK24" s="1151"/>
      <c r="AL24" s="1151"/>
      <c r="AM24" s="1151"/>
      <c r="AN24" s="1160"/>
      <c r="AO24" s="949"/>
      <c r="AP24" s="108"/>
      <c r="AQ24" s="108"/>
      <c r="AR24" s="108"/>
      <c r="AS24" s="108"/>
      <c r="AT24" s="108"/>
      <c r="AU24" s="108"/>
      <c r="AV24" s="108"/>
      <c r="AW24" s="108"/>
    </row>
    <row r="25" spans="15:51" ht="17.25" customHeight="1" x14ac:dyDescent="0.4">
      <c r="O25" s="3"/>
      <c r="P25" s="106"/>
      <c r="Q25" s="953"/>
      <c r="R25" s="241"/>
      <c r="S25" s="1171" t="s">
        <v>859</v>
      </c>
      <c r="T25" s="1172"/>
      <c r="U25" s="1172"/>
      <c r="V25" s="1172"/>
      <c r="W25" s="1172"/>
      <c r="X25" s="1172"/>
      <c r="Y25" s="1172"/>
      <c r="Z25" s="187"/>
      <c r="AA25" s="187"/>
      <c r="AB25" s="778"/>
      <c r="AC25" s="1149" t="s">
        <v>513</v>
      </c>
      <c r="AD25" s="797"/>
      <c r="AE25" s="797"/>
      <c r="AF25" s="1364"/>
      <c r="AG25" s="1364"/>
      <c r="AH25" s="1364"/>
      <c r="AI25" s="1364"/>
      <c r="AJ25" s="187"/>
      <c r="AK25" s="978" t="s">
        <v>292</v>
      </c>
      <c r="AL25" s="797"/>
      <c r="AM25" s="187"/>
      <c r="AN25" s="189"/>
      <c r="AO25" s="949"/>
      <c r="AP25" s="108"/>
      <c r="AQ25" s="108"/>
      <c r="AR25" s="108"/>
      <c r="AS25" s="108"/>
      <c r="AT25" s="108"/>
      <c r="AU25" s="108"/>
      <c r="AV25" s="108"/>
      <c r="AW25" s="108"/>
    </row>
    <row r="26" spans="15:51" ht="13.5" customHeight="1" x14ac:dyDescent="0.35">
      <c r="O26" s="3"/>
      <c r="P26" s="106"/>
      <c r="Q26" s="953"/>
      <c r="R26" s="190"/>
      <c r="S26" s="187"/>
      <c r="T26" s="187"/>
      <c r="U26" s="188"/>
      <c r="V26" s="187"/>
      <c r="W26" s="242"/>
      <c r="X26" s="187"/>
      <c r="Y26" s="187"/>
      <c r="Z26" s="187"/>
      <c r="AA26" s="187"/>
      <c r="AB26" s="187"/>
      <c r="AC26" s="934"/>
      <c r="AD26" s="797"/>
      <c r="AE26" s="797"/>
      <c r="AF26" s="243"/>
      <c r="AG26" s="243"/>
      <c r="AH26" s="244"/>
      <c r="AI26" s="244"/>
      <c r="AJ26" s="934"/>
      <c r="AK26" s="934"/>
      <c r="AL26" s="934"/>
      <c r="AM26" s="934"/>
      <c r="AN26" s="189"/>
      <c r="AO26" s="949"/>
      <c r="AP26" s="108"/>
      <c r="AQ26" s="108"/>
      <c r="AR26" s="108"/>
      <c r="AS26" s="108"/>
      <c r="AT26" s="108"/>
      <c r="AU26" s="108"/>
      <c r="AV26" s="108"/>
      <c r="AW26" s="108"/>
    </row>
    <row r="27" spans="15:51" ht="17.25" customHeight="1" x14ac:dyDescent="0.4">
      <c r="O27" s="3"/>
      <c r="P27" s="106"/>
      <c r="Q27" s="953"/>
      <c r="R27" s="190"/>
      <c r="S27" s="974"/>
      <c r="T27" s="1369" t="s">
        <v>285</v>
      </c>
      <c r="U27" s="1369"/>
      <c r="V27" s="1158"/>
      <c r="W27" s="1360" t="s">
        <v>479</v>
      </c>
      <c r="X27" s="1360"/>
      <c r="Y27" s="1360"/>
      <c r="Z27" s="1360"/>
      <c r="AA27" s="187"/>
      <c r="AB27" s="778"/>
      <c r="AC27" s="1364" t="s">
        <v>723</v>
      </c>
      <c r="AD27" s="1364"/>
      <c r="AE27" s="1364"/>
      <c r="AF27" s="1364"/>
      <c r="AG27" s="1163"/>
      <c r="AH27" s="1163"/>
      <c r="AI27" s="1163"/>
      <c r="AJ27" s="1165"/>
      <c r="AK27" s="1360" t="s">
        <v>293</v>
      </c>
      <c r="AL27" s="1360"/>
      <c r="AM27" s="797"/>
      <c r="AN27" s="189"/>
      <c r="AO27" s="949"/>
      <c r="AP27" s="108"/>
      <c r="AQ27" s="108"/>
      <c r="AR27" s="108"/>
      <c r="AS27" s="108"/>
      <c r="AT27" s="108"/>
      <c r="AU27" s="108"/>
      <c r="AV27" s="108"/>
      <c r="AW27" s="108"/>
    </row>
    <row r="28" spans="15:51" ht="17.25" customHeight="1" x14ac:dyDescent="0.4">
      <c r="O28" s="3"/>
      <c r="P28" s="106"/>
      <c r="Q28" s="953"/>
      <c r="R28" s="190"/>
      <c r="S28" s="975"/>
      <c r="T28" s="1369" t="s">
        <v>508</v>
      </c>
      <c r="U28" s="1369"/>
      <c r="V28" s="1158"/>
      <c r="W28" s="1360" t="s">
        <v>286</v>
      </c>
      <c r="X28" s="1360"/>
      <c r="Y28" s="1360"/>
      <c r="Z28" s="1360"/>
      <c r="AA28" s="187"/>
      <c r="AB28" s="778"/>
      <c r="AC28" s="778"/>
      <c r="AD28" s="1162"/>
      <c r="AE28" s="1162"/>
      <c r="AF28" s="781"/>
      <c r="AG28" s="781"/>
      <c r="AH28" s="781"/>
      <c r="AI28" s="781"/>
      <c r="AJ28" s="1165"/>
      <c r="AK28" s="781"/>
      <c r="AL28" s="797"/>
      <c r="AM28" s="250"/>
      <c r="AN28" s="189"/>
      <c r="AO28" s="949"/>
      <c r="AP28" s="108"/>
      <c r="AQ28" s="108"/>
      <c r="AR28" s="108"/>
      <c r="AS28" s="108"/>
      <c r="AT28" s="108"/>
      <c r="AU28" s="108"/>
      <c r="AV28" s="108"/>
      <c r="AW28" s="108"/>
    </row>
    <row r="29" spans="15:51" ht="19.5" customHeight="1" x14ac:dyDescent="0.4">
      <c r="O29" s="3"/>
      <c r="P29" s="106"/>
      <c r="Q29" s="953"/>
      <c r="R29" s="190"/>
      <c r="S29" s="245"/>
      <c r="T29" s="1369" t="s">
        <v>284</v>
      </c>
      <c r="U29" s="1369"/>
      <c r="V29" s="1370"/>
      <c r="W29" s="1360" t="s">
        <v>287</v>
      </c>
      <c r="X29" s="1360"/>
      <c r="Y29" s="1360"/>
      <c r="Z29" s="1360"/>
      <c r="AA29" s="1360"/>
      <c r="AB29" s="778"/>
      <c r="AC29" s="1364" t="s">
        <v>724</v>
      </c>
      <c r="AD29" s="1364"/>
      <c r="AE29" s="1364"/>
      <c r="AF29" s="1364"/>
      <c r="AG29" s="781"/>
      <c r="AH29" s="781"/>
      <c r="AI29" s="781"/>
      <c r="AJ29" s="1165"/>
      <c r="AK29" s="1361" t="s">
        <v>599</v>
      </c>
      <c r="AL29" s="1361"/>
      <c r="AM29" s="249"/>
      <c r="AN29" s="189"/>
      <c r="AO29" s="949"/>
      <c r="AP29" s="108"/>
      <c r="AQ29" s="108"/>
      <c r="AR29" s="108"/>
      <c r="AS29" s="108"/>
      <c r="AT29" s="108"/>
      <c r="AU29" s="108"/>
      <c r="AV29" s="108"/>
      <c r="AW29" s="108"/>
    </row>
    <row r="30" spans="15:51" ht="16.5" customHeight="1" x14ac:dyDescent="0.4">
      <c r="O30" s="3"/>
      <c r="P30" s="106"/>
      <c r="Q30" s="953"/>
      <c r="R30" s="190"/>
      <c r="S30" s="800"/>
      <c r="T30" s="1369" t="s">
        <v>353</v>
      </c>
      <c r="U30" s="1369"/>
      <c r="V30" s="1370"/>
      <c r="W30" s="1364" t="s">
        <v>739</v>
      </c>
      <c r="X30" s="1364"/>
      <c r="Y30" s="1364"/>
      <c r="Z30" s="1364"/>
      <c r="AA30" s="1364"/>
      <c r="AB30" s="1161"/>
      <c r="AC30" s="1164"/>
      <c r="AD30" s="1164"/>
      <c r="AE30" s="1164"/>
      <c r="AF30" s="1168"/>
      <c r="AG30" s="781"/>
      <c r="AH30" s="781"/>
      <c r="AI30" s="1168"/>
      <c r="AJ30" s="1166"/>
      <c r="AK30" s="1161"/>
      <c r="AL30" s="797"/>
      <c r="AM30" s="249"/>
      <c r="AN30" s="189"/>
      <c r="AO30" s="949"/>
      <c r="AP30" s="108"/>
      <c r="AQ30" s="108"/>
      <c r="AR30" s="108"/>
      <c r="AS30" s="108"/>
      <c r="AT30" s="108"/>
      <c r="AU30" s="108"/>
      <c r="AV30" s="108"/>
      <c r="AW30" s="108"/>
    </row>
    <row r="31" spans="15:51" ht="16.149999999999999" customHeight="1" x14ac:dyDescent="0.4">
      <c r="O31" s="3"/>
      <c r="P31" s="106"/>
      <c r="Q31" s="953"/>
      <c r="R31" s="190"/>
      <c r="S31" s="1076"/>
      <c r="T31" s="187"/>
      <c r="U31" s="187"/>
      <c r="V31" s="187"/>
      <c r="W31" s="1364"/>
      <c r="X31" s="1364"/>
      <c r="Y31" s="1364"/>
      <c r="Z31" s="1364"/>
      <c r="AA31" s="1364"/>
      <c r="AB31" s="1161"/>
      <c r="AC31" s="1162"/>
      <c r="AD31" s="1162"/>
      <c r="AE31" s="1162"/>
      <c r="AF31" s="781"/>
      <c r="AG31" s="781"/>
      <c r="AH31" s="781"/>
      <c r="AI31" s="781"/>
      <c r="AJ31" s="1165"/>
      <c r="AK31" s="1361" t="s">
        <v>751</v>
      </c>
      <c r="AL31" s="1361"/>
      <c r="AM31" s="249"/>
      <c r="AN31" s="189"/>
      <c r="AO31" s="949"/>
      <c r="AP31" s="108"/>
      <c r="AQ31" s="108"/>
      <c r="AR31" s="108"/>
      <c r="AS31" s="108"/>
      <c r="AT31" s="108"/>
      <c r="AU31" s="108"/>
      <c r="AV31" s="108"/>
      <c r="AW31" s="108"/>
    </row>
    <row r="32" spans="15:51" ht="19.5" customHeight="1" x14ac:dyDescent="0.35">
      <c r="O32" s="3"/>
      <c r="P32" s="106"/>
      <c r="Q32" s="953"/>
      <c r="R32" s="190"/>
      <c r="S32" s="778"/>
      <c r="T32" s="1173"/>
      <c r="U32" s="1174"/>
      <c r="V32" s="191"/>
      <c r="W32" s="247"/>
      <c r="X32" s="244"/>
      <c r="Y32" s="797"/>
      <c r="Z32" s="935"/>
      <c r="AA32" s="935"/>
      <c r="AB32" s="187"/>
      <c r="AC32" s="187"/>
      <c r="AD32" s="187"/>
      <c r="AE32" s="187"/>
      <c r="AF32" s="233"/>
      <c r="AG32" s="233"/>
      <c r="AH32" s="246"/>
      <c r="AI32" s="187"/>
      <c r="AJ32" s="187"/>
      <c r="AK32" s="187"/>
      <c r="AL32" s="187"/>
      <c r="AM32" s="187"/>
      <c r="AN32" s="189"/>
      <c r="AO32" s="949"/>
      <c r="AP32" s="108"/>
      <c r="AQ32" s="108"/>
      <c r="AR32" s="108"/>
      <c r="AS32" s="108"/>
      <c r="AT32" s="108"/>
      <c r="AU32" s="108"/>
      <c r="AV32" s="108"/>
      <c r="AW32" s="108"/>
    </row>
    <row r="33" spans="1:53" ht="17.25" customHeight="1" x14ac:dyDescent="0.4">
      <c r="O33" s="3"/>
      <c r="P33" s="106"/>
      <c r="Q33" s="953"/>
      <c r="R33" s="190"/>
      <c r="S33" s="778"/>
      <c r="T33" s="1173"/>
      <c r="U33" s="1174"/>
      <c r="V33" s="191"/>
      <c r="W33" s="1364"/>
      <c r="X33" s="1364"/>
      <c r="Y33" s="1364"/>
      <c r="Z33" s="1364"/>
      <c r="AA33" s="935"/>
      <c r="AB33" s="187"/>
      <c r="AC33" s="187"/>
      <c r="AD33" s="187"/>
      <c r="AE33" s="187"/>
      <c r="AF33" s="233"/>
      <c r="AG33" s="233"/>
      <c r="AH33" s="246"/>
      <c r="AI33" s="187"/>
      <c r="AJ33" s="187"/>
      <c r="AK33" s="187"/>
      <c r="AL33" s="187"/>
      <c r="AM33" s="187"/>
      <c r="AN33" s="189"/>
      <c r="AO33" s="949"/>
      <c r="AP33" s="108"/>
      <c r="AQ33" s="108"/>
      <c r="AR33" s="108"/>
      <c r="AS33" s="108"/>
      <c r="AT33" s="108"/>
      <c r="AU33" s="108"/>
      <c r="AV33" s="108"/>
      <c r="AW33" s="108"/>
    </row>
    <row r="34" spans="1:53" ht="18" customHeight="1" x14ac:dyDescent="0.35">
      <c r="O34" s="3"/>
      <c r="P34" s="106"/>
      <c r="Q34" s="953"/>
      <c r="R34" s="190"/>
      <c r="S34" s="778"/>
      <c r="T34" s="1173"/>
      <c r="U34" s="1174"/>
      <c r="V34" s="187"/>
      <c r="W34" s="797"/>
      <c r="X34" s="797"/>
      <c r="Y34" s="797"/>
      <c r="Z34" s="1152"/>
      <c r="AA34" s="797"/>
      <c r="AB34" s="979"/>
      <c r="AC34" s="187"/>
      <c r="AD34" s="797"/>
      <c r="AE34" s="797"/>
      <c r="AF34" s="233"/>
      <c r="AG34" s="233"/>
      <c r="AH34" s="246"/>
      <c r="AI34" s="187"/>
      <c r="AJ34" s="187"/>
      <c r="AK34" s="947"/>
      <c r="AL34" s="778"/>
      <c r="AM34" s="187"/>
      <c r="AN34" s="189"/>
      <c r="AO34" s="949"/>
      <c r="AP34" s="108"/>
      <c r="AQ34" s="108"/>
      <c r="AR34" s="108"/>
      <c r="AS34" s="108"/>
      <c r="AT34" s="108"/>
      <c r="AU34" s="108"/>
      <c r="AV34" s="108"/>
      <c r="AW34" s="108"/>
    </row>
    <row r="35" spans="1:53" ht="16.5" customHeight="1" x14ac:dyDescent="0.35">
      <c r="O35" s="3"/>
      <c r="P35" s="106"/>
      <c r="Q35" s="953"/>
      <c r="R35" s="1175"/>
      <c r="S35" s="948"/>
      <c r="T35" s="950"/>
      <c r="U35" s="1176"/>
      <c r="V35" s="959"/>
      <c r="W35" s="1177"/>
      <c r="X35" s="959"/>
      <c r="Y35" s="959"/>
      <c r="Z35" s="959"/>
      <c r="AA35" s="959"/>
      <c r="AB35" s="1178"/>
      <c r="AC35" s="1179"/>
      <c r="AD35" s="1180"/>
      <c r="AE35" s="1180"/>
      <c r="AF35" s="1181"/>
      <c r="AG35" s="1181"/>
      <c r="AH35" s="1182"/>
      <c r="AI35" s="1182"/>
      <c r="AJ35" s="959"/>
      <c r="AK35" s="1179"/>
      <c r="AL35" s="948"/>
      <c r="AM35" s="1183"/>
      <c r="AN35" s="959"/>
      <c r="AO35" s="949"/>
      <c r="AP35" s="108"/>
      <c r="AQ35" s="108"/>
      <c r="AR35" s="108"/>
      <c r="AS35" s="108"/>
      <c r="AT35" s="108"/>
      <c r="AU35" s="108"/>
      <c r="AV35" s="108"/>
      <c r="AW35" s="108"/>
    </row>
    <row r="36" spans="1:53" ht="17.25" customHeight="1" x14ac:dyDescent="0.35">
      <c r="O36" s="3"/>
      <c r="P36" s="106"/>
      <c r="Q36" s="953"/>
      <c r="R36" s="1184"/>
      <c r="S36" s="948"/>
      <c r="T36" s="950"/>
      <c r="U36" s="1176"/>
      <c r="V36" s="1185"/>
      <c r="W36" s="1177"/>
      <c r="X36" s="959"/>
      <c r="Y36" s="959"/>
      <c r="Z36" s="959"/>
      <c r="AA36" s="959"/>
      <c r="AB36" s="1362"/>
      <c r="AC36" s="1362"/>
      <c r="AD36" s="1362"/>
      <c r="AE36" s="1362"/>
      <c r="AF36" s="1181"/>
      <c r="AG36" s="1181"/>
      <c r="AH36" s="1182"/>
      <c r="AI36" s="1182"/>
      <c r="AJ36" s="959"/>
      <c r="AK36" s="1179"/>
      <c r="AL36" s="948"/>
      <c r="AM36" s="973" t="s">
        <v>885</v>
      </c>
      <c r="AN36" s="959"/>
      <c r="AO36" s="949"/>
      <c r="AP36" s="108"/>
      <c r="AQ36" s="108"/>
      <c r="AR36" s="108"/>
      <c r="AS36" s="108"/>
      <c r="AT36" s="108"/>
      <c r="AU36" s="108"/>
      <c r="AV36" s="108"/>
      <c r="AW36" s="108"/>
    </row>
    <row r="37" spans="1:53" ht="13.5" customHeight="1" x14ac:dyDescent="0.35">
      <c r="O37" s="3"/>
      <c r="P37" s="106"/>
      <c r="Q37" s="953"/>
      <c r="R37" s="1184"/>
      <c r="S37" s="948"/>
      <c r="T37" s="950"/>
      <c r="U37" s="1176"/>
      <c r="V37" s="1185"/>
      <c r="W37" s="1177"/>
      <c r="X37" s="959"/>
      <c r="Y37" s="959"/>
      <c r="Z37" s="959"/>
      <c r="AA37" s="959"/>
      <c r="AB37" s="1363"/>
      <c r="AC37" s="1363"/>
      <c r="AD37" s="1363"/>
      <c r="AE37" s="1363"/>
      <c r="AF37" s="1186"/>
      <c r="AG37" s="1186"/>
      <c r="AH37" s="1186"/>
      <c r="AI37" s="1186"/>
      <c r="AJ37" s="959"/>
      <c r="AK37" s="1179"/>
      <c r="AL37" s="948"/>
      <c r="AM37" s="1183"/>
      <c r="AN37" s="959"/>
      <c r="AO37" s="949"/>
      <c r="AP37" s="108"/>
      <c r="AQ37" s="108"/>
      <c r="AR37" s="108"/>
      <c r="AS37" s="108"/>
      <c r="AT37" s="108"/>
      <c r="AU37" s="108"/>
      <c r="AV37" s="108"/>
      <c r="AW37" s="108"/>
    </row>
    <row r="38" spans="1:53" ht="13.5" customHeight="1" x14ac:dyDescent="0.35">
      <c r="O38" s="3"/>
      <c r="P38" s="106"/>
      <c r="Q38" s="1249"/>
      <c r="R38" s="1250"/>
      <c r="S38" s="5"/>
      <c r="T38" s="115"/>
      <c r="U38" s="8"/>
      <c r="V38" s="1251"/>
      <c r="W38" s="1252"/>
      <c r="X38" s="1253"/>
      <c r="Y38" s="1253"/>
      <c r="Z38" s="1253"/>
      <c r="AA38" s="1253"/>
      <c r="AB38" s="1254"/>
      <c r="AC38" s="1253"/>
      <c r="AD38" s="5"/>
      <c r="AE38" s="5"/>
      <c r="AF38" s="1255"/>
      <c r="AG38" s="1255"/>
      <c r="AH38" s="1256"/>
      <c r="AI38" s="1256"/>
      <c r="AJ38" s="1253"/>
      <c r="AK38" s="1257"/>
      <c r="AL38" s="5"/>
      <c r="AM38" s="1258"/>
      <c r="AN38" s="1253"/>
      <c r="AO38" s="108"/>
      <c r="AP38" s="108"/>
      <c r="AQ38" s="108"/>
      <c r="AR38" s="108"/>
      <c r="AS38" s="108"/>
      <c r="AT38" s="108"/>
      <c r="AU38" s="108"/>
      <c r="AV38" s="108"/>
      <c r="AW38" s="108"/>
    </row>
    <row r="39" spans="1:53" ht="24.75" customHeight="1" x14ac:dyDescent="0.35">
      <c r="O39" s="3"/>
      <c r="P39" s="106"/>
      <c r="Q39" s="1249"/>
      <c r="R39" s="1259"/>
      <c r="S39" s="1259"/>
      <c r="T39" s="1253"/>
      <c r="U39" s="1253"/>
      <c r="V39" s="1253"/>
      <c r="W39" s="1260"/>
      <c r="X39" s="1253"/>
      <c r="Y39" s="1253"/>
      <c r="Z39" s="1253"/>
      <c r="AA39" s="1253"/>
      <c r="AB39" s="1253"/>
      <c r="AC39" s="1253"/>
      <c r="AD39" s="1253"/>
      <c r="AE39" s="1253"/>
      <c r="AF39" s="1261"/>
      <c r="AG39" s="1261"/>
      <c r="AH39" s="1262"/>
      <c r="AI39" s="1262"/>
      <c r="AJ39" s="1253"/>
      <c r="AK39" s="1253"/>
      <c r="AL39" s="1253"/>
      <c r="AM39" s="1253"/>
      <c r="AN39" s="1253"/>
      <c r="AO39" s="108"/>
      <c r="AP39" s="108"/>
      <c r="AQ39" s="108"/>
      <c r="AR39" s="108"/>
      <c r="AS39" s="108"/>
      <c r="AT39" s="108"/>
      <c r="AU39" s="108"/>
      <c r="AV39" s="108"/>
      <c r="AW39" s="108"/>
    </row>
    <row r="40" spans="1:53" ht="13.5" customHeight="1" x14ac:dyDescent="0.35">
      <c r="O40" s="3"/>
      <c r="P40" s="106"/>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row>
    <row r="41" spans="1:53" ht="15" customHeight="1" x14ac:dyDescent="0.35">
      <c r="O41" s="3"/>
      <c r="P41" s="102"/>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5"/>
      <c r="AY41" s="5"/>
      <c r="AZ41" s="118"/>
      <c r="BA41" s="108"/>
    </row>
    <row r="42" spans="1:53" ht="19.5" customHeight="1" x14ac:dyDescent="0.35">
      <c r="O42" s="3"/>
      <c r="P42" s="5"/>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row>
    <row r="43" spans="1:53" s="108" customFormat="1" ht="19.5" customHeight="1" x14ac:dyDescent="0.35">
      <c r="A43" s="774"/>
      <c r="O43" s="5"/>
      <c r="P43" s="5"/>
      <c r="Q43" s="5"/>
      <c r="R43" s="5"/>
      <c r="S43" s="5"/>
      <c r="T43" s="116"/>
      <c r="V43" s="8"/>
      <c r="W43" s="5"/>
      <c r="X43" s="5"/>
      <c r="Y43" s="5"/>
      <c r="Z43" s="5"/>
      <c r="AA43" s="5"/>
      <c r="AB43" s="5"/>
      <c r="AC43" s="5"/>
      <c r="AD43" s="5"/>
      <c r="AE43" s="5"/>
      <c r="AF43" s="5"/>
      <c r="AG43" s="5"/>
      <c r="AH43" s="5"/>
      <c r="AI43" s="5"/>
      <c r="AJ43" s="5"/>
      <c r="AK43" s="5"/>
      <c r="AL43" s="5"/>
      <c r="AM43" s="5"/>
      <c r="AN43" s="5"/>
      <c r="AO43" s="5"/>
      <c r="AP43" s="5"/>
      <c r="AQ43" s="5"/>
      <c r="AR43" s="5"/>
      <c r="AS43" s="5"/>
    </row>
    <row r="44" spans="1:53" s="5" customFormat="1" ht="29.25" customHeight="1" x14ac:dyDescent="0.35">
      <c r="A44" s="1286" t="s">
        <v>246</v>
      </c>
      <c r="B44" s="1287" t="s">
        <v>242</v>
      </c>
      <c r="C44" s="1287" t="s">
        <v>247</v>
      </c>
      <c r="D44" s="1288" t="s">
        <v>243</v>
      </c>
      <c r="E44" s="1287" t="s">
        <v>248</v>
      </c>
      <c r="F44" s="1289" t="s">
        <v>48</v>
      </c>
      <c r="G44" s="1287" t="s">
        <v>326</v>
      </c>
      <c r="H44" s="1287" t="s">
        <v>325</v>
      </c>
      <c r="I44" s="1287" t="s">
        <v>324</v>
      </c>
      <c r="J44" s="1287" t="s">
        <v>327</v>
      </c>
      <c r="K44" s="1287" t="s">
        <v>328</v>
      </c>
      <c r="L44" s="1287" t="s">
        <v>329</v>
      </c>
      <c r="M44" s="1290" t="s">
        <v>49</v>
      </c>
      <c r="N44" s="1291" t="s">
        <v>249</v>
      </c>
      <c r="O44" s="1291" t="s">
        <v>250</v>
      </c>
      <c r="P44" s="1292" t="s">
        <v>251</v>
      </c>
      <c r="Q44" s="99"/>
      <c r="T44" s="115"/>
      <c r="V44" s="14"/>
      <c r="W44" s="113"/>
      <c r="X44" s="113"/>
      <c r="Y44" s="113"/>
      <c r="Z44" s="113"/>
      <c r="AA44" s="113"/>
      <c r="AB44" s="109"/>
      <c r="AC44" s="109"/>
      <c r="AD44" s="109"/>
      <c r="AE44" s="108"/>
      <c r="AJ44" s="107"/>
    </row>
    <row r="45" spans="1:53" ht="14.5" x14ac:dyDescent="0.35">
      <c r="A45" s="1280">
        <v>2013</v>
      </c>
      <c r="B45" s="1246" t="s">
        <v>819</v>
      </c>
      <c r="C45" s="1246" t="s">
        <v>55</v>
      </c>
      <c r="D45" s="1234">
        <v>2014</v>
      </c>
      <c r="E45" s="1246" t="s">
        <v>54</v>
      </c>
      <c r="F45" s="1016">
        <v>41456</v>
      </c>
      <c r="G45" s="1016">
        <v>41547</v>
      </c>
      <c r="H45" s="1016">
        <v>41548</v>
      </c>
      <c r="I45" s="1016">
        <v>41639</v>
      </c>
      <c r="J45" s="1016">
        <v>41640</v>
      </c>
      <c r="K45" s="1016">
        <v>41729</v>
      </c>
      <c r="L45" s="1016">
        <v>41730</v>
      </c>
      <c r="M45" s="1016">
        <v>41820</v>
      </c>
      <c r="N45" s="1285"/>
      <c r="O45" s="1272"/>
      <c r="P45" s="1284"/>
      <c r="Q45" s="2"/>
      <c r="U45" s="4"/>
      <c r="V45" s="9"/>
      <c r="W45" s="3"/>
      <c r="X45" s="3"/>
      <c r="Y45" s="3"/>
      <c r="Z45" s="3"/>
      <c r="AA45" s="3"/>
      <c r="AB45" s="98"/>
      <c r="AC45" s="98"/>
      <c r="AD45" s="98"/>
      <c r="AE45" s="5"/>
      <c r="AF45" s="5"/>
      <c r="AG45" s="5"/>
      <c r="AH45" s="5"/>
      <c r="AI45" s="5"/>
      <c r="AJ45" s="5"/>
      <c r="AK45" s="5"/>
      <c r="AL45" s="5"/>
      <c r="AM45" s="5"/>
      <c r="AN45" s="5"/>
      <c r="AO45" s="5"/>
      <c r="AP45" s="5"/>
      <c r="AQ45" s="3"/>
    </row>
    <row r="46" spans="1:53" ht="14.5" x14ac:dyDescent="0.35">
      <c r="A46" s="1280">
        <v>2013</v>
      </c>
      <c r="B46" s="1246" t="s">
        <v>819</v>
      </c>
      <c r="C46" s="1246" t="s">
        <v>58</v>
      </c>
      <c r="D46" s="1234">
        <v>2015</v>
      </c>
      <c r="E46" s="1246" t="s">
        <v>55</v>
      </c>
      <c r="F46" s="1016">
        <v>41548</v>
      </c>
      <c r="G46" s="1016">
        <v>41639</v>
      </c>
      <c r="H46" s="1016">
        <v>41640</v>
      </c>
      <c r="I46" s="1016">
        <v>41729</v>
      </c>
      <c r="J46" s="1016">
        <v>41730</v>
      </c>
      <c r="K46" s="1016">
        <v>41820</v>
      </c>
      <c r="L46" s="1016">
        <v>41821</v>
      </c>
      <c r="M46" s="1016">
        <v>41912</v>
      </c>
      <c r="N46" s="1285"/>
      <c r="O46" s="1272"/>
      <c r="P46" s="1284"/>
      <c r="Q46" s="2"/>
      <c r="U46" s="4"/>
      <c r="V46" s="9"/>
      <c r="W46" s="3"/>
      <c r="X46" s="3"/>
      <c r="Y46" s="3"/>
      <c r="Z46" s="3"/>
      <c r="AA46" s="3"/>
      <c r="AB46" s="98"/>
      <c r="AC46" s="98"/>
      <c r="AD46" s="98"/>
      <c r="AE46" s="5"/>
      <c r="AF46" s="5"/>
      <c r="AG46" s="5"/>
      <c r="AH46" s="5"/>
      <c r="AI46" s="5"/>
      <c r="AJ46" s="5"/>
      <c r="AK46" s="5"/>
      <c r="AL46" s="5"/>
      <c r="AM46" s="5"/>
      <c r="AN46" s="5"/>
      <c r="AO46" s="5"/>
      <c r="AP46" s="5"/>
      <c r="AQ46" s="3"/>
    </row>
    <row r="47" spans="1:53" ht="14.5" x14ac:dyDescent="0.35">
      <c r="A47" s="1280">
        <v>2014</v>
      </c>
      <c r="B47" s="1246" t="s">
        <v>817</v>
      </c>
      <c r="C47" s="1246" t="s">
        <v>55</v>
      </c>
      <c r="D47" s="1234">
        <v>2014</v>
      </c>
      <c r="E47" s="1246" t="s">
        <v>54</v>
      </c>
      <c r="F47" s="1016">
        <v>41821</v>
      </c>
      <c r="G47" s="1016">
        <v>41912</v>
      </c>
      <c r="H47" s="1016">
        <v>41913</v>
      </c>
      <c r="I47" s="1016">
        <v>42004</v>
      </c>
      <c r="J47" s="1016">
        <v>42005</v>
      </c>
      <c r="K47" s="1016">
        <v>42094</v>
      </c>
      <c r="L47" s="1016">
        <v>42095</v>
      </c>
      <c r="M47" s="1016">
        <v>42185</v>
      </c>
      <c r="N47" s="1285"/>
      <c r="O47" s="1272"/>
      <c r="P47" s="1284"/>
      <c r="Q47" s="2"/>
      <c r="U47" s="4"/>
      <c r="V47" s="9"/>
      <c r="W47" s="3"/>
      <c r="X47" s="3"/>
      <c r="Y47" s="3"/>
      <c r="Z47" s="3"/>
      <c r="AA47" s="3"/>
      <c r="AB47" s="98"/>
      <c r="AC47" s="98"/>
      <c r="AD47" s="98"/>
      <c r="AE47" s="5"/>
      <c r="AF47" s="5"/>
      <c r="AG47" s="5"/>
      <c r="AH47" s="5"/>
      <c r="AI47" s="5"/>
      <c r="AJ47" s="5"/>
      <c r="AK47" s="5"/>
      <c r="AL47" s="5"/>
      <c r="AM47" s="5"/>
      <c r="AN47" s="5"/>
      <c r="AO47" s="5"/>
      <c r="AP47" s="5"/>
      <c r="AQ47" s="3"/>
    </row>
    <row r="48" spans="1:53" ht="14.5" x14ac:dyDescent="0.35">
      <c r="A48" s="1280">
        <v>2014</v>
      </c>
      <c r="B48" s="1246" t="s">
        <v>818</v>
      </c>
      <c r="C48" s="1246" t="s">
        <v>58</v>
      </c>
      <c r="D48" s="1234">
        <v>2015</v>
      </c>
      <c r="E48" s="1246" t="s">
        <v>55</v>
      </c>
      <c r="F48" s="1016">
        <v>41913</v>
      </c>
      <c r="G48" s="1016">
        <v>42004</v>
      </c>
      <c r="H48" s="1016">
        <v>42005</v>
      </c>
      <c r="I48" s="1016">
        <v>42094</v>
      </c>
      <c r="J48" s="1016">
        <v>42095</v>
      </c>
      <c r="K48" s="1016">
        <v>42185</v>
      </c>
      <c r="L48" s="1016">
        <v>42186</v>
      </c>
      <c r="M48" s="1016">
        <v>42277</v>
      </c>
      <c r="N48" s="1285"/>
      <c r="O48" s="1272"/>
      <c r="P48" s="1284"/>
      <c r="Q48" s="2"/>
      <c r="U48" s="4"/>
      <c r="V48" s="9"/>
      <c r="W48" s="3"/>
      <c r="X48" s="3"/>
      <c r="Y48" s="3"/>
      <c r="Z48" s="3"/>
      <c r="AA48" s="3"/>
      <c r="AB48" s="98"/>
      <c r="AC48" s="98"/>
      <c r="AD48" s="98"/>
      <c r="AE48" s="5"/>
      <c r="AF48" s="5"/>
      <c r="AG48" s="5"/>
      <c r="AH48" s="5"/>
      <c r="AI48" s="5"/>
      <c r="AJ48" s="5"/>
      <c r="AK48" s="5"/>
      <c r="AL48" s="5"/>
      <c r="AM48" s="5"/>
      <c r="AN48" s="5"/>
      <c r="AO48" s="5"/>
      <c r="AP48" s="5"/>
      <c r="AQ48" s="3"/>
    </row>
    <row r="49" spans="1:43" ht="14.5" x14ac:dyDescent="0.35">
      <c r="A49" s="1281">
        <v>2015</v>
      </c>
      <c r="B49" s="1246" t="s">
        <v>252</v>
      </c>
      <c r="C49" s="1246" t="s">
        <v>55</v>
      </c>
      <c r="D49" s="1234">
        <v>2015</v>
      </c>
      <c r="E49" s="1246" t="s">
        <v>54</v>
      </c>
      <c r="F49" s="1016">
        <v>42186</v>
      </c>
      <c r="G49" s="1016">
        <v>42277</v>
      </c>
      <c r="H49" s="1016">
        <v>42278</v>
      </c>
      <c r="I49" s="1016">
        <v>42369</v>
      </c>
      <c r="J49" s="1016">
        <v>42370</v>
      </c>
      <c r="K49" s="1016">
        <v>42460</v>
      </c>
      <c r="L49" s="1016">
        <v>42461</v>
      </c>
      <c r="M49" s="1016">
        <v>42551</v>
      </c>
      <c r="N49" s="1285"/>
      <c r="O49" s="1272"/>
      <c r="P49" s="1284"/>
      <c r="Q49" s="2"/>
      <c r="U49" s="4"/>
      <c r="V49" s="9"/>
      <c r="W49" s="3"/>
      <c r="X49" s="3"/>
      <c r="Y49" s="3"/>
      <c r="Z49" s="3"/>
      <c r="AA49" s="3"/>
      <c r="AB49" s="98"/>
      <c r="AC49" s="98"/>
      <c r="AD49" s="98"/>
      <c r="AE49" s="5"/>
      <c r="AF49" s="5"/>
      <c r="AG49" s="5"/>
      <c r="AH49" s="5"/>
      <c r="AI49" s="5"/>
      <c r="AJ49" s="5"/>
      <c r="AK49" s="5"/>
      <c r="AL49" s="5"/>
      <c r="AM49" s="5"/>
      <c r="AN49" s="5"/>
      <c r="AO49" s="5"/>
      <c r="AP49" s="5"/>
      <c r="AQ49" s="3"/>
    </row>
    <row r="50" spans="1:43" ht="14.5" x14ac:dyDescent="0.35">
      <c r="A50" s="1281">
        <v>2015</v>
      </c>
      <c r="B50" s="1246" t="s">
        <v>252</v>
      </c>
      <c r="C50" s="1246" t="s">
        <v>58</v>
      </c>
      <c r="D50" s="1234">
        <v>2016</v>
      </c>
      <c r="E50" s="1246" t="s">
        <v>55</v>
      </c>
      <c r="F50" s="1016">
        <v>42278</v>
      </c>
      <c r="G50" s="1016">
        <v>42369</v>
      </c>
      <c r="H50" s="1016">
        <v>42370</v>
      </c>
      <c r="I50" s="1016">
        <v>42460</v>
      </c>
      <c r="J50" s="1016">
        <v>42461</v>
      </c>
      <c r="K50" s="1016">
        <v>42551</v>
      </c>
      <c r="L50" s="1016">
        <v>42552</v>
      </c>
      <c r="M50" s="1016">
        <v>42643</v>
      </c>
      <c r="N50" s="1285"/>
      <c r="O50" s="1272"/>
      <c r="P50" s="1284"/>
      <c r="Q50" s="2"/>
      <c r="U50" s="4"/>
      <c r="V50" s="9"/>
      <c r="W50" s="3"/>
      <c r="X50" s="3"/>
      <c r="Y50" s="3"/>
      <c r="Z50" s="3"/>
      <c r="AA50" s="3"/>
      <c r="AB50" s="98"/>
      <c r="AC50" s="98"/>
      <c r="AD50" s="98"/>
      <c r="AE50" s="5"/>
      <c r="AF50" s="5"/>
      <c r="AG50" s="5"/>
      <c r="AH50" s="5"/>
      <c r="AI50" s="5"/>
      <c r="AJ50" s="5"/>
      <c r="AK50" s="5"/>
      <c r="AL50" s="5"/>
      <c r="AM50" s="5"/>
      <c r="AN50" s="5"/>
      <c r="AO50" s="5"/>
      <c r="AP50" s="5"/>
      <c r="AQ50" s="3"/>
    </row>
    <row r="51" spans="1:43" ht="14.5" x14ac:dyDescent="0.35">
      <c r="A51" s="1280">
        <v>2016</v>
      </c>
      <c r="B51" s="1246" t="s">
        <v>253</v>
      </c>
      <c r="C51" s="1246" t="s">
        <v>55</v>
      </c>
      <c r="D51" s="1234">
        <v>2016</v>
      </c>
      <c r="E51" s="1246" t="s">
        <v>54</v>
      </c>
      <c r="F51" s="1016">
        <v>42552</v>
      </c>
      <c r="G51" s="1016">
        <v>42643</v>
      </c>
      <c r="H51" s="1016">
        <v>42644</v>
      </c>
      <c r="I51" s="1016">
        <v>42735</v>
      </c>
      <c r="J51" s="1016">
        <v>42736</v>
      </c>
      <c r="K51" s="1016">
        <v>42825</v>
      </c>
      <c r="L51" s="1016">
        <v>42826</v>
      </c>
      <c r="M51" s="1016">
        <v>42916</v>
      </c>
      <c r="N51" s="1285"/>
      <c r="O51" s="1272"/>
      <c r="P51" s="1284"/>
      <c r="Q51" s="2"/>
      <c r="U51" s="4"/>
      <c r="V51" s="9"/>
      <c r="W51" s="3"/>
      <c r="X51" s="3"/>
      <c r="Y51" s="3"/>
      <c r="Z51" s="3"/>
      <c r="AA51" s="3"/>
      <c r="AB51" s="98"/>
      <c r="AC51" s="98"/>
      <c r="AD51" s="98"/>
      <c r="AE51" s="5"/>
      <c r="AF51" s="5"/>
      <c r="AG51" s="5"/>
      <c r="AH51" s="5"/>
      <c r="AI51" s="5"/>
      <c r="AJ51" s="5"/>
      <c r="AK51" s="5"/>
      <c r="AL51" s="5"/>
      <c r="AM51" s="5"/>
      <c r="AN51" s="5"/>
      <c r="AO51" s="5"/>
      <c r="AP51" s="5"/>
      <c r="AQ51" s="3"/>
    </row>
    <row r="52" spans="1:43" ht="14.5" x14ac:dyDescent="0.35">
      <c r="A52" s="1280">
        <v>2016</v>
      </c>
      <c r="B52" s="1246" t="s">
        <v>253</v>
      </c>
      <c r="C52" s="1246" t="s">
        <v>58</v>
      </c>
      <c r="D52" s="1234">
        <v>2017</v>
      </c>
      <c r="E52" s="1246" t="s">
        <v>55</v>
      </c>
      <c r="F52" s="1016">
        <v>42644</v>
      </c>
      <c r="G52" s="1016">
        <v>42735</v>
      </c>
      <c r="H52" s="1016">
        <v>42736</v>
      </c>
      <c r="I52" s="1016">
        <v>42825</v>
      </c>
      <c r="J52" s="1016">
        <v>42826</v>
      </c>
      <c r="K52" s="1016">
        <v>42916</v>
      </c>
      <c r="L52" s="1016">
        <v>42917</v>
      </c>
      <c r="M52" s="1016">
        <v>43008</v>
      </c>
      <c r="N52" s="1285"/>
      <c r="O52" s="1272"/>
      <c r="P52" s="1284"/>
      <c r="Q52" s="2"/>
      <c r="U52" s="4"/>
      <c r="V52" s="9"/>
      <c r="W52" s="3"/>
      <c r="X52" s="3"/>
      <c r="Y52" s="3"/>
      <c r="Z52" s="3"/>
      <c r="AA52" s="3"/>
      <c r="AB52" s="98"/>
      <c r="AC52" s="98"/>
      <c r="AD52" s="98"/>
      <c r="AE52" s="5"/>
      <c r="AF52" s="5"/>
      <c r="AG52" s="5"/>
      <c r="AH52" s="5"/>
      <c r="AI52" s="5"/>
      <c r="AJ52" s="5"/>
      <c r="AK52" s="5"/>
      <c r="AL52" s="5"/>
      <c r="AM52" s="5"/>
      <c r="AN52" s="5"/>
      <c r="AO52" s="5"/>
      <c r="AP52" s="5"/>
      <c r="AQ52" s="3"/>
    </row>
    <row r="53" spans="1:43" ht="14.5" x14ac:dyDescent="0.35">
      <c r="A53" s="1280">
        <v>2017</v>
      </c>
      <c r="B53" s="1246" t="s">
        <v>254</v>
      </c>
      <c r="C53" s="1246" t="s">
        <v>55</v>
      </c>
      <c r="D53" s="1234">
        <v>2017</v>
      </c>
      <c r="E53" s="1246" t="s">
        <v>54</v>
      </c>
      <c r="F53" s="1016">
        <v>42917</v>
      </c>
      <c r="G53" s="1016">
        <v>43008</v>
      </c>
      <c r="H53" s="1016">
        <v>43009</v>
      </c>
      <c r="I53" s="1016">
        <v>43100</v>
      </c>
      <c r="J53" s="1016">
        <v>43101</v>
      </c>
      <c r="K53" s="1016">
        <v>43190</v>
      </c>
      <c r="L53" s="1016">
        <v>43191</v>
      </c>
      <c r="M53" s="1016">
        <v>43281</v>
      </c>
      <c r="N53" s="1285"/>
      <c r="O53" s="1272"/>
      <c r="P53" s="1284"/>
      <c r="Q53" s="2"/>
      <c r="U53" s="4"/>
      <c r="V53" s="10"/>
      <c r="W53" s="6"/>
      <c r="X53" s="6"/>
      <c r="Y53" s="3"/>
      <c r="Z53" s="3"/>
      <c r="AA53" s="3"/>
      <c r="AB53" s="98"/>
      <c r="AC53" s="98"/>
      <c r="AD53" s="98"/>
      <c r="AE53" s="3"/>
      <c r="AF53" s="3"/>
      <c r="AG53" s="3"/>
      <c r="AH53" s="3"/>
      <c r="AI53" s="3"/>
      <c r="AJ53" s="3"/>
      <c r="AK53" s="3"/>
      <c r="AL53" s="3"/>
      <c r="AM53" s="3"/>
      <c r="AN53" s="3"/>
      <c r="AO53" s="3"/>
      <c r="AP53" s="3"/>
      <c r="AQ53" s="3"/>
    </row>
    <row r="54" spans="1:43" ht="14.5" x14ac:dyDescent="0.35">
      <c r="A54" s="1280">
        <v>2017</v>
      </c>
      <c r="B54" s="1246" t="s">
        <v>254</v>
      </c>
      <c r="C54" s="1246" t="s">
        <v>58</v>
      </c>
      <c r="D54" s="1282">
        <v>2018</v>
      </c>
      <c r="E54" s="1246" t="s">
        <v>55</v>
      </c>
      <c r="F54" s="1016">
        <v>43009</v>
      </c>
      <c r="G54" s="1016">
        <v>43100</v>
      </c>
      <c r="H54" s="1016">
        <f>Start!$F54+92</f>
        <v>43101</v>
      </c>
      <c r="I54" s="1016">
        <v>43190</v>
      </c>
      <c r="J54" s="1016">
        <v>43191</v>
      </c>
      <c r="K54" s="1016">
        <v>43281</v>
      </c>
      <c r="L54" s="1016">
        <v>43282</v>
      </c>
      <c r="M54" s="1016">
        <v>43373</v>
      </c>
      <c r="N54" s="1285"/>
      <c r="O54" s="1272"/>
      <c r="P54" s="1284"/>
      <c r="Q54" s="2"/>
      <c r="U54" s="4"/>
      <c r="V54" s="10"/>
      <c r="W54" s="6"/>
      <c r="X54" s="6"/>
      <c r="Y54" s="3"/>
      <c r="Z54" s="3"/>
      <c r="AA54" s="3"/>
      <c r="AB54" s="98"/>
      <c r="AC54" s="98"/>
      <c r="AD54" s="98"/>
      <c r="AE54" s="3"/>
      <c r="AF54" s="3"/>
      <c r="AG54" s="3"/>
      <c r="AH54" s="3"/>
      <c r="AI54" s="3"/>
      <c r="AJ54" s="3"/>
      <c r="AK54" s="3"/>
      <c r="AL54" s="3"/>
      <c r="AM54" s="3"/>
      <c r="AN54" s="3"/>
      <c r="AO54" s="3"/>
      <c r="AP54" s="3"/>
      <c r="AQ54" s="3"/>
    </row>
    <row r="55" spans="1:43" ht="14.5" x14ac:dyDescent="0.35">
      <c r="A55" s="1280">
        <v>2018</v>
      </c>
      <c r="B55" s="1246" t="s">
        <v>486</v>
      </c>
      <c r="C55" s="1246" t="s">
        <v>55</v>
      </c>
      <c r="D55" s="1282">
        <v>2018</v>
      </c>
      <c r="E55" s="1246" t="s">
        <v>54</v>
      </c>
      <c r="F55" s="1016">
        <v>43282</v>
      </c>
      <c r="G55" s="1016">
        <v>43373</v>
      </c>
      <c r="H55" s="1016">
        <f>Start!$F55+92</f>
        <v>43374</v>
      </c>
      <c r="I55" s="1016">
        <v>43465</v>
      </c>
      <c r="J55" s="1016">
        <v>43466</v>
      </c>
      <c r="K55" s="1016">
        <v>43555</v>
      </c>
      <c r="L55" s="1016">
        <v>43556</v>
      </c>
      <c r="M55" s="1016">
        <v>43646</v>
      </c>
      <c r="N55" s="1285"/>
      <c r="O55" s="1272"/>
      <c r="P55" s="1284"/>
      <c r="Q55" s="2"/>
      <c r="U55" s="4"/>
      <c r="V55" s="10"/>
      <c r="W55" s="6"/>
      <c r="X55" s="6"/>
      <c r="Y55" s="3"/>
      <c r="Z55" s="3"/>
      <c r="AA55" s="3"/>
      <c r="AB55" s="98"/>
      <c r="AC55" s="98"/>
      <c r="AD55" s="98"/>
      <c r="AE55" s="3"/>
      <c r="AF55" s="3"/>
      <c r="AG55" s="3"/>
      <c r="AH55" s="3"/>
      <c r="AI55" s="3"/>
      <c r="AJ55" s="3"/>
      <c r="AK55" s="3"/>
      <c r="AL55" s="3"/>
      <c r="AM55" s="3"/>
      <c r="AN55" s="3"/>
      <c r="AO55" s="3"/>
      <c r="AP55" s="3"/>
      <c r="AQ55" s="3"/>
    </row>
    <row r="56" spans="1:43" ht="14.5" x14ac:dyDescent="0.35">
      <c r="A56" s="1280">
        <v>2018</v>
      </c>
      <c r="B56" s="1246" t="s">
        <v>486</v>
      </c>
      <c r="C56" s="1246" t="s">
        <v>58</v>
      </c>
      <c r="D56" s="1282">
        <v>2019</v>
      </c>
      <c r="E56" s="1246" t="s">
        <v>55</v>
      </c>
      <c r="F56" s="1016">
        <v>43374</v>
      </c>
      <c r="G56" s="1016">
        <v>43465</v>
      </c>
      <c r="H56" s="1016">
        <f>Start!$F56+92</f>
        <v>43466</v>
      </c>
      <c r="I56" s="1016">
        <v>43555</v>
      </c>
      <c r="J56" s="1016">
        <v>43556</v>
      </c>
      <c r="K56" s="1016">
        <v>43646</v>
      </c>
      <c r="L56" s="1016">
        <v>43647</v>
      </c>
      <c r="M56" s="1016">
        <v>43738</v>
      </c>
      <c r="N56" s="1285"/>
      <c r="O56" s="1272"/>
      <c r="P56" s="1284"/>
      <c r="Q56" s="2"/>
      <c r="U56" s="4"/>
      <c r="V56" s="10"/>
      <c r="W56" s="6"/>
      <c r="X56" s="6"/>
      <c r="Y56" s="3"/>
      <c r="Z56" s="3"/>
      <c r="AA56" s="3"/>
      <c r="AB56" s="98"/>
      <c r="AC56" s="98"/>
      <c r="AD56" s="98"/>
      <c r="AE56" s="3"/>
      <c r="AF56" s="3"/>
      <c r="AG56" s="3"/>
      <c r="AH56" s="3"/>
      <c r="AI56" s="3"/>
      <c r="AJ56" s="3"/>
      <c r="AK56" s="3"/>
      <c r="AL56" s="3"/>
      <c r="AM56" s="3"/>
      <c r="AN56" s="3"/>
      <c r="AO56" s="3"/>
      <c r="AP56" s="3"/>
      <c r="AQ56" s="3"/>
    </row>
    <row r="57" spans="1:43" ht="14.5" x14ac:dyDescent="0.35">
      <c r="A57" s="1280">
        <v>2019</v>
      </c>
      <c r="B57" s="1246" t="s">
        <v>487</v>
      </c>
      <c r="C57" s="1246" t="s">
        <v>55</v>
      </c>
      <c r="D57" s="1282">
        <v>2019</v>
      </c>
      <c r="E57" s="1246" t="s">
        <v>54</v>
      </c>
      <c r="F57" s="1016">
        <v>43647</v>
      </c>
      <c r="G57" s="1016">
        <v>43738</v>
      </c>
      <c r="H57" s="1016">
        <f>Start!$F57+92</f>
        <v>43739</v>
      </c>
      <c r="I57" s="1016">
        <v>43830</v>
      </c>
      <c r="J57" s="1016">
        <v>43831</v>
      </c>
      <c r="K57" s="1016">
        <v>43921</v>
      </c>
      <c r="L57" s="1016">
        <v>43922</v>
      </c>
      <c r="M57" s="1016">
        <v>44012</v>
      </c>
      <c r="N57" s="1285"/>
      <c r="O57" s="1272"/>
      <c r="P57" s="1284"/>
      <c r="Q57" s="2"/>
      <c r="U57" s="4"/>
      <c r="V57" s="10"/>
      <c r="W57" s="6"/>
      <c r="X57" s="6"/>
      <c r="Y57" s="3"/>
      <c r="Z57" s="3"/>
      <c r="AA57" s="3"/>
      <c r="AB57" s="98"/>
      <c r="AC57" s="98"/>
      <c r="AD57" s="98"/>
      <c r="AE57" s="3"/>
      <c r="AF57" s="3"/>
      <c r="AG57" s="3"/>
      <c r="AH57" s="3"/>
      <c r="AI57" s="3"/>
      <c r="AJ57" s="3"/>
      <c r="AK57" s="3"/>
      <c r="AL57" s="3"/>
      <c r="AM57" s="3"/>
      <c r="AN57" s="3"/>
      <c r="AO57" s="3"/>
      <c r="AP57" s="3"/>
      <c r="AQ57" s="3"/>
    </row>
    <row r="58" spans="1:43" ht="14.5" x14ac:dyDescent="0.35">
      <c r="A58" s="1280">
        <v>2019</v>
      </c>
      <c r="B58" s="1246" t="s">
        <v>487</v>
      </c>
      <c r="C58" s="1246" t="s">
        <v>58</v>
      </c>
      <c r="D58" s="1282">
        <v>2020</v>
      </c>
      <c r="E58" s="1246" t="s">
        <v>55</v>
      </c>
      <c r="F58" s="1016">
        <v>43739</v>
      </c>
      <c r="G58" s="1016">
        <v>43830</v>
      </c>
      <c r="H58" s="1016">
        <f>Start!$F58+92</f>
        <v>43831</v>
      </c>
      <c r="I58" s="1016">
        <v>43921</v>
      </c>
      <c r="J58" s="1016">
        <v>43922</v>
      </c>
      <c r="K58" s="1016">
        <v>44012</v>
      </c>
      <c r="L58" s="1016">
        <v>44013</v>
      </c>
      <c r="M58" s="1016">
        <v>44104</v>
      </c>
      <c r="N58" s="1285"/>
      <c r="O58" s="1272"/>
      <c r="P58" s="1284"/>
      <c r="Q58" s="2"/>
      <c r="U58" s="4"/>
      <c r="V58" s="10"/>
      <c r="W58" s="6"/>
      <c r="X58" s="6"/>
      <c r="Y58" s="3"/>
      <c r="Z58" s="3"/>
      <c r="AA58" s="3"/>
      <c r="AB58" s="98"/>
      <c r="AC58" s="98"/>
      <c r="AD58" s="98"/>
      <c r="AE58" s="3"/>
      <c r="AF58" s="3"/>
      <c r="AG58" s="3"/>
      <c r="AH58" s="3"/>
      <c r="AI58" s="3"/>
      <c r="AJ58" s="3"/>
      <c r="AK58" s="3"/>
      <c r="AL58" s="3"/>
      <c r="AM58" s="3"/>
      <c r="AN58" s="3"/>
      <c r="AO58" s="3"/>
      <c r="AP58" s="3"/>
      <c r="AQ58" s="3"/>
    </row>
    <row r="59" spans="1:43" ht="14.5" x14ac:dyDescent="0.35">
      <c r="A59" s="1280">
        <v>2020</v>
      </c>
      <c r="B59" s="1246" t="s">
        <v>488</v>
      </c>
      <c r="C59" s="1246" t="s">
        <v>55</v>
      </c>
      <c r="D59" s="1282">
        <v>2020</v>
      </c>
      <c r="E59" s="1246" t="s">
        <v>54</v>
      </c>
      <c r="F59" s="1016">
        <v>44013</v>
      </c>
      <c r="G59" s="1016">
        <v>44104</v>
      </c>
      <c r="H59" s="1016">
        <f>Start!$F59+92</f>
        <v>44105</v>
      </c>
      <c r="I59" s="1016">
        <v>44196</v>
      </c>
      <c r="J59" s="1016">
        <v>44197</v>
      </c>
      <c r="K59" s="1016">
        <v>44286</v>
      </c>
      <c r="L59" s="1016">
        <v>44287</v>
      </c>
      <c r="M59" s="1016">
        <v>44377</v>
      </c>
      <c r="N59" s="1285"/>
      <c r="O59" s="1272"/>
      <c r="P59" s="1284"/>
      <c r="Q59" s="2"/>
      <c r="U59" s="4" t="s">
        <v>0</v>
      </c>
      <c r="V59" s="10"/>
      <c r="W59" s="6"/>
      <c r="X59" s="6"/>
      <c r="Y59" s="3"/>
      <c r="Z59" s="3"/>
      <c r="AA59" s="3"/>
      <c r="AB59" s="98"/>
      <c r="AC59" s="98"/>
      <c r="AD59" s="98"/>
      <c r="AE59" s="3"/>
      <c r="AF59" s="3"/>
      <c r="AG59" s="3"/>
      <c r="AH59" s="3"/>
      <c r="AI59" s="3"/>
      <c r="AJ59" s="3"/>
      <c r="AK59" s="3"/>
      <c r="AL59" s="3"/>
      <c r="AM59" s="3"/>
      <c r="AN59" s="3"/>
      <c r="AO59" s="3"/>
      <c r="AP59" s="3"/>
      <c r="AQ59" s="3"/>
    </row>
    <row r="60" spans="1:43" ht="14.5" x14ac:dyDescent="0.35">
      <c r="A60" s="1280">
        <v>2020</v>
      </c>
      <c r="B60" s="1246" t="s">
        <v>488</v>
      </c>
      <c r="C60" s="1246" t="s">
        <v>58</v>
      </c>
      <c r="D60" s="1282">
        <v>2021</v>
      </c>
      <c r="E60" s="1246" t="s">
        <v>55</v>
      </c>
      <c r="F60" s="1016">
        <v>44105</v>
      </c>
      <c r="G60" s="1016">
        <v>44196</v>
      </c>
      <c r="H60" s="1016">
        <f>Start!$F60+92</f>
        <v>44197</v>
      </c>
      <c r="I60" s="1016">
        <v>44286</v>
      </c>
      <c r="J60" s="1016">
        <v>44287</v>
      </c>
      <c r="K60" s="1016">
        <v>44377</v>
      </c>
      <c r="L60" s="1016">
        <v>44378</v>
      </c>
      <c r="M60" s="1016">
        <v>44469</v>
      </c>
      <c r="N60" s="1285"/>
      <c r="O60" s="1272"/>
      <c r="P60" s="1284"/>
      <c r="Q60" s="2"/>
      <c r="U60" s="4"/>
      <c r="V60" s="10"/>
      <c r="W60" s="6"/>
      <c r="X60" s="6"/>
      <c r="Y60" s="3"/>
      <c r="Z60" s="3"/>
      <c r="AA60" s="3"/>
      <c r="AB60" s="98"/>
      <c r="AC60" s="98"/>
      <c r="AD60" s="98"/>
      <c r="AE60" s="3"/>
      <c r="AF60" s="3"/>
      <c r="AG60" s="3"/>
      <c r="AH60" s="3"/>
      <c r="AI60" s="3"/>
      <c r="AJ60" s="3"/>
      <c r="AK60" s="3"/>
      <c r="AL60" s="3"/>
      <c r="AM60" s="3"/>
      <c r="AN60" s="3"/>
      <c r="AO60" s="3"/>
      <c r="AP60" s="3"/>
      <c r="AQ60" s="3"/>
    </row>
    <row r="61" spans="1:43" ht="14.5" x14ac:dyDescent="0.35">
      <c r="A61" s="1280">
        <v>2021</v>
      </c>
      <c r="B61" s="1246" t="s">
        <v>489</v>
      </c>
      <c r="C61" s="1246" t="s">
        <v>55</v>
      </c>
      <c r="D61" s="1282">
        <v>2021</v>
      </c>
      <c r="E61" s="1246" t="s">
        <v>54</v>
      </c>
      <c r="F61" s="1016">
        <v>44378</v>
      </c>
      <c r="G61" s="1016">
        <v>44469</v>
      </c>
      <c r="H61" s="1016">
        <f>Start!$F61+92</f>
        <v>44470</v>
      </c>
      <c r="I61" s="1016">
        <v>44561</v>
      </c>
      <c r="J61" s="1016">
        <v>44562</v>
      </c>
      <c r="K61" s="1016">
        <v>44651</v>
      </c>
      <c r="L61" s="1016">
        <v>44652</v>
      </c>
      <c r="M61" s="1016">
        <v>44742</v>
      </c>
      <c r="N61" s="1285"/>
      <c r="O61" s="1272"/>
      <c r="P61" s="1284"/>
      <c r="Q61" s="2"/>
      <c r="U61" s="4"/>
      <c r="V61" s="10"/>
      <c r="W61" s="6"/>
      <c r="X61" s="6"/>
      <c r="Y61" s="3"/>
      <c r="Z61" s="3"/>
      <c r="AA61" s="3"/>
      <c r="AB61" s="98"/>
      <c r="AC61" s="98"/>
      <c r="AD61" s="98"/>
      <c r="AE61" s="3"/>
      <c r="AF61" s="3"/>
      <c r="AG61" s="3"/>
      <c r="AH61" s="3"/>
      <c r="AI61" s="3"/>
      <c r="AJ61" s="3"/>
      <c r="AK61" s="3"/>
      <c r="AL61" s="3"/>
      <c r="AM61" s="3"/>
      <c r="AN61" s="3"/>
      <c r="AO61" s="3"/>
      <c r="AP61" s="3"/>
      <c r="AQ61" s="3"/>
    </row>
    <row r="62" spans="1:43" ht="14.5" x14ac:dyDescent="0.35">
      <c r="A62" s="1280">
        <v>2021</v>
      </c>
      <c r="B62" s="1246" t="s">
        <v>489</v>
      </c>
      <c r="C62" s="1246" t="s">
        <v>58</v>
      </c>
      <c r="D62" s="1234">
        <v>2022</v>
      </c>
      <c r="E62" s="1246" t="s">
        <v>55</v>
      </c>
      <c r="F62" s="1016">
        <v>44470</v>
      </c>
      <c r="G62" s="1016">
        <v>44561</v>
      </c>
      <c r="H62" s="1016">
        <f>Start!$F62+92</f>
        <v>44562</v>
      </c>
      <c r="I62" s="1016">
        <v>44651</v>
      </c>
      <c r="J62" s="1016">
        <v>44652</v>
      </c>
      <c r="K62" s="1016">
        <v>44742</v>
      </c>
      <c r="L62" s="1016">
        <v>44743</v>
      </c>
      <c r="M62" s="1016">
        <v>44834</v>
      </c>
      <c r="N62" s="1285"/>
      <c r="O62" s="1272"/>
      <c r="P62" s="1284"/>
      <c r="Q62" s="2"/>
      <c r="U62" s="4"/>
      <c r="V62" s="10"/>
      <c r="W62" s="6"/>
      <c r="X62" s="6"/>
      <c r="Y62" s="3"/>
      <c r="Z62" s="3"/>
      <c r="AA62" s="3"/>
      <c r="AB62" s="98"/>
      <c r="AC62" s="98"/>
      <c r="AD62" s="98"/>
      <c r="AE62" s="3"/>
      <c r="AF62" s="3"/>
      <c r="AG62" s="3"/>
      <c r="AH62" s="3"/>
      <c r="AI62" s="3"/>
      <c r="AJ62" s="3"/>
      <c r="AK62" s="3"/>
      <c r="AL62" s="3"/>
      <c r="AM62" s="3"/>
      <c r="AN62" s="3"/>
      <c r="AO62" s="3"/>
      <c r="AP62" s="3"/>
      <c r="AQ62" s="3"/>
    </row>
    <row r="63" spans="1:43" ht="14.5" x14ac:dyDescent="0.35">
      <c r="A63" s="1283">
        <v>2022</v>
      </c>
      <c r="B63" s="1284" t="s">
        <v>826</v>
      </c>
      <c r="C63" s="1246" t="s">
        <v>55</v>
      </c>
      <c r="D63" s="1272">
        <v>2022</v>
      </c>
      <c r="E63" s="1246" t="s">
        <v>54</v>
      </c>
      <c r="F63" s="1016">
        <v>44743</v>
      </c>
      <c r="G63" s="1016">
        <v>44834</v>
      </c>
      <c r="H63" s="1016">
        <f>Start!$F63+92</f>
        <v>44835</v>
      </c>
      <c r="I63" s="1016">
        <v>44926</v>
      </c>
      <c r="J63" s="1016">
        <v>44927</v>
      </c>
      <c r="K63" s="1016">
        <v>45016</v>
      </c>
      <c r="L63" s="1016">
        <v>45017</v>
      </c>
      <c r="M63" s="1016">
        <v>45107</v>
      </c>
      <c r="N63" s="1285"/>
      <c r="O63" s="1272"/>
      <c r="P63" s="1284"/>
      <c r="Q63" s="2"/>
      <c r="U63" s="4"/>
      <c r="V63" s="10"/>
      <c r="W63" s="6"/>
      <c r="X63" s="6"/>
      <c r="Y63" s="3"/>
      <c r="Z63" s="3"/>
      <c r="AA63" s="3"/>
      <c r="AB63" s="98"/>
      <c r="AC63" s="98"/>
      <c r="AD63" s="98"/>
      <c r="AE63" s="3"/>
      <c r="AF63" s="3"/>
      <c r="AG63" s="3"/>
      <c r="AH63" s="3"/>
      <c r="AI63" s="3"/>
      <c r="AJ63" s="3"/>
      <c r="AK63" s="3"/>
      <c r="AL63" s="3"/>
      <c r="AM63" s="3"/>
      <c r="AN63" s="3"/>
      <c r="AO63" s="3"/>
      <c r="AP63" s="3"/>
      <c r="AQ63" s="3"/>
    </row>
    <row r="64" spans="1:43" ht="14.5" x14ac:dyDescent="0.35">
      <c r="A64" s="1283">
        <v>2022</v>
      </c>
      <c r="B64" s="1284" t="s">
        <v>826</v>
      </c>
      <c r="C64" s="1246" t="s">
        <v>58</v>
      </c>
      <c r="D64" s="1272">
        <v>2023</v>
      </c>
      <c r="E64" s="1246" t="s">
        <v>55</v>
      </c>
      <c r="F64" s="1016">
        <v>44835</v>
      </c>
      <c r="G64" s="1016">
        <v>44926</v>
      </c>
      <c r="H64" s="1016">
        <f>Start!$F64+92</f>
        <v>44927</v>
      </c>
      <c r="I64" s="1016">
        <v>45016</v>
      </c>
      <c r="J64" s="1016">
        <v>45017</v>
      </c>
      <c r="K64" s="1016">
        <v>45107</v>
      </c>
      <c r="L64" s="1016">
        <v>45108</v>
      </c>
      <c r="M64" s="1016">
        <v>45199</v>
      </c>
      <c r="N64" s="1285"/>
      <c r="O64" s="1272"/>
      <c r="P64" s="1284"/>
      <c r="Q64" s="2"/>
      <c r="U64" s="4"/>
      <c r="V64" s="10"/>
      <c r="W64" s="6"/>
      <c r="X64" s="6"/>
      <c r="Y64" s="3"/>
      <c r="Z64" s="3"/>
      <c r="AA64" s="3"/>
      <c r="AB64" s="98"/>
      <c r="AC64" s="98"/>
      <c r="AD64" s="98"/>
      <c r="AE64" s="3"/>
      <c r="AF64" s="3"/>
      <c r="AG64" s="3"/>
      <c r="AH64" s="3"/>
      <c r="AI64" s="3"/>
      <c r="AJ64" s="3"/>
      <c r="AK64" s="3"/>
      <c r="AL64" s="3"/>
      <c r="AM64" s="3"/>
      <c r="AN64" s="3"/>
      <c r="AO64" s="3"/>
      <c r="AP64" s="3"/>
      <c r="AQ64" s="3"/>
    </row>
    <row r="65" spans="1:43" ht="14.5" x14ac:dyDescent="0.35">
      <c r="A65" s="1283">
        <v>2023</v>
      </c>
      <c r="B65" s="1284" t="s">
        <v>828</v>
      </c>
      <c r="C65" s="1246" t="s">
        <v>55</v>
      </c>
      <c r="D65" s="1272">
        <v>2023</v>
      </c>
      <c r="E65" s="1246" t="s">
        <v>54</v>
      </c>
      <c r="F65" s="1016">
        <v>45108</v>
      </c>
      <c r="G65" s="1016">
        <v>45199</v>
      </c>
      <c r="H65" s="1016">
        <f>Start!$F65+92</f>
        <v>45200</v>
      </c>
      <c r="I65" s="1016">
        <v>45291</v>
      </c>
      <c r="J65" s="1016">
        <v>45292</v>
      </c>
      <c r="K65" s="1016">
        <v>45382</v>
      </c>
      <c r="L65" s="1016">
        <v>45383</v>
      </c>
      <c r="M65" s="1016">
        <v>45473</v>
      </c>
      <c r="N65" s="1285"/>
      <c r="O65" s="1272"/>
      <c r="P65" s="1284"/>
      <c r="Q65" s="2"/>
      <c r="U65" s="4"/>
      <c r="V65" s="10"/>
      <c r="W65" s="6"/>
      <c r="X65" s="6"/>
      <c r="Y65" s="3"/>
      <c r="Z65" s="3"/>
      <c r="AA65" s="3"/>
      <c r="AB65" s="98"/>
      <c r="AC65" s="98"/>
      <c r="AD65" s="98"/>
      <c r="AE65" s="3"/>
      <c r="AF65" s="3"/>
      <c r="AG65" s="3"/>
      <c r="AH65" s="3"/>
      <c r="AI65" s="3"/>
      <c r="AJ65" s="3"/>
      <c r="AK65" s="3"/>
      <c r="AL65" s="3"/>
      <c r="AM65" s="3"/>
      <c r="AN65" s="3"/>
      <c r="AO65" s="3"/>
      <c r="AP65" s="3"/>
      <c r="AQ65" s="3"/>
    </row>
    <row r="66" spans="1:43" ht="14.5" x14ac:dyDescent="0.35">
      <c r="A66" s="1283">
        <v>2023</v>
      </c>
      <c r="B66" s="1284" t="s">
        <v>828</v>
      </c>
      <c r="C66" s="1246" t="s">
        <v>58</v>
      </c>
      <c r="D66" s="1272">
        <v>2024</v>
      </c>
      <c r="E66" s="1246" t="s">
        <v>55</v>
      </c>
      <c r="F66" s="1016">
        <v>45200</v>
      </c>
      <c r="G66" s="1016">
        <v>45291</v>
      </c>
      <c r="H66" s="1016">
        <f>Start!$F66+92</f>
        <v>45292</v>
      </c>
      <c r="I66" s="1016">
        <v>45382</v>
      </c>
      <c r="J66" s="1016">
        <v>45383</v>
      </c>
      <c r="K66" s="1016">
        <v>45473</v>
      </c>
      <c r="L66" s="1016">
        <v>45474</v>
      </c>
      <c r="M66" s="1016">
        <v>45930</v>
      </c>
      <c r="N66" s="1285"/>
      <c r="O66" s="1272"/>
      <c r="P66" s="1284"/>
      <c r="Q66" s="2"/>
      <c r="U66" s="4"/>
      <c r="V66" s="10"/>
      <c r="W66" s="6"/>
      <c r="X66" s="6"/>
      <c r="Y66" s="3"/>
      <c r="Z66" s="3"/>
      <c r="AA66" s="3"/>
      <c r="AB66" s="98"/>
      <c r="AC66" s="98"/>
      <c r="AD66" s="98"/>
      <c r="AE66" s="3"/>
      <c r="AF66" s="3"/>
      <c r="AG66" s="3"/>
      <c r="AH66" s="3"/>
      <c r="AI66" s="3"/>
      <c r="AJ66" s="3"/>
      <c r="AK66" s="3"/>
      <c r="AL66" s="3"/>
      <c r="AM66" s="3"/>
      <c r="AN66" s="3"/>
      <c r="AO66" s="3"/>
      <c r="AP66" s="3"/>
      <c r="AQ66" s="3"/>
    </row>
    <row r="67" spans="1:43" ht="14.5" x14ac:dyDescent="0.35">
      <c r="A67" s="1283">
        <v>2024</v>
      </c>
      <c r="B67" s="1284" t="s">
        <v>827</v>
      </c>
      <c r="C67" s="1246" t="s">
        <v>55</v>
      </c>
      <c r="D67" s="1272">
        <v>2024</v>
      </c>
      <c r="E67" s="1246" t="s">
        <v>54</v>
      </c>
      <c r="F67" s="1016">
        <v>45474</v>
      </c>
      <c r="G67" s="1016">
        <v>45565</v>
      </c>
      <c r="H67" s="1016">
        <f>Start!$F67+92</f>
        <v>45566</v>
      </c>
      <c r="I67" s="1016">
        <v>45657</v>
      </c>
      <c r="J67" s="1016">
        <v>45658</v>
      </c>
      <c r="K67" s="1016">
        <v>45747</v>
      </c>
      <c r="L67" s="1016">
        <v>45748</v>
      </c>
      <c r="M67" s="1016">
        <v>45838</v>
      </c>
      <c r="N67" s="1285"/>
      <c r="O67" s="1272"/>
      <c r="P67" s="1284"/>
      <c r="Q67" s="2"/>
      <c r="U67" s="4"/>
      <c r="V67" s="10"/>
      <c r="W67" s="6"/>
      <c r="X67" s="6"/>
      <c r="Y67" s="3"/>
      <c r="Z67" s="3"/>
      <c r="AA67" s="3"/>
      <c r="AB67" s="98"/>
      <c r="AC67" s="98"/>
      <c r="AD67" s="98"/>
      <c r="AE67" s="3"/>
      <c r="AF67" s="3"/>
      <c r="AG67" s="3"/>
      <c r="AH67" s="3"/>
      <c r="AI67" s="3"/>
      <c r="AJ67" s="3"/>
      <c r="AK67" s="3"/>
      <c r="AL67" s="3"/>
      <c r="AM67" s="3"/>
      <c r="AN67" s="3"/>
      <c r="AO67" s="3"/>
      <c r="AP67" s="3"/>
      <c r="AQ67" s="3"/>
    </row>
    <row r="68" spans="1:43" ht="14.5" x14ac:dyDescent="0.35">
      <c r="A68" s="1283">
        <v>2024</v>
      </c>
      <c r="B68" s="1284" t="s">
        <v>827</v>
      </c>
      <c r="C68" s="1246" t="s">
        <v>58</v>
      </c>
      <c r="D68" s="1272">
        <v>2025</v>
      </c>
      <c r="E68" s="1246" t="s">
        <v>55</v>
      </c>
      <c r="F68" s="1016">
        <v>45566</v>
      </c>
      <c r="G68" s="1016">
        <v>45657</v>
      </c>
      <c r="H68" s="1016">
        <f>Start!$F68+92</f>
        <v>45658</v>
      </c>
      <c r="I68" s="1016">
        <v>45747</v>
      </c>
      <c r="J68" s="1016">
        <v>45748</v>
      </c>
      <c r="K68" s="1016">
        <v>45838</v>
      </c>
      <c r="L68" s="1016">
        <v>45839</v>
      </c>
      <c r="M68" s="1016">
        <v>46295</v>
      </c>
      <c r="N68" s="1285"/>
      <c r="O68" s="1272"/>
      <c r="P68" s="1284"/>
      <c r="Q68" s="2"/>
      <c r="U68" s="4"/>
      <c r="V68" s="10"/>
      <c r="W68" s="6"/>
      <c r="X68" s="6"/>
      <c r="Y68" s="3"/>
      <c r="Z68" s="3"/>
      <c r="AA68" s="3"/>
      <c r="AB68" s="98"/>
      <c r="AC68" s="98"/>
      <c r="AD68" s="98"/>
      <c r="AE68" s="3"/>
      <c r="AF68" s="3"/>
      <c r="AG68" s="3"/>
      <c r="AH68" s="3"/>
      <c r="AI68" s="3"/>
      <c r="AJ68" s="3"/>
      <c r="AK68" s="3"/>
      <c r="AL68" s="3"/>
      <c r="AM68" s="3"/>
      <c r="AN68" s="3"/>
      <c r="AO68" s="3"/>
      <c r="AP68" s="3"/>
      <c r="AQ68" s="3"/>
    </row>
    <row r="69" spans="1:43" ht="14.5" x14ac:dyDescent="0.35">
      <c r="A69" s="1283">
        <v>2025</v>
      </c>
      <c r="B69" s="1284" t="s">
        <v>829</v>
      </c>
      <c r="C69" s="1284" t="s">
        <v>55</v>
      </c>
      <c r="D69" s="1272">
        <v>2025</v>
      </c>
      <c r="E69" s="1246" t="s">
        <v>54</v>
      </c>
      <c r="F69" s="1016">
        <v>45839</v>
      </c>
      <c r="G69" s="1016">
        <v>45930</v>
      </c>
      <c r="H69" s="1016">
        <f>Start!$F69+92</f>
        <v>45931</v>
      </c>
      <c r="I69" s="1016">
        <v>46387</v>
      </c>
      <c r="J69" s="1016">
        <v>46023</v>
      </c>
      <c r="K69" s="1243">
        <v>46112</v>
      </c>
      <c r="L69" s="1243">
        <v>46113</v>
      </c>
      <c r="M69" s="1243">
        <v>46203</v>
      </c>
      <c r="N69" s="1285"/>
      <c r="O69" s="1272"/>
      <c r="P69" s="1284"/>
      <c r="Q69" s="2"/>
      <c r="U69" s="4"/>
      <c r="V69" s="10"/>
      <c r="W69" s="6"/>
      <c r="X69" s="6"/>
      <c r="Y69" s="3"/>
      <c r="Z69" s="3"/>
      <c r="AA69" s="3"/>
      <c r="AB69" s="98"/>
      <c r="AC69" s="98"/>
      <c r="AD69" s="98"/>
      <c r="AE69" s="3"/>
      <c r="AF69" s="3"/>
      <c r="AG69" s="3"/>
      <c r="AH69" s="3"/>
      <c r="AI69" s="3"/>
      <c r="AJ69" s="3"/>
      <c r="AK69" s="3"/>
      <c r="AL69" s="3"/>
      <c r="AM69" s="3"/>
      <c r="AN69" s="3"/>
      <c r="AO69" s="3"/>
      <c r="AP69" s="3"/>
      <c r="AQ69" s="3"/>
    </row>
    <row r="70" spans="1:43" ht="14.5" x14ac:dyDescent="0.35">
      <c r="A70" s="1283"/>
      <c r="B70" s="1284"/>
      <c r="C70" s="1284"/>
      <c r="D70" s="1272"/>
      <c r="E70" s="1284"/>
      <c r="F70" s="1243"/>
      <c r="G70" s="1243"/>
      <c r="H70" s="1243"/>
      <c r="I70" s="1243"/>
      <c r="J70" s="1243"/>
      <c r="K70" s="1243"/>
      <c r="L70" s="1243"/>
      <c r="M70" s="1243"/>
      <c r="N70" s="1285"/>
      <c r="O70" s="1272"/>
      <c r="P70" s="1284"/>
      <c r="Q70" s="2"/>
      <c r="U70" s="4"/>
      <c r="V70" s="10"/>
      <c r="W70" s="6"/>
      <c r="X70" s="6"/>
      <c r="Y70" s="3"/>
      <c r="Z70" s="3"/>
      <c r="AA70" s="3"/>
      <c r="AB70" s="98"/>
      <c r="AC70" s="98"/>
      <c r="AD70" s="98"/>
      <c r="AE70" s="3"/>
      <c r="AF70" s="3"/>
      <c r="AG70" s="3"/>
      <c r="AH70" s="3"/>
      <c r="AI70" s="3"/>
      <c r="AJ70" s="3"/>
      <c r="AK70" s="3"/>
      <c r="AL70" s="3"/>
      <c r="AM70" s="3"/>
      <c r="AN70" s="3"/>
      <c r="AO70" s="3"/>
      <c r="AP70" s="3"/>
      <c r="AQ70" s="3"/>
    </row>
    <row r="71" spans="1:43" ht="14.25" customHeight="1" x14ac:dyDescent="0.35">
      <c r="A71" s="1283"/>
      <c r="B71" s="1284"/>
      <c r="C71" s="1284"/>
      <c r="D71" s="1272"/>
      <c r="E71" s="1284"/>
      <c r="F71" s="1243"/>
      <c r="G71" s="1243"/>
      <c r="H71" s="1243"/>
      <c r="I71" s="1243"/>
      <c r="J71" s="1243"/>
      <c r="K71" s="1243"/>
      <c r="L71" s="1243"/>
      <c r="M71" s="1243"/>
      <c r="N71" s="1285"/>
      <c r="O71" s="1272"/>
      <c r="P71" s="1284"/>
      <c r="Q71" s="2"/>
      <c r="U71" s="4"/>
      <c r="V71" s="10"/>
      <c r="W71" s="6"/>
      <c r="X71" s="6"/>
      <c r="Y71" s="3"/>
      <c r="Z71" s="3"/>
      <c r="AA71" s="3"/>
      <c r="AB71" s="98"/>
      <c r="AC71" s="98"/>
      <c r="AD71" s="98"/>
      <c r="AE71" s="3"/>
      <c r="AF71" s="3"/>
      <c r="AG71" s="3"/>
      <c r="AH71" s="3"/>
      <c r="AI71" s="3"/>
      <c r="AJ71" s="3"/>
      <c r="AK71" s="3"/>
      <c r="AL71" s="3"/>
      <c r="AM71" s="3"/>
      <c r="AN71" s="3"/>
      <c r="AO71" s="3"/>
      <c r="AP71" s="3"/>
      <c r="AQ71" s="3"/>
    </row>
    <row r="72" spans="1:43" ht="14.25" customHeight="1" x14ac:dyDescent="0.35">
      <c r="A72" s="1283"/>
      <c r="B72" s="1284"/>
      <c r="C72" s="1284"/>
      <c r="D72" s="1272"/>
      <c r="E72" s="1284"/>
      <c r="F72" s="1243"/>
      <c r="G72" s="1243"/>
      <c r="H72" s="1243"/>
      <c r="I72" s="1243"/>
      <c r="J72" s="1243"/>
      <c r="K72" s="1243"/>
      <c r="L72" s="1243"/>
      <c r="M72" s="1243"/>
      <c r="N72" s="1285"/>
      <c r="O72" s="1272"/>
      <c r="P72" s="1284"/>
      <c r="Q72" s="2"/>
      <c r="U72" s="4"/>
      <c r="V72" s="10"/>
      <c r="W72" s="6"/>
      <c r="X72" s="6"/>
      <c r="Y72" s="3"/>
      <c r="Z72" s="3"/>
      <c r="AA72" s="3"/>
      <c r="AB72" s="98"/>
      <c r="AC72" s="98"/>
      <c r="AD72" s="98"/>
      <c r="AE72" s="3"/>
      <c r="AF72" s="3"/>
      <c r="AG72" s="3"/>
      <c r="AH72" s="3"/>
      <c r="AI72" s="3"/>
      <c r="AJ72" s="3"/>
      <c r="AK72" s="3"/>
      <c r="AL72" s="3"/>
      <c r="AM72" s="3"/>
      <c r="AN72" s="3"/>
      <c r="AO72" s="3"/>
      <c r="AP72" s="3"/>
      <c r="AQ72" s="3"/>
    </row>
    <row r="73" spans="1:43" ht="14.25" customHeight="1" x14ac:dyDescent="0.35">
      <c r="A73" s="1240"/>
      <c r="B73" s="1140"/>
      <c r="C73" s="1140"/>
      <c r="D73" s="1241"/>
      <c r="E73" s="1140"/>
      <c r="F73" s="1243"/>
      <c r="G73" s="1242"/>
      <c r="H73" s="1243"/>
      <c r="I73" s="1242"/>
      <c r="J73" s="1242"/>
      <c r="K73" s="1242"/>
      <c r="L73" s="1243"/>
      <c r="M73" s="1242"/>
      <c r="N73" s="1244"/>
      <c r="O73" s="1241"/>
      <c r="P73" s="1140"/>
      <c r="Q73" s="2"/>
      <c r="U73" s="4"/>
      <c r="V73" s="10"/>
      <c r="W73" s="6"/>
      <c r="X73" s="6"/>
      <c r="Y73" s="3"/>
      <c r="Z73" s="3"/>
      <c r="AA73" s="3"/>
      <c r="AB73" s="98"/>
      <c r="AC73" s="98"/>
      <c r="AD73" s="98"/>
      <c r="AE73" s="3"/>
      <c r="AF73" s="3"/>
      <c r="AG73" s="3"/>
      <c r="AH73" s="3"/>
      <c r="AI73" s="3"/>
      <c r="AJ73" s="3"/>
      <c r="AK73" s="3"/>
      <c r="AL73" s="3"/>
      <c r="AM73" s="3"/>
      <c r="AN73" s="3"/>
      <c r="AO73" s="3"/>
      <c r="AP73" s="3"/>
      <c r="AQ73" s="3"/>
    </row>
    <row r="74" spans="1:43" ht="14.25" customHeight="1" x14ac:dyDescent="0.35">
      <c r="A74" s="1240"/>
      <c r="B74" s="1140"/>
      <c r="C74" s="1140"/>
      <c r="D74" s="1241"/>
      <c r="E74" s="1140"/>
      <c r="F74" s="1243"/>
      <c r="G74" s="1242"/>
      <c r="H74" s="1243"/>
      <c r="I74" s="1242"/>
      <c r="J74" s="1242"/>
      <c r="K74" s="1242"/>
      <c r="L74" s="1243"/>
      <c r="M74" s="1242"/>
      <c r="N74" s="1244"/>
      <c r="O74" s="1241"/>
      <c r="P74" s="1140"/>
      <c r="Q74" s="2"/>
      <c r="U74" s="4"/>
      <c r="V74" s="10"/>
      <c r="W74" s="6"/>
      <c r="X74" s="6"/>
      <c r="Y74" s="3"/>
      <c r="Z74" s="3"/>
      <c r="AA74" s="3"/>
      <c r="AB74" s="98"/>
      <c r="AC74" s="98"/>
      <c r="AD74" s="98"/>
      <c r="AE74" s="3"/>
      <c r="AF74" s="3"/>
      <c r="AG74" s="3"/>
      <c r="AH74" s="3"/>
      <c r="AI74" s="3"/>
      <c r="AJ74" s="3"/>
      <c r="AK74" s="3"/>
      <c r="AL74" s="3"/>
      <c r="AM74" s="3"/>
      <c r="AN74" s="3"/>
      <c r="AO74" s="3"/>
      <c r="AP74" s="3"/>
      <c r="AQ74" s="3"/>
    </row>
    <row r="75" spans="1:43" ht="14.5" x14ac:dyDescent="0.35">
      <c r="A75" s="1240"/>
      <c r="B75" s="1140"/>
      <c r="C75" s="1140"/>
      <c r="D75" s="1241"/>
      <c r="E75" s="1140"/>
      <c r="F75" s="1243"/>
      <c r="G75" s="1242"/>
      <c r="H75" s="1243"/>
      <c r="I75" s="1242"/>
      <c r="J75" s="1242"/>
      <c r="K75" s="1242"/>
      <c r="L75" s="1243"/>
      <c r="M75" s="1242"/>
      <c r="N75" s="1244"/>
      <c r="O75" s="1241"/>
      <c r="P75" s="1140"/>
      <c r="Q75" s="2"/>
      <c r="U75" s="4"/>
      <c r="V75" s="10"/>
      <c r="W75" s="6"/>
      <c r="X75" s="6"/>
      <c r="Y75" s="3"/>
      <c r="Z75" s="3"/>
      <c r="AA75" s="3"/>
      <c r="AB75" s="98"/>
      <c r="AC75" s="98"/>
      <c r="AD75" s="98"/>
      <c r="AE75" s="3"/>
      <c r="AF75" s="3"/>
      <c r="AG75" s="3"/>
      <c r="AH75" s="3"/>
      <c r="AI75" s="3"/>
      <c r="AJ75" s="3"/>
      <c r="AK75" s="3"/>
      <c r="AL75" s="3"/>
      <c r="AM75" s="3"/>
      <c r="AN75" s="3"/>
      <c r="AO75" s="3"/>
      <c r="AP75" s="3"/>
      <c r="AQ75" s="3"/>
    </row>
    <row r="76" spans="1:43" ht="14.5" x14ac:dyDescent="0.35">
      <c r="A76" s="1240"/>
      <c r="B76" s="1140"/>
      <c r="C76" s="1140"/>
      <c r="D76" s="1241"/>
      <c r="E76" s="1140"/>
      <c r="F76" s="1243"/>
      <c r="G76" s="1242"/>
      <c r="H76" s="1243"/>
      <c r="I76" s="1242"/>
      <c r="J76" s="1242"/>
      <c r="K76" s="1242"/>
      <c r="L76" s="1243"/>
      <c r="M76" s="1242"/>
      <c r="N76" s="1244"/>
      <c r="O76" s="1241"/>
      <c r="P76" s="1140"/>
      <c r="Q76" s="2"/>
      <c r="U76" s="4"/>
      <c r="V76" s="10"/>
      <c r="W76" s="6"/>
      <c r="X76" s="6"/>
      <c r="Y76" s="3"/>
      <c r="Z76" s="3"/>
      <c r="AA76" s="3"/>
      <c r="AB76" s="98"/>
      <c r="AC76" s="98"/>
      <c r="AD76" s="98"/>
      <c r="AE76" s="3"/>
      <c r="AF76" s="3"/>
      <c r="AG76" s="3"/>
      <c r="AH76" s="3"/>
      <c r="AI76" s="3"/>
      <c r="AJ76" s="3"/>
      <c r="AK76" s="3"/>
      <c r="AL76" s="3"/>
      <c r="AM76" s="3"/>
      <c r="AN76" s="3"/>
      <c r="AO76" s="3"/>
      <c r="AP76" s="3"/>
      <c r="AQ76" s="3"/>
    </row>
    <row r="77" spans="1:43" ht="14.5" x14ac:dyDescent="0.35">
      <c r="A77" s="1240"/>
      <c r="B77" s="1140"/>
      <c r="C77" s="1140"/>
      <c r="D77" s="1241"/>
      <c r="E77" s="1140"/>
      <c r="F77" s="1243"/>
      <c r="G77" s="1242"/>
      <c r="H77" s="1243"/>
      <c r="I77" s="1242"/>
      <c r="J77" s="1242"/>
      <c r="K77" s="1242"/>
      <c r="L77" s="1243"/>
      <c r="M77" s="1242"/>
      <c r="N77" s="1244"/>
      <c r="O77" s="1241"/>
      <c r="P77" s="1140"/>
      <c r="Q77" s="2"/>
      <c r="U77" s="4"/>
      <c r="V77" s="10"/>
      <c r="W77" s="6"/>
      <c r="X77" s="6"/>
      <c r="Y77" s="3"/>
      <c r="Z77" s="3"/>
      <c r="AA77" s="3"/>
      <c r="AB77" s="98"/>
      <c r="AC77" s="98"/>
      <c r="AD77" s="98"/>
      <c r="AE77" s="3"/>
      <c r="AF77" s="3"/>
      <c r="AG77" s="3"/>
      <c r="AH77" s="3"/>
      <c r="AI77" s="3"/>
      <c r="AJ77" s="3"/>
      <c r="AK77" s="3"/>
      <c r="AL77" s="3"/>
      <c r="AM77" s="3"/>
      <c r="AN77" s="3"/>
      <c r="AO77" s="3"/>
      <c r="AP77" s="3"/>
      <c r="AQ77" s="3"/>
    </row>
    <row r="78" spans="1:43" ht="14.5" x14ac:dyDescent="0.35">
      <c r="A78" s="1240"/>
      <c r="B78" s="1140"/>
      <c r="C78" s="1140"/>
      <c r="D78" s="1241"/>
      <c r="E78" s="1140"/>
      <c r="F78" s="1243"/>
      <c r="G78" s="1242"/>
      <c r="H78" s="1243"/>
      <c r="I78" s="1242"/>
      <c r="J78" s="1242"/>
      <c r="K78" s="1242"/>
      <c r="L78" s="1243"/>
      <c r="M78" s="1242"/>
      <c r="N78" s="1244"/>
      <c r="O78" s="1241"/>
      <c r="P78" s="1140"/>
      <c r="Q78" s="2"/>
      <c r="U78" s="4"/>
      <c r="V78" s="10"/>
      <c r="W78" s="6"/>
      <c r="X78" s="6"/>
      <c r="Y78" s="3"/>
      <c r="Z78" s="3"/>
      <c r="AA78" s="3"/>
      <c r="AB78" s="98"/>
      <c r="AC78" s="98"/>
      <c r="AD78" s="98"/>
      <c r="AE78" s="3"/>
      <c r="AF78" s="3"/>
      <c r="AG78" s="3"/>
      <c r="AH78" s="3"/>
      <c r="AI78" s="3"/>
      <c r="AJ78" s="3"/>
      <c r="AK78" s="3"/>
      <c r="AL78" s="3"/>
      <c r="AM78" s="3"/>
      <c r="AN78" s="3"/>
      <c r="AO78" s="3"/>
      <c r="AP78" s="3"/>
      <c r="AQ78" s="3"/>
    </row>
    <row r="79" spans="1:43" ht="15" customHeight="1" x14ac:dyDescent="0.35">
      <c r="O79" s="3"/>
      <c r="U79" s="4"/>
      <c r="V79" s="10"/>
      <c r="AH79" s="3"/>
      <c r="AI79" s="3"/>
      <c r="AJ79" s="3"/>
      <c r="AK79" s="3"/>
      <c r="AL79" s="3"/>
      <c r="AM79" s="3"/>
      <c r="AN79" s="3"/>
      <c r="AO79" s="3"/>
      <c r="AP79" s="3"/>
      <c r="AQ79" s="3"/>
    </row>
    <row r="80" spans="1:43" ht="15" thickBot="1" x14ac:dyDescent="0.4">
      <c r="A80" s="1017" t="s">
        <v>136</v>
      </c>
      <c r="B80" s="1017" t="s">
        <v>137</v>
      </c>
      <c r="C80" s="1017" t="s">
        <v>138</v>
      </c>
      <c r="D80" s="1018" t="s">
        <v>442</v>
      </c>
      <c r="O80" s="3"/>
      <c r="U80" s="4"/>
      <c r="V80" s="10"/>
      <c r="AH80" s="3"/>
      <c r="AI80" s="3"/>
      <c r="AJ80" s="3"/>
      <c r="AK80" s="3"/>
      <c r="AL80" s="3"/>
      <c r="AM80" s="3"/>
      <c r="AN80" s="3"/>
      <c r="AO80" s="3"/>
      <c r="AP80" s="3"/>
      <c r="AQ80" s="3"/>
    </row>
    <row r="81" spans="1:43" ht="15" thickTop="1" x14ac:dyDescent="0.35">
      <c r="A81" s="1026" t="s">
        <v>444</v>
      </c>
      <c r="B81" s="1019" t="s">
        <v>445</v>
      </c>
      <c r="C81" s="1020">
        <v>9</v>
      </c>
      <c r="D81" s="1021"/>
      <c r="O81" s="3"/>
      <c r="U81" s="4"/>
      <c r="V81" s="10"/>
      <c r="AH81" s="3"/>
      <c r="AI81" s="3"/>
      <c r="AJ81" s="3"/>
      <c r="AK81" s="3"/>
      <c r="AL81" s="3"/>
      <c r="AM81" s="3"/>
      <c r="AN81" s="3"/>
      <c r="AO81" s="3"/>
      <c r="AP81" s="3"/>
      <c r="AQ81" s="3"/>
    </row>
    <row r="82" spans="1:43" ht="30" x14ac:dyDescent="0.4">
      <c r="A82" s="1022" t="s">
        <v>441</v>
      </c>
      <c r="B82" s="1023" t="s">
        <v>443</v>
      </c>
      <c r="C82" s="1024">
        <v>4</v>
      </c>
      <c r="D82" s="1025"/>
      <c r="O82" s="3"/>
      <c r="U82" s="4"/>
      <c r="V82" s="10"/>
      <c r="AH82" s="3"/>
      <c r="AI82" s="3"/>
      <c r="AJ82" s="3"/>
      <c r="AK82" s="3"/>
      <c r="AL82" s="3"/>
      <c r="AM82" s="3"/>
      <c r="AN82" s="3"/>
      <c r="AO82" s="3"/>
      <c r="AP82" s="3"/>
      <c r="AQ82" s="3"/>
    </row>
    <row r="83" spans="1:43" ht="28" x14ac:dyDescent="0.35">
      <c r="A83" s="1026" t="s">
        <v>566</v>
      </c>
      <c r="B83" s="1027" t="s">
        <v>139</v>
      </c>
      <c r="C83" s="1027">
        <v>10</v>
      </c>
      <c r="D83" s="1021"/>
      <c r="O83" s="3"/>
      <c r="U83" s="4"/>
      <c r="V83" s="10"/>
      <c r="AH83" s="3"/>
      <c r="AI83" s="3"/>
      <c r="AJ83" s="3"/>
      <c r="AK83" s="3"/>
      <c r="AL83" s="3"/>
      <c r="AM83" s="3"/>
      <c r="AN83" s="3"/>
      <c r="AO83" s="3"/>
      <c r="AP83" s="3"/>
      <c r="AQ83" s="3"/>
    </row>
    <row r="84" spans="1:43" ht="14.5" x14ac:dyDescent="0.35">
      <c r="A84" s="1028" t="s">
        <v>140</v>
      </c>
      <c r="B84" s="1029" t="s">
        <v>60</v>
      </c>
      <c r="C84" s="1029">
        <v>9</v>
      </c>
      <c r="D84" s="1030"/>
      <c r="O84" s="3"/>
      <c r="U84" s="4"/>
      <c r="V84" s="10"/>
      <c r="AH84" s="3"/>
      <c r="AI84" s="3"/>
      <c r="AJ84" s="3"/>
      <c r="AK84" s="3"/>
      <c r="AL84" s="3"/>
      <c r="AM84" s="3"/>
      <c r="AN84" s="3"/>
      <c r="AO84" s="3"/>
      <c r="AP84" s="3"/>
      <c r="AQ84" s="3"/>
    </row>
    <row r="85" spans="1:43" ht="14.5" x14ac:dyDescent="0.35">
      <c r="A85" s="1026" t="s">
        <v>330</v>
      </c>
      <c r="B85" s="1027" t="s">
        <v>142</v>
      </c>
      <c r="C85" s="1027">
        <v>9</v>
      </c>
      <c r="D85" s="1021"/>
      <c r="O85" s="3"/>
      <c r="U85" s="4"/>
      <c r="V85" s="10"/>
      <c r="AH85" s="3"/>
      <c r="AI85" s="3"/>
      <c r="AJ85" s="3"/>
      <c r="AK85" s="3"/>
      <c r="AL85" s="3"/>
      <c r="AM85" s="3"/>
      <c r="AN85" s="3"/>
      <c r="AO85" s="3"/>
      <c r="AP85" s="3"/>
      <c r="AQ85" s="3"/>
    </row>
    <row r="86" spans="1:43" ht="14.5" x14ac:dyDescent="0.35">
      <c r="A86" s="1028" t="s">
        <v>1</v>
      </c>
      <c r="B86" s="1029" t="s">
        <v>141</v>
      </c>
      <c r="C86" s="1029">
        <v>6</v>
      </c>
      <c r="D86" s="1030"/>
      <c r="O86" s="3"/>
      <c r="U86" s="10"/>
      <c r="V86" s="10"/>
      <c r="AH86" s="3"/>
      <c r="AI86" s="3"/>
      <c r="AJ86" s="3"/>
      <c r="AK86" s="3"/>
      <c r="AL86" s="3"/>
      <c r="AM86" s="3"/>
      <c r="AN86" s="3"/>
      <c r="AO86" s="3"/>
      <c r="AP86" s="3"/>
      <c r="AQ86" s="3"/>
    </row>
    <row r="87" spans="1:43" ht="28" x14ac:dyDescent="0.35">
      <c r="A87" s="1026" t="s">
        <v>2</v>
      </c>
      <c r="B87" s="1027" t="s">
        <v>143</v>
      </c>
      <c r="C87" s="1027">
        <v>9</v>
      </c>
      <c r="D87" s="1021"/>
      <c r="O87" s="3"/>
      <c r="U87" s="10"/>
      <c r="V87" s="10"/>
      <c r="AH87" s="3"/>
      <c r="AI87" s="3"/>
      <c r="AJ87" s="3"/>
      <c r="AK87" s="3"/>
      <c r="AL87" s="3"/>
      <c r="AM87" s="3"/>
      <c r="AN87" s="3"/>
      <c r="AO87" s="3"/>
      <c r="AP87" s="3"/>
      <c r="AQ87" s="3"/>
    </row>
    <row r="88" spans="1:43" ht="14.5" x14ac:dyDescent="0.35">
      <c r="A88" s="1026" t="s">
        <v>21</v>
      </c>
      <c r="B88" s="1027" t="s">
        <v>144</v>
      </c>
      <c r="C88" s="1027">
        <v>8</v>
      </c>
      <c r="D88" s="1021"/>
      <c r="O88" s="3"/>
      <c r="U88" s="10"/>
      <c r="V88" s="10"/>
      <c r="AH88" s="3"/>
      <c r="AI88" s="3"/>
      <c r="AJ88" s="3"/>
      <c r="AK88" s="3"/>
      <c r="AL88" s="3"/>
      <c r="AM88" s="3"/>
      <c r="AN88" s="3"/>
      <c r="AO88" s="3"/>
      <c r="AP88" s="3"/>
      <c r="AQ88" s="3"/>
    </row>
    <row r="89" spans="1:43" ht="42" x14ac:dyDescent="0.35">
      <c r="A89" s="1028" t="s">
        <v>3</v>
      </c>
      <c r="B89" s="1029" t="s">
        <v>145</v>
      </c>
      <c r="C89" s="1029">
        <v>4</v>
      </c>
      <c r="D89" s="1030"/>
      <c r="O89" s="3"/>
      <c r="U89" s="10"/>
      <c r="V89" s="10"/>
      <c r="AH89" s="3"/>
      <c r="AI89" s="3"/>
      <c r="AJ89" s="3"/>
      <c r="AK89" s="3"/>
      <c r="AL89" s="3"/>
      <c r="AM89" s="3"/>
      <c r="AN89" s="3"/>
      <c r="AO89" s="3"/>
      <c r="AP89" s="3"/>
      <c r="AQ89" s="3"/>
    </row>
    <row r="90" spans="1:43" ht="14.5" x14ac:dyDescent="0.35">
      <c r="A90" s="1026" t="s">
        <v>449</v>
      </c>
      <c r="B90" s="1027" t="s">
        <v>450</v>
      </c>
      <c r="C90" s="1027">
        <v>9</v>
      </c>
      <c r="D90" s="1021"/>
      <c r="O90" s="3"/>
      <c r="U90" s="10"/>
      <c r="V90" s="10"/>
      <c r="AH90" s="3"/>
      <c r="AI90" s="3"/>
      <c r="AJ90" s="3"/>
      <c r="AK90" s="3"/>
      <c r="AL90" s="3"/>
      <c r="AM90" s="3"/>
      <c r="AN90" s="3"/>
      <c r="AO90" s="3"/>
      <c r="AP90" s="3"/>
      <c r="AQ90" s="3"/>
    </row>
    <row r="91" spans="1:43" ht="28" x14ac:dyDescent="0.35">
      <c r="A91" s="1028" t="s">
        <v>569</v>
      </c>
      <c r="B91" s="1042" t="s">
        <v>571</v>
      </c>
      <c r="C91" s="1029">
        <v>10</v>
      </c>
      <c r="D91" s="1030"/>
      <c r="O91" s="3"/>
      <c r="U91" s="10"/>
      <c r="V91" s="10"/>
      <c r="AH91" s="3"/>
      <c r="AI91" s="3"/>
      <c r="AJ91" s="3"/>
      <c r="AK91" s="3"/>
      <c r="AL91" s="3"/>
      <c r="AM91" s="3"/>
      <c r="AN91" s="3"/>
      <c r="AO91" s="3"/>
      <c r="AP91" s="3"/>
      <c r="AQ91" s="3"/>
    </row>
    <row r="92" spans="1:43" ht="28" x14ac:dyDescent="0.35">
      <c r="A92" s="1026" t="s">
        <v>446</v>
      </c>
      <c r="B92" s="1043" t="s">
        <v>570</v>
      </c>
      <c r="C92" s="1027">
        <v>8</v>
      </c>
      <c r="D92" s="1021"/>
      <c r="O92" s="3"/>
      <c r="U92" s="10"/>
      <c r="V92" s="10"/>
      <c r="AH92" s="3"/>
      <c r="AI92" s="3"/>
      <c r="AJ92" s="3"/>
      <c r="AK92" s="3"/>
      <c r="AL92" s="3"/>
      <c r="AM92" s="3"/>
      <c r="AN92" s="3"/>
      <c r="AO92" s="3"/>
      <c r="AP92" s="3"/>
      <c r="AQ92" s="3"/>
    </row>
    <row r="93" spans="1:43" ht="14.5" x14ac:dyDescent="0.35">
      <c r="A93" s="1028" t="s">
        <v>447</v>
      </c>
      <c r="B93" s="1029" t="s">
        <v>448</v>
      </c>
      <c r="C93" s="1029">
        <v>9</v>
      </c>
      <c r="D93" s="1030"/>
      <c r="O93" s="3"/>
      <c r="U93" s="10"/>
      <c r="V93" s="10"/>
      <c r="AH93" s="3"/>
      <c r="AI93" s="3"/>
      <c r="AJ93" s="3"/>
      <c r="AK93" s="3"/>
      <c r="AL93" s="3"/>
      <c r="AM93" s="3"/>
      <c r="AN93" s="3"/>
      <c r="AO93" s="3"/>
      <c r="AP93" s="3"/>
      <c r="AQ93" s="3"/>
    </row>
    <row r="94" spans="1:43" ht="28" x14ac:dyDescent="0.35">
      <c r="A94" s="1026" t="s">
        <v>146</v>
      </c>
      <c r="B94" s="1027" t="s">
        <v>147</v>
      </c>
      <c r="C94" s="1027">
        <v>9</v>
      </c>
      <c r="D94" s="1021"/>
      <c r="O94" s="3"/>
      <c r="U94" s="10"/>
      <c r="V94" s="10"/>
      <c r="AH94" s="3"/>
      <c r="AI94" s="3"/>
      <c r="AJ94" s="3"/>
      <c r="AK94" s="3"/>
      <c r="AL94" s="3"/>
      <c r="AM94" s="3"/>
      <c r="AN94" s="3"/>
      <c r="AO94" s="3"/>
      <c r="AP94" s="3"/>
      <c r="AQ94" s="3"/>
    </row>
    <row r="95" spans="1:43" ht="28" x14ac:dyDescent="0.35">
      <c r="A95" s="1028" t="s">
        <v>29</v>
      </c>
      <c r="B95" s="1029" t="s">
        <v>148</v>
      </c>
      <c r="C95" s="1029">
        <v>8</v>
      </c>
      <c r="D95" s="1030"/>
      <c r="O95" s="3"/>
      <c r="U95" s="10"/>
      <c r="V95" s="10"/>
      <c r="W95" s="6"/>
      <c r="X95" s="6"/>
      <c r="Y95" s="3"/>
      <c r="Z95" s="3"/>
      <c r="AA95" s="3"/>
      <c r="AB95" s="3"/>
      <c r="AC95" s="3"/>
      <c r="AD95" s="3"/>
      <c r="AE95" s="3"/>
      <c r="AF95" s="3"/>
      <c r="AG95" s="3"/>
      <c r="AH95" s="3"/>
      <c r="AI95" s="3"/>
      <c r="AJ95" s="3"/>
      <c r="AK95" s="3"/>
      <c r="AL95" s="3"/>
      <c r="AM95" s="3"/>
      <c r="AN95" s="3"/>
      <c r="AO95" s="3"/>
      <c r="AP95" s="3"/>
      <c r="AQ95" s="3"/>
    </row>
    <row r="96" spans="1:43" ht="28" x14ac:dyDescent="0.35">
      <c r="A96" s="1026" t="s">
        <v>30</v>
      </c>
      <c r="B96" s="1027" t="s">
        <v>149</v>
      </c>
      <c r="C96" s="1027">
        <v>1</v>
      </c>
      <c r="D96" s="1021"/>
      <c r="O96" s="3"/>
      <c r="U96" s="10"/>
      <c r="V96" s="10"/>
      <c r="W96" s="6"/>
      <c r="X96" s="6"/>
      <c r="Y96" s="3"/>
      <c r="Z96" s="3"/>
      <c r="AA96" s="3"/>
      <c r="AB96" s="3"/>
      <c r="AC96" s="3"/>
      <c r="AD96" s="3"/>
      <c r="AE96" s="3"/>
      <c r="AF96" s="3"/>
      <c r="AG96" s="3"/>
      <c r="AH96" s="3"/>
      <c r="AI96" s="3"/>
      <c r="AJ96" s="3"/>
      <c r="AK96" s="3"/>
      <c r="AL96" s="3"/>
      <c r="AM96" s="3"/>
      <c r="AN96" s="3"/>
      <c r="AO96" s="3"/>
      <c r="AP96" s="3"/>
      <c r="AQ96" s="3"/>
    </row>
    <row r="97" spans="1:43" ht="28" x14ac:dyDescent="0.35">
      <c r="A97" s="1028" t="s">
        <v>31</v>
      </c>
      <c r="B97" s="1029" t="s">
        <v>150</v>
      </c>
      <c r="C97" s="1029">
        <v>3</v>
      </c>
      <c r="D97" s="1030"/>
      <c r="O97" s="3"/>
      <c r="U97" s="10"/>
      <c r="V97" s="10"/>
      <c r="W97" s="6"/>
      <c r="X97" s="6"/>
      <c r="Y97" s="3"/>
      <c r="Z97" s="3"/>
      <c r="AA97" s="3"/>
      <c r="AB97" s="3"/>
      <c r="AC97" s="3"/>
      <c r="AD97" s="3"/>
      <c r="AE97" s="3"/>
      <c r="AF97" s="3"/>
      <c r="AG97" s="3"/>
      <c r="AH97" s="3"/>
      <c r="AI97" s="3"/>
      <c r="AJ97" s="3"/>
      <c r="AK97" s="3"/>
      <c r="AL97" s="3"/>
      <c r="AM97" s="3"/>
      <c r="AN97" s="3"/>
      <c r="AO97" s="3"/>
      <c r="AP97" s="3"/>
      <c r="AQ97" s="3"/>
    </row>
    <row r="98" spans="1:43" ht="28" x14ac:dyDescent="0.35">
      <c r="A98" s="1026" t="s">
        <v>572</v>
      </c>
      <c r="B98" s="1043" t="s">
        <v>573</v>
      </c>
      <c r="C98" s="1027">
        <v>3</v>
      </c>
      <c r="D98" s="1021"/>
      <c r="O98" s="3"/>
      <c r="U98" s="10"/>
      <c r="V98" s="10"/>
      <c r="W98" s="6"/>
      <c r="X98" s="6"/>
      <c r="Y98" s="3"/>
      <c r="Z98" s="3"/>
      <c r="AA98" s="3"/>
      <c r="AB98" s="3"/>
      <c r="AC98" s="3"/>
      <c r="AD98" s="3"/>
      <c r="AE98" s="3"/>
      <c r="AF98" s="3"/>
      <c r="AG98" s="3"/>
      <c r="AH98" s="3"/>
      <c r="AI98" s="3"/>
      <c r="AJ98" s="3"/>
      <c r="AK98" s="3"/>
      <c r="AL98" s="3"/>
      <c r="AM98" s="3"/>
      <c r="AN98" s="3"/>
      <c r="AO98" s="3"/>
      <c r="AP98" s="3"/>
      <c r="AQ98" s="3"/>
    </row>
    <row r="99" spans="1:43" ht="28" x14ac:dyDescent="0.35">
      <c r="A99" s="1028" t="s">
        <v>32</v>
      </c>
      <c r="B99" s="1042" t="s">
        <v>574</v>
      </c>
      <c r="C99" s="1029">
        <v>6</v>
      </c>
      <c r="D99" s="1030"/>
      <c r="O99" s="3"/>
      <c r="U99" s="10"/>
      <c r="V99" s="10"/>
      <c r="W99" s="6"/>
      <c r="X99" s="6"/>
      <c r="Y99" s="3"/>
      <c r="Z99" s="3"/>
      <c r="AA99" s="3"/>
      <c r="AB99" s="3"/>
      <c r="AC99" s="3"/>
      <c r="AD99" s="3"/>
      <c r="AE99" s="3"/>
      <c r="AF99" s="3"/>
      <c r="AG99" s="3"/>
      <c r="AH99" s="3"/>
      <c r="AI99" s="3"/>
      <c r="AJ99" s="3"/>
      <c r="AK99" s="3"/>
      <c r="AL99" s="3"/>
      <c r="AM99" s="3"/>
      <c r="AN99" s="3"/>
      <c r="AO99" s="3"/>
      <c r="AP99" s="3"/>
      <c r="AQ99" s="3"/>
    </row>
    <row r="100" spans="1:43" ht="28" x14ac:dyDescent="0.35">
      <c r="A100" s="1026" t="s">
        <v>33</v>
      </c>
      <c r="B100" s="1027" t="s">
        <v>151</v>
      </c>
      <c r="C100" s="1027">
        <v>4</v>
      </c>
      <c r="D100" s="1021"/>
      <c r="O100" s="3"/>
      <c r="U100" s="10"/>
      <c r="V100" s="10"/>
      <c r="W100" s="6"/>
      <c r="X100" s="6"/>
      <c r="Y100" s="3"/>
      <c r="Z100" s="3"/>
      <c r="AA100" s="3"/>
      <c r="AB100" s="3"/>
      <c r="AC100" s="3"/>
      <c r="AD100" s="3"/>
      <c r="AE100" s="3"/>
      <c r="AF100" s="3"/>
      <c r="AG100" s="3"/>
      <c r="AH100" s="3"/>
      <c r="AI100" s="3"/>
      <c r="AJ100" s="3"/>
      <c r="AK100" s="3"/>
      <c r="AL100" s="3"/>
      <c r="AM100" s="3"/>
      <c r="AN100" s="3"/>
      <c r="AO100" s="3"/>
      <c r="AP100" s="3"/>
      <c r="AQ100" s="3"/>
    </row>
    <row r="101" spans="1:43" ht="14.5" x14ac:dyDescent="0.35">
      <c r="A101" s="1028" t="s">
        <v>454</v>
      </c>
      <c r="B101" s="1029" t="s">
        <v>455</v>
      </c>
      <c r="C101" s="1029">
        <v>9</v>
      </c>
      <c r="D101" s="1030"/>
      <c r="O101" s="3"/>
      <c r="U101" s="10"/>
      <c r="V101" s="10"/>
      <c r="W101" s="6"/>
      <c r="X101" s="6"/>
      <c r="Y101" s="3"/>
      <c r="Z101" s="3"/>
      <c r="AA101" s="3"/>
      <c r="AB101" s="3"/>
      <c r="AC101" s="3"/>
      <c r="AD101" s="3"/>
      <c r="AE101" s="3"/>
      <c r="AF101" s="3"/>
      <c r="AG101" s="3"/>
      <c r="AH101" s="3"/>
      <c r="AI101" s="3"/>
      <c r="AJ101" s="3"/>
      <c r="AK101" s="3"/>
      <c r="AL101" s="3"/>
      <c r="AM101" s="3"/>
      <c r="AN101" s="3"/>
      <c r="AO101" s="3"/>
      <c r="AP101" s="3"/>
      <c r="AQ101" s="3"/>
    </row>
    <row r="102" spans="1:43" ht="14.5" x14ac:dyDescent="0.35">
      <c r="A102" s="1026" t="s">
        <v>34</v>
      </c>
      <c r="B102" s="1027" t="s">
        <v>152</v>
      </c>
      <c r="C102" s="1027">
        <v>8</v>
      </c>
      <c r="D102" s="1021"/>
      <c r="O102" s="3"/>
      <c r="U102" s="10"/>
      <c r="V102" s="10"/>
      <c r="W102" s="6"/>
      <c r="X102" s="6"/>
      <c r="Y102" s="3"/>
      <c r="Z102" s="3"/>
      <c r="AA102" s="3"/>
      <c r="AB102" s="3"/>
      <c r="AC102" s="3"/>
      <c r="AD102" s="3"/>
      <c r="AE102" s="3"/>
      <c r="AF102" s="3"/>
      <c r="AG102" s="3"/>
      <c r="AH102" s="3"/>
      <c r="AI102" s="3"/>
      <c r="AJ102" s="3"/>
      <c r="AK102" s="3"/>
      <c r="AL102" s="3"/>
      <c r="AM102" s="3"/>
      <c r="AN102" s="3"/>
      <c r="AO102" s="3"/>
      <c r="AP102" s="3"/>
      <c r="AQ102" s="3"/>
    </row>
    <row r="103" spans="1:43" ht="14.5" x14ac:dyDescent="0.35">
      <c r="A103" s="1028" t="s">
        <v>35</v>
      </c>
      <c r="B103" s="1029" t="s">
        <v>153</v>
      </c>
      <c r="C103" s="1029">
        <v>4</v>
      </c>
      <c r="D103" s="1030"/>
      <c r="O103" s="3"/>
      <c r="U103" s="10"/>
      <c r="V103" s="10"/>
      <c r="W103" s="6"/>
      <c r="X103" s="6"/>
      <c r="Y103" s="3"/>
      <c r="Z103" s="3"/>
      <c r="AA103" s="3"/>
      <c r="AB103" s="3"/>
      <c r="AC103" s="3"/>
      <c r="AD103" s="3"/>
      <c r="AE103" s="3"/>
      <c r="AF103" s="3"/>
      <c r="AG103" s="3"/>
      <c r="AH103" s="3"/>
      <c r="AI103" s="3"/>
      <c r="AJ103" s="3"/>
      <c r="AK103" s="3"/>
      <c r="AL103" s="3"/>
      <c r="AM103" s="3"/>
      <c r="AN103" s="3"/>
      <c r="AO103" s="3"/>
      <c r="AP103" s="3"/>
      <c r="AQ103" s="3"/>
    </row>
    <row r="104" spans="1:43" ht="14.5" x14ac:dyDescent="0.35">
      <c r="A104" s="1026" t="s">
        <v>458</v>
      </c>
      <c r="B104" s="1027" t="s">
        <v>459</v>
      </c>
      <c r="C104" s="1027">
        <v>9</v>
      </c>
      <c r="D104" s="1021"/>
      <c r="O104" s="3"/>
      <c r="U104" s="10"/>
      <c r="V104" s="10"/>
      <c r="W104" s="6"/>
      <c r="X104" s="6"/>
      <c r="Y104" s="3"/>
      <c r="Z104" s="3"/>
      <c r="AA104" s="3"/>
      <c r="AB104" s="3"/>
      <c r="AC104" s="3"/>
      <c r="AD104" s="3"/>
      <c r="AE104" s="3"/>
      <c r="AF104" s="3"/>
      <c r="AG104" s="3"/>
      <c r="AH104" s="3"/>
      <c r="AI104" s="3"/>
      <c r="AJ104" s="3"/>
      <c r="AK104" s="3"/>
      <c r="AL104" s="3"/>
      <c r="AM104" s="3"/>
      <c r="AN104" s="3"/>
      <c r="AO104" s="3"/>
      <c r="AP104" s="3"/>
      <c r="AQ104" s="3"/>
    </row>
    <row r="105" spans="1:43" ht="14.5" x14ac:dyDescent="0.35">
      <c r="A105" s="1028" t="s">
        <v>154</v>
      </c>
      <c r="B105" s="1029" t="s">
        <v>59</v>
      </c>
      <c r="C105" s="1029">
        <v>9</v>
      </c>
      <c r="D105" s="1030"/>
      <c r="O105" s="3"/>
      <c r="U105" s="10"/>
      <c r="V105" s="10"/>
      <c r="W105" s="6"/>
      <c r="X105" s="6"/>
      <c r="Y105" s="3"/>
      <c r="Z105" s="3"/>
      <c r="AA105" s="3"/>
      <c r="AB105" s="3"/>
      <c r="AC105" s="3"/>
      <c r="AD105" s="3"/>
      <c r="AE105" s="3"/>
      <c r="AF105" s="3"/>
      <c r="AG105" s="3"/>
      <c r="AH105" s="3"/>
      <c r="AI105" s="3"/>
      <c r="AJ105" s="3"/>
      <c r="AK105" s="3"/>
      <c r="AL105" s="3"/>
      <c r="AM105" s="3"/>
      <c r="AN105" s="3"/>
      <c r="AO105" s="3"/>
      <c r="AP105" s="3"/>
      <c r="AQ105" s="3"/>
    </row>
    <row r="106" spans="1:43" ht="14.5" x14ac:dyDescent="0.35">
      <c r="A106" s="1026" t="s">
        <v>36</v>
      </c>
      <c r="B106" s="1043" t="s">
        <v>575</v>
      </c>
      <c r="C106" s="1027">
        <v>9</v>
      </c>
      <c r="D106" s="1021"/>
      <c r="O106" s="3"/>
      <c r="U106" s="10"/>
      <c r="V106" s="10"/>
      <c r="W106" s="6"/>
      <c r="X106" s="6"/>
      <c r="Y106" s="3"/>
      <c r="Z106" s="3"/>
      <c r="AA106" s="3"/>
      <c r="AB106" s="3"/>
      <c r="AC106" s="3"/>
      <c r="AD106" s="3"/>
      <c r="AE106" s="3"/>
      <c r="AF106" s="3"/>
      <c r="AG106" s="3"/>
      <c r="AH106" s="3"/>
      <c r="AI106" s="3"/>
      <c r="AJ106" s="3"/>
      <c r="AK106" s="3"/>
      <c r="AL106" s="3"/>
      <c r="AM106" s="3"/>
      <c r="AN106" s="3"/>
      <c r="AO106" s="3"/>
      <c r="AP106" s="3"/>
      <c r="AQ106" s="3"/>
    </row>
    <row r="107" spans="1:43" ht="14.5" x14ac:dyDescent="0.35">
      <c r="A107" s="1028" t="s">
        <v>451</v>
      </c>
      <c r="B107" s="1029" t="s">
        <v>522</v>
      </c>
      <c r="C107" s="1029">
        <v>9</v>
      </c>
      <c r="D107" s="1030"/>
      <c r="O107" s="3"/>
      <c r="U107" s="10"/>
      <c r="V107" s="10"/>
      <c r="W107" s="6"/>
      <c r="X107" s="6"/>
      <c r="Y107" s="3"/>
      <c r="Z107" s="3"/>
      <c r="AA107" s="3"/>
      <c r="AB107" s="3"/>
      <c r="AC107" s="3"/>
      <c r="AD107" s="3"/>
      <c r="AE107" s="3"/>
      <c r="AF107" s="3"/>
      <c r="AG107" s="3"/>
      <c r="AH107" s="3"/>
      <c r="AI107" s="3"/>
      <c r="AJ107" s="3"/>
      <c r="AK107" s="3"/>
      <c r="AL107" s="3"/>
      <c r="AM107" s="3"/>
      <c r="AN107" s="3"/>
      <c r="AO107" s="3"/>
      <c r="AP107" s="3"/>
      <c r="AQ107" s="3"/>
    </row>
    <row r="108" spans="1:43" ht="28" x14ac:dyDescent="0.35">
      <c r="A108" s="1026" t="s">
        <v>610</v>
      </c>
      <c r="B108" s="1027" t="s">
        <v>466</v>
      </c>
      <c r="C108" s="1027">
        <v>10</v>
      </c>
      <c r="D108" s="1021"/>
      <c r="O108" s="3"/>
      <c r="U108" s="10"/>
      <c r="V108" s="10"/>
      <c r="W108" s="6"/>
      <c r="X108" s="6"/>
      <c r="Y108" s="3"/>
      <c r="Z108" s="3"/>
      <c r="AA108" s="3"/>
      <c r="AB108" s="3"/>
      <c r="AC108" s="3"/>
      <c r="AD108" s="3"/>
      <c r="AE108" s="3"/>
      <c r="AF108" s="3"/>
      <c r="AG108" s="3"/>
      <c r="AH108" s="3"/>
      <c r="AI108" s="3"/>
      <c r="AJ108" s="3"/>
      <c r="AK108" s="3"/>
      <c r="AL108" s="3"/>
      <c r="AM108" s="3"/>
      <c r="AN108" s="3"/>
      <c r="AO108" s="3"/>
      <c r="AP108" s="3"/>
      <c r="AQ108" s="3"/>
    </row>
    <row r="109" spans="1:43" ht="14.5" x14ac:dyDescent="0.35">
      <c r="A109" s="1028" t="s">
        <v>51</v>
      </c>
      <c r="B109" s="1042" t="s">
        <v>576</v>
      </c>
      <c r="C109" s="1029">
        <v>5</v>
      </c>
      <c r="D109" s="1030"/>
      <c r="O109" s="3"/>
      <c r="U109" s="10"/>
      <c r="V109" s="10"/>
      <c r="W109" s="6"/>
      <c r="X109" s="6"/>
      <c r="Y109" s="3"/>
      <c r="Z109" s="3"/>
      <c r="AA109" s="3"/>
      <c r="AB109" s="3"/>
      <c r="AC109" s="3"/>
      <c r="AD109" s="3"/>
      <c r="AE109" s="3"/>
      <c r="AF109" s="3"/>
      <c r="AG109" s="3"/>
      <c r="AH109" s="3"/>
      <c r="AI109" s="3"/>
      <c r="AJ109" s="3"/>
      <c r="AK109" s="3"/>
      <c r="AL109" s="3"/>
      <c r="AM109" s="3"/>
      <c r="AN109" s="3"/>
      <c r="AO109" s="3"/>
      <c r="AP109" s="3"/>
      <c r="AQ109" s="3"/>
    </row>
    <row r="110" spans="1:43" ht="28" x14ac:dyDescent="0.35">
      <c r="A110" s="1026" t="s">
        <v>37</v>
      </c>
      <c r="B110" s="1027" t="s">
        <v>465</v>
      </c>
      <c r="C110" s="1027">
        <v>5</v>
      </c>
      <c r="D110" s="1021"/>
      <c r="O110" s="3"/>
      <c r="U110" s="10"/>
      <c r="V110" s="10"/>
      <c r="W110" s="6"/>
      <c r="X110" s="6"/>
      <c r="Y110" s="3"/>
      <c r="Z110" s="3"/>
      <c r="AA110" s="3"/>
      <c r="AB110" s="3"/>
      <c r="AC110" s="3"/>
      <c r="AD110" s="3"/>
      <c r="AE110" s="3"/>
      <c r="AF110" s="3"/>
      <c r="AG110" s="3"/>
      <c r="AH110" s="3"/>
      <c r="AI110" s="3"/>
      <c r="AJ110" s="3"/>
      <c r="AK110" s="3"/>
      <c r="AL110" s="3"/>
      <c r="AM110" s="3"/>
      <c r="AN110" s="3"/>
      <c r="AO110" s="3"/>
      <c r="AP110" s="3"/>
      <c r="AQ110" s="3"/>
    </row>
    <row r="111" spans="1:43" ht="14.5" x14ac:dyDescent="0.35">
      <c r="A111" s="1028" t="s">
        <v>157</v>
      </c>
      <c r="B111" s="1029" t="s">
        <v>158</v>
      </c>
      <c r="C111" s="1029">
        <v>9</v>
      </c>
      <c r="D111" s="1030"/>
      <c r="O111" s="3"/>
      <c r="U111" s="10"/>
      <c r="V111" s="10"/>
      <c r="W111" s="6"/>
      <c r="X111" s="6"/>
      <c r="Y111" s="3"/>
      <c r="Z111" s="3"/>
      <c r="AA111" s="3"/>
      <c r="AB111" s="3"/>
      <c r="AC111" s="3"/>
      <c r="AD111" s="3"/>
      <c r="AE111" s="3"/>
      <c r="AF111" s="3"/>
      <c r="AG111" s="3"/>
      <c r="AH111" s="3"/>
      <c r="AI111" s="3"/>
      <c r="AJ111" s="3"/>
      <c r="AK111" s="3"/>
      <c r="AL111" s="3"/>
      <c r="AM111" s="3"/>
      <c r="AN111" s="3"/>
      <c r="AO111" s="3"/>
      <c r="AP111" s="3"/>
      <c r="AQ111" s="3"/>
    </row>
    <row r="112" spans="1:43" ht="14.5" x14ac:dyDescent="0.35">
      <c r="A112" s="1028" t="s">
        <v>567</v>
      </c>
      <c r="B112" s="1042" t="s">
        <v>568</v>
      </c>
      <c r="C112" s="1029">
        <v>6</v>
      </c>
      <c r="D112" s="1030"/>
      <c r="O112" s="3"/>
      <c r="U112" s="10"/>
      <c r="V112" s="10"/>
      <c r="W112" s="6"/>
      <c r="X112" s="6"/>
      <c r="Y112" s="3"/>
      <c r="Z112" s="3"/>
      <c r="AA112" s="3"/>
      <c r="AB112" s="3"/>
      <c r="AC112" s="3"/>
      <c r="AD112" s="3"/>
      <c r="AE112" s="3"/>
      <c r="AF112" s="3"/>
      <c r="AG112" s="3"/>
      <c r="AH112" s="3"/>
      <c r="AI112" s="3"/>
      <c r="AJ112" s="3"/>
      <c r="AK112" s="3"/>
      <c r="AL112" s="3"/>
      <c r="AM112" s="3"/>
      <c r="AN112" s="3"/>
      <c r="AO112" s="3"/>
      <c r="AP112" s="3"/>
      <c r="AQ112" s="3"/>
    </row>
    <row r="113" spans="1:43" ht="28" x14ac:dyDescent="0.35">
      <c r="A113" s="1026" t="s">
        <v>38</v>
      </c>
      <c r="B113" s="1027" t="s">
        <v>156</v>
      </c>
      <c r="C113" s="1027">
        <v>7</v>
      </c>
      <c r="D113" s="1021"/>
      <c r="O113" s="3"/>
      <c r="U113" s="10"/>
      <c r="V113" s="10"/>
      <c r="W113" s="6"/>
      <c r="X113" s="6"/>
      <c r="Y113" s="3"/>
      <c r="Z113" s="3"/>
      <c r="AA113" s="3"/>
      <c r="AB113" s="3"/>
      <c r="AC113" s="3"/>
      <c r="AD113" s="3"/>
      <c r="AE113" s="3"/>
      <c r="AF113" s="3"/>
      <c r="AG113" s="3"/>
      <c r="AH113" s="3"/>
      <c r="AI113" s="3"/>
      <c r="AJ113" s="3"/>
      <c r="AK113" s="3"/>
      <c r="AL113" s="3"/>
      <c r="AM113" s="3"/>
      <c r="AN113" s="3"/>
      <c r="AO113" s="3"/>
      <c r="AP113" s="3"/>
      <c r="AQ113" s="3"/>
    </row>
    <row r="114" spans="1:43" ht="14.5" x14ac:dyDescent="0.35">
      <c r="A114" s="1028" t="s">
        <v>39</v>
      </c>
      <c r="B114" s="1029" t="s">
        <v>467</v>
      </c>
      <c r="C114" s="1029">
        <v>7</v>
      </c>
      <c r="D114" s="1030"/>
      <c r="O114" s="3"/>
      <c r="U114" s="10"/>
      <c r="V114" s="10"/>
      <c r="W114" s="6"/>
      <c r="X114" s="6"/>
      <c r="Y114" s="3"/>
      <c r="Z114" s="3"/>
      <c r="AA114" s="3"/>
      <c r="AB114" s="3"/>
      <c r="AC114" s="3"/>
      <c r="AD114" s="3"/>
      <c r="AE114" s="3"/>
      <c r="AF114" s="3"/>
      <c r="AG114" s="3"/>
      <c r="AH114" s="3"/>
      <c r="AI114" s="3"/>
      <c r="AJ114" s="3"/>
      <c r="AK114" s="3"/>
      <c r="AL114" s="3"/>
      <c r="AM114" s="3"/>
      <c r="AN114" s="3"/>
      <c r="AO114" s="3"/>
      <c r="AP114" s="3"/>
      <c r="AQ114" s="3"/>
    </row>
    <row r="115" spans="1:43" ht="28" x14ac:dyDescent="0.35">
      <c r="A115" s="1026" t="s">
        <v>40</v>
      </c>
      <c r="B115" s="1027" t="s">
        <v>468</v>
      </c>
      <c r="C115" s="1027">
        <v>4</v>
      </c>
      <c r="D115" s="1021"/>
      <c r="O115" s="3"/>
      <c r="U115" s="10"/>
      <c r="V115" s="10"/>
      <c r="W115" s="6"/>
      <c r="X115" s="6"/>
      <c r="Y115" s="3"/>
      <c r="Z115" s="3"/>
      <c r="AA115" s="3"/>
      <c r="AB115" s="3"/>
      <c r="AC115" s="3"/>
      <c r="AD115" s="3"/>
      <c r="AE115" s="3"/>
      <c r="AF115" s="3"/>
      <c r="AG115" s="3"/>
      <c r="AH115" s="3"/>
      <c r="AI115" s="3"/>
      <c r="AJ115" s="3"/>
      <c r="AK115" s="3"/>
      <c r="AL115" s="3"/>
      <c r="AM115" s="3"/>
      <c r="AN115" s="3"/>
      <c r="AO115" s="3"/>
      <c r="AP115" s="3"/>
      <c r="AQ115" s="3"/>
    </row>
    <row r="116" spans="1:43" ht="28" x14ac:dyDescent="0.35">
      <c r="A116" s="1028" t="s">
        <v>41</v>
      </c>
      <c r="B116" s="1042" t="s">
        <v>577</v>
      </c>
      <c r="C116" s="1029">
        <v>6</v>
      </c>
      <c r="D116" s="1030"/>
      <c r="O116" s="3"/>
      <c r="U116" s="10"/>
      <c r="V116" s="10"/>
      <c r="W116" s="6"/>
      <c r="X116" s="6"/>
      <c r="Y116" s="3"/>
      <c r="Z116" s="3"/>
      <c r="AA116" s="3"/>
      <c r="AB116" s="3"/>
      <c r="AC116" s="3"/>
      <c r="AD116" s="3"/>
      <c r="AE116" s="3"/>
      <c r="AF116" s="3"/>
      <c r="AG116" s="3"/>
      <c r="AH116" s="3"/>
      <c r="AI116" s="3"/>
      <c r="AJ116" s="3"/>
      <c r="AK116" s="3"/>
      <c r="AL116" s="3"/>
      <c r="AM116" s="3"/>
      <c r="AN116" s="3"/>
      <c r="AO116" s="3"/>
      <c r="AP116" s="3"/>
      <c r="AQ116" s="3"/>
    </row>
    <row r="117" spans="1:43" ht="28" x14ac:dyDescent="0.35">
      <c r="A117" s="1026" t="s">
        <v>578</v>
      </c>
      <c r="B117" s="1043" t="s">
        <v>579</v>
      </c>
      <c r="C117" s="1027">
        <v>1</v>
      </c>
      <c r="D117" s="1021"/>
      <c r="O117" s="3"/>
      <c r="U117" s="10"/>
      <c r="V117" s="10"/>
      <c r="W117" s="6"/>
      <c r="X117" s="6"/>
      <c r="Y117" s="3"/>
      <c r="Z117" s="3"/>
      <c r="AA117" s="3"/>
      <c r="AB117" s="3"/>
      <c r="AC117" s="3"/>
      <c r="AD117" s="3"/>
      <c r="AE117" s="3"/>
      <c r="AF117" s="3"/>
      <c r="AG117" s="3"/>
      <c r="AH117" s="3"/>
      <c r="AI117" s="3"/>
      <c r="AJ117" s="3"/>
      <c r="AK117" s="3"/>
      <c r="AL117" s="3"/>
      <c r="AM117" s="3"/>
      <c r="AN117" s="3"/>
      <c r="AO117" s="3"/>
      <c r="AP117" s="3"/>
      <c r="AQ117" s="3"/>
    </row>
    <row r="118" spans="1:43" ht="28" x14ac:dyDescent="0.35">
      <c r="A118" s="1028" t="s">
        <v>43</v>
      </c>
      <c r="B118" s="1029" t="s">
        <v>469</v>
      </c>
      <c r="C118" s="1029">
        <v>3</v>
      </c>
      <c r="D118" s="1030"/>
      <c r="O118" s="3"/>
      <c r="U118" s="10"/>
      <c r="V118" s="10"/>
      <c r="W118" s="6"/>
      <c r="X118" s="6"/>
      <c r="Y118" s="3"/>
      <c r="Z118" s="3"/>
      <c r="AA118" s="3"/>
      <c r="AB118" s="3"/>
      <c r="AC118" s="3"/>
      <c r="AD118" s="3"/>
      <c r="AE118" s="3"/>
      <c r="AF118" s="3"/>
      <c r="AG118" s="3"/>
      <c r="AH118" s="3"/>
      <c r="AI118" s="3"/>
      <c r="AJ118" s="3"/>
      <c r="AK118" s="3"/>
      <c r="AL118" s="3"/>
      <c r="AM118" s="3"/>
      <c r="AN118" s="3"/>
      <c r="AO118" s="3"/>
      <c r="AP118" s="3"/>
      <c r="AQ118" s="3"/>
    </row>
    <row r="119" spans="1:43" ht="28" x14ac:dyDescent="0.35">
      <c r="A119" s="1026" t="s">
        <v>42</v>
      </c>
      <c r="B119" s="1043" t="s">
        <v>580</v>
      </c>
      <c r="C119" s="1027">
        <v>1</v>
      </c>
      <c r="D119" s="1021"/>
      <c r="O119" s="3"/>
      <c r="U119" s="9"/>
      <c r="V119" s="9"/>
      <c r="W119" s="3"/>
      <c r="X119" s="3"/>
      <c r="Y119" s="3"/>
      <c r="Z119" s="3"/>
      <c r="AA119" s="3"/>
      <c r="AB119" s="3"/>
      <c r="AC119" s="3"/>
      <c r="AD119" s="3"/>
      <c r="AE119" s="3"/>
      <c r="AF119" s="3"/>
      <c r="AG119" s="3"/>
      <c r="AH119" s="3"/>
      <c r="AI119" s="3"/>
      <c r="AJ119" s="3"/>
      <c r="AK119" s="3"/>
      <c r="AL119" s="3"/>
      <c r="AM119" s="3"/>
      <c r="AN119" s="3"/>
      <c r="AO119" s="3"/>
      <c r="AP119" s="3"/>
      <c r="AQ119" s="3"/>
    </row>
    <row r="120" spans="1:43" ht="28" x14ac:dyDescent="0.35">
      <c r="A120" s="1028" t="s">
        <v>44</v>
      </c>
      <c r="B120" s="1029" t="s">
        <v>480</v>
      </c>
      <c r="C120" s="1029">
        <v>5</v>
      </c>
      <c r="D120" s="1030"/>
      <c r="O120" s="3"/>
      <c r="U120" s="9"/>
      <c r="V120" s="9"/>
      <c r="W120" s="3"/>
      <c r="X120" s="3"/>
      <c r="Y120" s="3"/>
      <c r="Z120" s="3"/>
      <c r="AA120" s="3"/>
      <c r="AB120" s="3"/>
      <c r="AC120" s="3"/>
      <c r="AD120" s="3"/>
      <c r="AE120" s="3"/>
      <c r="AF120" s="3"/>
      <c r="AG120" s="3"/>
      <c r="AH120" s="3"/>
      <c r="AI120" s="3"/>
      <c r="AJ120" s="3"/>
      <c r="AK120" s="3"/>
      <c r="AL120" s="3"/>
      <c r="AM120" s="3"/>
      <c r="AN120" s="3"/>
      <c r="AO120" s="3"/>
      <c r="AP120" s="3"/>
      <c r="AQ120" s="3"/>
    </row>
    <row r="121" spans="1:43" ht="28" x14ac:dyDescent="0.35">
      <c r="A121" s="1026" t="s">
        <v>45</v>
      </c>
      <c r="B121" s="1027" t="s">
        <v>470</v>
      </c>
      <c r="C121" s="1027">
        <v>5</v>
      </c>
      <c r="D121" s="1021"/>
      <c r="O121" s="3"/>
      <c r="U121" s="9"/>
      <c r="V121" s="9"/>
      <c r="W121" s="3"/>
      <c r="X121" s="3"/>
      <c r="Y121" s="3"/>
      <c r="Z121" s="3"/>
      <c r="AA121" s="3"/>
      <c r="AB121" s="3"/>
      <c r="AC121" s="3"/>
      <c r="AD121" s="3"/>
      <c r="AE121" s="3"/>
      <c r="AF121" s="3"/>
      <c r="AG121" s="3"/>
      <c r="AH121" s="3"/>
      <c r="AI121" s="3"/>
      <c r="AJ121" s="3"/>
      <c r="AK121" s="3"/>
      <c r="AL121" s="3"/>
      <c r="AM121" s="3"/>
      <c r="AN121" s="3"/>
      <c r="AO121" s="3"/>
      <c r="AP121" s="3"/>
      <c r="AQ121" s="3"/>
    </row>
    <row r="122" spans="1:43" ht="28" x14ac:dyDescent="0.35">
      <c r="A122" s="1028" t="s">
        <v>46</v>
      </c>
      <c r="B122" s="1042" t="s">
        <v>581</v>
      </c>
      <c r="C122" s="1029">
        <v>4</v>
      </c>
      <c r="D122" s="1030"/>
      <c r="O122" s="3"/>
      <c r="U122" s="9"/>
      <c r="V122" s="9"/>
      <c r="W122" s="3"/>
      <c r="X122" s="3"/>
      <c r="Y122" s="3"/>
      <c r="Z122" s="3"/>
      <c r="AA122" s="3"/>
      <c r="AB122" s="3"/>
      <c r="AC122" s="3"/>
      <c r="AD122" s="3"/>
      <c r="AE122" s="3"/>
      <c r="AF122" s="3"/>
      <c r="AG122" s="3"/>
      <c r="AH122" s="3"/>
      <c r="AI122" s="3"/>
      <c r="AJ122" s="3"/>
      <c r="AK122" s="3"/>
      <c r="AL122" s="3"/>
      <c r="AM122" s="3"/>
      <c r="AN122" s="3"/>
      <c r="AO122" s="3"/>
      <c r="AP122" s="3"/>
      <c r="AQ122" s="3"/>
    </row>
    <row r="123" spans="1:43" ht="14.5" x14ac:dyDescent="0.35">
      <c r="A123" s="1026" t="s">
        <v>47</v>
      </c>
      <c r="B123" s="1027" t="s">
        <v>471</v>
      </c>
      <c r="C123" s="1027">
        <v>7</v>
      </c>
      <c r="D123" s="1021"/>
      <c r="O123" s="3"/>
      <c r="U123" s="9"/>
      <c r="V123" s="9"/>
      <c r="W123" s="3"/>
      <c r="X123" s="3"/>
      <c r="Y123" s="3"/>
      <c r="Z123" s="3"/>
      <c r="AA123" s="3"/>
      <c r="AB123" s="3"/>
      <c r="AC123" s="3"/>
      <c r="AD123" s="3"/>
      <c r="AE123" s="3"/>
      <c r="AF123" s="3"/>
      <c r="AG123" s="3"/>
      <c r="AH123" s="3"/>
      <c r="AI123" s="3"/>
      <c r="AJ123" s="3"/>
      <c r="AK123" s="3"/>
      <c r="AL123" s="3"/>
      <c r="AM123" s="3"/>
      <c r="AN123" s="3"/>
      <c r="AO123" s="3"/>
      <c r="AP123" s="3"/>
      <c r="AQ123" s="3"/>
    </row>
    <row r="124" spans="1:43" ht="28" x14ac:dyDescent="0.35">
      <c r="A124" s="1028" t="s">
        <v>582</v>
      </c>
      <c r="B124" s="1029" t="s">
        <v>159</v>
      </c>
      <c r="C124" s="1029">
        <v>8</v>
      </c>
      <c r="D124" s="1030"/>
      <c r="O124" s="3"/>
      <c r="U124" s="9"/>
      <c r="V124" s="9"/>
      <c r="W124" s="3"/>
      <c r="X124" s="3"/>
      <c r="Y124" s="3"/>
      <c r="Z124" s="3"/>
      <c r="AA124" s="3"/>
      <c r="AB124" s="3"/>
      <c r="AC124" s="3"/>
      <c r="AD124" s="3"/>
      <c r="AE124" s="3"/>
      <c r="AF124" s="3"/>
      <c r="AG124" s="3"/>
      <c r="AH124" s="3"/>
      <c r="AI124" s="3"/>
      <c r="AJ124" s="3"/>
      <c r="AK124" s="3"/>
      <c r="AL124" s="3"/>
      <c r="AM124" s="3"/>
      <c r="AN124" s="3"/>
      <c r="AO124" s="3"/>
      <c r="AP124" s="3"/>
      <c r="AQ124" s="3"/>
    </row>
    <row r="125" spans="1:43" ht="14.5" x14ac:dyDescent="0.35">
      <c r="A125" s="1026" t="s">
        <v>160</v>
      </c>
      <c r="B125" s="1027" t="s">
        <v>161</v>
      </c>
      <c r="C125" s="1027">
        <v>9</v>
      </c>
      <c r="D125" s="1021"/>
      <c r="O125" s="3"/>
      <c r="U125" s="9"/>
      <c r="V125" s="9"/>
      <c r="W125" s="3"/>
      <c r="X125" s="3"/>
      <c r="Y125" s="3"/>
      <c r="Z125" s="3"/>
      <c r="AA125" s="3"/>
      <c r="AB125" s="3"/>
      <c r="AC125" s="3"/>
      <c r="AD125" s="3"/>
      <c r="AE125" s="3"/>
      <c r="AF125" s="3"/>
      <c r="AG125" s="3"/>
      <c r="AH125" s="3"/>
      <c r="AI125" s="3"/>
      <c r="AJ125" s="3"/>
      <c r="AK125" s="3"/>
      <c r="AL125" s="3"/>
      <c r="AM125" s="3"/>
      <c r="AN125" s="3"/>
      <c r="AO125" s="3"/>
      <c r="AP125" s="3"/>
      <c r="AQ125" s="3"/>
    </row>
    <row r="126" spans="1:43" ht="28" x14ac:dyDescent="0.35">
      <c r="A126" s="1028" t="s">
        <v>5</v>
      </c>
      <c r="B126" s="1042" t="s">
        <v>584</v>
      </c>
      <c r="C126" s="1029">
        <v>7</v>
      </c>
      <c r="D126" s="1030"/>
      <c r="O126" s="3"/>
      <c r="U126" s="9"/>
      <c r="V126" s="9"/>
      <c r="W126" s="3"/>
      <c r="X126" s="3"/>
      <c r="Y126" s="3"/>
      <c r="Z126" s="3"/>
      <c r="AA126" s="3"/>
      <c r="AB126" s="3"/>
      <c r="AC126" s="3"/>
      <c r="AD126" s="3"/>
      <c r="AE126" s="3"/>
      <c r="AF126" s="3"/>
      <c r="AG126" s="3"/>
      <c r="AH126" s="3"/>
      <c r="AI126" s="3"/>
      <c r="AJ126" s="3"/>
      <c r="AK126" s="3"/>
      <c r="AL126" s="3"/>
      <c r="AM126" s="3"/>
      <c r="AN126" s="3"/>
      <c r="AO126" s="3"/>
      <c r="AP126" s="3"/>
      <c r="AQ126" s="3"/>
    </row>
    <row r="127" spans="1:43" ht="14.5" x14ac:dyDescent="0.35">
      <c r="A127" s="1026" t="s">
        <v>8</v>
      </c>
      <c r="B127" s="1043" t="s">
        <v>583</v>
      </c>
      <c r="C127" s="1027">
        <v>9</v>
      </c>
      <c r="D127" s="1021"/>
      <c r="O127" s="3"/>
      <c r="U127" s="9"/>
      <c r="V127" s="9"/>
      <c r="W127" s="3"/>
      <c r="X127" s="3"/>
      <c r="Y127" s="3"/>
      <c r="Z127" s="3"/>
      <c r="AA127" s="3"/>
      <c r="AB127" s="3"/>
      <c r="AC127" s="3"/>
      <c r="AD127" s="3"/>
      <c r="AE127" s="3"/>
      <c r="AF127" s="3"/>
      <c r="AG127" s="3"/>
      <c r="AH127" s="3"/>
      <c r="AI127" s="3"/>
      <c r="AJ127" s="3"/>
      <c r="AK127" s="3"/>
      <c r="AL127" s="3"/>
      <c r="AM127" s="3"/>
      <c r="AN127" s="3"/>
      <c r="AO127" s="3"/>
      <c r="AP127" s="3"/>
      <c r="AQ127" s="3"/>
    </row>
    <row r="128" spans="1:43" ht="28" x14ac:dyDescent="0.35">
      <c r="A128" s="1028" t="s">
        <v>6</v>
      </c>
      <c r="B128" s="1029" t="s">
        <v>165</v>
      </c>
      <c r="C128" s="1029">
        <v>1</v>
      </c>
      <c r="D128" s="1030"/>
      <c r="O128" s="3"/>
      <c r="U128" s="9"/>
      <c r="V128" s="9"/>
      <c r="W128" s="3"/>
      <c r="X128" s="3"/>
      <c r="Y128" s="3"/>
      <c r="Z128" s="3"/>
      <c r="AA128" s="3"/>
      <c r="AB128" s="3"/>
      <c r="AC128" s="3"/>
      <c r="AD128" s="3"/>
      <c r="AE128" s="3"/>
      <c r="AF128" s="3"/>
      <c r="AG128" s="3"/>
      <c r="AH128" s="3"/>
      <c r="AI128" s="3"/>
      <c r="AJ128" s="3"/>
      <c r="AK128" s="3"/>
      <c r="AL128" s="3"/>
      <c r="AM128" s="3"/>
      <c r="AN128" s="3"/>
      <c r="AO128" s="3"/>
      <c r="AP128" s="3"/>
      <c r="AQ128" s="3"/>
    </row>
    <row r="129" spans="1:43" ht="28" x14ac:dyDescent="0.35">
      <c r="A129" s="1028" t="s">
        <v>585</v>
      </c>
      <c r="B129" s="1042" t="s">
        <v>586</v>
      </c>
      <c r="C129" s="1029">
        <v>2</v>
      </c>
      <c r="D129" s="1030"/>
      <c r="O129" s="3"/>
      <c r="U129" s="9"/>
      <c r="V129" s="9"/>
      <c r="W129" s="3"/>
      <c r="X129" s="3"/>
      <c r="Y129" s="3"/>
      <c r="Z129" s="3"/>
      <c r="AA129" s="3"/>
      <c r="AB129" s="3"/>
      <c r="AC129" s="3"/>
      <c r="AD129" s="3"/>
      <c r="AE129" s="3"/>
      <c r="AF129" s="3"/>
      <c r="AG129" s="3"/>
      <c r="AH129" s="3"/>
      <c r="AI129" s="3"/>
      <c r="AJ129" s="3"/>
      <c r="AK129" s="3"/>
      <c r="AL129" s="3"/>
      <c r="AM129" s="3"/>
      <c r="AN129" s="3"/>
      <c r="AO129" s="3"/>
      <c r="AP129" s="3"/>
      <c r="AQ129" s="3"/>
    </row>
    <row r="130" spans="1:43" ht="28" x14ac:dyDescent="0.35">
      <c r="A130" s="1026" t="s">
        <v>7</v>
      </c>
      <c r="B130" s="1027" t="s">
        <v>166</v>
      </c>
      <c r="C130" s="1027">
        <v>6</v>
      </c>
      <c r="D130" s="1021"/>
      <c r="O130" s="3"/>
      <c r="U130" s="9"/>
      <c r="V130" s="9"/>
      <c r="W130" s="3"/>
      <c r="X130" s="3"/>
      <c r="Y130" s="3"/>
      <c r="Z130" s="3"/>
      <c r="AA130" s="3"/>
      <c r="AB130" s="3"/>
      <c r="AC130" s="3"/>
      <c r="AD130" s="3"/>
      <c r="AE130" s="3"/>
      <c r="AF130" s="3"/>
      <c r="AG130" s="3"/>
      <c r="AH130" s="3"/>
      <c r="AI130" s="3"/>
      <c r="AJ130" s="3"/>
      <c r="AK130" s="3"/>
      <c r="AL130" s="3"/>
      <c r="AM130" s="3"/>
      <c r="AN130" s="3"/>
      <c r="AO130" s="3"/>
      <c r="AP130" s="3"/>
      <c r="AQ130" s="3"/>
    </row>
    <row r="131" spans="1:43" ht="28" x14ac:dyDescent="0.35">
      <c r="A131" s="1028" t="s">
        <v>588</v>
      </c>
      <c r="B131" s="1042" t="s">
        <v>589</v>
      </c>
      <c r="C131" s="1029">
        <v>2</v>
      </c>
      <c r="D131" s="1030"/>
      <c r="O131" s="3"/>
      <c r="U131" s="9"/>
      <c r="V131" s="9"/>
      <c r="W131" s="3"/>
      <c r="X131" s="3"/>
      <c r="Y131" s="3"/>
      <c r="Z131" s="3"/>
      <c r="AA131" s="3"/>
      <c r="AB131" s="3"/>
      <c r="AC131" s="3"/>
      <c r="AD131" s="3"/>
      <c r="AE131" s="3"/>
      <c r="AF131" s="3"/>
      <c r="AG131" s="3"/>
      <c r="AH131" s="3"/>
      <c r="AI131" s="3"/>
      <c r="AJ131" s="3"/>
      <c r="AK131" s="3"/>
      <c r="AL131" s="3"/>
      <c r="AM131" s="3"/>
      <c r="AN131" s="3"/>
      <c r="AO131" s="3"/>
      <c r="AP131" s="3"/>
      <c r="AQ131" s="3"/>
    </row>
    <row r="132" spans="1:43" ht="28" x14ac:dyDescent="0.35">
      <c r="A132" s="1026" t="s">
        <v>4</v>
      </c>
      <c r="B132" s="1027" t="s">
        <v>162</v>
      </c>
      <c r="C132" s="1027">
        <v>4</v>
      </c>
      <c r="D132" s="1021"/>
      <c r="O132" s="3"/>
      <c r="U132" s="9"/>
      <c r="V132" s="9"/>
      <c r="W132" s="3"/>
      <c r="X132" s="3"/>
      <c r="Y132" s="3"/>
      <c r="Z132" s="3"/>
      <c r="AA132" s="3"/>
      <c r="AB132" s="3"/>
      <c r="AC132" s="3"/>
      <c r="AD132" s="3"/>
      <c r="AE132" s="3"/>
      <c r="AF132" s="3"/>
      <c r="AG132" s="3"/>
      <c r="AH132" s="3"/>
      <c r="AI132" s="3"/>
      <c r="AJ132" s="3"/>
      <c r="AK132" s="3"/>
      <c r="AL132" s="3"/>
      <c r="AM132" s="3"/>
      <c r="AN132" s="3"/>
      <c r="AO132" s="3"/>
      <c r="AP132" s="3"/>
      <c r="AQ132" s="3"/>
    </row>
    <row r="133" spans="1:43" ht="28" x14ac:dyDescent="0.35">
      <c r="A133" s="1028" t="s">
        <v>587</v>
      </c>
      <c r="B133" s="1029" t="s">
        <v>163</v>
      </c>
      <c r="C133" s="1029">
        <v>8</v>
      </c>
      <c r="D133" s="1030"/>
      <c r="O133" s="3"/>
      <c r="U133" s="9"/>
      <c r="V133" s="9"/>
      <c r="W133" s="3"/>
      <c r="X133" s="3"/>
      <c r="Y133" s="3"/>
      <c r="Z133" s="3"/>
      <c r="AA133" s="3"/>
      <c r="AB133" s="3"/>
      <c r="AC133" s="3"/>
      <c r="AD133" s="3"/>
      <c r="AE133" s="3"/>
      <c r="AF133" s="3"/>
      <c r="AG133" s="3"/>
      <c r="AH133" s="3"/>
      <c r="AI133" s="3"/>
      <c r="AJ133" s="3"/>
      <c r="AK133" s="3"/>
      <c r="AL133" s="3"/>
      <c r="AM133" s="3"/>
      <c r="AN133" s="3"/>
      <c r="AO133" s="3"/>
      <c r="AP133" s="3"/>
      <c r="AQ133" s="3"/>
    </row>
    <row r="134" spans="1:43" ht="28" x14ac:dyDescent="0.35">
      <c r="A134" s="1026" t="s">
        <v>22</v>
      </c>
      <c r="B134" s="1027" t="s">
        <v>164</v>
      </c>
      <c r="C134" s="1027">
        <v>8</v>
      </c>
      <c r="D134" s="1021"/>
      <c r="O134" s="3"/>
      <c r="U134" s="9"/>
      <c r="V134" s="9"/>
      <c r="W134" s="3"/>
      <c r="X134" s="3"/>
      <c r="Y134" s="3"/>
      <c r="Z134" s="3"/>
      <c r="AA134" s="3"/>
      <c r="AB134" s="3"/>
      <c r="AC134" s="3"/>
      <c r="AD134" s="3"/>
      <c r="AE134" s="3"/>
      <c r="AF134" s="3"/>
      <c r="AG134" s="3"/>
      <c r="AH134" s="3"/>
      <c r="AI134" s="3"/>
      <c r="AJ134" s="3"/>
      <c r="AK134" s="3"/>
      <c r="AL134" s="3"/>
      <c r="AM134" s="3"/>
      <c r="AN134" s="3"/>
      <c r="AO134" s="3"/>
      <c r="AP134" s="3"/>
      <c r="AQ134" s="3"/>
    </row>
    <row r="135" spans="1:43" ht="28" x14ac:dyDescent="0.35">
      <c r="A135" s="1026" t="s">
        <v>590</v>
      </c>
      <c r="B135" s="1027" t="s">
        <v>155</v>
      </c>
      <c r="C135" s="1027">
        <v>5</v>
      </c>
      <c r="D135" s="1021"/>
      <c r="O135" s="3"/>
      <c r="U135" s="9"/>
      <c r="V135" s="9"/>
      <c r="W135" s="3"/>
      <c r="X135" s="3"/>
      <c r="Y135" s="3"/>
      <c r="Z135" s="3"/>
      <c r="AA135" s="3"/>
      <c r="AB135" s="3"/>
      <c r="AC135" s="3"/>
      <c r="AD135" s="3"/>
      <c r="AE135" s="3"/>
      <c r="AF135" s="3"/>
      <c r="AG135" s="3"/>
      <c r="AH135" s="3"/>
      <c r="AI135" s="3"/>
      <c r="AJ135" s="3"/>
      <c r="AK135" s="3"/>
      <c r="AL135" s="3"/>
      <c r="AM135" s="3"/>
      <c r="AN135" s="3"/>
      <c r="AO135" s="3"/>
      <c r="AP135" s="3"/>
      <c r="AQ135" s="3"/>
    </row>
    <row r="136" spans="1:43" ht="14.5" x14ac:dyDescent="0.35">
      <c r="A136" s="1028" t="s">
        <v>23</v>
      </c>
      <c r="B136" s="1029" t="s">
        <v>167</v>
      </c>
      <c r="C136" s="1029">
        <v>8</v>
      </c>
      <c r="D136" s="1030"/>
      <c r="O136" s="3"/>
      <c r="U136" s="9"/>
      <c r="V136" s="9"/>
      <c r="W136" s="3"/>
      <c r="X136" s="3"/>
      <c r="Y136" s="3"/>
      <c r="Z136" s="3"/>
      <c r="AA136" s="3"/>
      <c r="AB136" s="3"/>
      <c r="AC136" s="3"/>
      <c r="AD136" s="3"/>
      <c r="AE136" s="3"/>
      <c r="AF136" s="3"/>
      <c r="AG136" s="3"/>
      <c r="AH136" s="3"/>
      <c r="AI136" s="3"/>
      <c r="AJ136" s="3"/>
      <c r="AK136" s="3"/>
      <c r="AL136" s="3"/>
      <c r="AM136" s="3"/>
      <c r="AN136" s="3"/>
      <c r="AO136" s="3"/>
      <c r="AP136" s="3"/>
      <c r="AQ136" s="3"/>
    </row>
    <row r="137" spans="1:43" ht="14.5" x14ac:dyDescent="0.35">
      <c r="A137" s="1026" t="s">
        <v>9</v>
      </c>
      <c r="B137" s="1027" t="s">
        <v>464</v>
      </c>
      <c r="C137" s="1027">
        <v>5</v>
      </c>
      <c r="D137" s="1021"/>
      <c r="O137" s="3"/>
      <c r="U137" s="9"/>
      <c r="V137" s="9"/>
      <c r="W137" s="3"/>
      <c r="X137" s="3"/>
      <c r="Y137" s="3"/>
      <c r="Z137" s="3"/>
      <c r="AA137" s="3"/>
      <c r="AB137" s="3"/>
      <c r="AC137" s="3"/>
      <c r="AD137" s="3"/>
      <c r="AE137" s="3"/>
      <c r="AF137" s="3"/>
      <c r="AG137" s="3"/>
      <c r="AH137" s="3"/>
      <c r="AI137" s="3"/>
      <c r="AJ137" s="3"/>
      <c r="AK137" s="3"/>
      <c r="AL137" s="3"/>
      <c r="AM137" s="3"/>
      <c r="AN137" s="3"/>
      <c r="AO137" s="3"/>
      <c r="AP137" s="3"/>
      <c r="AQ137" s="3"/>
    </row>
    <row r="138" spans="1:43" ht="28" x14ac:dyDescent="0.35">
      <c r="A138" s="1028" t="s">
        <v>10</v>
      </c>
      <c r="B138" s="1042" t="s">
        <v>591</v>
      </c>
      <c r="C138" s="1029">
        <v>6</v>
      </c>
      <c r="D138" s="1030"/>
      <c r="O138" s="3"/>
      <c r="U138" s="9"/>
      <c r="V138" s="9"/>
      <c r="W138" s="3"/>
      <c r="X138" s="3"/>
      <c r="Y138" s="3"/>
      <c r="Z138" s="3"/>
      <c r="AA138" s="3"/>
      <c r="AB138" s="3"/>
      <c r="AC138" s="3"/>
      <c r="AD138" s="3"/>
      <c r="AE138" s="3"/>
      <c r="AF138" s="3"/>
      <c r="AG138" s="3"/>
      <c r="AH138" s="3"/>
      <c r="AI138" s="3"/>
      <c r="AJ138" s="3"/>
      <c r="AK138" s="3"/>
      <c r="AL138" s="3"/>
      <c r="AM138" s="3"/>
      <c r="AN138" s="3"/>
      <c r="AO138" s="3"/>
      <c r="AP138" s="3"/>
      <c r="AQ138" s="3"/>
    </row>
    <row r="139" spans="1:43" ht="14.5" x14ac:dyDescent="0.35">
      <c r="A139" s="1026" t="s">
        <v>462</v>
      </c>
      <c r="B139" s="1027" t="s">
        <v>463</v>
      </c>
      <c r="C139" s="1027">
        <v>10</v>
      </c>
      <c r="D139" s="1021"/>
      <c r="O139" s="3"/>
      <c r="U139" s="9"/>
      <c r="V139" s="9"/>
      <c r="W139" s="3"/>
      <c r="X139" s="3"/>
      <c r="Y139" s="3"/>
      <c r="Z139" s="3"/>
      <c r="AA139" s="3"/>
      <c r="AB139" s="3"/>
      <c r="AC139" s="3"/>
      <c r="AD139" s="3"/>
      <c r="AE139" s="3"/>
      <c r="AF139" s="3"/>
      <c r="AG139" s="3"/>
      <c r="AH139" s="3"/>
      <c r="AI139" s="3"/>
      <c r="AJ139" s="3"/>
      <c r="AK139" s="3"/>
      <c r="AL139" s="3"/>
      <c r="AM139" s="3"/>
      <c r="AN139" s="3"/>
      <c r="AO139" s="3"/>
      <c r="AP139" s="3"/>
      <c r="AQ139" s="3"/>
    </row>
    <row r="140" spans="1:43" ht="14.5" x14ac:dyDescent="0.35">
      <c r="A140" s="1028" t="s">
        <v>593</v>
      </c>
      <c r="B140" s="1042" t="s">
        <v>592</v>
      </c>
      <c r="C140" s="1029">
        <v>10</v>
      </c>
      <c r="D140" s="1030"/>
      <c r="O140" s="3"/>
      <c r="U140" s="9"/>
      <c r="V140" s="9"/>
      <c r="W140" s="3"/>
      <c r="X140" s="3"/>
      <c r="Y140" s="3"/>
      <c r="Z140" s="3"/>
      <c r="AA140" s="3"/>
      <c r="AB140" s="3"/>
      <c r="AC140" s="3"/>
      <c r="AD140" s="3"/>
      <c r="AE140" s="3"/>
      <c r="AF140" s="3"/>
      <c r="AG140" s="3"/>
      <c r="AH140" s="3"/>
      <c r="AI140" s="3"/>
      <c r="AJ140" s="3"/>
      <c r="AK140" s="3"/>
      <c r="AL140" s="3"/>
      <c r="AM140" s="3"/>
      <c r="AN140" s="3"/>
      <c r="AO140" s="3"/>
      <c r="AP140" s="3"/>
      <c r="AQ140" s="3"/>
    </row>
    <row r="141" spans="1:43" ht="28" x14ac:dyDescent="0.35">
      <c r="A141" s="1026" t="s">
        <v>11</v>
      </c>
      <c r="B141" s="1027" t="s">
        <v>168</v>
      </c>
      <c r="C141" s="1027">
        <v>3</v>
      </c>
      <c r="D141" s="1021"/>
      <c r="O141" s="3"/>
      <c r="U141" s="9"/>
      <c r="V141" s="9"/>
      <c r="W141" s="3"/>
      <c r="X141" s="3"/>
      <c r="Y141" s="3"/>
      <c r="Z141" s="3"/>
      <c r="AA141" s="3"/>
      <c r="AB141" s="3"/>
      <c r="AC141" s="3"/>
      <c r="AD141" s="3"/>
      <c r="AE141" s="3"/>
      <c r="AF141" s="3"/>
      <c r="AG141" s="3"/>
      <c r="AH141" s="3"/>
      <c r="AI141" s="3"/>
      <c r="AJ141" s="3"/>
      <c r="AK141" s="3"/>
      <c r="AL141" s="3"/>
      <c r="AM141" s="3"/>
      <c r="AN141" s="3"/>
      <c r="AO141" s="3"/>
      <c r="AP141" s="3"/>
      <c r="AQ141" s="3"/>
    </row>
    <row r="142" spans="1:43" ht="28" x14ac:dyDescent="0.35">
      <c r="A142" s="1028" t="s">
        <v>12</v>
      </c>
      <c r="B142" s="1042" t="s">
        <v>600</v>
      </c>
      <c r="C142" s="1029">
        <v>2</v>
      </c>
      <c r="D142" s="1030"/>
      <c r="O142" s="3"/>
      <c r="U142" s="9"/>
      <c r="V142" s="9"/>
      <c r="W142" s="3"/>
      <c r="X142" s="3"/>
      <c r="Y142" s="3"/>
      <c r="Z142" s="3"/>
      <c r="AA142" s="3"/>
      <c r="AB142" s="3"/>
      <c r="AC142" s="3"/>
      <c r="AD142" s="3"/>
      <c r="AE142" s="3"/>
      <c r="AF142" s="3"/>
      <c r="AG142" s="3"/>
      <c r="AH142" s="3"/>
      <c r="AI142" s="3"/>
      <c r="AJ142" s="3"/>
      <c r="AK142" s="3"/>
      <c r="AL142" s="3"/>
      <c r="AM142" s="3"/>
      <c r="AN142" s="3"/>
      <c r="AO142" s="3"/>
      <c r="AP142" s="3"/>
      <c r="AQ142" s="3"/>
    </row>
    <row r="143" spans="1:43" ht="14.5" x14ac:dyDescent="0.35">
      <c r="A143" s="1026" t="s">
        <v>456</v>
      </c>
      <c r="B143" s="1027" t="s">
        <v>457</v>
      </c>
      <c r="C143" s="1027">
        <v>9</v>
      </c>
      <c r="D143" s="1021"/>
      <c r="O143" s="3"/>
      <c r="U143" s="9"/>
      <c r="V143" s="9"/>
      <c r="W143" s="3"/>
      <c r="X143" s="3"/>
      <c r="Y143" s="3"/>
      <c r="Z143" s="3"/>
      <c r="AA143" s="3"/>
      <c r="AB143" s="3"/>
      <c r="AC143" s="3"/>
      <c r="AD143" s="3"/>
      <c r="AE143" s="3"/>
      <c r="AF143" s="3"/>
      <c r="AG143" s="3"/>
      <c r="AH143" s="3"/>
      <c r="AI143" s="3"/>
      <c r="AJ143" s="3"/>
      <c r="AK143" s="3"/>
      <c r="AL143" s="3"/>
      <c r="AM143" s="3"/>
      <c r="AN143" s="3"/>
      <c r="AO143" s="3"/>
      <c r="AP143" s="3"/>
      <c r="AQ143" s="3"/>
    </row>
    <row r="144" spans="1:43" ht="28" x14ac:dyDescent="0.35">
      <c r="A144" s="1028" t="s">
        <v>13</v>
      </c>
      <c r="B144" s="1029" t="s">
        <v>169</v>
      </c>
      <c r="C144" s="1029">
        <v>1</v>
      </c>
      <c r="D144" s="1030"/>
      <c r="O144" s="3"/>
      <c r="U144" s="9"/>
      <c r="V144" s="9"/>
      <c r="W144" s="3"/>
      <c r="X144" s="3"/>
      <c r="Y144" s="3"/>
      <c r="Z144" s="3"/>
      <c r="AA144" s="3"/>
      <c r="AB144" s="3"/>
      <c r="AC144" s="3"/>
      <c r="AD144" s="3"/>
      <c r="AE144" s="3"/>
      <c r="AF144" s="3"/>
      <c r="AG144" s="3"/>
      <c r="AH144" s="3"/>
      <c r="AI144" s="3"/>
      <c r="AJ144" s="3"/>
      <c r="AK144" s="3"/>
      <c r="AL144" s="3"/>
      <c r="AM144" s="3"/>
      <c r="AN144" s="3"/>
      <c r="AO144" s="3"/>
      <c r="AP144" s="3"/>
      <c r="AQ144" s="3"/>
    </row>
    <row r="145" spans="1:43" ht="14.5" x14ac:dyDescent="0.35">
      <c r="A145" s="1026" t="s">
        <v>613</v>
      </c>
      <c r="B145" s="1027" t="s">
        <v>171</v>
      </c>
      <c r="C145" s="1027">
        <v>2</v>
      </c>
      <c r="D145" s="1021"/>
      <c r="O145" s="3"/>
      <c r="U145" s="9"/>
      <c r="V145" s="9"/>
      <c r="W145" s="3"/>
      <c r="X145" s="3"/>
      <c r="Y145" s="3"/>
      <c r="Z145" s="3"/>
      <c r="AA145" s="3"/>
      <c r="AB145" s="3"/>
      <c r="AC145" s="3"/>
      <c r="AD145" s="3"/>
      <c r="AE145" s="3"/>
      <c r="AF145" s="3"/>
      <c r="AG145" s="3"/>
      <c r="AH145" s="3"/>
      <c r="AI145" s="3"/>
      <c r="AJ145" s="3"/>
      <c r="AK145" s="3"/>
      <c r="AL145" s="3"/>
      <c r="AM145" s="3"/>
      <c r="AN145" s="3"/>
      <c r="AO145" s="3"/>
      <c r="AP145" s="3"/>
      <c r="AQ145" s="3"/>
    </row>
    <row r="146" spans="1:43" ht="28" x14ac:dyDescent="0.35">
      <c r="A146" s="1045" t="s">
        <v>452</v>
      </c>
      <c r="B146" s="1027" t="s">
        <v>453</v>
      </c>
      <c r="C146" s="1027">
        <v>9</v>
      </c>
      <c r="D146" s="1021"/>
      <c r="O146" s="3"/>
      <c r="U146" s="9"/>
      <c r="V146" s="9"/>
      <c r="W146" s="3"/>
      <c r="X146" s="3"/>
      <c r="Y146" s="3"/>
      <c r="Z146" s="3"/>
      <c r="AA146" s="3"/>
      <c r="AB146" s="3"/>
      <c r="AC146" s="3"/>
      <c r="AD146" s="3"/>
      <c r="AE146" s="3"/>
      <c r="AF146" s="3"/>
      <c r="AG146" s="3"/>
      <c r="AH146" s="3"/>
      <c r="AI146" s="3"/>
      <c r="AJ146" s="3"/>
      <c r="AK146" s="3"/>
      <c r="AL146" s="3"/>
      <c r="AM146" s="3"/>
      <c r="AN146" s="3"/>
      <c r="AO146" s="3"/>
      <c r="AP146" s="3"/>
      <c r="AQ146" s="3"/>
    </row>
    <row r="147" spans="1:43" ht="16.5" x14ac:dyDescent="0.4">
      <c r="A147" s="1046" t="s">
        <v>594</v>
      </c>
      <c r="B147" s="1042" t="s">
        <v>595</v>
      </c>
      <c r="C147" s="1029">
        <v>5</v>
      </c>
      <c r="D147" s="1030"/>
      <c r="O147" s="3"/>
      <c r="U147" s="9"/>
      <c r="V147" s="9"/>
      <c r="W147" s="3"/>
      <c r="X147" s="3"/>
      <c r="Y147" s="3"/>
      <c r="Z147" s="3"/>
      <c r="AA147" s="3"/>
      <c r="AB147" s="3"/>
      <c r="AC147" s="3"/>
      <c r="AD147" s="3"/>
      <c r="AE147" s="3"/>
      <c r="AF147" s="3"/>
      <c r="AG147" s="3"/>
      <c r="AH147" s="3"/>
      <c r="AI147" s="3"/>
      <c r="AJ147" s="3"/>
      <c r="AK147" s="3"/>
      <c r="AL147" s="3"/>
      <c r="AM147" s="3"/>
      <c r="AN147" s="3"/>
      <c r="AO147" s="3"/>
      <c r="AP147" s="3"/>
      <c r="AQ147" s="3"/>
    </row>
    <row r="148" spans="1:43" ht="28" x14ac:dyDescent="0.35">
      <c r="A148" s="1026" t="s">
        <v>460</v>
      </c>
      <c r="B148" s="1027" t="s">
        <v>461</v>
      </c>
      <c r="C148" s="1027">
        <v>9</v>
      </c>
      <c r="D148" s="1021"/>
      <c r="O148" s="3"/>
      <c r="U148" s="9"/>
      <c r="V148" s="9"/>
      <c r="W148" s="3"/>
      <c r="X148" s="3"/>
      <c r="Y148" s="3"/>
      <c r="Z148" s="3"/>
      <c r="AA148" s="3"/>
      <c r="AB148" s="3"/>
      <c r="AC148" s="3"/>
      <c r="AD148" s="3"/>
      <c r="AE148" s="3"/>
      <c r="AF148" s="3"/>
      <c r="AG148" s="3"/>
      <c r="AH148" s="3"/>
      <c r="AI148" s="3"/>
      <c r="AJ148" s="3"/>
      <c r="AK148" s="3"/>
      <c r="AL148" s="3"/>
      <c r="AM148" s="3"/>
      <c r="AN148" s="3"/>
      <c r="AO148" s="3"/>
      <c r="AP148" s="3"/>
      <c r="AQ148" s="3"/>
    </row>
    <row r="149" spans="1:43" ht="28" x14ac:dyDescent="0.35">
      <c r="A149" s="1028" t="s">
        <v>601</v>
      </c>
      <c r="B149" s="1029" t="s">
        <v>170</v>
      </c>
      <c r="C149" s="1029">
        <v>8</v>
      </c>
      <c r="D149" s="1030"/>
      <c r="O149" s="3"/>
      <c r="U149" s="9"/>
      <c r="V149" s="9"/>
      <c r="W149" s="3"/>
      <c r="X149" s="3"/>
      <c r="Y149" s="3"/>
      <c r="Z149" s="3"/>
      <c r="AA149" s="3"/>
      <c r="AB149" s="3"/>
      <c r="AC149" s="3"/>
      <c r="AD149" s="3"/>
      <c r="AE149" s="3"/>
      <c r="AF149" s="3"/>
      <c r="AG149" s="3"/>
      <c r="AH149" s="3"/>
      <c r="AI149" s="3"/>
      <c r="AJ149" s="3"/>
      <c r="AK149" s="3"/>
      <c r="AL149" s="3"/>
      <c r="AM149" s="3"/>
      <c r="AN149" s="3"/>
      <c r="AO149" s="3"/>
      <c r="AP149" s="3"/>
      <c r="AQ149" s="3"/>
    </row>
    <row r="150" spans="1:43" ht="14.5" x14ac:dyDescent="0.35">
      <c r="A150" s="1028" t="s">
        <v>24</v>
      </c>
      <c r="B150" s="1029" t="s">
        <v>172</v>
      </c>
      <c r="C150" s="1029">
        <v>8</v>
      </c>
      <c r="D150" s="1030"/>
      <c r="O150" s="3"/>
      <c r="U150" s="9"/>
      <c r="V150" s="9"/>
      <c r="W150" s="3"/>
      <c r="X150" s="3"/>
      <c r="Y150" s="3"/>
      <c r="Z150" s="3"/>
      <c r="AA150" s="3"/>
      <c r="AB150" s="3"/>
      <c r="AC150" s="3"/>
      <c r="AD150" s="3"/>
      <c r="AE150" s="3"/>
      <c r="AF150" s="3"/>
      <c r="AG150" s="3"/>
      <c r="AH150" s="3"/>
      <c r="AI150" s="3"/>
      <c r="AJ150" s="3"/>
      <c r="AK150" s="3"/>
      <c r="AL150" s="3"/>
      <c r="AM150" s="3"/>
      <c r="AN150" s="3"/>
      <c r="AO150" s="3"/>
      <c r="AP150" s="3"/>
      <c r="AQ150" s="3"/>
    </row>
    <row r="151" spans="1:43" ht="28" x14ac:dyDescent="0.35">
      <c r="A151" s="1026" t="s">
        <v>14</v>
      </c>
      <c r="B151" s="1027" t="s">
        <v>173</v>
      </c>
      <c r="C151" s="1027">
        <v>4</v>
      </c>
      <c r="D151" s="1021"/>
      <c r="O151" s="3"/>
      <c r="U151" s="9"/>
      <c r="V151" s="9"/>
      <c r="W151" s="3"/>
      <c r="X151" s="3"/>
      <c r="Y151" s="3"/>
      <c r="Z151" s="3"/>
      <c r="AA151" s="3"/>
      <c r="AB151" s="3"/>
      <c r="AC151" s="3"/>
      <c r="AD151" s="3"/>
      <c r="AE151" s="3"/>
      <c r="AF151" s="3"/>
      <c r="AG151" s="3"/>
      <c r="AH151" s="3"/>
      <c r="AI151" s="3"/>
      <c r="AJ151" s="3"/>
      <c r="AK151" s="3"/>
      <c r="AL151" s="3"/>
      <c r="AM151" s="3"/>
      <c r="AN151" s="3"/>
      <c r="AO151" s="3"/>
      <c r="AP151" s="3"/>
      <c r="AQ151" s="3"/>
    </row>
    <row r="152" spans="1:43" ht="28" x14ac:dyDescent="0.35">
      <c r="A152" s="1028" t="s">
        <v>16</v>
      </c>
      <c r="B152" s="1042" t="s">
        <v>602</v>
      </c>
      <c r="C152" s="1029">
        <v>6</v>
      </c>
      <c r="D152" s="1030"/>
      <c r="O152" s="3"/>
      <c r="U152" s="9"/>
      <c r="V152" s="9"/>
      <c r="W152" s="3"/>
      <c r="X152" s="3"/>
      <c r="Y152" s="3"/>
      <c r="Z152" s="3"/>
      <c r="AA152" s="3"/>
      <c r="AB152" s="3"/>
      <c r="AC152" s="3"/>
      <c r="AD152" s="3"/>
      <c r="AE152" s="3"/>
      <c r="AF152" s="3"/>
      <c r="AG152" s="3"/>
      <c r="AH152" s="3"/>
      <c r="AI152" s="3"/>
      <c r="AJ152" s="3"/>
      <c r="AK152" s="3"/>
      <c r="AL152" s="3"/>
      <c r="AM152" s="3"/>
      <c r="AN152" s="3"/>
      <c r="AO152" s="3"/>
      <c r="AP152" s="3"/>
      <c r="AQ152" s="3"/>
    </row>
    <row r="153" spans="1:43" ht="14.5" x14ac:dyDescent="0.35">
      <c r="A153" s="1026" t="s">
        <v>15</v>
      </c>
      <c r="B153" s="1043" t="s">
        <v>603</v>
      </c>
      <c r="C153" s="1027">
        <v>6</v>
      </c>
      <c r="D153" s="1021"/>
      <c r="O153" s="3"/>
      <c r="U153" s="9"/>
      <c r="V153" s="9"/>
      <c r="W153" s="3"/>
      <c r="X153" s="3"/>
      <c r="Y153" s="3"/>
      <c r="Z153" s="3"/>
      <c r="AA153" s="3"/>
      <c r="AB153" s="3"/>
      <c r="AC153" s="3"/>
      <c r="AD153" s="3"/>
      <c r="AE153" s="3"/>
      <c r="AF153" s="3"/>
      <c r="AG153" s="3"/>
      <c r="AH153" s="3"/>
      <c r="AI153" s="3"/>
      <c r="AJ153" s="3"/>
      <c r="AK153" s="3"/>
      <c r="AL153" s="3"/>
      <c r="AM153" s="3"/>
      <c r="AN153" s="3"/>
      <c r="AO153" s="3"/>
      <c r="AP153" s="3"/>
      <c r="AQ153" s="3"/>
    </row>
    <row r="154" spans="1:43" s="3" customFormat="1" ht="14.25" customHeight="1" x14ac:dyDescent="0.35">
      <c r="A154" s="1028" t="s">
        <v>25</v>
      </c>
      <c r="B154" s="1042" t="s">
        <v>604</v>
      </c>
      <c r="C154" s="1029">
        <v>8</v>
      </c>
      <c r="D154" s="1030"/>
      <c r="T154" s="117"/>
      <c r="U154" s="9"/>
      <c r="V154" s="9"/>
    </row>
    <row r="155" spans="1:43" s="3" customFormat="1" ht="28" x14ac:dyDescent="0.35">
      <c r="A155" s="1026" t="s">
        <v>26</v>
      </c>
      <c r="B155" s="1027" t="s">
        <v>174</v>
      </c>
      <c r="C155" s="1027">
        <v>8</v>
      </c>
      <c r="D155" s="1021"/>
      <c r="T155" s="117"/>
      <c r="U155" s="9"/>
      <c r="V155" s="9"/>
    </row>
    <row r="156" spans="1:43" ht="14.5" x14ac:dyDescent="0.35">
      <c r="A156" s="1028" t="s">
        <v>19</v>
      </c>
      <c r="B156" s="1029" t="s">
        <v>177</v>
      </c>
      <c r="C156" s="1029">
        <v>1</v>
      </c>
      <c r="D156" s="1030"/>
    </row>
    <row r="157" spans="1:43" ht="32.5" customHeight="1" x14ac:dyDescent="0.35">
      <c r="A157" s="1026" t="s">
        <v>17</v>
      </c>
      <c r="B157" s="1027" t="s">
        <v>175</v>
      </c>
      <c r="C157" s="1027">
        <v>2</v>
      </c>
      <c r="D157" s="1021"/>
    </row>
    <row r="158" spans="1:43" ht="28" x14ac:dyDescent="0.35">
      <c r="A158" s="1028" t="s">
        <v>18</v>
      </c>
      <c r="B158" s="1029" t="s">
        <v>176</v>
      </c>
      <c r="C158" s="1029">
        <v>3</v>
      </c>
      <c r="D158" s="1030"/>
    </row>
    <row r="159" spans="1:43" ht="28" x14ac:dyDescent="0.35">
      <c r="A159" s="1026" t="s">
        <v>605</v>
      </c>
      <c r="B159" s="1027" t="s">
        <v>178</v>
      </c>
      <c r="C159" s="1027">
        <v>10</v>
      </c>
      <c r="D159" s="1021"/>
    </row>
    <row r="160" spans="1:43" ht="28" x14ac:dyDescent="0.35">
      <c r="A160" s="1028" t="s">
        <v>20</v>
      </c>
      <c r="B160" s="1029" t="s">
        <v>180</v>
      </c>
      <c r="C160" s="1029">
        <v>3</v>
      </c>
      <c r="D160" s="1030"/>
    </row>
    <row r="161" spans="1:4" ht="28" x14ac:dyDescent="0.35">
      <c r="A161" s="1026" t="s">
        <v>606</v>
      </c>
      <c r="B161" s="1043" t="s">
        <v>607</v>
      </c>
      <c r="C161" s="1027">
        <v>5</v>
      </c>
      <c r="D161" s="1021"/>
    </row>
    <row r="162" spans="1:4" ht="16.5" x14ac:dyDescent="0.4">
      <c r="A162" s="1048" t="s">
        <v>596</v>
      </c>
      <c r="B162" s="1042" t="s">
        <v>597</v>
      </c>
      <c r="C162" s="1029">
        <v>7</v>
      </c>
      <c r="D162" s="1030"/>
    </row>
    <row r="163" spans="1:4" ht="42" x14ac:dyDescent="0.35">
      <c r="A163" s="1047" t="s">
        <v>608</v>
      </c>
      <c r="B163" s="1042" t="s">
        <v>609</v>
      </c>
      <c r="C163" s="1029">
        <v>5</v>
      </c>
      <c r="D163" s="1030"/>
    </row>
    <row r="164" spans="1:4" ht="28" x14ac:dyDescent="0.35">
      <c r="A164" s="1026" t="s">
        <v>27</v>
      </c>
      <c r="B164" s="1027" t="s">
        <v>179</v>
      </c>
      <c r="C164" s="1027">
        <v>8</v>
      </c>
      <c r="D164" s="1021"/>
    </row>
    <row r="165" spans="1:4" ht="14.5" x14ac:dyDescent="0.35">
      <c r="A165" s="1031" t="s">
        <v>611</v>
      </c>
      <c r="B165" s="1044" t="s">
        <v>612</v>
      </c>
      <c r="C165" s="1032">
        <v>10</v>
      </c>
      <c r="D165" s="1033"/>
    </row>
  </sheetData>
  <sheetProtection insertHyperlinks="0"/>
  <mergeCells count="21">
    <mergeCell ref="W31:AA31"/>
    <mergeCell ref="W33:Z33"/>
    <mergeCell ref="AC27:AF27"/>
    <mergeCell ref="AC29:AF29"/>
    <mergeCell ref="T7:V7"/>
    <mergeCell ref="U11:U12"/>
    <mergeCell ref="T30:U30"/>
    <mergeCell ref="T28:U28"/>
    <mergeCell ref="T27:U27"/>
    <mergeCell ref="T29:U29"/>
    <mergeCell ref="V29:V30"/>
    <mergeCell ref="W27:Z27"/>
    <mergeCell ref="W28:Z28"/>
    <mergeCell ref="W29:AA29"/>
    <mergeCell ref="W30:AA30"/>
    <mergeCell ref="AF25:AI25"/>
    <mergeCell ref="AK27:AL27"/>
    <mergeCell ref="AK29:AL29"/>
    <mergeCell ref="AK31:AL31"/>
    <mergeCell ref="AB36:AE36"/>
    <mergeCell ref="AB37:AE37"/>
  </mergeCells>
  <conditionalFormatting sqref="AB15:AD15">
    <cfRule type="expression" dxfId="517" priority="15">
      <formula>"IF($B$6&gt;1,DATE(YEAR($B$5),MONTH($B$5),DAY($B$5)),"""")"</formula>
    </cfRule>
  </conditionalFormatting>
  <conditionalFormatting sqref="AB16 AE16">
    <cfRule type="expression" dxfId="516" priority="5">
      <formula>"$S$14=$T$18"</formula>
    </cfRule>
  </conditionalFormatting>
  <conditionalFormatting sqref="AB15 AE15">
    <cfRule type="expression" dxfId="515" priority="4">
      <formula>"$S$13=$T$18"</formula>
    </cfRule>
  </conditionalFormatting>
  <conditionalFormatting sqref="AB17 AE17">
    <cfRule type="expression" dxfId="514" priority="3">
      <formula>"$S$15=$T$18"</formula>
    </cfRule>
  </conditionalFormatting>
  <conditionalFormatting sqref="Z15:AA15">
    <cfRule type="expression" dxfId="513" priority="1">
      <formula>"($S$13=$T$18)&amp;($T$18&lt;&gt;"""")"</formula>
    </cfRule>
  </conditionalFormatting>
  <dataValidations count="7">
    <dataValidation type="list" allowBlank="1" showInputMessage="1" showErrorMessage="1" sqref="AB20" xr:uid="{00000000-0002-0000-0000-000000000000}">
      <formula1>$Z$15:$Z$18</formula1>
    </dataValidation>
    <dataValidation type="list" allowBlank="1" showInputMessage="1" showErrorMessage="1" sqref="AB11" xr:uid="{00000000-0002-0000-0000-000001000000}">
      <formula1>"1,2,3,4"</formula1>
    </dataValidation>
    <dataValidation type="list" allowBlank="1" showInputMessage="1" showErrorMessage="1" sqref="AB9" xr:uid="{00000000-0002-0000-0000-000002000000}">
      <formula1>"Consolidated, PPG"</formula1>
    </dataValidation>
    <dataValidation type="list" showInputMessage="1" showErrorMessage="1" sqref="U11:U12" xr:uid="{00000000-0002-0000-0000-000003000000}">
      <formula1>$A$81:$A$165</formula1>
    </dataValidation>
    <dataValidation showInputMessage="1" showErrorMessage="1" sqref="V11" xr:uid="{00000000-0002-0000-0000-000004000000}"/>
    <dataValidation type="list" allowBlank="1" showInputMessage="1" showErrorMessage="1" sqref="AK9:AK18" xr:uid="{00000000-0002-0000-0000-000005000000}">
      <formula1>"Work Plan Draft, Work Plan Final, Work Plan Final (Amdmt), Grantee Report Draft, Grantee Report Final, Grantee Report Final (Amdmt), EPA Report Draft, EPA Report Final, EPA Report Final (Amdmt)"</formula1>
    </dataValidation>
    <dataValidation type="list" allowBlank="1" showInputMessage="1" showErrorMessage="1" sqref="AB14" xr:uid="{00000000-0002-0000-0000-000006000000}">
      <formula1>$F$47:$F$69</formula1>
    </dataValidation>
  </dataValidations>
  <hyperlinks>
    <hyperlink ref="W27:X27" location="'5700 Main'!A1" display="5700 Main" xr:uid="{00000000-0004-0000-0000-000000000000}"/>
    <hyperlink ref="T27:U27" location="Narrative!A1" display="Narrative" xr:uid="{00000000-0004-0000-0000-000001000000}"/>
    <hyperlink ref="T28:U28" location="Budget!A1" display="Budget " xr:uid="{00000000-0004-0000-0000-000002000000}"/>
    <hyperlink ref="T29:U29" location="'Work Plan and Reports'!A1" display="Work Plan/Report" xr:uid="{00000000-0004-0000-0000-000003000000}"/>
    <hyperlink ref="T30:U30" location="Outcomes!A1" display="Outcomes" xr:uid="{00000000-0004-0000-0000-000004000000}"/>
    <hyperlink ref="W28" location="'5700 WPS'!A1" display="5700 Worker Protection" xr:uid="{00000000-0004-0000-0000-000005000000}"/>
    <hyperlink ref="W29" location="'5700 CC'!A1" display="5700 Container Containment" xr:uid="{00000000-0004-0000-0000-000006000000}"/>
    <hyperlink ref="AC29:AF29" r:id="rId1" display="Pesticides in Water-POINTS" xr:uid="{00000000-0004-0000-0000-000007000000}"/>
    <hyperlink ref="AK27:AL27" r:id="rId2" display="EPA Grant Forms List" xr:uid="{00000000-0004-0000-0000-000008000000}"/>
    <hyperlink ref="AK29:AL29" r:id="rId3" display="Template Instructions/Help " xr:uid="{00000000-0004-0000-0000-000009000000}"/>
    <hyperlink ref="W30" location="'Perf Meas'!A1" display="Performance Measures" xr:uid="{00000000-0004-0000-0000-00000A000000}"/>
    <hyperlink ref="AK31:AL31" r:id="rId4" display="FY 18-21 Grant Guidance" xr:uid="{00000000-0004-0000-0000-00000B000000}"/>
    <hyperlink ref="AC27:AF27" r:id="rId5" display="Certification and Training-CPARD" xr:uid="{00000000-0004-0000-0000-00000C000000}"/>
  </hyperlinks>
  <pageMargins left="0.7" right="0.7" top="0.75" bottom="0.75" header="0.3" footer="0.3"/>
  <pageSetup scale="19" orientation="landscape" r:id="rId6"/>
  <drawing r:id="rId7"/>
  <tableParts count="2">
    <tablePart r:id="rId8"/>
    <tablePart r:id="rId9"/>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70C0"/>
  </sheetPr>
  <dimension ref="A1:R98"/>
  <sheetViews>
    <sheetView showGridLines="0" showRowColHeaders="0" zoomScale="80" zoomScaleNormal="80" workbookViewId="0">
      <selection activeCell="C2" sqref="C2:M2"/>
    </sheetView>
  </sheetViews>
  <sheetFormatPr defaultColWidth="9.1796875" defaultRowHeight="14.5" outlineLevelRow="1" x14ac:dyDescent="0.35"/>
  <cols>
    <col min="1" max="1" width="2.7265625" style="15" customWidth="1"/>
    <col min="2" max="2" width="6.54296875" style="15" customWidth="1"/>
    <col min="3" max="3" width="12" style="15" customWidth="1"/>
    <col min="4" max="4" width="11" style="15" customWidth="1"/>
    <col min="5" max="5" width="13.81640625" style="15" customWidth="1"/>
    <col min="6" max="6" width="13.26953125" style="15" customWidth="1"/>
    <col min="7" max="7" width="12.1796875" style="15" customWidth="1"/>
    <col min="8" max="8" width="11.7265625" style="15" customWidth="1"/>
    <col min="9" max="9" width="13.26953125" style="15" customWidth="1"/>
    <col min="10" max="10" width="5.54296875" style="15" customWidth="1"/>
    <col min="11" max="11" width="47.54296875" style="15" customWidth="1"/>
    <col min="12" max="12" width="15.54296875" style="15" customWidth="1"/>
    <col min="13" max="13" width="2" style="15" customWidth="1"/>
    <col min="14" max="14" width="2.81640625" style="15" customWidth="1"/>
    <col min="15" max="16384" width="9.1796875" style="15"/>
  </cols>
  <sheetData>
    <row r="1" spans="1:18" ht="15" thickBot="1" x14ac:dyDescent="0.4">
      <c r="A1" s="7"/>
      <c r="B1" s="7"/>
      <c r="C1" s="7"/>
      <c r="D1" s="7"/>
      <c r="E1" s="7"/>
      <c r="F1" s="7"/>
      <c r="G1" s="7"/>
      <c r="H1" s="7"/>
      <c r="I1" s="7"/>
      <c r="J1" s="7"/>
      <c r="K1" s="7"/>
      <c r="L1" s="771" t="s">
        <v>278</v>
      </c>
      <c r="M1" s="7"/>
      <c r="N1" s="7"/>
    </row>
    <row r="2" spans="1:18" ht="61.5" customHeight="1" thickBot="1" x14ac:dyDescent="0.4">
      <c r="A2" s="7"/>
      <c r="B2" s="50"/>
      <c r="C2" s="1657" t="s">
        <v>119</v>
      </c>
      <c r="D2" s="1658"/>
      <c r="E2" s="1658"/>
      <c r="F2" s="1658"/>
      <c r="G2" s="1658"/>
      <c r="H2" s="1658"/>
      <c r="I2" s="1658"/>
      <c r="J2" s="1658"/>
      <c r="K2" s="1658"/>
      <c r="L2" s="1658"/>
      <c r="M2" s="1659"/>
      <c r="N2" s="75"/>
      <c r="O2" s="88"/>
      <c r="P2" s="88"/>
      <c r="Q2" s="88"/>
      <c r="R2" s="28"/>
    </row>
    <row r="3" spans="1:18" ht="24" customHeight="1" thickBot="1" x14ac:dyDescent="0.55000000000000004">
      <c r="A3" s="7"/>
      <c r="B3" s="50"/>
      <c r="C3" s="1618" t="s">
        <v>512</v>
      </c>
      <c r="D3" s="1619"/>
      <c r="E3" s="1619"/>
      <c r="F3" s="1619"/>
      <c r="G3" s="1619"/>
      <c r="H3" s="1619"/>
      <c r="I3" s="1619"/>
      <c r="J3" s="1619"/>
      <c r="K3" s="1619"/>
      <c r="L3" s="1619"/>
      <c r="M3" s="1621"/>
      <c r="N3" s="7"/>
    </row>
    <row r="4" spans="1:18" ht="38.25" customHeight="1" thickBot="1" x14ac:dyDescent="0.4">
      <c r="A4" s="7"/>
      <c r="B4" s="50"/>
      <c r="C4" s="87" t="s">
        <v>92</v>
      </c>
      <c r="D4" s="112" t="str">
        <f>Start!$U$13</f>
        <v/>
      </c>
      <c r="E4" s="86" t="s">
        <v>336</v>
      </c>
      <c r="F4" s="112" t="str">
        <f>Start!$AG$20&amp;Start!$AG$21</f>
        <v/>
      </c>
      <c r="G4" s="85" t="s">
        <v>91</v>
      </c>
      <c r="H4" s="159" t="str">
        <f>Start!AG22</f>
        <v/>
      </c>
      <c r="I4" s="177" t="str">
        <f>Start!AG23</f>
        <v/>
      </c>
      <c r="J4" s="865"/>
      <c r="K4" s="1066" t="s">
        <v>332</v>
      </c>
      <c r="L4" s="84"/>
      <c r="M4" s="83"/>
      <c r="N4" s="7"/>
    </row>
    <row r="5" spans="1:18" ht="15.75" customHeight="1" outlineLevel="1" x14ac:dyDescent="0.35">
      <c r="A5" s="7"/>
      <c r="B5" s="50"/>
      <c r="C5" s="1622" t="s">
        <v>101</v>
      </c>
      <c r="D5" s="1623"/>
      <c r="E5" s="1624"/>
      <c r="F5" s="97" t="s">
        <v>134</v>
      </c>
      <c r="G5" s="97" t="s">
        <v>133</v>
      </c>
      <c r="H5" s="82"/>
      <c r="I5" s="1051"/>
      <c r="J5" s="1647" t="s">
        <v>132</v>
      </c>
      <c r="K5" s="1648"/>
      <c r="L5" s="94"/>
      <c r="M5" s="73"/>
      <c r="N5" s="7"/>
    </row>
    <row r="6" spans="1:18" ht="30" customHeight="1" outlineLevel="1" thickBot="1" x14ac:dyDescent="0.4">
      <c r="A6" s="7"/>
      <c r="B6" s="50"/>
      <c r="C6" s="1660"/>
      <c r="D6" s="1661"/>
      <c r="E6" s="1662"/>
      <c r="F6" s="858" t="s">
        <v>131</v>
      </c>
      <c r="G6" s="859" t="s">
        <v>123</v>
      </c>
      <c r="H6" s="76" t="s">
        <v>115</v>
      </c>
      <c r="I6" s="38"/>
      <c r="J6" s="1649"/>
      <c r="K6" s="1663"/>
      <c r="L6" s="94"/>
      <c r="M6" s="73"/>
      <c r="N6" s="7"/>
    </row>
    <row r="7" spans="1:18" ht="28.5" customHeight="1" outlineLevel="1" x14ac:dyDescent="0.45">
      <c r="A7" s="7"/>
      <c r="B7" s="50"/>
      <c r="C7" s="1664" t="s">
        <v>97</v>
      </c>
      <c r="D7" s="1665"/>
      <c r="E7" s="1665"/>
      <c r="F7" s="1062">
        <f>F26+F45+F64+F83</f>
        <v>0</v>
      </c>
      <c r="G7" s="1062">
        <f>G26+G45+G64+G83</f>
        <v>0</v>
      </c>
      <c r="H7" s="1053" t="str">
        <f t="shared" ref="H7:H20" si="0">IF(SUM(F7:G7)&gt;0, SUM(F7:G7),"")</f>
        <v/>
      </c>
      <c r="I7" s="51"/>
      <c r="J7" s="93" t="s">
        <v>130</v>
      </c>
      <c r="K7" s="51"/>
      <c r="L7" s="1122"/>
      <c r="M7" s="43"/>
      <c r="N7" s="7"/>
    </row>
    <row r="8" spans="1:18" ht="28.5" customHeight="1" outlineLevel="1" x14ac:dyDescent="0.35">
      <c r="A8" s="7"/>
      <c r="B8" s="50"/>
      <c r="C8" s="1614" t="str">
        <f>"Samples Collected   "&amp;IF(SUM(H8:H9)&gt;0,"("&amp;SUM(H8:H9)&amp;")","")</f>
        <v xml:space="preserve">Samples Collected   </v>
      </c>
      <c r="D8" s="1615"/>
      <c r="E8" s="857" t="s">
        <v>95</v>
      </c>
      <c r="F8" s="1055">
        <f t="shared" ref="F8:G20" si="1">F27+F46+F65+F84</f>
        <v>0</v>
      </c>
      <c r="G8" s="1055">
        <f t="shared" si="1"/>
        <v>0</v>
      </c>
      <c r="H8" s="56" t="str">
        <f t="shared" si="0"/>
        <v/>
      </c>
      <c r="I8" s="52"/>
      <c r="J8" s="92"/>
      <c r="K8" s="63" t="s">
        <v>129</v>
      </c>
      <c r="L8" s="1063">
        <f>SUM(L27+L46+L65+L84)</f>
        <v>0</v>
      </c>
      <c r="M8" s="43"/>
      <c r="N8" s="7"/>
    </row>
    <row r="9" spans="1:18" ht="28.5" customHeight="1" outlineLevel="1" thickBot="1" x14ac:dyDescent="0.4">
      <c r="A9" s="7"/>
      <c r="B9" s="50"/>
      <c r="C9" s="1612"/>
      <c r="D9" s="1613"/>
      <c r="E9" s="827" t="s">
        <v>76</v>
      </c>
      <c r="F9" s="1055">
        <f t="shared" si="1"/>
        <v>0</v>
      </c>
      <c r="G9" s="1055">
        <f t="shared" si="1"/>
        <v>0</v>
      </c>
      <c r="H9" s="56" t="str">
        <f t="shared" si="0"/>
        <v/>
      </c>
      <c r="I9" s="52"/>
      <c r="J9" s="92"/>
      <c r="K9" s="63" t="s">
        <v>128</v>
      </c>
      <c r="L9" s="1063">
        <f t="shared" ref="L9:L13" si="2">SUM(L28+L47+L66+L85)</f>
        <v>0</v>
      </c>
      <c r="M9" s="43"/>
      <c r="N9" s="7"/>
    </row>
    <row r="10" spans="1:18" ht="28.5" customHeight="1" outlineLevel="1" x14ac:dyDescent="0.35">
      <c r="A10" s="7"/>
      <c r="B10" s="50"/>
      <c r="C10" s="1608" t="s">
        <v>72</v>
      </c>
      <c r="D10" s="1609"/>
      <c r="E10" s="1656"/>
      <c r="F10" s="1055">
        <f t="shared" si="1"/>
        <v>0</v>
      </c>
      <c r="G10" s="1055">
        <f t="shared" si="1"/>
        <v>0</v>
      </c>
      <c r="H10" s="56" t="str">
        <f t="shared" si="0"/>
        <v/>
      </c>
      <c r="I10" s="52"/>
      <c r="J10" s="92"/>
      <c r="K10" s="63" t="s">
        <v>127</v>
      </c>
      <c r="L10" s="1063">
        <f t="shared" si="2"/>
        <v>0</v>
      </c>
      <c r="M10" s="43"/>
      <c r="N10" s="7"/>
    </row>
    <row r="11" spans="1:18" ht="43.5" customHeight="1" outlineLevel="1" x14ac:dyDescent="0.35">
      <c r="A11" s="7"/>
      <c r="B11" s="50"/>
      <c r="C11" s="1605" t="s">
        <v>71</v>
      </c>
      <c r="D11" s="1606"/>
      <c r="E11" s="1654"/>
      <c r="F11" s="1055">
        <f t="shared" si="1"/>
        <v>0</v>
      </c>
      <c r="G11" s="1055">
        <f t="shared" si="1"/>
        <v>0</v>
      </c>
      <c r="H11" s="56" t="str">
        <f t="shared" si="0"/>
        <v/>
      </c>
      <c r="I11" s="52"/>
      <c r="J11" s="92"/>
      <c r="K11" s="63" t="s">
        <v>126</v>
      </c>
      <c r="L11" s="1063">
        <f t="shared" si="2"/>
        <v>0</v>
      </c>
      <c r="M11" s="43"/>
      <c r="N11" s="7"/>
    </row>
    <row r="12" spans="1:18" ht="30" customHeight="1" outlineLevel="1" x14ac:dyDescent="0.35">
      <c r="A12" s="7"/>
      <c r="B12" s="50"/>
      <c r="C12" s="1605" t="s">
        <v>70</v>
      </c>
      <c r="D12" s="1606"/>
      <c r="E12" s="1654"/>
      <c r="F12" s="1055">
        <f t="shared" si="1"/>
        <v>0</v>
      </c>
      <c r="G12" s="1055">
        <f t="shared" si="1"/>
        <v>0</v>
      </c>
      <c r="H12" s="56" t="str">
        <f t="shared" si="0"/>
        <v/>
      </c>
      <c r="I12" s="52"/>
      <c r="J12" s="92"/>
      <c r="K12" s="91" t="s">
        <v>125</v>
      </c>
      <c r="L12" s="1063">
        <f t="shared" si="2"/>
        <v>0</v>
      </c>
      <c r="M12" s="43"/>
      <c r="N12" s="7"/>
    </row>
    <row r="13" spans="1:18" ht="28.5" customHeight="1" outlineLevel="1" x14ac:dyDescent="0.35">
      <c r="A13" s="7"/>
      <c r="B13" s="50"/>
      <c r="C13" s="1605" t="s">
        <v>69</v>
      </c>
      <c r="D13" s="1606"/>
      <c r="E13" s="1654"/>
      <c r="F13" s="1055">
        <f t="shared" si="1"/>
        <v>0</v>
      </c>
      <c r="G13" s="1055">
        <f t="shared" si="1"/>
        <v>0</v>
      </c>
      <c r="H13" s="56" t="str">
        <f t="shared" si="0"/>
        <v/>
      </c>
      <c r="I13" s="52"/>
      <c r="J13" s="92"/>
      <c r="K13" s="91" t="s">
        <v>124</v>
      </c>
      <c r="L13" s="1063">
        <f t="shared" si="2"/>
        <v>0</v>
      </c>
      <c r="M13" s="43"/>
      <c r="N13" s="7"/>
    </row>
    <row r="14" spans="1:18" ht="28.5" customHeight="1" outlineLevel="1" x14ac:dyDescent="0.45">
      <c r="A14" s="7"/>
      <c r="B14" s="50"/>
      <c r="C14" s="1605" t="s">
        <v>68</v>
      </c>
      <c r="D14" s="1606"/>
      <c r="E14" s="1654"/>
      <c r="F14" s="1055">
        <f t="shared" si="1"/>
        <v>0</v>
      </c>
      <c r="G14" s="1055">
        <f t="shared" si="1"/>
        <v>0</v>
      </c>
      <c r="H14" s="56" t="str">
        <f t="shared" si="0"/>
        <v/>
      </c>
      <c r="I14" s="52"/>
      <c r="J14" s="93" t="s">
        <v>123</v>
      </c>
      <c r="K14" s="52"/>
      <c r="L14" s="1122"/>
      <c r="M14" s="43"/>
      <c r="N14" s="7"/>
    </row>
    <row r="15" spans="1:18" ht="33" customHeight="1" outlineLevel="1" x14ac:dyDescent="0.35">
      <c r="A15" s="7"/>
      <c r="B15" s="50"/>
      <c r="C15" s="1605" t="s">
        <v>67</v>
      </c>
      <c r="D15" s="1606"/>
      <c r="E15" s="1654"/>
      <c r="F15" s="1055">
        <f t="shared" si="1"/>
        <v>0</v>
      </c>
      <c r="G15" s="1055">
        <f t="shared" si="1"/>
        <v>0</v>
      </c>
      <c r="H15" s="56" t="str">
        <f t="shared" si="0"/>
        <v/>
      </c>
      <c r="I15" s="52"/>
      <c r="J15" s="92"/>
      <c r="K15" s="91" t="s">
        <v>122</v>
      </c>
      <c r="L15" s="1063">
        <f>SUM(L34+L53+L72+L91)</f>
        <v>0</v>
      </c>
      <c r="M15" s="43"/>
      <c r="N15" s="7"/>
    </row>
    <row r="16" spans="1:18" ht="33" customHeight="1" outlineLevel="1" x14ac:dyDescent="0.35">
      <c r="A16" s="7"/>
      <c r="B16" s="50"/>
      <c r="C16" s="1605" t="s">
        <v>66</v>
      </c>
      <c r="D16" s="1606"/>
      <c r="E16" s="1654"/>
      <c r="F16" s="1055">
        <f t="shared" si="1"/>
        <v>0</v>
      </c>
      <c r="G16" s="1055">
        <f t="shared" si="1"/>
        <v>0</v>
      </c>
      <c r="H16" s="56" t="str">
        <f t="shared" si="0"/>
        <v/>
      </c>
      <c r="I16" s="52"/>
      <c r="J16" s="92"/>
      <c r="K16" s="91" t="s">
        <v>121</v>
      </c>
      <c r="L16" s="1063">
        <f t="shared" ref="L16:L17" si="3">SUM(L35+L54+L73+L92)</f>
        <v>0</v>
      </c>
      <c r="M16" s="43"/>
      <c r="N16" s="7"/>
    </row>
    <row r="17" spans="1:14" ht="33" customHeight="1" outlineLevel="1" x14ac:dyDescent="0.35">
      <c r="A17" s="7"/>
      <c r="B17" s="50"/>
      <c r="C17" s="1605" t="s">
        <v>94</v>
      </c>
      <c r="D17" s="1630"/>
      <c r="E17" s="1655"/>
      <c r="F17" s="1055">
        <f t="shared" si="1"/>
        <v>0</v>
      </c>
      <c r="G17" s="1055">
        <f t="shared" si="1"/>
        <v>0</v>
      </c>
      <c r="H17" s="56" t="str">
        <f t="shared" si="0"/>
        <v/>
      </c>
      <c r="I17" s="52"/>
      <c r="J17" s="92"/>
      <c r="K17" s="91" t="s">
        <v>120</v>
      </c>
      <c r="L17" s="1063">
        <f t="shared" si="3"/>
        <v>0</v>
      </c>
      <c r="M17" s="43"/>
      <c r="N17" s="7"/>
    </row>
    <row r="18" spans="1:14" ht="28.5" customHeight="1" outlineLevel="1" thickBot="1" x14ac:dyDescent="0.4">
      <c r="A18" s="7"/>
      <c r="B18" s="50"/>
      <c r="C18" s="1605" t="s">
        <v>65</v>
      </c>
      <c r="D18" s="1630"/>
      <c r="E18" s="1655"/>
      <c r="F18" s="1055">
        <f t="shared" si="1"/>
        <v>0</v>
      </c>
      <c r="G18" s="1055">
        <f t="shared" si="1"/>
        <v>0</v>
      </c>
      <c r="H18" s="56" t="str">
        <f t="shared" si="0"/>
        <v/>
      </c>
      <c r="I18" s="52"/>
      <c r="J18" s="1073" t="s">
        <v>102</v>
      </c>
      <c r="K18" s="1074"/>
      <c r="L18" s="1075">
        <f>SUM(L8:L17)</f>
        <v>0</v>
      </c>
      <c r="M18" s="58"/>
      <c r="N18" s="7"/>
    </row>
    <row r="19" spans="1:14" ht="28.5" customHeight="1" outlineLevel="1" x14ac:dyDescent="0.35">
      <c r="A19" s="7"/>
      <c r="B19" s="50"/>
      <c r="C19" s="1605" t="s">
        <v>64</v>
      </c>
      <c r="D19" s="1630"/>
      <c r="E19" s="1655"/>
      <c r="F19" s="1055">
        <f t="shared" si="1"/>
        <v>0</v>
      </c>
      <c r="G19" s="1055">
        <f t="shared" si="1"/>
        <v>0</v>
      </c>
      <c r="H19" s="56" t="str">
        <f t="shared" si="0"/>
        <v/>
      </c>
      <c r="I19" s="52"/>
      <c r="J19" s="52"/>
      <c r="K19" s="52"/>
      <c r="L19" s="52"/>
      <c r="M19" s="890"/>
      <c r="N19" s="7"/>
    </row>
    <row r="20" spans="1:14" ht="28.5" customHeight="1" outlineLevel="1" thickBot="1" x14ac:dyDescent="0.4">
      <c r="A20" s="7"/>
      <c r="B20" s="50"/>
      <c r="C20" s="1644" t="s">
        <v>63</v>
      </c>
      <c r="D20" s="1645"/>
      <c r="E20" s="1646"/>
      <c r="F20" s="1064">
        <f t="shared" si="1"/>
        <v>0</v>
      </c>
      <c r="G20" s="1064">
        <f t="shared" si="1"/>
        <v>0</v>
      </c>
      <c r="H20" s="54" t="str">
        <f t="shared" si="0"/>
        <v/>
      </c>
      <c r="I20" s="52"/>
      <c r="J20" s="52"/>
      <c r="K20" s="52"/>
      <c r="L20" s="52"/>
      <c r="M20" s="43"/>
      <c r="N20" s="7"/>
    </row>
    <row r="21" spans="1:14" ht="24" customHeight="1" x14ac:dyDescent="0.45">
      <c r="A21" s="7"/>
      <c r="B21" s="7"/>
      <c r="C21" s="892" t="s">
        <v>481</v>
      </c>
      <c r="D21" s="828"/>
      <c r="E21" s="828"/>
      <c r="F21" s="176"/>
      <c r="G21" s="176"/>
      <c r="H21" s="176"/>
      <c r="I21" s="176"/>
      <c r="J21" s="176"/>
      <c r="K21" s="176"/>
      <c r="L21" s="176"/>
      <c r="M21" s="830"/>
      <c r="N21" s="7"/>
    </row>
    <row r="22" spans="1:14" ht="6.75" customHeight="1" thickBot="1" x14ac:dyDescent="0.5">
      <c r="A22" s="7"/>
      <c r="B22" s="852"/>
      <c r="C22" s="887"/>
      <c r="D22" s="837"/>
      <c r="E22" s="837"/>
      <c r="F22" s="837"/>
      <c r="G22" s="837"/>
      <c r="H22" s="837"/>
      <c r="I22" s="837"/>
      <c r="J22" s="837"/>
      <c r="K22" s="837"/>
      <c r="L22" s="837"/>
      <c r="M22" s="871"/>
      <c r="N22" s="7"/>
    </row>
    <row r="23" spans="1:14" ht="26.5" outlineLevel="1" thickBot="1" x14ac:dyDescent="0.5">
      <c r="A23" s="7"/>
      <c r="B23" s="804" t="s">
        <v>55</v>
      </c>
      <c r="C23" s="87" t="s">
        <v>92</v>
      </c>
      <c r="D23" s="112" t="str">
        <f>Start!$U$13</f>
        <v/>
      </c>
      <c r="E23" s="86" t="s">
        <v>336</v>
      </c>
      <c r="F23" s="112" t="str">
        <f>Start!$AG$20&amp;Start!$AG$21</f>
        <v/>
      </c>
      <c r="G23" s="85" t="s">
        <v>91</v>
      </c>
      <c r="H23" s="159" t="str">
        <f>Start!AG22</f>
        <v/>
      </c>
      <c r="I23" s="1065" t="e">
        <f>LOOKUP(Start!$AG$22,Start!$F$51:$F$62,Start!$G$51:$G$62)</f>
        <v>#N/A</v>
      </c>
      <c r="J23" s="865"/>
      <c r="K23" s="1057" t="str">
        <f>$K$4</f>
        <v>Work Plan Accomplishments</v>
      </c>
      <c r="L23" s="84"/>
      <c r="M23" s="83"/>
      <c r="N23" s="7"/>
    </row>
    <row r="24" spans="1:14" ht="18" outlineLevel="1" x14ac:dyDescent="0.35">
      <c r="A24" s="7"/>
      <c r="B24" s="7"/>
      <c r="C24" s="1622" t="s">
        <v>101</v>
      </c>
      <c r="D24" s="1623"/>
      <c r="E24" s="1624"/>
      <c r="F24" s="97" t="s">
        <v>134</v>
      </c>
      <c r="G24" s="97" t="s">
        <v>133</v>
      </c>
      <c r="H24" s="82"/>
      <c r="I24" s="1051"/>
      <c r="J24" s="1647" t="s">
        <v>132</v>
      </c>
      <c r="K24" s="1648"/>
      <c r="L24" s="94"/>
      <c r="M24" s="73"/>
      <c r="N24" s="7"/>
    </row>
    <row r="25" spans="1:14" ht="27" outlineLevel="1" thickBot="1" x14ac:dyDescent="0.4">
      <c r="A25" s="7"/>
      <c r="B25" s="7"/>
      <c r="C25" s="1625"/>
      <c r="D25" s="1626"/>
      <c r="E25" s="1627"/>
      <c r="F25" s="96" t="s">
        <v>131</v>
      </c>
      <c r="G25" s="95" t="s">
        <v>123</v>
      </c>
      <c r="H25" s="76" t="s">
        <v>115</v>
      </c>
      <c r="I25" s="38"/>
      <c r="J25" s="1649"/>
      <c r="K25" s="1650"/>
      <c r="L25" s="94"/>
      <c r="M25" s="73"/>
      <c r="N25" s="7"/>
    </row>
    <row r="26" spans="1:14" ht="19" outlineLevel="1" thickTop="1" x14ac:dyDescent="0.45">
      <c r="A26" s="7"/>
      <c r="B26" s="7"/>
      <c r="C26" s="1651" t="s">
        <v>97</v>
      </c>
      <c r="D26" s="1652"/>
      <c r="E26" s="1653"/>
      <c r="F26" s="72"/>
      <c r="G26" s="72"/>
      <c r="H26" s="71" t="str">
        <f>IF(SUM(F26:G26)&gt;0, SUM(F26:G26),"")</f>
        <v/>
      </c>
      <c r="I26" s="51"/>
      <c r="J26" s="93" t="s">
        <v>130</v>
      </c>
      <c r="K26" s="51"/>
      <c r="L26" s="860"/>
      <c r="M26" s="43"/>
      <c r="N26" s="7"/>
    </row>
    <row r="27" spans="1:14" ht="29" outlineLevel="1" x14ac:dyDescent="0.35">
      <c r="A27" s="7"/>
      <c r="B27" s="7"/>
      <c r="C27" s="1614" t="str">
        <f>"Samples Collected   "&amp;IF(SUM(H27:H28)&gt;0,"("&amp;SUM(H27:H28)&amp;")","")</f>
        <v xml:space="preserve">Samples Collected   </v>
      </c>
      <c r="D27" s="1615"/>
      <c r="E27" s="888" t="s">
        <v>95</v>
      </c>
      <c r="F27" s="57"/>
      <c r="G27" s="57"/>
      <c r="H27" s="56" t="str">
        <f t="shared" ref="H27:H39" si="4">IF(SUM(F27:G27)&gt;0, SUM(F27:G27),"")</f>
        <v/>
      </c>
      <c r="I27" s="52"/>
      <c r="J27" s="92"/>
      <c r="K27" s="63" t="s">
        <v>129</v>
      </c>
      <c r="L27" s="62"/>
      <c r="M27" s="43"/>
      <c r="N27" s="7"/>
    </row>
    <row r="28" spans="1:14" ht="15" outlineLevel="1" thickBot="1" x14ac:dyDescent="0.4">
      <c r="A28" s="7"/>
      <c r="B28" s="7"/>
      <c r="C28" s="1637"/>
      <c r="D28" s="1638"/>
      <c r="E28" s="69" t="s">
        <v>76</v>
      </c>
      <c r="F28" s="894"/>
      <c r="G28" s="894"/>
      <c r="H28" s="68" t="str">
        <f t="shared" si="4"/>
        <v/>
      </c>
      <c r="I28" s="52"/>
      <c r="J28" s="92"/>
      <c r="K28" s="63" t="s">
        <v>128</v>
      </c>
      <c r="L28" s="62"/>
      <c r="M28" s="43"/>
      <c r="N28" s="7"/>
    </row>
    <row r="29" spans="1:14" ht="26.25" customHeight="1" outlineLevel="1" thickTop="1" x14ac:dyDescent="0.35">
      <c r="A29" s="7"/>
      <c r="B29" s="7"/>
      <c r="C29" s="1639" t="s">
        <v>72</v>
      </c>
      <c r="D29" s="1640"/>
      <c r="E29" s="1641"/>
      <c r="F29" s="67"/>
      <c r="G29" s="67"/>
      <c r="H29" s="66" t="str">
        <f t="shared" si="4"/>
        <v/>
      </c>
      <c r="I29" s="52"/>
      <c r="J29" s="92"/>
      <c r="K29" s="63" t="s">
        <v>127</v>
      </c>
      <c r="L29" s="62"/>
      <c r="M29" s="43"/>
      <c r="N29" s="7"/>
    </row>
    <row r="30" spans="1:14" ht="29" outlineLevel="1" x14ac:dyDescent="0.35">
      <c r="A30" s="7"/>
      <c r="B30" s="7"/>
      <c r="C30" s="1605" t="s">
        <v>71</v>
      </c>
      <c r="D30" s="1607"/>
      <c r="E30" s="1642"/>
      <c r="F30" s="57"/>
      <c r="G30" s="57"/>
      <c r="H30" s="56" t="str">
        <f t="shared" si="4"/>
        <v/>
      </c>
      <c r="I30" s="52"/>
      <c r="J30" s="92"/>
      <c r="K30" s="63" t="s">
        <v>126</v>
      </c>
      <c r="L30" s="62"/>
      <c r="M30" s="43"/>
      <c r="N30" s="7"/>
    </row>
    <row r="31" spans="1:14" outlineLevel="1" x14ac:dyDescent="0.35">
      <c r="A31" s="7"/>
      <c r="B31" s="7"/>
      <c r="C31" s="1605" t="s">
        <v>70</v>
      </c>
      <c r="D31" s="1607"/>
      <c r="E31" s="1642"/>
      <c r="F31" s="57"/>
      <c r="G31" s="57"/>
      <c r="H31" s="56" t="str">
        <f t="shared" si="4"/>
        <v/>
      </c>
      <c r="I31" s="52"/>
      <c r="J31" s="92"/>
      <c r="K31" s="91" t="s">
        <v>125</v>
      </c>
      <c r="L31" s="62"/>
      <c r="M31" s="43"/>
      <c r="N31" s="7"/>
    </row>
    <row r="32" spans="1:14" outlineLevel="1" x14ac:dyDescent="0.35">
      <c r="A32" s="7"/>
      <c r="B32" s="7"/>
      <c r="C32" s="1605" t="s">
        <v>69</v>
      </c>
      <c r="D32" s="1607"/>
      <c r="E32" s="1642"/>
      <c r="F32" s="57"/>
      <c r="G32" s="57"/>
      <c r="H32" s="56" t="str">
        <f t="shared" si="4"/>
        <v/>
      </c>
      <c r="I32" s="52"/>
      <c r="J32" s="92"/>
      <c r="K32" s="91" t="s">
        <v>124</v>
      </c>
      <c r="L32" s="62"/>
      <c r="M32" s="43"/>
      <c r="N32" s="7"/>
    </row>
    <row r="33" spans="1:14" ht="18.5" outlineLevel="1" x14ac:dyDescent="0.45">
      <c r="A33" s="7"/>
      <c r="B33" s="7"/>
      <c r="C33" s="1605" t="s">
        <v>68</v>
      </c>
      <c r="D33" s="1607"/>
      <c r="E33" s="1642"/>
      <c r="F33" s="57"/>
      <c r="G33" s="57"/>
      <c r="H33" s="56" t="str">
        <f t="shared" si="4"/>
        <v/>
      </c>
      <c r="I33" s="52"/>
      <c r="J33" s="93" t="s">
        <v>123</v>
      </c>
      <c r="K33" s="52"/>
      <c r="L33" s="860"/>
      <c r="M33" s="43"/>
      <c r="N33" s="7"/>
    </row>
    <row r="34" spans="1:14" ht="30.75" customHeight="1" outlineLevel="1" x14ac:dyDescent="0.35">
      <c r="A34" s="7"/>
      <c r="B34" s="7"/>
      <c r="C34" s="1605" t="s">
        <v>67</v>
      </c>
      <c r="D34" s="1607"/>
      <c r="E34" s="1642"/>
      <c r="F34" s="57"/>
      <c r="G34" s="57"/>
      <c r="H34" s="56" t="str">
        <f t="shared" si="4"/>
        <v/>
      </c>
      <c r="I34" s="52"/>
      <c r="J34" s="92"/>
      <c r="K34" s="91" t="s">
        <v>122</v>
      </c>
      <c r="L34" s="62"/>
      <c r="M34" s="43"/>
      <c r="N34" s="7"/>
    </row>
    <row r="35" spans="1:14" ht="30.75" customHeight="1" outlineLevel="1" x14ac:dyDescent="0.35">
      <c r="A35" s="7"/>
      <c r="B35" s="7"/>
      <c r="C35" s="1605" t="s">
        <v>66</v>
      </c>
      <c r="D35" s="1607"/>
      <c r="E35" s="1642"/>
      <c r="F35" s="57"/>
      <c r="G35" s="57"/>
      <c r="H35" s="56" t="str">
        <f t="shared" si="4"/>
        <v/>
      </c>
      <c r="I35" s="52"/>
      <c r="J35" s="92"/>
      <c r="K35" s="91" t="s">
        <v>121</v>
      </c>
      <c r="L35" s="62"/>
      <c r="M35" s="43"/>
      <c r="N35" s="7"/>
    </row>
    <row r="36" spans="1:14" ht="30.75" customHeight="1" outlineLevel="1" x14ac:dyDescent="0.35">
      <c r="A36" s="7"/>
      <c r="B36" s="7"/>
      <c r="C36" s="1605" t="s">
        <v>94</v>
      </c>
      <c r="D36" s="1631"/>
      <c r="E36" s="1643"/>
      <c r="F36" s="57"/>
      <c r="G36" s="57"/>
      <c r="H36" s="56" t="str">
        <f t="shared" si="4"/>
        <v/>
      </c>
      <c r="I36" s="52"/>
      <c r="J36" s="92"/>
      <c r="K36" s="91" t="s">
        <v>120</v>
      </c>
      <c r="L36" s="62"/>
      <c r="M36" s="43"/>
      <c r="N36" s="7"/>
    </row>
    <row r="37" spans="1:14" ht="18.5" outlineLevel="1" thickBot="1" x14ac:dyDescent="0.4">
      <c r="A37" s="7"/>
      <c r="B37" s="7"/>
      <c r="C37" s="1605" t="s">
        <v>65</v>
      </c>
      <c r="D37" s="1631"/>
      <c r="E37" s="1643"/>
      <c r="F37" s="57"/>
      <c r="G37" s="57"/>
      <c r="H37" s="56" t="str">
        <f t="shared" si="4"/>
        <v/>
      </c>
      <c r="I37" s="52"/>
      <c r="J37" s="90" t="s">
        <v>102</v>
      </c>
      <c r="K37" s="89"/>
      <c r="L37" s="59">
        <f>SUM(L27:L36)</f>
        <v>0</v>
      </c>
      <c r="M37" s="58"/>
      <c r="N37" s="7"/>
    </row>
    <row r="38" spans="1:14" outlineLevel="1" x14ac:dyDescent="0.35">
      <c r="A38" s="7"/>
      <c r="B38" s="7"/>
      <c r="C38" s="1605" t="s">
        <v>64</v>
      </c>
      <c r="D38" s="1631"/>
      <c r="E38" s="1643"/>
      <c r="F38" s="57"/>
      <c r="G38" s="57"/>
      <c r="H38" s="56" t="str">
        <f t="shared" si="4"/>
        <v/>
      </c>
      <c r="I38" s="52"/>
      <c r="J38" s="52"/>
      <c r="K38" s="52"/>
      <c r="L38" s="52"/>
      <c r="M38" s="43"/>
      <c r="N38" s="7"/>
    </row>
    <row r="39" spans="1:14" ht="15" outlineLevel="1" thickBot="1" x14ac:dyDescent="0.4">
      <c r="A39" s="7"/>
      <c r="B39" s="7"/>
      <c r="C39" s="1644" t="s">
        <v>63</v>
      </c>
      <c r="D39" s="1645"/>
      <c r="E39" s="1646"/>
      <c r="F39" s="55"/>
      <c r="G39" s="55"/>
      <c r="H39" s="68" t="str">
        <f t="shared" si="4"/>
        <v/>
      </c>
      <c r="I39" s="52"/>
      <c r="J39" s="52"/>
      <c r="K39" s="52"/>
      <c r="L39" s="52"/>
      <c r="M39" s="43"/>
      <c r="N39" s="7"/>
    </row>
    <row r="40" spans="1:14" ht="15.5" x14ac:dyDescent="0.35">
      <c r="A40" s="7"/>
      <c r="B40" s="7"/>
      <c r="C40" s="893" t="s">
        <v>482</v>
      </c>
      <c r="D40" s="176"/>
      <c r="E40" s="176"/>
      <c r="F40" s="176"/>
      <c r="G40" s="176"/>
      <c r="H40" s="176"/>
      <c r="I40" s="176"/>
      <c r="J40" s="176"/>
      <c r="K40" s="176"/>
      <c r="L40" s="176"/>
      <c r="M40" s="830"/>
      <c r="N40" s="7"/>
    </row>
    <row r="41" spans="1:14" ht="8.25" customHeight="1" thickBot="1" x14ac:dyDescent="0.4">
      <c r="A41" s="7"/>
      <c r="B41" s="7"/>
      <c r="C41" s="887"/>
      <c r="D41" s="837"/>
      <c r="E41" s="837"/>
      <c r="F41" s="837"/>
      <c r="G41" s="837"/>
      <c r="H41" s="837"/>
      <c r="I41" s="837"/>
      <c r="J41" s="837"/>
      <c r="K41" s="837"/>
      <c r="L41" s="837"/>
      <c r="M41" s="871"/>
      <c r="N41" s="7"/>
    </row>
    <row r="42" spans="1:14" ht="26.5" outlineLevel="1" thickBot="1" x14ac:dyDescent="0.5">
      <c r="A42" s="7"/>
      <c r="B42" s="804" t="s">
        <v>58</v>
      </c>
      <c r="C42" s="87" t="s">
        <v>92</v>
      </c>
      <c r="D42" s="112" t="str">
        <f>Start!$U$13</f>
        <v/>
      </c>
      <c r="E42" s="86" t="s">
        <v>336</v>
      </c>
      <c r="F42" s="112" t="str">
        <f>Start!$AG$20&amp;Start!$AG$21</f>
        <v/>
      </c>
      <c r="G42" s="85" t="s">
        <v>91</v>
      </c>
      <c r="H42" s="170" t="e">
        <f>LOOKUP(Start!$AG$22,Start!$F$51:$F$62,Start!$H$51:$H$62)</f>
        <v>#N/A</v>
      </c>
      <c r="I42" s="170" t="e">
        <f>LOOKUP(Start!$AG$22,Start!$F$51:$F$62,Start!$I$51:$I$62)</f>
        <v>#N/A</v>
      </c>
      <c r="J42" s="865"/>
      <c r="K42" s="1057" t="str">
        <f>$K$4</f>
        <v>Work Plan Accomplishments</v>
      </c>
      <c r="L42" s="84"/>
      <c r="M42" s="83"/>
      <c r="N42" s="7"/>
    </row>
    <row r="43" spans="1:14" ht="18" outlineLevel="1" x14ac:dyDescent="0.35">
      <c r="A43" s="7"/>
      <c r="B43" s="7"/>
      <c r="C43" s="1622" t="s">
        <v>101</v>
      </c>
      <c r="D43" s="1623"/>
      <c r="E43" s="1624"/>
      <c r="F43" s="97" t="s">
        <v>134</v>
      </c>
      <c r="G43" s="97" t="s">
        <v>133</v>
      </c>
      <c r="H43" s="82"/>
      <c r="I43" s="1051"/>
      <c r="J43" s="1647" t="s">
        <v>132</v>
      </c>
      <c r="K43" s="1648"/>
      <c r="L43" s="94"/>
      <c r="M43" s="73"/>
      <c r="N43" s="7"/>
    </row>
    <row r="44" spans="1:14" ht="27" outlineLevel="1" thickBot="1" x14ac:dyDescent="0.4">
      <c r="A44" s="7"/>
      <c r="B44" s="7"/>
      <c r="C44" s="1625"/>
      <c r="D44" s="1626"/>
      <c r="E44" s="1627"/>
      <c r="F44" s="96" t="s">
        <v>131</v>
      </c>
      <c r="G44" s="95" t="s">
        <v>123</v>
      </c>
      <c r="H44" s="76" t="s">
        <v>115</v>
      </c>
      <c r="I44" s="38"/>
      <c r="J44" s="1649"/>
      <c r="K44" s="1650"/>
      <c r="L44" s="94"/>
      <c r="M44" s="73"/>
      <c r="N44" s="7"/>
    </row>
    <row r="45" spans="1:14" ht="19" outlineLevel="1" thickTop="1" x14ac:dyDescent="0.45">
      <c r="A45" s="7"/>
      <c r="B45" s="7"/>
      <c r="C45" s="1651" t="s">
        <v>97</v>
      </c>
      <c r="D45" s="1652"/>
      <c r="E45" s="1653"/>
      <c r="F45" s="72"/>
      <c r="G45" s="72"/>
      <c r="H45" s="71" t="str">
        <f t="shared" ref="H45:H58" si="5">IF(SUM(F45:G45)&gt;0, SUM(F45:G45),"")</f>
        <v/>
      </c>
      <c r="I45" s="51"/>
      <c r="J45" s="93" t="s">
        <v>130</v>
      </c>
      <c r="K45" s="51"/>
      <c r="L45" s="860"/>
      <c r="M45" s="43"/>
      <c r="N45" s="7"/>
    </row>
    <row r="46" spans="1:14" ht="29" outlineLevel="1" x14ac:dyDescent="0.35">
      <c r="A46" s="7"/>
      <c r="B46" s="7"/>
      <c r="C46" s="1614" t="str">
        <f>"Samples Collected   "&amp;IF(SUM(H46:H47)&gt;0,"("&amp;SUM(H46:H47)&amp;")","")</f>
        <v xml:space="preserve">Samples Collected   </v>
      </c>
      <c r="D46" s="1615"/>
      <c r="E46" s="888" t="s">
        <v>95</v>
      </c>
      <c r="F46" s="57"/>
      <c r="G46" s="57"/>
      <c r="H46" s="56" t="str">
        <f t="shared" si="5"/>
        <v/>
      </c>
      <c r="I46" s="52"/>
      <c r="J46" s="92"/>
      <c r="K46" s="63" t="s">
        <v>129</v>
      </c>
      <c r="L46" s="62"/>
      <c r="M46" s="43"/>
      <c r="N46" s="7"/>
    </row>
    <row r="47" spans="1:14" ht="15" outlineLevel="1" thickBot="1" x14ac:dyDescent="0.4">
      <c r="A47" s="7"/>
      <c r="B47" s="7"/>
      <c r="C47" s="1637"/>
      <c r="D47" s="1638"/>
      <c r="E47" s="69" t="s">
        <v>76</v>
      </c>
      <c r="F47" s="894"/>
      <c r="G47" s="894"/>
      <c r="H47" s="68" t="str">
        <f t="shared" si="5"/>
        <v/>
      </c>
      <c r="I47" s="52"/>
      <c r="J47" s="92"/>
      <c r="K47" s="63" t="s">
        <v>128</v>
      </c>
      <c r="L47" s="62"/>
      <c r="M47" s="43"/>
      <c r="N47" s="7"/>
    </row>
    <row r="48" spans="1:14" ht="24" customHeight="1" outlineLevel="1" thickTop="1" x14ac:dyDescent="0.35">
      <c r="A48" s="7"/>
      <c r="B48" s="7"/>
      <c r="C48" s="1639" t="s">
        <v>72</v>
      </c>
      <c r="D48" s="1640"/>
      <c r="E48" s="1641"/>
      <c r="F48" s="67"/>
      <c r="G48" s="67"/>
      <c r="H48" s="66" t="str">
        <f t="shared" si="5"/>
        <v/>
      </c>
      <c r="I48" s="52"/>
      <c r="J48" s="92"/>
      <c r="K48" s="63" t="s">
        <v>127</v>
      </c>
      <c r="L48" s="62"/>
      <c r="M48" s="43"/>
      <c r="N48" s="7"/>
    </row>
    <row r="49" spans="1:14" ht="29" outlineLevel="1" x14ac:dyDescent="0.35">
      <c r="A49" s="7"/>
      <c r="B49" s="7"/>
      <c r="C49" s="1605" t="s">
        <v>71</v>
      </c>
      <c r="D49" s="1607"/>
      <c r="E49" s="1642"/>
      <c r="F49" s="57"/>
      <c r="G49" s="57"/>
      <c r="H49" s="56" t="str">
        <f t="shared" si="5"/>
        <v/>
      </c>
      <c r="I49" s="52"/>
      <c r="J49" s="92"/>
      <c r="K49" s="63" t="s">
        <v>126</v>
      </c>
      <c r="L49" s="62"/>
      <c r="M49" s="43"/>
      <c r="N49" s="7"/>
    </row>
    <row r="50" spans="1:14" outlineLevel="1" x14ac:dyDescent="0.35">
      <c r="A50" s="7"/>
      <c r="B50" s="7"/>
      <c r="C50" s="1605" t="s">
        <v>70</v>
      </c>
      <c r="D50" s="1607"/>
      <c r="E50" s="1642"/>
      <c r="F50" s="57"/>
      <c r="G50" s="57"/>
      <c r="H50" s="56" t="str">
        <f t="shared" si="5"/>
        <v/>
      </c>
      <c r="I50" s="52"/>
      <c r="J50" s="92"/>
      <c r="K50" s="91" t="s">
        <v>125</v>
      </c>
      <c r="L50" s="62"/>
      <c r="M50" s="43"/>
      <c r="N50" s="7"/>
    </row>
    <row r="51" spans="1:14" outlineLevel="1" x14ac:dyDescent="0.35">
      <c r="A51" s="7"/>
      <c r="B51" s="7"/>
      <c r="C51" s="1605" t="s">
        <v>69</v>
      </c>
      <c r="D51" s="1607"/>
      <c r="E51" s="1642"/>
      <c r="F51" s="57"/>
      <c r="G51" s="57"/>
      <c r="H51" s="56" t="str">
        <f t="shared" si="5"/>
        <v/>
      </c>
      <c r="I51" s="52"/>
      <c r="J51" s="92"/>
      <c r="K51" s="91" t="s">
        <v>124</v>
      </c>
      <c r="L51" s="62"/>
      <c r="M51" s="43"/>
      <c r="N51" s="7"/>
    </row>
    <row r="52" spans="1:14" ht="18.5" outlineLevel="1" x14ac:dyDescent="0.45">
      <c r="A52" s="7"/>
      <c r="B52" s="7"/>
      <c r="C52" s="1605" t="s">
        <v>68</v>
      </c>
      <c r="D52" s="1607"/>
      <c r="E52" s="1642"/>
      <c r="F52" s="57"/>
      <c r="G52" s="57"/>
      <c r="H52" s="56" t="str">
        <f t="shared" si="5"/>
        <v/>
      </c>
      <c r="I52" s="52"/>
      <c r="J52" s="93" t="s">
        <v>123</v>
      </c>
      <c r="K52" s="52"/>
      <c r="L52" s="860"/>
      <c r="M52" s="43"/>
      <c r="N52" s="7"/>
    </row>
    <row r="53" spans="1:14" ht="31.5" customHeight="1" outlineLevel="1" x14ac:dyDescent="0.35">
      <c r="A53" s="7"/>
      <c r="B53" s="7"/>
      <c r="C53" s="1605" t="s">
        <v>67</v>
      </c>
      <c r="D53" s="1607"/>
      <c r="E53" s="1642"/>
      <c r="F53" s="57"/>
      <c r="G53" s="57"/>
      <c r="H53" s="56" t="str">
        <f t="shared" si="5"/>
        <v/>
      </c>
      <c r="I53" s="52"/>
      <c r="J53" s="92"/>
      <c r="K53" s="91" t="s">
        <v>122</v>
      </c>
      <c r="L53" s="62"/>
      <c r="M53" s="43"/>
      <c r="N53" s="7"/>
    </row>
    <row r="54" spans="1:14" ht="31.5" customHeight="1" outlineLevel="1" x14ac:dyDescent="0.35">
      <c r="A54" s="7"/>
      <c r="B54" s="7"/>
      <c r="C54" s="1605" t="s">
        <v>66</v>
      </c>
      <c r="D54" s="1607"/>
      <c r="E54" s="1642"/>
      <c r="F54" s="57"/>
      <c r="G54" s="57"/>
      <c r="H54" s="56" t="str">
        <f t="shared" si="5"/>
        <v/>
      </c>
      <c r="I54" s="52"/>
      <c r="J54" s="92"/>
      <c r="K54" s="91" t="s">
        <v>121</v>
      </c>
      <c r="L54" s="62"/>
      <c r="M54" s="43"/>
      <c r="N54" s="7"/>
    </row>
    <row r="55" spans="1:14" ht="31.5" customHeight="1" outlineLevel="1" x14ac:dyDescent="0.35">
      <c r="A55" s="7"/>
      <c r="B55" s="7"/>
      <c r="C55" s="1605" t="s">
        <v>94</v>
      </c>
      <c r="D55" s="1631"/>
      <c r="E55" s="1643"/>
      <c r="F55" s="57"/>
      <c r="G55" s="57"/>
      <c r="H55" s="56" t="str">
        <f t="shared" si="5"/>
        <v/>
      </c>
      <c r="I55" s="52"/>
      <c r="J55" s="92"/>
      <c r="K55" s="91" t="s">
        <v>120</v>
      </c>
      <c r="L55" s="62"/>
      <c r="M55" s="43"/>
      <c r="N55" s="7"/>
    </row>
    <row r="56" spans="1:14" ht="18.5" outlineLevel="1" thickBot="1" x14ac:dyDescent="0.4">
      <c r="A56" s="7"/>
      <c r="B56" s="7"/>
      <c r="C56" s="1605" t="s">
        <v>65</v>
      </c>
      <c r="D56" s="1631"/>
      <c r="E56" s="1643"/>
      <c r="F56" s="57"/>
      <c r="G56" s="57"/>
      <c r="H56" s="56" t="str">
        <f t="shared" si="5"/>
        <v/>
      </c>
      <c r="I56" s="52"/>
      <c r="J56" s="90" t="s">
        <v>102</v>
      </c>
      <c r="K56" s="89"/>
      <c r="L56" s="59">
        <f>SUM(L46:L55)</f>
        <v>0</v>
      </c>
      <c r="M56" s="58"/>
      <c r="N56" s="7"/>
    </row>
    <row r="57" spans="1:14" outlineLevel="1" x14ac:dyDescent="0.35">
      <c r="A57" s="7"/>
      <c r="B57" s="7"/>
      <c r="C57" s="1605" t="s">
        <v>64</v>
      </c>
      <c r="D57" s="1631"/>
      <c r="E57" s="1643"/>
      <c r="F57" s="57"/>
      <c r="G57" s="57"/>
      <c r="H57" s="56" t="str">
        <f t="shared" si="5"/>
        <v/>
      </c>
      <c r="I57" s="52"/>
      <c r="J57" s="52"/>
      <c r="K57" s="52"/>
      <c r="L57" s="52"/>
      <c r="M57" s="43"/>
      <c r="N57" s="7"/>
    </row>
    <row r="58" spans="1:14" ht="15" outlineLevel="1" thickBot="1" x14ac:dyDescent="0.4">
      <c r="A58" s="7"/>
      <c r="B58" s="7"/>
      <c r="C58" s="1644" t="s">
        <v>63</v>
      </c>
      <c r="D58" s="1645"/>
      <c r="E58" s="1646"/>
      <c r="F58" s="55"/>
      <c r="G58" s="55"/>
      <c r="H58" s="68" t="str">
        <f t="shared" si="5"/>
        <v/>
      </c>
      <c r="I58" s="52"/>
      <c r="J58" s="52"/>
      <c r="K58" s="52"/>
      <c r="L58" s="52"/>
      <c r="M58" s="43"/>
      <c r="N58" s="7"/>
    </row>
    <row r="59" spans="1:14" ht="15.5" x14ac:dyDescent="0.35">
      <c r="A59" s="7"/>
      <c r="B59" s="7"/>
      <c r="C59" s="893" t="s">
        <v>483</v>
      </c>
      <c r="D59" s="176"/>
      <c r="E59" s="176"/>
      <c r="F59" s="176"/>
      <c r="G59" s="176"/>
      <c r="H59" s="176"/>
      <c r="I59" s="176"/>
      <c r="J59" s="176"/>
      <c r="K59" s="176"/>
      <c r="L59" s="176"/>
      <c r="M59" s="830"/>
      <c r="N59" s="7"/>
    </row>
    <row r="60" spans="1:14" ht="9" customHeight="1" thickBot="1" x14ac:dyDescent="0.4">
      <c r="A60" s="7"/>
      <c r="B60" s="7"/>
      <c r="C60" s="887"/>
      <c r="D60" s="837"/>
      <c r="E60" s="837"/>
      <c r="F60" s="837"/>
      <c r="G60" s="837"/>
      <c r="H60" s="837"/>
      <c r="I60" s="837"/>
      <c r="J60" s="837"/>
      <c r="K60" s="837"/>
      <c r="L60" s="837"/>
      <c r="M60" s="871"/>
      <c r="N60" s="7"/>
    </row>
    <row r="61" spans="1:14" ht="26.5" outlineLevel="1" thickBot="1" x14ac:dyDescent="0.5">
      <c r="A61" s="7"/>
      <c r="B61" s="804" t="s">
        <v>244</v>
      </c>
      <c r="C61" s="87" t="s">
        <v>92</v>
      </c>
      <c r="D61" s="112" t="str">
        <f>Start!$U$13</f>
        <v/>
      </c>
      <c r="E61" s="86" t="s">
        <v>336</v>
      </c>
      <c r="F61" s="112" t="str">
        <f>Start!$AG$20&amp;Start!$AG$21</f>
        <v/>
      </c>
      <c r="G61" s="85" t="s">
        <v>91</v>
      </c>
      <c r="H61" s="170" t="e">
        <f>LOOKUP(Start!$AG$22,Start!$F$51:$F$62,Start!$J$51:$J$62)</f>
        <v>#N/A</v>
      </c>
      <c r="I61" s="170" t="e">
        <f>LOOKUP(Start!$AG$22,Start!$F$51:$F$62,Start!$K$51:$K$62)</f>
        <v>#N/A</v>
      </c>
      <c r="J61" s="865"/>
      <c r="K61" s="1057" t="str">
        <f>$K$4</f>
        <v>Work Plan Accomplishments</v>
      </c>
      <c r="L61" s="84"/>
      <c r="M61" s="83"/>
      <c r="N61" s="7"/>
    </row>
    <row r="62" spans="1:14" ht="18" outlineLevel="1" x14ac:dyDescent="0.35">
      <c r="A62" s="7"/>
      <c r="B62" s="7"/>
      <c r="C62" s="1622" t="s">
        <v>101</v>
      </c>
      <c r="D62" s="1623"/>
      <c r="E62" s="1624"/>
      <c r="F62" s="97" t="s">
        <v>134</v>
      </c>
      <c r="G62" s="97" t="s">
        <v>133</v>
      </c>
      <c r="H62" s="82"/>
      <c r="I62" s="1051"/>
      <c r="J62" s="1647" t="s">
        <v>132</v>
      </c>
      <c r="K62" s="1648"/>
      <c r="L62" s="94"/>
      <c r="M62" s="73"/>
      <c r="N62" s="7"/>
    </row>
    <row r="63" spans="1:14" ht="27" outlineLevel="1" thickBot="1" x14ac:dyDescent="0.4">
      <c r="A63" s="7"/>
      <c r="B63" s="7"/>
      <c r="C63" s="1625"/>
      <c r="D63" s="1626"/>
      <c r="E63" s="1627"/>
      <c r="F63" s="96" t="s">
        <v>131</v>
      </c>
      <c r="G63" s="95" t="s">
        <v>123</v>
      </c>
      <c r="H63" s="76" t="s">
        <v>115</v>
      </c>
      <c r="I63" s="38"/>
      <c r="J63" s="1649"/>
      <c r="K63" s="1650"/>
      <c r="L63" s="94"/>
      <c r="M63" s="73"/>
      <c r="N63" s="7"/>
    </row>
    <row r="64" spans="1:14" ht="19" outlineLevel="1" thickTop="1" x14ac:dyDescent="0.45">
      <c r="A64" s="7"/>
      <c r="B64" s="7"/>
      <c r="C64" s="1651" t="s">
        <v>97</v>
      </c>
      <c r="D64" s="1652"/>
      <c r="E64" s="1653"/>
      <c r="F64" s="72"/>
      <c r="G64" s="72"/>
      <c r="H64" s="71" t="str">
        <f t="shared" ref="H64:H77" si="6">IF(SUM(F64:G64)&gt;0, SUM(F64:G64),"")</f>
        <v/>
      </c>
      <c r="I64" s="51"/>
      <c r="J64" s="93" t="s">
        <v>130</v>
      </c>
      <c r="K64" s="51"/>
      <c r="L64" s="860"/>
      <c r="M64" s="43"/>
      <c r="N64" s="7"/>
    </row>
    <row r="65" spans="1:14" ht="29" outlineLevel="1" x14ac:dyDescent="0.35">
      <c r="A65" s="7"/>
      <c r="B65" s="7"/>
      <c r="C65" s="1614" t="str">
        <f>"Samples Collected   "&amp;IF(SUM(H65:H66)&gt;0,"("&amp;SUM(H65:H66)&amp;")","")</f>
        <v xml:space="preserve">Samples Collected   </v>
      </c>
      <c r="D65" s="1615"/>
      <c r="E65" s="888" t="s">
        <v>95</v>
      </c>
      <c r="F65" s="57"/>
      <c r="G65" s="57"/>
      <c r="H65" s="56" t="str">
        <f t="shared" si="6"/>
        <v/>
      </c>
      <c r="I65" s="52"/>
      <c r="J65" s="92"/>
      <c r="K65" s="63" t="s">
        <v>129</v>
      </c>
      <c r="L65" s="62"/>
      <c r="M65" s="43"/>
      <c r="N65" s="7"/>
    </row>
    <row r="66" spans="1:14" ht="15" outlineLevel="1" thickBot="1" x14ac:dyDescent="0.4">
      <c r="A66" s="7"/>
      <c r="B66" s="7"/>
      <c r="C66" s="1637"/>
      <c r="D66" s="1638"/>
      <c r="E66" s="69" t="s">
        <v>76</v>
      </c>
      <c r="F66" s="894"/>
      <c r="G66" s="894"/>
      <c r="H66" s="68" t="str">
        <f t="shared" si="6"/>
        <v/>
      </c>
      <c r="I66" s="52"/>
      <c r="J66" s="92"/>
      <c r="K66" s="63" t="s">
        <v>128</v>
      </c>
      <c r="L66" s="62"/>
      <c r="M66" s="43"/>
      <c r="N66" s="7"/>
    </row>
    <row r="67" spans="1:14" ht="24" customHeight="1" outlineLevel="1" thickTop="1" x14ac:dyDescent="0.35">
      <c r="A67" s="7"/>
      <c r="B67" s="7"/>
      <c r="C67" s="1639" t="s">
        <v>72</v>
      </c>
      <c r="D67" s="1640"/>
      <c r="E67" s="1641"/>
      <c r="F67" s="67"/>
      <c r="G67" s="67"/>
      <c r="H67" s="66" t="str">
        <f t="shared" si="6"/>
        <v/>
      </c>
      <c r="I67" s="52"/>
      <c r="J67" s="92"/>
      <c r="K67" s="63" t="s">
        <v>127</v>
      </c>
      <c r="L67" s="62"/>
      <c r="M67" s="43"/>
      <c r="N67" s="7"/>
    </row>
    <row r="68" spans="1:14" ht="29" outlineLevel="1" x14ac:dyDescent="0.35">
      <c r="A68" s="7"/>
      <c r="B68" s="7"/>
      <c r="C68" s="1605" t="s">
        <v>71</v>
      </c>
      <c r="D68" s="1607"/>
      <c r="E68" s="1642"/>
      <c r="F68" s="57"/>
      <c r="G68" s="57"/>
      <c r="H68" s="56" t="str">
        <f t="shared" si="6"/>
        <v/>
      </c>
      <c r="I68" s="52"/>
      <c r="J68" s="92"/>
      <c r="K68" s="63" t="s">
        <v>126</v>
      </c>
      <c r="L68" s="62"/>
      <c r="M68" s="43"/>
      <c r="N68" s="7"/>
    </row>
    <row r="69" spans="1:14" outlineLevel="1" x14ac:dyDescent="0.35">
      <c r="A69" s="7"/>
      <c r="B69" s="7"/>
      <c r="C69" s="1605" t="s">
        <v>70</v>
      </c>
      <c r="D69" s="1607"/>
      <c r="E69" s="1642"/>
      <c r="F69" s="57"/>
      <c r="G69" s="57"/>
      <c r="H69" s="56" t="str">
        <f t="shared" si="6"/>
        <v/>
      </c>
      <c r="I69" s="52"/>
      <c r="J69" s="92"/>
      <c r="K69" s="91" t="s">
        <v>125</v>
      </c>
      <c r="L69" s="62"/>
      <c r="M69" s="43"/>
      <c r="N69" s="7"/>
    </row>
    <row r="70" spans="1:14" outlineLevel="1" x14ac:dyDescent="0.35">
      <c r="A70" s="7"/>
      <c r="B70" s="7"/>
      <c r="C70" s="1605" t="s">
        <v>69</v>
      </c>
      <c r="D70" s="1607"/>
      <c r="E70" s="1642"/>
      <c r="F70" s="57"/>
      <c r="G70" s="57"/>
      <c r="H70" s="56" t="str">
        <f t="shared" si="6"/>
        <v/>
      </c>
      <c r="I70" s="52"/>
      <c r="J70" s="92"/>
      <c r="K70" s="91" t="s">
        <v>124</v>
      </c>
      <c r="L70" s="62"/>
      <c r="M70" s="43"/>
      <c r="N70" s="7"/>
    </row>
    <row r="71" spans="1:14" ht="18.5" outlineLevel="1" x14ac:dyDescent="0.45">
      <c r="A71" s="7"/>
      <c r="B71" s="7"/>
      <c r="C71" s="1605" t="s">
        <v>68</v>
      </c>
      <c r="D71" s="1607"/>
      <c r="E71" s="1642"/>
      <c r="F71" s="57"/>
      <c r="G71" s="57"/>
      <c r="H71" s="56" t="str">
        <f t="shared" si="6"/>
        <v/>
      </c>
      <c r="I71" s="52"/>
      <c r="J71" s="93" t="s">
        <v>123</v>
      </c>
      <c r="K71" s="52"/>
      <c r="L71" s="860"/>
      <c r="M71" s="43"/>
      <c r="N71" s="7"/>
    </row>
    <row r="72" spans="1:14" ht="33.75" customHeight="1" outlineLevel="1" x14ac:dyDescent="0.35">
      <c r="A72" s="7"/>
      <c r="B72" s="7"/>
      <c r="C72" s="1605" t="s">
        <v>67</v>
      </c>
      <c r="D72" s="1607"/>
      <c r="E72" s="1642"/>
      <c r="F72" s="57"/>
      <c r="G72" s="57"/>
      <c r="H72" s="56" t="str">
        <f t="shared" si="6"/>
        <v/>
      </c>
      <c r="I72" s="52"/>
      <c r="J72" s="92"/>
      <c r="K72" s="91" t="s">
        <v>122</v>
      </c>
      <c r="L72" s="62"/>
      <c r="M72" s="43"/>
      <c r="N72" s="7"/>
    </row>
    <row r="73" spans="1:14" ht="33.75" customHeight="1" outlineLevel="1" x14ac:dyDescent="0.35">
      <c r="A73" s="7"/>
      <c r="B73" s="7"/>
      <c r="C73" s="1605" t="s">
        <v>66</v>
      </c>
      <c r="D73" s="1607"/>
      <c r="E73" s="1642"/>
      <c r="F73" s="57"/>
      <c r="G73" s="57"/>
      <c r="H73" s="56" t="str">
        <f t="shared" si="6"/>
        <v/>
      </c>
      <c r="I73" s="52"/>
      <c r="J73" s="92"/>
      <c r="K73" s="91" t="s">
        <v>121</v>
      </c>
      <c r="L73" s="62"/>
      <c r="M73" s="43"/>
      <c r="N73" s="7"/>
    </row>
    <row r="74" spans="1:14" ht="33.75" customHeight="1" outlineLevel="1" x14ac:dyDescent="0.35">
      <c r="A74" s="7"/>
      <c r="B74" s="7"/>
      <c r="C74" s="1605" t="s">
        <v>94</v>
      </c>
      <c r="D74" s="1631"/>
      <c r="E74" s="1643"/>
      <c r="F74" s="57"/>
      <c r="G74" s="57"/>
      <c r="H74" s="56" t="str">
        <f t="shared" si="6"/>
        <v/>
      </c>
      <c r="I74" s="52"/>
      <c r="J74" s="92"/>
      <c r="K74" s="91" t="s">
        <v>120</v>
      </c>
      <c r="L74" s="62"/>
      <c r="M74" s="43"/>
      <c r="N74" s="7"/>
    </row>
    <row r="75" spans="1:14" ht="21.75" customHeight="1" outlineLevel="1" thickBot="1" x14ac:dyDescent="0.4">
      <c r="A75" s="7"/>
      <c r="B75" s="7"/>
      <c r="C75" s="1605" t="s">
        <v>65</v>
      </c>
      <c r="D75" s="1631"/>
      <c r="E75" s="1643"/>
      <c r="F75" s="57"/>
      <c r="G75" s="57"/>
      <c r="H75" s="56" t="str">
        <f t="shared" si="6"/>
        <v/>
      </c>
      <c r="I75" s="52"/>
      <c r="J75" s="90" t="s">
        <v>102</v>
      </c>
      <c r="K75" s="89"/>
      <c r="L75" s="59">
        <f>SUM(L65:L74)</f>
        <v>0</v>
      </c>
      <c r="M75" s="58"/>
      <c r="N75" s="7"/>
    </row>
    <row r="76" spans="1:14" outlineLevel="1" x14ac:dyDescent="0.35">
      <c r="A76" s="7"/>
      <c r="B76" s="7"/>
      <c r="C76" s="1605" t="s">
        <v>64</v>
      </c>
      <c r="D76" s="1631"/>
      <c r="E76" s="1643"/>
      <c r="F76" s="57"/>
      <c r="G76" s="57"/>
      <c r="H76" s="56" t="str">
        <f t="shared" si="6"/>
        <v/>
      </c>
      <c r="I76" s="52"/>
      <c r="J76" s="52"/>
      <c r="K76" s="52"/>
      <c r="L76" s="52"/>
      <c r="M76" s="43"/>
      <c r="N76" s="7"/>
    </row>
    <row r="77" spans="1:14" ht="15" outlineLevel="1" thickBot="1" x14ac:dyDescent="0.4">
      <c r="A77" s="7"/>
      <c r="B77" s="7"/>
      <c r="C77" s="1644" t="s">
        <v>63</v>
      </c>
      <c r="D77" s="1645"/>
      <c r="E77" s="1646"/>
      <c r="F77" s="55"/>
      <c r="G77" s="55"/>
      <c r="H77" s="68" t="str">
        <f t="shared" si="6"/>
        <v/>
      </c>
      <c r="I77" s="52"/>
      <c r="J77" s="52"/>
      <c r="K77" s="52"/>
      <c r="L77" s="52"/>
      <c r="M77" s="43"/>
      <c r="N77" s="7"/>
    </row>
    <row r="78" spans="1:14" ht="15.5" x14ac:dyDescent="0.35">
      <c r="A78" s="7"/>
      <c r="B78" s="7"/>
      <c r="C78" s="893" t="s">
        <v>484</v>
      </c>
      <c r="D78" s="176"/>
      <c r="E78" s="176"/>
      <c r="F78" s="176"/>
      <c r="G78" s="176"/>
      <c r="H78" s="176"/>
      <c r="I78" s="176"/>
      <c r="J78" s="176"/>
      <c r="K78" s="176"/>
      <c r="L78" s="176"/>
      <c r="M78" s="830"/>
      <c r="N78" s="7"/>
    </row>
    <row r="79" spans="1:14" ht="9" customHeight="1" thickBot="1" x14ac:dyDescent="0.4">
      <c r="A79" s="7"/>
      <c r="B79" s="7"/>
      <c r="C79" s="887"/>
      <c r="D79" s="837"/>
      <c r="E79" s="837"/>
      <c r="F79" s="837"/>
      <c r="G79" s="837"/>
      <c r="H79" s="837"/>
      <c r="I79" s="837"/>
      <c r="J79" s="837"/>
      <c r="K79" s="837"/>
      <c r="L79" s="837"/>
      <c r="M79" s="871"/>
      <c r="N79" s="7"/>
    </row>
    <row r="80" spans="1:14" ht="26.5" outlineLevel="1" thickBot="1" x14ac:dyDescent="0.5">
      <c r="A80" s="7"/>
      <c r="B80" s="804" t="s">
        <v>490</v>
      </c>
      <c r="C80" s="87" t="s">
        <v>92</v>
      </c>
      <c r="D80" s="112" t="str">
        <f>Start!$U$13</f>
        <v/>
      </c>
      <c r="E80" s="86" t="s">
        <v>336</v>
      </c>
      <c r="F80" s="112" t="str">
        <f>Start!$AG$20&amp;Start!$AG$21</f>
        <v/>
      </c>
      <c r="G80" s="85" t="s">
        <v>91</v>
      </c>
      <c r="H80" s="170" t="e">
        <f>LOOKUP(Start!$AG$22,Start!$F$51:$F$62,Start!$L$51:$L$62)</f>
        <v>#N/A</v>
      </c>
      <c r="I80" s="170" t="e">
        <f>LOOKUP(Start!$AG$22,Start!$F$51:$F$62,Start!$M$51:$M$62)</f>
        <v>#N/A</v>
      </c>
      <c r="J80" s="865"/>
      <c r="K80" s="1057" t="str">
        <f>$K$4</f>
        <v>Work Plan Accomplishments</v>
      </c>
      <c r="L80" s="84"/>
      <c r="M80" s="83"/>
      <c r="N80" s="7"/>
    </row>
    <row r="81" spans="1:14" ht="18" outlineLevel="1" x14ac:dyDescent="0.35">
      <c r="A81" s="7"/>
      <c r="B81" s="7"/>
      <c r="C81" s="1622" t="s">
        <v>101</v>
      </c>
      <c r="D81" s="1623"/>
      <c r="E81" s="1624"/>
      <c r="F81" s="97" t="s">
        <v>134</v>
      </c>
      <c r="G81" s="97" t="s">
        <v>133</v>
      </c>
      <c r="H81" s="82"/>
      <c r="I81" s="1051"/>
      <c r="J81" s="1647" t="s">
        <v>132</v>
      </c>
      <c r="K81" s="1648"/>
      <c r="L81" s="94"/>
      <c r="M81" s="73"/>
      <c r="N81" s="7"/>
    </row>
    <row r="82" spans="1:14" ht="27" outlineLevel="1" thickBot="1" x14ac:dyDescent="0.4">
      <c r="A82" s="7"/>
      <c r="B82" s="7"/>
      <c r="C82" s="1625"/>
      <c r="D82" s="1626"/>
      <c r="E82" s="1627"/>
      <c r="F82" s="96" t="s">
        <v>131</v>
      </c>
      <c r="G82" s="95" t="s">
        <v>123</v>
      </c>
      <c r="H82" s="76" t="s">
        <v>115</v>
      </c>
      <c r="I82" s="38"/>
      <c r="J82" s="1649"/>
      <c r="K82" s="1650"/>
      <c r="L82" s="94"/>
      <c r="M82" s="73"/>
      <c r="N82" s="7"/>
    </row>
    <row r="83" spans="1:14" ht="19" outlineLevel="1" thickTop="1" x14ac:dyDescent="0.45">
      <c r="A83" s="7"/>
      <c r="B83" s="7"/>
      <c r="C83" s="1651" t="s">
        <v>97</v>
      </c>
      <c r="D83" s="1652"/>
      <c r="E83" s="1653"/>
      <c r="F83" s="72"/>
      <c r="G83" s="72"/>
      <c r="H83" s="71" t="str">
        <f t="shared" ref="H83:H96" si="7">IF(SUM(F83:G83)&gt;0, SUM(F83:G83),"")</f>
        <v/>
      </c>
      <c r="I83" s="51"/>
      <c r="J83" s="93" t="s">
        <v>130</v>
      </c>
      <c r="K83" s="51"/>
      <c r="L83" s="860"/>
      <c r="M83" s="43"/>
      <c r="N83" s="7"/>
    </row>
    <row r="84" spans="1:14" ht="29" outlineLevel="1" x14ac:dyDescent="0.35">
      <c r="A84" s="7"/>
      <c r="B84" s="7"/>
      <c r="C84" s="1614" t="str">
        <f>"Samples Collected   "&amp;IF(SUM(H84:H85)&gt;0,"("&amp;SUM(H84:H85)&amp;")","")</f>
        <v xml:space="preserve">Samples Collected   </v>
      </c>
      <c r="D84" s="1615"/>
      <c r="E84" s="888" t="s">
        <v>95</v>
      </c>
      <c r="F84" s="57"/>
      <c r="G84" s="57"/>
      <c r="H84" s="56" t="str">
        <f t="shared" si="7"/>
        <v/>
      </c>
      <c r="I84" s="52"/>
      <c r="J84" s="92"/>
      <c r="K84" s="63" t="s">
        <v>129</v>
      </c>
      <c r="L84" s="62"/>
      <c r="M84" s="43"/>
      <c r="N84" s="7"/>
    </row>
    <row r="85" spans="1:14" ht="15" outlineLevel="1" thickBot="1" x14ac:dyDescent="0.4">
      <c r="A85" s="7"/>
      <c r="B85" s="7"/>
      <c r="C85" s="1637"/>
      <c r="D85" s="1638"/>
      <c r="E85" s="69" t="s">
        <v>76</v>
      </c>
      <c r="F85" s="894"/>
      <c r="G85" s="894"/>
      <c r="H85" s="68" t="str">
        <f t="shared" si="7"/>
        <v/>
      </c>
      <c r="I85" s="52"/>
      <c r="J85" s="92"/>
      <c r="K85" s="63" t="s">
        <v>128</v>
      </c>
      <c r="L85" s="62"/>
      <c r="M85" s="43"/>
      <c r="N85" s="7"/>
    </row>
    <row r="86" spans="1:14" ht="24" customHeight="1" outlineLevel="1" thickTop="1" x14ac:dyDescent="0.35">
      <c r="A86" s="7"/>
      <c r="B86" s="7"/>
      <c r="C86" s="1639" t="s">
        <v>72</v>
      </c>
      <c r="D86" s="1640"/>
      <c r="E86" s="1641"/>
      <c r="F86" s="67"/>
      <c r="G86" s="67"/>
      <c r="H86" s="66" t="str">
        <f t="shared" si="7"/>
        <v/>
      </c>
      <c r="I86" s="52"/>
      <c r="J86" s="92"/>
      <c r="K86" s="63" t="s">
        <v>127</v>
      </c>
      <c r="L86" s="62"/>
      <c r="M86" s="43"/>
      <c r="N86" s="7"/>
    </row>
    <row r="87" spans="1:14" ht="29" outlineLevel="1" x14ac:dyDescent="0.35">
      <c r="A87" s="7"/>
      <c r="B87" s="7"/>
      <c r="C87" s="1605" t="s">
        <v>71</v>
      </c>
      <c r="D87" s="1607"/>
      <c r="E87" s="1642"/>
      <c r="F87" s="57"/>
      <c r="G87" s="57"/>
      <c r="H87" s="56" t="str">
        <f t="shared" si="7"/>
        <v/>
      </c>
      <c r="I87" s="52"/>
      <c r="J87" s="92"/>
      <c r="K87" s="63" t="s">
        <v>126</v>
      </c>
      <c r="L87" s="62"/>
      <c r="M87" s="43"/>
      <c r="N87" s="7"/>
    </row>
    <row r="88" spans="1:14" outlineLevel="1" x14ac:dyDescent="0.35">
      <c r="A88" s="7"/>
      <c r="B88" s="7"/>
      <c r="C88" s="1605" t="s">
        <v>70</v>
      </c>
      <c r="D88" s="1607"/>
      <c r="E88" s="1642"/>
      <c r="F88" s="57"/>
      <c r="G88" s="57"/>
      <c r="H88" s="56" t="str">
        <f t="shared" si="7"/>
        <v/>
      </c>
      <c r="I88" s="52"/>
      <c r="J88" s="92"/>
      <c r="K88" s="91" t="s">
        <v>125</v>
      </c>
      <c r="L88" s="62"/>
      <c r="M88" s="43"/>
      <c r="N88" s="7"/>
    </row>
    <row r="89" spans="1:14" outlineLevel="1" x14ac:dyDescent="0.35">
      <c r="A89" s="7"/>
      <c r="B89" s="7"/>
      <c r="C89" s="1605" t="s">
        <v>69</v>
      </c>
      <c r="D89" s="1607"/>
      <c r="E89" s="1642"/>
      <c r="F89" s="57"/>
      <c r="G89" s="57"/>
      <c r="H89" s="56" t="str">
        <f t="shared" si="7"/>
        <v/>
      </c>
      <c r="I89" s="52"/>
      <c r="J89" s="92"/>
      <c r="K89" s="91" t="s">
        <v>124</v>
      </c>
      <c r="L89" s="62"/>
      <c r="M89" s="43"/>
      <c r="N89" s="7"/>
    </row>
    <row r="90" spans="1:14" ht="18.5" outlineLevel="1" x14ac:dyDescent="0.45">
      <c r="A90" s="7"/>
      <c r="B90" s="7"/>
      <c r="C90" s="1605" t="s">
        <v>68</v>
      </c>
      <c r="D90" s="1607"/>
      <c r="E90" s="1642"/>
      <c r="F90" s="57"/>
      <c r="G90" s="57"/>
      <c r="H90" s="56" t="str">
        <f t="shared" si="7"/>
        <v/>
      </c>
      <c r="I90" s="52"/>
      <c r="J90" s="93" t="s">
        <v>123</v>
      </c>
      <c r="K90" s="52"/>
      <c r="L90" s="860"/>
      <c r="M90" s="43"/>
      <c r="N90" s="7"/>
    </row>
    <row r="91" spans="1:14" ht="30" customHeight="1" outlineLevel="1" x14ac:dyDescent="0.35">
      <c r="A91" s="7"/>
      <c r="B91" s="7"/>
      <c r="C91" s="1605" t="s">
        <v>67</v>
      </c>
      <c r="D91" s="1607"/>
      <c r="E91" s="1642"/>
      <c r="F91" s="57"/>
      <c r="G91" s="57"/>
      <c r="H91" s="56" t="str">
        <f t="shared" si="7"/>
        <v/>
      </c>
      <c r="I91" s="52"/>
      <c r="J91" s="92"/>
      <c r="K91" s="91" t="s">
        <v>122</v>
      </c>
      <c r="L91" s="62"/>
      <c r="M91" s="43"/>
      <c r="N91" s="7"/>
    </row>
    <row r="92" spans="1:14" ht="30" customHeight="1" outlineLevel="1" x14ac:dyDescent="0.35">
      <c r="A92" s="7"/>
      <c r="B92" s="7"/>
      <c r="C92" s="1605" t="s">
        <v>66</v>
      </c>
      <c r="D92" s="1607"/>
      <c r="E92" s="1642"/>
      <c r="F92" s="57"/>
      <c r="G92" s="57"/>
      <c r="H92" s="56" t="str">
        <f t="shared" si="7"/>
        <v/>
      </c>
      <c r="I92" s="52"/>
      <c r="J92" s="92"/>
      <c r="K92" s="91" t="s">
        <v>121</v>
      </c>
      <c r="L92" s="62"/>
      <c r="M92" s="43"/>
      <c r="N92" s="7"/>
    </row>
    <row r="93" spans="1:14" ht="30" customHeight="1" outlineLevel="1" x14ac:dyDescent="0.35">
      <c r="A93" s="7"/>
      <c r="B93" s="7"/>
      <c r="C93" s="1605" t="s">
        <v>94</v>
      </c>
      <c r="D93" s="1631"/>
      <c r="E93" s="1643"/>
      <c r="F93" s="57"/>
      <c r="G93" s="57"/>
      <c r="H93" s="56" t="str">
        <f t="shared" si="7"/>
        <v/>
      </c>
      <c r="I93" s="52"/>
      <c r="J93" s="92"/>
      <c r="K93" s="91" t="s">
        <v>120</v>
      </c>
      <c r="L93" s="62"/>
      <c r="M93" s="43"/>
      <c r="N93" s="7"/>
    </row>
    <row r="94" spans="1:14" ht="18.5" outlineLevel="1" thickBot="1" x14ac:dyDescent="0.4">
      <c r="A94" s="7"/>
      <c r="B94" s="7"/>
      <c r="C94" s="1605" t="s">
        <v>65</v>
      </c>
      <c r="D94" s="1631"/>
      <c r="E94" s="1643"/>
      <c r="F94" s="57"/>
      <c r="G94" s="57"/>
      <c r="H94" s="56" t="str">
        <f t="shared" si="7"/>
        <v/>
      </c>
      <c r="I94" s="52"/>
      <c r="J94" s="90" t="s">
        <v>102</v>
      </c>
      <c r="K94" s="89"/>
      <c r="L94" s="59">
        <f>SUM(L84:L93)</f>
        <v>0</v>
      </c>
      <c r="M94" s="58"/>
      <c r="N94" s="7"/>
    </row>
    <row r="95" spans="1:14" outlineLevel="1" x14ac:dyDescent="0.35">
      <c r="A95" s="7"/>
      <c r="B95" s="7"/>
      <c r="C95" s="1605" t="s">
        <v>64</v>
      </c>
      <c r="D95" s="1631"/>
      <c r="E95" s="1643"/>
      <c r="F95" s="57"/>
      <c r="G95" s="57"/>
      <c r="H95" s="56" t="str">
        <f t="shared" si="7"/>
        <v/>
      </c>
      <c r="I95" s="52"/>
      <c r="J95" s="52"/>
      <c r="K95" s="52"/>
      <c r="L95" s="52"/>
      <c r="M95" s="43"/>
      <c r="N95" s="7"/>
    </row>
    <row r="96" spans="1:14" ht="15" outlineLevel="1" thickBot="1" x14ac:dyDescent="0.4">
      <c r="A96" s="7"/>
      <c r="B96" s="7"/>
      <c r="C96" s="1644" t="s">
        <v>63</v>
      </c>
      <c r="D96" s="1645"/>
      <c r="E96" s="1646"/>
      <c r="F96" s="55"/>
      <c r="G96" s="55"/>
      <c r="H96" s="68" t="str">
        <f t="shared" si="7"/>
        <v/>
      </c>
      <c r="I96" s="52"/>
      <c r="J96" s="52"/>
      <c r="K96" s="52"/>
      <c r="L96" s="52"/>
      <c r="M96" s="43"/>
      <c r="N96" s="7"/>
    </row>
    <row r="97" spans="1:14" ht="16" thickBot="1" x14ac:dyDescent="0.4">
      <c r="A97" s="7"/>
      <c r="B97" s="7"/>
      <c r="C97" s="895" t="s">
        <v>485</v>
      </c>
      <c r="D97" s="881"/>
      <c r="E97" s="881"/>
      <c r="F97" s="881"/>
      <c r="G97" s="881"/>
      <c r="H97" s="881"/>
      <c r="I97" s="881"/>
      <c r="J97" s="881"/>
      <c r="K97" s="881"/>
      <c r="L97" s="881"/>
      <c r="M97" s="831"/>
      <c r="N97" s="7"/>
    </row>
    <row r="98" spans="1:14" x14ac:dyDescent="0.35">
      <c r="A98" s="7"/>
      <c r="B98" s="7"/>
      <c r="C98" s="7"/>
      <c r="D98" s="7"/>
      <c r="E98" s="7"/>
      <c r="F98" s="7"/>
      <c r="G98" s="7"/>
      <c r="H98" s="7"/>
      <c r="I98" s="7"/>
      <c r="J98" s="7"/>
      <c r="K98" s="7"/>
      <c r="L98" s="7"/>
      <c r="M98" s="7"/>
      <c r="N98" s="7"/>
    </row>
  </sheetData>
  <sheetProtection sheet="1" objects="1" scenarios="1"/>
  <mergeCells count="77">
    <mergeCell ref="C2:M2"/>
    <mergeCell ref="C3:M3"/>
    <mergeCell ref="C5:E6"/>
    <mergeCell ref="J5:K6"/>
    <mergeCell ref="C7:E7"/>
    <mergeCell ref="C20:E20"/>
    <mergeCell ref="C15:E15"/>
    <mergeCell ref="C8:D9"/>
    <mergeCell ref="C16:E16"/>
    <mergeCell ref="C17:E17"/>
    <mergeCell ref="C18:E18"/>
    <mergeCell ref="C19:E19"/>
    <mergeCell ref="C10:E10"/>
    <mergeCell ref="C11:E11"/>
    <mergeCell ref="C12:E12"/>
    <mergeCell ref="C13:E13"/>
    <mergeCell ref="C14:E14"/>
    <mergeCell ref="C24:E25"/>
    <mergeCell ref="J24:K25"/>
    <mergeCell ref="C26:E26"/>
    <mergeCell ref="C27:D28"/>
    <mergeCell ref="C29:E29"/>
    <mergeCell ref="C30:E30"/>
    <mergeCell ref="C31:E31"/>
    <mergeCell ref="C32:E32"/>
    <mergeCell ref="C33:E33"/>
    <mergeCell ref="C34:E34"/>
    <mergeCell ref="C35:E35"/>
    <mergeCell ref="C36:E36"/>
    <mergeCell ref="C37:E37"/>
    <mergeCell ref="C38:E38"/>
    <mergeCell ref="C39:E39"/>
    <mergeCell ref="C43:E44"/>
    <mergeCell ref="J43:K44"/>
    <mergeCell ref="C45:E45"/>
    <mergeCell ref="C46:D47"/>
    <mergeCell ref="C48:E48"/>
    <mergeCell ref="C49:E49"/>
    <mergeCell ref="C50:E50"/>
    <mergeCell ref="C51:E51"/>
    <mergeCell ref="C52:E52"/>
    <mergeCell ref="C53:E53"/>
    <mergeCell ref="C54:E54"/>
    <mergeCell ref="C55:E55"/>
    <mergeCell ref="C56:E56"/>
    <mergeCell ref="C57:E57"/>
    <mergeCell ref="C58:E58"/>
    <mergeCell ref="C62:E63"/>
    <mergeCell ref="J62:K63"/>
    <mergeCell ref="C64:E64"/>
    <mergeCell ref="C65:D66"/>
    <mergeCell ref="C67:E67"/>
    <mergeCell ref="C68:E68"/>
    <mergeCell ref="C69:E69"/>
    <mergeCell ref="C70:E70"/>
    <mergeCell ref="C71:E71"/>
    <mergeCell ref="C72:E72"/>
    <mergeCell ref="C73:E73"/>
    <mergeCell ref="C74:E74"/>
    <mergeCell ref="C75:E75"/>
    <mergeCell ref="C76:E76"/>
    <mergeCell ref="C77:E77"/>
    <mergeCell ref="C81:E82"/>
    <mergeCell ref="J81:K82"/>
    <mergeCell ref="C83:E83"/>
    <mergeCell ref="C84:D85"/>
    <mergeCell ref="C86:E86"/>
    <mergeCell ref="C87:E87"/>
    <mergeCell ref="C88:E88"/>
    <mergeCell ref="C89:E89"/>
    <mergeCell ref="C90:E90"/>
    <mergeCell ref="C91:E91"/>
    <mergeCell ref="C92:E92"/>
    <mergeCell ref="C93:E93"/>
    <mergeCell ref="C94:E94"/>
    <mergeCell ref="C95:E95"/>
    <mergeCell ref="C96:E96"/>
  </mergeCells>
  <dataValidations count="2">
    <dataValidation type="list" allowBlank="1" showInputMessage="1" showErrorMessage="1" sqref="K4" xr:uid="{00000000-0002-0000-0900-000000000000}">
      <formula1>"Work Plan Accomplishments, Total Program Accomplishments"</formula1>
    </dataValidation>
    <dataValidation type="whole" allowBlank="1" showInputMessage="1" showErrorMessage="1" sqref="F64:G77 L27:L32 L34:L36 F26:G39 L65:L70 F83:G96 F45:G58 L46:L51 L53:L55 L72:L74 L84:L89 L91:L93" xr:uid="{00000000-0002-0000-0900-000001000000}">
      <formula1>0</formula1>
      <formula2>5000</formula2>
    </dataValidation>
  </dataValidations>
  <hyperlinks>
    <hyperlink ref="L1" location="Start!A1" display="Back" xr:uid="{00000000-0004-0000-0900-000000000000}"/>
  </hyperlinks>
  <pageMargins left="0.7" right="0.7" top="0.75" bottom="0.75" header="0.3" footer="0.3"/>
  <pageSetup scale="77"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pageSetUpPr fitToPage="1"/>
  </sheetPr>
  <dimension ref="A1:BP196"/>
  <sheetViews>
    <sheetView showGridLines="0" showRowColHeaders="0" showWhiteSpace="0" topLeftCell="Z4" zoomScale="90" zoomScaleNormal="90" workbookViewId="0">
      <selection activeCell="AC46" sqref="AC46"/>
    </sheetView>
  </sheetViews>
  <sheetFormatPr defaultColWidth="9.1796875" defaultRowHeight="14.5" x14ac:dyDescent="0.35"/>
  <cols>
    <col min="1" max="2" width="9.1796875" style="1083" hidden="1" customWidth="1"/>
    <col min="3" max="3" width="13.54296875" style="1083" hidden="1" customWidth="1"/>
    <col min="4" max="4" width="13.1796875" style="1083" hidden="1" customWidth="1"/>
    <col min="5" max="5" width="11.1796875" style="1083" hidden="1" customWidth="1"/>
    <col min="6" max="7" width="11.81640625" style="1083" hidden="1" customWidth="1"/>
    <col min="8" max="8" width="11.1796875" style="1083" hidden="1" customWidth="1"/>
    <col min="9" max="9" width="11.7265625" style="1083" hidden="1" customWidth="1"/>
    <col min="10" max="10" width="11.453125" style="1083" hidden="1" customWidth="1"/>
    <col min="11" max="11" width="12" style="1083" hidden="1" customWidth="1"/>
    <col min="12" max="12" width="11.453125" style="1083" hidden="1" customWidth="1"/>
    <col min="13" max="13" width="11.7265625" style="1083" hidden="1" customWidth="1"/>
    <col min="14" max="14" width="12" style="1083" hidden="1" customWidth="1"/>
    <col min="15" max="16" width="11.1796875" style="1083" hidden="1" customWidth="1"/>
    <col min="17" max="17" width="11.81640625" style="1083" hidden="1" customWidth="1"/>
    <col min="18" max="18" width="11.1796875" style="1083" hidden="1" customWidth="1"/>
    <col min="19" max="19" width="12.1796875" style="1083" hidden="1" customWidth="1"/>
    <col min="20" max="21" width="12.453125" style="1083" hidden="1" customWidth="1"/>
    <col min="22" max="22" width="11.54296875" style="1083" hidden="1" customWidth="1"/>
    <col min="23" max="23" width="12" style="1083" hidden="1" customWidth="1"/>
    <col min="24" max="24" width="13.26953125" style="1083" hidden="1" customWidth="1"/>
    <col min="25" max="25" width="2.81640625" style="1083" hidden="1" customWidth="1"/>
    <col min="26" max="26" width="2.81640625" style="1083" customWidth="1"/>
    <col min="27" max="27" width="3" style="1083" customWidth="1"/>
    <col min="28" max="28" width="79.54296875" style="1082" customWidth="1"/>
    <col min="29" max="29" width="18.26953125" style="1113" customWidth="1"/>
    <col min="30" max="30" width="9.1796875" style="1106"/>
    <col min="31" max="31" width="3" style="1082" customWidth="1"/>
    <col min="32" max="32" width="1.81640625" style="1082" customWidth="1"/>
    <col min="33" max="36" width="9.1796875" style="1082"/>
    <col min="37" max="37" width="12.26953125" style="1082" customWidth="1"/>
    <col min="38" max="38" width="4.26953125" style="1082" customWidth="1"/>
    <col min="39" max="39" width="12.26953125" style="1082" customWidth="1"/>
    <col min="40" max="40" width="10.7265625" style="1082" customWidth="1"/>
    <col min="41" max="42" width="15" style="1083" customWidth="1"/>
    <col min="43" max="43" width="14.81640625" style="1083" customWidth="1"/>
    <col min="44" max="44" width="20" style="1083" customWidth="1"/>
    <col min="45" max="45" width="7.26953125" style="1083" customWidth="1"/>
    <col min="46" max="46" width="9.1796875" style="1083"/>
    <col min="47" max="47" width="9.1796875" style="1083" customWidth="1"/>
    <col min="48" max="48" width="48.54296875" style="1083" bestFit="1" customWidth="1"/>
    <col min="49" max="51" width="14.81640625" style="1083" customWidth="1"/>
    <col min="52" max="56" width="15" style="1083" bestFit="1" customWidth="1"/>
    <col min="57" max="59" width="14.81640625" style="1083" customWidth="1"/>
    <col min="60" max="62" width="14.81640625" style="1083" bestFit="1" customWidth="1"/>
    <col min="63" max="68" width="15" style="1083" bestFit="1" customWidth="1"/>
    <col min="69" max="16384" width="9.1796875" style="1083"/>
  </cols>
  <sheetData>
    <row r="1" spans="1:68" s="1126" customFormat="1" ht="24" hidden="1" customHeight="1" x14ac:dyDescent="0.35">
      <c r="A1" s="1126" t="s">
        <v>52</v>
      </c>
      <c r="B1" s="1126" t="s">
        <v>721</v>
      </c>
      <c r="C1" s="1126" t="s">
        <v>625</v>
      </c>
      <c r="D1" s="1126" t="s">
        <v>626</v>
      </c>
      <c r="E1" s="1125" t="s">
        <v>701</v>
      </c>
      <c r="F1" s="1125" t="s">
        <v>702</v>
      </c>
      <c r="G1" s="1125" t="s">
        <v>703</v>
      </c>
      <c r="H1" s="1127" t="s">
        <v>704</v>
      </c>
      <c r="I1" s="1127" t="s">
        <v>705</v>
      </c>
      <c r="J1" s="1127" t="s">
        <v>706</v>
      </c>
      <c r="K1" s="1128" t="s">
        <v>707</v>
      </c>
      <c r="L1" s="1128" t="s">
        <v>708</v>
      </c>
      <c r="M1" s="1128" t="s">
        <v>709</v>
      </c>
      <c r="N1" s="1128" t="s">
        <v>710</v>
      </c>
      <c r="O1" s="1128" t="s">
        <v>711</v>
      </c>
      <c r="P1" s="1128" t="s">
        <v>712</v>
      </c>
      <c r="Q1" s="1128" t="s">
        <v>713</v>
      </c>
      <c r="R1" s="1128" t="s">
        <v>714</v>
      </c>
      <c r="S1" s="1129" t="s">
        <v>715</v>
      </c>
      <c r="T1" s="1129" t="s">
        <v>716</v>
      </c>
      <c r="U1" s="1129" t="s">
        <v>717</v>
      </c>
      <c r="V1" s="1127" t="s">
        <v>718</v>
      </c>
      <c r="W1" s="1127" t="s">
        <v>719</v>
      </c>
      <c r="X1" s="1127" t="s">
        <v>727</v>
      </c>
      <c r="AB1" s="1130"/>
      <c r="AC1" s="1131"/>
      <c r="AD1" s="1132"/>
      <c r="AE1" s="1130"/>
      <c r="AF1" s="1130"/>
      <c r="AG1" s="1130"/>
      <c r="AH1" s="1130"/>
      <c r="AI1" s="1130"/>
      <c r="AJ1" s="1130"/>
      <c r="AK1" s="1130"/>
      <c r="AL1" s="1130"/>
      <c r="AM1" s="1130"/>
      <c r="AN1" s="1130"/>
    </row>
    <row r="2" spans="1:68" ht="28.5" hidden="1" customHeight="1" x14ac:dyDescent="0.35">
      <c r="A2" s="1083" t="str">
        <f>AC9</f>
        <v/>
      </c>
      <c r="B2" s="1083" t="str">
        <f>AC10</f>
        <v/>
      </c>
      <c r="C2" s="1102" t="str">
        <f>AC11</f>
        <v/>
      </c>
      <c r="D2" s="1102" t="str">
        <f>AC12</f>
        <v/>
      </c>
      <c r="E2" s="1103">
        <f>AC20</f>
        <v>0</v>
      </c>
      <c r="F2" s="1103">
        <f>AC22</f>
        <v>0</v>
      </c>
      <c r="G2" s="1103">
        <f>AC24</f>
        <v>0</v>
      </c>
      <c r="H2" s="1083">
        <f>AC46</f>
        <v>0</v>
      </c>
      <c r="I2" s="1083">
        <f>AC48</f>
        <v>0</v>
      </c>
      <c r="J2" s="1083">
        <f>AC50</f>
        <v>0</v>
      </c>
      <c r="K2" s="1103">
        <f>AC76</f>
        <v>0</v>
      </c>
      <c r="L2" s="1083">
        <f>AC78</f>
        <v>0</v>
      </c>
      <c r="M2" s="1083">
        <f>AC96</f>
        <v>0</v>
      </c>
      <c r="N2" s="1083">
        <f>AC97</f>
        <v>0</v>
      </c>
      <c r="O2" s="1083">
        <f>AC98</f>
        <v>0</v>
      </c>
      <c r="P2" s="1083">
        <f>AC101</f>
        <v>0</v>
      </c>
      <c r="Q2" s="1083">
        <f>AC102</f>
        <v>0</v>
      </c>
      <c r="R2" s="1083">
        <f>AC103</f>
        <v>0</v>
      </c>
      <c r="S2" s="1083">
        <f>AC106</f>
        <v>0</v>
      </c>
      <c r="T2" s="1083">
        <f>AC107</f>
        <v>0</v>
      </c>
      <c r="U2" s="1083">
        <f>AC108</f>
        <v>0</v>
      </c>
      <c r="V2" s="1083">
        <f>AC128</f>
        <v>0</v>
      </c>
      <c r="W2" s="1083">
        <f>AC130</f>
        <v>0</v>
      </c>
      <c r="X2" s="1083">
        <f>AC132</f>
        <v>0</v>
      </c>
    </row>
    <row r="3" spans="1:68" ht="36.75" hidden="1" customHeight="1" x14ac:dyDescent="0.35">
      <c r="AM3"/>
      <c r="AN3"/>
    </row>
    <row r="4" spans="1:68" ht="15" customHeight="1" thickBot="1" x14ac:dyDescent="0.4">
      <c r="Z4" s="1080"/>
      <c r="AA4" s="1080"/>
      <c r="AB4" s="1081"/>
      <c r="AC4" s="1114"/>
      <c r="AD4" s="1121" t="s">
        <v>278</v>
      </c>
      <c r="AE4" s="1081"/>
      <c r="AG4" s="1081" t="s">
        <v>737</v>
      </c>
      <c r="AH4" s="1081"/>
      <c r="AI4" s="1081"/>
      <c r="AJ4" s="1081"/>
      <c r="AK4" s="1081"/>
      <c r="AL4" s="1081"/>
    </row>
    <row r="5" spans="1:68" x14ac:dyDescent="0.35">
      <c r="Z5" s="1080"/>
      <c r="AA5" s="1311"/>
      <c r="AB5" s="1312"/>
      <c r="AC5" s="1313"/>
      <c r="AD5" s="1314"/>
      <c r="AE5" s="1315"/>
      <c r="AG5" s="1145"/>
      <c r="AH5" s="1138" t="s">
        <v>722</v>
      </c>
      <c r="AI5" s="1138"/>
      <c r="AJ5" s="1138"/>
      <c r="AK5" s="1139"/>
      <c r="AL5" s="1141"/>
      <c r="AM5" s="1239"/>
      <c r="AN5" s="1359"/>
      <c r="AO5"/>
      <c r="AP5"/>
      <c r="AQ5"/>
      <c r="AR5"/>
      <c r="AS5"/>
    </row>
    <row r="6" spans="1:68" x14ac:dyDescent="0.35">
      <c r="Z6" s="1080"/>
      <c r="AA6" s="1316"/>
      <c r="AB6" s="1671" t="s">
        <v>477</v>
      </c>
      <c r="AC6" s="1671"/>
      <c r="AD6" s="1671"/>
      <c r="AE6" s="1317"/>
      <c r="AG6" s="1119"/>
      <c r="AH6" s="1140" t="s">
        <v>720</v>
      </c>
      <c r="AI6" s="1141"/>
      <c r="AJ6" s="1141"/>
      <c r="AK6" s="1142"/>
      <c r="AL6" s="1141"/>
      <c r="AM6" s="1359"/>
      <c r="AN6" s="1339"/>
      <c r="AO6"/>
      <c r="AP6"/>
      <c r="AQ6"/>
      <c r="AR6"/>
      <c r="AS6"/>
      <c r="AV6" s="2"/>
      <c r="AW6" s="2"/>
      <c r="AX6" s="2"/>
      <c r="AY6" s="2"/>
      <c r="AZ6" s="2"/>
      <c r="BA6" s="2"/>
      <c r="BB6" s="2"/>
      <c r="BC6" s="2"/>
      <c r="BD6" s="2"/>
      <c r="BE6" s="2"/>
      <c r="BF6" s="2"/>
      <c r="BG6" s="2"/>
      <c r="BH6" s="2"/>
      <c r="BI6" s="2"/>
      <c r="BJ6" s="2"/>
      <c r="BK6" s="2"/>
      <c r="BL6" s="2"/>
      <c r="BM6" s="2"/>
      <c r="BN6"/>
      <c r="BO6"/>
      <c r="BP6"/>
    </row>
    <row r="7" spans="1:68" ht="23.5" x14ac:dyDescent="0.35">
      <c r="Z7" s="1080"/>
      <c r="AA7" s="1316"/>
      <c r="AB7" s="1672" t="s">
        <v>624</v>
      </c>
      <c r="AC7" s="1672"/>
      <c r="AD7" s="1672"/>
      <c r="AE7" s="1317"/>
      <c r="AG7" s="1100"/>
      <c r="AH7" s="1146" t="s">
        <v>627</v>
      </c>
      <c r="AI7" s="1141"/>
      <c r="AJ7" s="1141"/>
      <c r="AK7" s="1142"/>
      <c r="AL7" s="1141"/>
      <c r="AM7" s="1238"/>
      <c r="AN7" s="1340"/>
      <c r="AO7"/>
      <c r="AP7"/>
      <c r="AQ7"/>
      <c r="AR7"/>
      <c r="AS7"/>
      <c r="AV7" s="148"/>
      <c r="AW7" s="1"/>
      <c r="AX7" s="1"/>
      <c r="AY7" s="1"/>
      <c r="AZ7" s="1"/>
      <c r="BA7" s="1"/>
      <c r="BB7" s="1"/>
      <c r="BC7" s="1"/>
      <c r="BD7" s="1"/>
      <c r="BE7" s="1"/>
      <c r="BF7" s="1"/>
      <c r="BG7" s="1"/>
      <c r="BH7" s="1"/>
      <c r="BI7" s="1"/>
      <c r="BJ7" s="1"/>
      <c r="BK7" s="1"/>
      <c r="BL7" s="1"/>
      <c r="BM7" s="1"/>
      <c r="BN7"/>
      <c r="BO7"/>
      <c r="BP7"/>
    </row>
    <row r="8" spans="1:68" ht="21" customHeight="1" x14ac:dyDescent="0.35">
      <c r="Z8" s="1080"/>
      <c r="AA8" s="1316"/>
      <c r="AB8" s="1084" t="s">
        <v>736</v>
      </c>
      <c r="AC8" s="1085"/>
      <c r="AD8" s="1108"/>
      <c r="AE8" s="1317"/>
      <c r="AG8" s="1101"/>
      <c r="AH8" s="1147" t="s">
        <v>728</v>
      </c>
      <c r="AI8" s="1143"/>
      <c r="AJ8" s="1143"/>
      <c r="AK8" s="1144"/>
      <c r="AL8" s="1141"/>
      <c r="AM8" s="1341"/>
      <c r="AN8" s="1340"/>
      <c r="AO8"/>
      <c r="AP8"/>
      <c r="AQ8"/>
      <c r="AR8"/>
      <c r="AS8"/>
      <c r="AV8" s="1264"/>
      <c r="AW8" s="1"/>
      <c r="AX8" s="1"/>
      <c r="AY8" s="1"/>
      <c r="AZ8" s="1"/>
      <c r="BA8" s="1"/>
      <c r="BB8" s="1"/>
      <c r="BC8" s="1"/>
      <c r="BD8" s="1"/>
      <c r="BE8" s="1"/>
      <c r="BF8" s="1"/>
      <c r="BG8" s="1"/>
      <c r="BH8" s="1"/>
      <c r="BI8" s="1"/>
      <c r="BJ8" s="1"/>
      <c r="BK8" s="1"/>
      <c r="BL8" s="1"/>
      <c r="BM8" s="1"/>
      <c r="BN8"/>
      <c r="BO8"/>
      <c r="BP8"/>
    </row>
    <row r="9" spans="1:68" ht="16.5" customHeight="1" x14ac:dyDescent="0.35">
      <c r="Z9" s="1080"/>
      <c r="AA9" s="1316"/>
      <c r="AB9" s="1086" t="s">
        <v>92</v>
      </c>
      <c r="AC9" s="1318" t="str">
        <f>Start!U13</f>
        <v/>
      </c>
      <c r="AD9" s="1108"/>
      <c r="AE9" s="1317"/>
      <c r="AF9" s="1081"/>
      <c r="AG9" s="1083"/>
      <c r="AH9" s="1081"/>
      <c r="AI9" s="1081"/>
      <c r="AJ9" s="1081"/>
      <c r="AK9" s="1081"/>
      <c r="AL9" s="1081"/>
      <c r="AM9" s="1341"/>
      <c r="AN9" s="1340"/>
      <c r="AO9"/>
      <c r="AP9"/>
      <c r="AQ9"/>
      <c r="AR9"/>
      <c r="AS9"/>
      <c r="AV9" s="1265"/>
      <c r="AW9" s="1"/>
      <c r="AX9" s="1"/>
      <c r="AY9" s="1"/>
      <c r="AZ9" s="1"/>
      <c r="BA9" s="1"/>
      <c r="BB9" s="1"/>
      <c r="BC9" s="1"/>
      <c r="BD9" s="1"/>
      <c r="BE9" s="1"/>
      <c r="BF9" s="1"/>
      <c r="BG9" s="1"/>
      <c r="BH9" s="1"/>
      <c r="BI9" s="1"/>
      <c r="BJ9" s="1"/>
      <c r="BK9" s="1"/>
      <c r="BL9" s="1"/>
      <c r="BM9" s="1"/>
      <c r="BN9"/>
      <c r="BO9"/>
      <c r="BP9"/>
    </row>
    <row r="10" spans="1:68" ht="21" x14ac:dyDescent="0.35">
      <c r="Z10" s="1080"/>
      <c r="AA10" s="1316"/>
      <c r="AB10" s="1086" t="s">
        <v>628</v>
      </c>
      <c r="AC10" s="1319" t="str">
        <f>Start!AG20</f>
        <v/>
      </c>
      <c r="AD10" s="1108"/>
      <c r="AE10" s="1317"/>
      <c r="AF10" s="1081"/>
      <c r="AG10" s="1081"/>
      <c r="AH10" s="1081"/>
      <c r="AI10" s="1081"/>
      <c r="AJ10" s="1081"/>
      <c r="AK10" s="1081"/>
      <c r="AL10" s="1081"/>
      <c r="AM10" s="1341"/>
      <c r="AN10" s="1340"/>
      <c r="AO10"/>
      <c r="AP10"/>
      <c r="AQ10"/>
      <c r="AR10"/>
      <c r="AS10"/>
      <c r="AV10" s="1266"/>
      <c r="AW10" s="1"/>
      <c r="AX10" s="1"/>
      <c r="AY10" s="1"/>
      <c r="AZ10" s="1"/>
      <c r="BA10" s="1"/>
      <c r="BB10" s="1"/>
      <c r="BC10" s="1"/>
      <c r="BD10" s="1"/>
      <c r="BE10" s="1"/>
      <c r="BF10" s="1"/>
      <c r="BG10" s="1"/>
      <c r="BH10" s="1"/>
      <c r="BI10" s="1"/>
      <c r="BJ10" s="1"/>
      <c r="BK10" s="1"/>
      <c r="BL10" s="1"/>
      <c r="BM10" s="1"/>
      <c r="BN10"/>
      <c r="BO10"/>
    </row>
    <row r="11" spans="1:68" ht="15.5" x14ac:dyDescent="0.35">
      <c r="Z11" s="1080"/>
      <c r="AA11" s="1316"/>
      <c r="AB11" s="1086" t="s">
        <v>91</v>
      </c>
      <c r="AC11" s="1320" t="str">
        <f>Start!AG22</f>
        <v/>
      </c>
      <c r="AD11" s="1109" t="s">
        <v>629</v>
      </c>
      <c r="AE11" s="1317"/>
      <c r="AF11" s="1081"/>
      <c r="AG11" s="1081"/>
      <c r="AH11" s="1081"/>
      <c r="AI11" s="1081"/>
      <c r="AJ11" s="1081"/>
      <c r="AK11" s="1081"/>
      <c r="AL11" s="1081"/>
      <c r="AM11" s="1341"/>
      <c r="AN11" s="1340"/>
      <c r="AO11"/>
      <c r="AP11"/>
      <c r="AQ11"/>
      <c r="AR11"/>
      <c r="AS11"/>
      <c r="AV11" s="1267"/>
      <c r="AW11" s="1"/>
      <c r="AX11" s="1"/>
      <c r="AY11" s="1"/>
      <c r="AZ11" s="1"/>
      <c r="BA11" s="1"/>
      <c r="BB11" s="1"/>
      <c r="BC11" s="1"/>
      <c r="BD11" s="1"/>
      <c r="BE11" s="1"/>
      <c r="BF11" s="1"/>
      <c r="BG11" s="1"/>
      <c r="BH11" s="1"/>
      <c r="BI11" s="1"/>
      <c r="BJ11" s="1"/>
      <c r="BK11" s="1"/>
      <c r="BL11" s="1"/>
      <c r="BM11" s="1"/>
      <c r="BN11"/>
    </row>
    <row r="12" spans="1:68" x14ac:dyDescent="0.35">
      <c r="Z12" s="1080"/>
      <c r="AA12" s="1316"/>
      <c r="AB12" s="1087"/>
      <c r="AC12" s="1320" t="str">
        <f>Start!AG23</f>
        <v/>
      </c>
      <c r="AD12" s="1110" t="s">
        <v>630</v>
      </c>
      <c r="AE12" s="1317"/>
      <c r="AF12" s="1081"/>
      <c r="AG12" s="1081"/>
      <c r="AH12" s="1081"/>
      <c r="AI12" s="1081"/>
      <c r="AJ12" s="1081"/>
      <c r="AK12" s="1081"/>
      <c r="AL12" s="1081"/>
      <c r="AM12" s="1341"/>
      <c r="AN12" s="1340"/>
      <c r="AO12"/>
      <c r="AP12"/>
      <c r="AQ12"/>
      <c r="AR12"/>
      <c r="AS12"/>
      <c r="AV12" s="148"/>
      <c r="AW12" s="1"/>
      <c r="AX12" s="1"/>
      <c r="AY12" s="1"/>
      <c r="AZ12" s="1"/>
      <c r="BA12" s="1"/>
      <c r="BB12" s="1"/>
      <c r="BC12" s="1"/>
      <c r="BD12" s="1"/>
      <c r="BE12" s="1"/>
      <c r="BF12" s="1"/>
      <c r="BG12" s="1"/>
      <c r="BH12" s="1"/>
      <c r="BI12" s="1"/>
      <c r="BJ12" s="1"/>
      <c r="BK12" s="1"/>
      <c r="BL12" s="1"/>
      <c r="BM12" s="1"/>
    </row>
    <row r="13" spans="1:68" ht="15.5" x14ac:dyDescent="0.35">
      <c r="Z13" s="1080"/>
      <c r="AA13" s="1316"/>
      <c r="AB13" s="1087"/>
      <c r="AC13" s="1115"/>
      <c r="AD13" s="1110"/>
      <c r="AE13" s="1317"/>
      <c r="AF13" s="1081"/>
      <c r="AG13" s="1081"/>
      <c r="AH13" s="1081"/>
      <c r="AI13" s="1081"/>
      <c r="AJ13" s="1081"/>
      <c r="AK13" s="1081"/>
      <c r="AL13" s="1081"/>
      <c r="AM13" s="1341"/>
      <c r="AN13" s="1340"/>
      <c r="AO13"/>
      <c r="AP13"/>
      <c r="AQ13"/>
      <c r="AR13"/>
      <c r="AS13"/>
      <c r="AV13"/>
      <c r="AW13"/>
      <c r="AX13"/>
    </row>
    <row r="14" spans="1:68" ht="18" customHeight="1" x14ac:dyDescent="0.35">
      <c r="Z14" s="1080"/>
      <c r="AA14" s="1316"/>
      <c r="AB14" s="1235" t="s">
        <v>820</v>
      </c>
      <c r="AC14" s="1104"/>
      <c r="AD14" s="1110"/>
      <c r="AE14" s="1317"/>
      <c r="AF14" s="1081"/>
      <c r="AG14" s="1081"/>
      <c r="AH14" s="1081"/>
      <c r="AI14" s="1081"/>
      <c r="AJ14" s="1081"/>
      <c r="AK14" s="1081"/>
      <c r="AL14" s="1081"/>
      <c r="AM14" s="1341"/>
      <c r="AN14" s="1340"/>
      <c r="AO14"/>
      <c r="AQ14" s="1237"/>
      <c r="AV14"/>
      <c r="AW14"/>
      <c r="AX14"/>
    </row>
    <row r="15" spans="1:68" ht="15.5" x14ac:dyDescent="0.35">
      <c r="Z15" s="1080"/>
      <c r="AA15" s="1316"/>
      <c r="AB15" s="1089"/>
      <c r="AC15" s="1104"/>
      <c r="AD15" s="1110"/>
      <c r="AE15" s="1317"/>
      <c r="AF15" s="1081"/>
      <c r="AG15" s="1081"/>
      <c r="AH15" s="1081"/>
      <c r="AI15" s="1081"/>
      <c r="AJ15" s="1081"/>
      <c r="AK15" s="1081"/>
      <c r="AL15" s="1081"/>
      <c r="AM15" s="1341"/>
      <c r="AN15" s="1340"/>
      <c r="AO15"/>
      <c r="AQ15" s="1237"/>
      <c r="AV15"/>
      <c r="AW15"/>
      <c r="AX15"/>
    </row>
    <row r="16" spans="1:68" ht="15.5" x14ac:dyDescent="0.35">
      <c r="Z16" s="1080"/>
      <c r="AA16" s="1316"/>
      <c r="AB16" s="1268" t="s">
        <v>830</v>
      </c>
      <c r="AC16" s="1104"/>
      <c r="AD16" s="1110"/>
      <c r="AE16" s="1317"/>
      <c r="AF16" s="1081"/>
      <c r="AG16" s="1081"/>
      <c r="AH16" s="1081"/>
      <c r="AI16" s="1081"/>
      <c r="AJ16" s="1081"/>
      <c r="AK16" s="1081"/>
      <c r="AL16" s="1081"/>
      <c r="AM16" s="1341"/>
      <c r="AN16" s="1340"/>
      <c r="AO16"/>
      <c r="AV16"/>
      <c r="AW16"/>
      <c r="AX16"/>
    </row>
    <row r="17" spans="26:50" ht="51" customHeight="1" x14ac:dyDescent="0.35">
      <c r="Z17" s="1080"/>
      <c r="AA17" s="1316"/>
      <c r="AB17" s="1667" t="s">
        <v>730</v>
      </c>
      <c r="AC17" s="1667"/>
      <c r="AD17" s="1337"/>
      <c r="AE17" s="1317"/>
      <c r="AF17" s="1081"/>
      <c r="AG17" s="1081"/>
      <c r="AH17" s="1081"/>
      <c r="AI17" s="1081"/>
      <c r="AJ17" s="1081"/>
      <c r="AK17" s="1081"/>
      <c r="AL17" s="1081"/>
      <c r="AM17" s="1341"/>
      <c r="AN17" s="1340"/>
      <c r="AO17"/>
      <c r="AV17"/>
      <c r="AW17"/>
      <c r="AX17"/>
    </row>
    <row r="18" spans="26:50" ht="15.5" x14ac:dyDescent="0.35">
      <c r="Z18" s="1080"/>
      <c r="AA18" s="1316"/>
      <c r="AB18" s="1088"/>
      <c r="AC18" s="1104"/>
      <c r="AD18" s="1110"/>
      <c r="AE18" s="1317"/>
      <c r="AF18" s="1081"/>
      <c r="AG18" s="1081"/>
      <c r="AH18" s="1081"/>
      <c r="AI18" s="1081"/>
      <c r="AJ18" s="1081"/>
      <c r="AK18" s="1081"/>
      <c r="AL18" s="1081"/>
      <c r="AM18" s="1341"/>
      <c r="AN18" s="1340"/>
      <c r="AO18"/>
      <c r="AV18"/>
      <c r="AW18"/>
      <c r="AX18"/>
    </row>
    <row r="19" spans="26:50" ht="15.5" x14ac:dyDescent="0.35">
      <c r="Z19" s="1080"/>
      <c r="AA19" s="1316"/>
      <c r="AB19" s="1090" t="s">
        <v>631</v>
      </c>
      <c r="AC19" s="1104"/>
      <c r="AD19" s="1110"/>
      <c r="AE19" s="1317"/>
      <c r="AF19" s="1081"/>
      <c r="AG19" s="1081"/>
      <c r="AH19" s="1081"/>
      <c r="AI19" s="1081"/>
      <c r="AJ19" s="1081"/>
      <c r="AK19" s="1081"/>
      <c r="AL19" s="1081"/>
      <c r="AM19" s="1341"/>
      <c r="AN19" s="1340"/>
      <c r="AO19"/>
      <c r="AV19"/>
      <c r="AW19"/>
      <c r="AX19"/>
    </row>
    <row r="20" spans="26:50" ht="33" x14ac:dyDescent="0.35">
      <c r="Z20" s="1080"/>
      <c r="AA20" s="1316"/>
      <c r="AB20" s="1263" t="s">
        <v>632</v>
      </c>
      <c r="AC20" s="1118">
        <f>'5700 WPS'!J7</f>
        <v>0</v>
      </c>
      <c r="AD20" s="1109" t="s">
        <v>701</v>
      </c>
      <c r="AE20" s="1317"/>
      <c r="AF20" s="1081"/>
      <c r="AG20" s="1081"/>
      <c r="AH20" s="1081"/>
      <c r="AI20" s="1081"/>
      <c r="AJ20" s="1081"/>
      <c r="AK20" s="1081"/>
      <c r="AL20" s="1081"/>
      <c r="AM20" s="1341"/>
      <c r="AN20" s="1340"/>
      <c r="AO20"/>
      <c r="AV20"/>
      <c r="AW20"/>
      <c r="AX20"/>
    </row>
    <row r="21" spans="26:50" ht="15.5" x14ac:dyDescent="0.35">
      <c r="Z21" s="1080"/>
      <c r="AA21" s="1316"/>
      <c r="AB21" s="1276"/>
      <c r="AC21" s="1104"/>
      <c r="AD21" s="1109"/>
      <c r="AE21" s="1317"/>
      <c r="AF21" s="1081"/>
      <c r="AG21" s="1081"/>
      <c r="AH21" s="1081"/>
      <c r="AI21" s="1081"/>
      <c r="AJ21" s="1081"/>
      <c r="AK21" s="1081"/>
      <c r="AL21" s="1081"/>
      <c r="AM21" s="1341"/>
      <c r="AN21" s="1340"/>
      <c r="AO21"/>
      <c r="AV21"/>
      <c r="AW21"/>
      <c r="AX21"/>
    </row>
    <row r="22" spans="26:50" ht="18" customHeight="1" x14ac:dyDescent="0.35">
      <c r="Z22" s="1080"/>
      <c r="AA22" s="1316"/>
      <c r="AB22" s="1277" t="s">
        <v>729</v>
      </c>
      <c r="AC22" s="1118">
        <f>'5700 WPS'!N18</f>
        <v>0</v>
      </c>
      <c r="AD22" s="1109" t="s">
        <v>702</v>
      </c>
      <c r="AE22" s="1317"/>
      <c r="AF22" s="1081"/>
      <c r="AG22" s="1081"/>
      <c r="AH22" s="1081"/>
      <c r="AI22" s="1081"/>
      <c r="AJ22" s="1081"/>
      <c r="AK22" s="1081"/>
      <c r="AL22" s="1081"/>
      <c r="AM22" s="1341"/>
      <c r="AN22" s="1340"/>
      <c r="AO22"/>
      <c r="AV22"/>
      <c r="AW22"/>
      <c r="AX22"/>
    </row>
    <row r="23" spans="26:50" ht="15.5" x14ac:dyDescent="0.35">
      <c r="Z23" s="1080"/>
      <c r="AA23" s="1316"/>
      <c r="AB23" s="1276" t="s">
        <v>633</v>
      </c>
      <c r="AC23" s="1104"/>
      <c r="AD23" s="1109"/>
      <c r="AE23" s="1317"/>
      <c r="AF23" s="1081"/>
      <c r="AG23" s="1081"/>
      <c r="AH23" s="1081"/>
      <c r="AI23" s="1081"/>
      <c r="AJ23" s="1081"/>
      <c r="AK23" s="1081"/>
      <c r="AL23" s="1081"/>
      <c r="AM23" s="1341"/>
      <c r="AN23" s="1340"/>
      <c r="AV23"/>
      <c r="AW23"/>
      <c r="AX23"/>
    </row>
    <row r="24" spans="26:50" ht="33.75" customHeight="1" x14ac:dyDescent="0.35">
      <c r="Z24" s="1080"/>
      <c r="AA24" s="1316"/>
      <c r="AB24" s="1263" t="s">
        <v>634</v>
      </c>
      <c r="AC24" s="1118">
        <f>SUM('5700 WPS'!J10:J19)</f>
        <v>0</v>
      </c>
      <c r="AD24" s="1109" t="s">
        <v>703</v>
      </c>
      <c r="AE24" s="1317"/>
      <c r="AF24" s="1081"/>
      <c r="AG24" s="1081"/>
      <c r="AH24" s="1081"/>
      <c r="AI24" s="1081"/>
      <c r="AJ24" s="1081"/>
      <c r="AK24" s="1081"/>
      <c r="AL24" s="1081"/>
      <c r="AM24" s="1341"/>
      <c r="AN24" s="1340"/>
    </row>
    <row r="25" spans="26:50" ht="15.5" x14ac:dyDescent="0.35">
      <c r="Z25" s="1080"/>
      <c r="AA25" s="1316"/>
      <c r="AB25" s="1088"/>
      <c r="AC25" s="1104"/>
      <c r="AD25" s="1110"/>
      <c r="AE25" s="1317"/>
      <c r="AF25" s="1081"/>
      <c r="AG25" s="1081"/>
      <c r="AH25" s="1081"/>
      <c r="AI25" s="1081"/>
      <c r="AJ25" s="1081"/>
      <c r="AK25" s="1081"/>
      <c r="AL25" s="1081"/>
      <c r="AM25"/>
      <c r="AN25"/>
    </row>
    <row r="26" spans="26:50" ht="15.5" x14ac:dyDescent="0.35">
      <c r="Z26" s="1080"/>
      <c r="AA26" s="1321"/>
      <c r="AB26" s="1271" t="s">
        <v>635</v>
      </c>
      <c r="AC26" s="1272"/>
      <c r="AD26" s="1273"/>
      <c r="AE26" s="1322"/>
      <c r="AF26" s="1081"/>
      <c r="AG26" s="1081"/>
      <c r="AH26" s="1081"/>
      <c r="AI26" s="1081"/>
      <c r="AJ26" s="1081"/>
      <c r="AK26" s="1081"/>
      <c r="AL26" s="1081"/>
      <c r="AM26"/>
      <c r="AN26"/>
    </row>
    <row r="27" spans="26:50" ht="17.5" x14ac:dyDescent="0.35">
      <c r="Z27" s="1080"/>
      <c r="AA27" s="1321"/>
      <c r="AB27" s="1275" t="s">
        <v>636</v>
      </c>
      <c r="AC27" s="1272"/>
      <c r="AD27" s="1273"/>
      <c r="AE27" s="1322"/>
      <c r="AF27" s="1081"/>
      <c r="AG27" s="1081"/>
      <c r="AH27" s="1081"/>
      <c r="AI27" s="1081"/>
      <c r="AJ27" s="1081"/>
      <c r="AK27" s="1081"/>
      <c r="AL27" s="1081"/>
      <c r="AM27"/>
      <c r="AN27"/>
    </row>
    <row r="28" spans="26:50" ht="155" x14ac:dyDescent="0.35">
      <c r="Z28" s="1080"/>
      <c r="AA28" s="1321"/>
      <c r="AB28" s="1274" t="s">
        <v>731</v>
      </c>
      <c r="AC28" s="1272"/>
      <c r="AD28" s="1273"/>
      <c r="AE28" s="1322"/>
      <c r="AF28" s="1081"/>
      <c r="AG28" s="1081"/>
      <c r="AH28" s="1081"/>
      <c r="AI28" s="1081"/>
      <c r="AJ28" s="1081"/>
      <c r="AK28" s="1081"/>
      <c r="AL28" s="1081"/>
      <c r="AM28"/>
      <c r="AN28"/>
    </row>
    <row r="29" spans="26:50" ht="15.5" x14ac:dyDescent="0.35">
      <c r="Z29" s="1080"/>
      <c r="AA29" s="1321"/>
      <c r="AB29" s="1274"/>
      <c r="AC29" s="1272"/>
      <c r="AD29" s="1273"/>
      <c r="AE29" s="1322"/>
      <c r="AF29" s="1081"/>
      <c r="AG29" s="1081"/>
      <c r="AH29" s="1081"/>
      <c r="AI29" s="1081"/>
      <c r="AJ29" s="1081"/>
      <c r="AK29" s="1081"/>
      <c r="AL29" s="1081"/>
      <c r="AM29"/>
      <c r="AN29"/>
    </row>
    <row r="30" spans="26:50" ht="17.5" x14ac:dyDescent="0.35">
      <c r="Z30" s="1080"/>
      <c r="AA30" s="1321"/>
      <c r="AB30" s="1308" t="s">
        <v>637</v>
      </c>
      <c r="AC30" s="1272"/>
      <c r="AD30" s="1273"/>
      <c r="AE30" s="1322"/>
      <c r="AF30" s="1081"/>
      <c r="AG30" s="1081"/>
      <c r="AH30" s="1081"/>
      <c r="AI30" s="1081"/>
      <c r="AJ30" s="1081"/>
      <c r="AK30" s="1081"/>
      <c r="AL30" s="1081"/>
      <c r="AM30"/>
      <c r="AN30"/>
    </row>
    <row r="31" spans="26:50" ht="46.5" x14ac:dyDescent="0.35">
      <c r="Z31" s="1080"/>
      <c r="AA31" s="1321"/>
      <c r="AB31" s="1309" t="s">
        <v>638</v>
      </c>
      <c r="AC31" s="1272"/>
      <c r="AD31" s="1273"/>
      <c r="AE31" s="1322"/>
      <c r="AF31" s="1081"/>
      <c r="AG31" s="1081"/>
      <c r="AH31" s="1081"/>
      <c r="AI31" s="1081"/>
      <c r="AJ31" s="1081"/>
      <c r="AK31" s="1081"/>
      <c r="AL31" s="1081"/>
      <c r="AM31"/>
      <c r="AN31"/>
    </row>
    <row r="32" spans="26:50" ht="15.5" x14ac:dyDescent="0.35">
      <c r="Z32" s="1080"/>
      <c r="AA32" s="1321"/>
      <c r="AB32" s="1274"/>
      <c r="AC32" s="1272"/>
      <c r="AD32" s="1273"/>
      <c r="AE32" s="1322"/>
      <c r="AF32" s="1081"/>
      <c r="AG32" s="1081"/>
      <c r="AH32" s="1081"/>
      <c r="AI32" s="1081"/>
      <c r="AJ32" s="1081"/>
      <c r="AK32" s="1081"/>
      <c r="AL32" s="1081"/>
      <c r="AM32"/>
      <c r="AN32"/>
    </row>
    <row r="33" spans="26:40" ht="17.5" x14ac:dyDescent="0.35">
      <c r="Z33" s="1080"/>
      <c r="AA33" s="1321"/>
      <c r="AB33" s="1308" t="s">
        <v>639</v>
      </c>
      <c r="AC33" s="1272"/>
      <c r="AD33" s="1273"/>
      <c r="AE33" s="1322"/>
      <c r="AF33" s="1081"/>
      <c r="AG33" s="1081"/>
      <c r="AH33" s="1081"/>
      <c r="AI33" s="1081"/>
      <c r="AJ33" s="1081"/>
      <c r="AK33" s="1081"/>
      <c r="AL33" s="1081"/>
      <c r="AM33"/>
      <c r="AN33"/>
    </row>
    <row r="34" spans="26:40" ht="31" x14ac:dyDescent="0.35">
      <c r="Z34" s="1080"/>
      <c r="AA34" s="1321"/>
      <c r="AB34" s="1309" t="s">
        <v>640</v>
      </c>
      <c r="AC34" s="1272"/>
      <c r="AD34" s="1273"/>
      <c r="AE34" s="1322"/>
      <c r="AF34" s="1081"/>
      <c r="AG34" s="1081"/>
      <c r="AH34" s="1081"/>
      <c r="AI34" s="1081"/>
      <c r="AJ34" s="1081"/>
      <c r="AK34" s="1081"/>
      <c r="AL34" s="1081"/>
      <c r="AM34"/>
      <c r="AN34"/>
    </row>
    <row r="35" spans="26:40" ht="15.5" x14ac:dyDescent="0.35">
      <c r="Z35" s="1080"/>
      <c r="AA35" s="1321"/>
      <c r="AB35" s="1309"/>
      <c r="AC35" s="1272"/>
      <c r="AD35" s="1273"/>
      <c r="AE35" s="1322"/>
      <c r="AF35" s="1081"/>
      <c r="AG35" s="1081"/>
      <c r="AH35" s="1081"/>
      <c r="AI35" s="1081"/>
      <c r="AJ35" s="1081"/>
      <c r="AK35" s="1081"/>
      <c r="AL35" s="1081"/>
      <c r="AM35"/>
      <c r="AN35"/>
    </row>
    <row r="36" spans="26:40" ht="17.5" x14ac:dyDescent="0.35">
      <c r="Z36" s="1080"/>
      <c r="AA36" s="1321"/>
      <c r="AB36" s="1275" t="s">
        <v>641</v>
      </c>
      <c r="AC36" s="1272"/>
      <c r="AD36" s="1273"/>
      <c r="AE36" s="1322"/>
      <c r="AF36" s="1081"/>
      <c r="AG36" s="1081"/>
      <c r="AH36" s="1081"/>
      <c r="AI36" s="1081"/>
      <c r="AJ36" s="1081"/>
      <c r="AK36" s="1081"/>
      <c r="AL36" s="1081"/>
      <c r="AM36"/>
      <c r="AN36"/>
    </row>
    <row r="37" spans="26:40" ht="62" x14ac:dyDescent="0.35">
      <c r="Z37" s="1080"/>
      <c r="AA37" s="1321"/>
      <c r="AB37" s="1274" t="s">
        <v>642</v>
      </c>
      <c r="AC37" s="1272"/>
      <c r="AD37" s="1273"/>
      <c r="AE37" s="1322"/>
      <c r="AF37" s="1081"/>
      <c r="AG37" s="1081"/>
      <c r="AH37" s="1081"/>
      <c r="AI37" s="1081"/>
      <c r="AJ37" s="1081"/>
      <c r="AK37" s="1081"/>
      <c r="AL37" s="1081"/>
      <c r="AM37"/>
      <c r="AN37"/>
    </row>
    <row r="38" spans="26:40" ht="15.5" x14ac:dyDescent="0.35">
      <c r="Z38" s="1080"/>
      <c r="AA38" s="1321"/>
      <c r="AB38" s="1310"/>
      <c r="AC38" s="1272"/>
      <c r="AD38" s="1273"/>
      <c r="AE38" s="1322"/>
      <c r="AF38" s="1081"/>
      <c r="AG38" s="1081"/>
      <c r="AH38" s="1081"/>
      <c r="AI38" s="1081"/>
      <c r="AJ38" s="1081"/>
      <c r="AK38" s="1081"/>
      <c r="AL38" s="1081"/>
      <c r="AM38"/>
      <c r="AN38"/>
    </row>
    <row r="39" spans="26:40" ht="33" x14ac:dyDescent="0.35">
      <c r="Z39" s="1080"/>
      <c r="AA39" s="1321"/>
      <c r="AB39" s="1275" t="s">
        <v>643</v>
      </c>
      <c r="AC39" s="1272"/>
      <c r="AD39" s="1273"/>
      <c r="AE39" s="1322"/>
      <c r="AF39" s="1081"/>
      <c r="AG39" s="1081"/>
      <c r="AH39" s="1081"/>
      <c r="AI39" s="1081"/>
      <c r="AJ39" s="1081"/>
      <c r="AK39" s="1081"/>
      <c r="AL39" s="1081"/>
      <c r="AM39"/>
      <c r="AN39"/>
    </row>
    <row r="40" spans="26:40" ht="15.5" x14ac:dyDescent="0.35">
      <c r="Z40" s="1080"/>
      <c r="AA40" s="1321"/>
      <c r="AB40" s="1274" t="s">
        <v>850</v>
      </c>
      <c r="AC40" s="1272"/>
      <c r="AD40" s="1273"/>
      <c r="AE40" s="1322"/>
      <c r="AF40" s="1081"/>
      <c r="AG40" s="1081"/>
      <c r="AH40" s="1081"/>
      <c r="AI40" s="1081"/>
      <c r="AJ40" s="1081"/>
      <c r="AK40" s="1081"/>
      <c r="AL40" s="1081"/>
      <c r="AM40"/>
      <c r="AN40"/>
    </row>
    <row r="41" spans="26:40" ht="15.5" x14ac:dyDescent="0.35">
      <c r="Z41" s="1080"/>
      <c r="AA41" s="1316"/>
      <c r="AB41" s="1092"/>
      <c r="AC41" s="1104"/>
      <c r="AD41" s="1110"/>
      <c r="AE41" s="1317"/>
      <c r="AF41" s="1081"/>
      <c r="AG41" s="1081"/>
      <c r="AH41" s="1081"/>
      <c r="AI41" s="1081"/>
      <c r="AJ41" s="1081"/>
      <c r="AK41" s="1081"/>
      <c r="AL41" s="1081"/>
      <c r="AM41"/>
      <c r="AN41"/>
    </row>
    <row r="42" spans="26:40" ht="33.75" customHeight="1" x14ac:dyDescent="0.35">
      <c r="Z42" s="1080"/>
      <c r="AA42" s="1316"/>
      <c r="AB42" s="1669" t="s">
        <v>831</v>
      </c>
      <c r="AC42" s="1669"/>
      <c r="AD42" s="1110"/>
      <c r="AE42" s="1317"/>
      <c r="AF42" s="1081"/>
      <c r="AG42" s="1081"/>
      <c r="AH42" s="1081"/>
      <c r="AI42" s="1081"/>
      <c r="AJ42" s="1081"/>
      <c r="AK42" s="1081"/>
      <c r="AL42" s="1081"/>
      <c r="AM42"/>
      <c r="AN42"/>
    </row>
    <row r="43" spans="26:40" ht="81" customHeight="1" x14ac:dyDescent="0.35">
      <c r="Z43" s="1080"/>
      <c r="AA43" s="1316"/>
      <c r="AB43" s="1667" t="s">
        <v>644</v>
      </c>
      <c r="AC43" s="1667"/>
      <c r="AD43" s="1110"/>
      <c r="AE43" s="1317"/>
      <c r="AF43" s="1081"/>
      <c r="AG43" s="1081"/>
      <c r="AH43" s="1081"/>
      <c r="AI43" s="1081"/>
      <c r="AJ43" s="1081"/>
      <c r="AK43" s="1081"/>
      <c r="AL43" s="1081"/>
      <c r="AM43"/>
      <c r="AN43"/>
    </row>
    <row r="44" spans="26:40" ht="15.5" x14ac:dyDescent="0.35">
      <c r="Z44" s="1080"/>
      <c r="AA44" s="1316"/>
      <c r="AB44" s="1088" t="s">
        <v>366</v>
      </c>
      <c r="AC44" s="1104"/>
      <c r="AD44" s="1110"/>
      <c r="AE44" s="1317"/>
      <c r="AF44" s="1081"/>
      <c r="AG44" s="1081"/>
      <c r="AH44" s="1081"/>
      <c r="AI44" s="1081"/>
      <c r="AJ44" s="1081"/>
      <c r="AK44" s="1081"/>
      <c r="AL44" s="1081"/>
      <c r="AM44"/>
      <c r="AN44"/>
    </row>
    <row r="45" spans="26:40" ht="15.5" x14ac:dyDescent="0.35">
      <c r="Z45" s="1080"/>
      <c r="AA45" s="1316"/>
      <c r="AB45" s="1090" t="s">
        <v>645</v>
      </c>
      <c r="AC45" s="1104"/>
      <c r="AD45" s="1110"/>
      <c r="AE45" s="1317"/>
      <c r="AF45" s="1081"/>
      <c r="AG45" s="1081"/>
      <c r="AH45" s="1081"/>
      <c r="AI45" s="1081"/>
      <c r="AJ45" s="1081"/>
      <c r="AK45" s="1081"/>
      <c r="AL45" s="1081"/>
      <c r="AM45"/>
      <c r="AN45"/>
    </row>
    <row r="46" spans="26:40" ht="31" x14ac:dyDescent="0.35">
      <c r="Z46" s="1080"/>
      <c r="AA46" s="1316"/>
      <c r="AB46" s="1091" t="s">
        <v>646</v>
      </c>
      <c r="AC46" s="1326"/>
      <c r="AD46" s="1109" t="s">
        <v>704</v>
      </c>
      <c r="AE46" s="1317"/>
      <c r="AF46" s="1081"/>
      <c r="AG46" s="1081"/>
      <c r="AH46" s="1081"/>
      <c r="AI46" s="1081"/>
      <c r="AJ46" s="1081"/>
      <c r="AK46" s="1081"/>
      <c r="AL46" s="1081"/>
      <c r="AM46"/>
      <c r="AN46"/>
    </row>
    <row r="47" spans="26:40" ht="15.5" x14ac:dyDescent="0.35">
      <c r="Z47" s="1080"/>
      <c r="AA47" s="1316"/>
      <c r="AB47" s="1091"/>
      <c r="AC47" s="1104"/>
      <c r="AD47" s="1109"/>
      <c r="AE47" s="1317"/>
      <c r="AF47" s="1081"/>
      <c r="AG47" s="1081"/>
      <c r="AH47" s="1081"/>
      <c r="AI47" s="1081"/>
      <c r="AJ47" s="1081"/>
      <c r="AK47" s="1081"/>
      <c r="AL47" s="1081"/>
      <c r="AM47"/>
      <c r="AN47"/>
    </row>
    <row r="48" spans="26:40" ht="33" x14ac:dyDescent="0.35">
      <c r="Z48" s="1080"/>
      <c r="AA48" s="1316"/>
      <c r="AB48" s="1091" t="s">
        <v>647</v>
      </c>
      <c r="AC48" s="1327"/>
      <c r="AD48" s="1109" t="s">
        <v>705</v>
      </c>
      <c r="AE48" s="1317"/>
      <c r="AF48" s="1081"/>
      <c r="AG48" s="1081"/>
      <c r="AH48" s="1081"/>
      <c r="AI48" s="1081"/>
      <c r="AJ48" s="1081"/>
      <c r="AK48" s="1081"/>
      <c r="AL48" s="1081"/>
      <c r="AM48"/>
      <c r="AN48"/>
    </row>
    <row r="49" spans="26:40" ht="15.5" x14ac:dyDescent="0.35">
      <c r="Z49" s="1080"/>
      <c r="AA49" s="1316"/>
      <c r="AB49" s="1091"/>
      <c r="AC49" s="1104"/>
      <c r="AD49" s="1109"/>
      <c r="AE49" s="1317"/>
      <c r="AF49" s="1081"/>
      <c r="AG49" s="1081"/>
      <c r="AH49" s="1081"/>
      <c r="AI49" s="1081"/>
      <c r="AJ49" s="1081"/>
      <c r="AK49" s="1081"/>
      <c r="AL49" s="1081"/>
      <c r="AM49"/>
      <c r="AN49"/>
    </row>
    <row r="50" spans="26:40" ht="52.5" x14ac:dyDescent="0.35">
      <c r="Z50" s="1080"/>
      <c r="AA50" s="1316"/>
      <c r="AB50" s="1091" t="s">
        <v>648</v>
      </c>
      <c r="AC50" s="1327"/>
      <c r="AD50" s="1109" t="s">
        <v>706</v>
      </c>
      <c r="AE50" s="1317"/>
      <c r="AF50" s="1081"/>
      <c r="AG50" s="1081"/>
      <c r="AH50" s="1081"/>
      <c r="AI50" s="1081"/>
      <c r="AJ50" s="1081"/>
      <c r="AK50" s="1081"/>
      <c r="AL50" s="1081"/>
      <c r="AM50"/>
      <c r="AN50"/>
    </row>
    <row r="51" spans="26:40" ht="15.5" x14ac:dyDescent="0.35">
      <c r="Z51" s="1080"/>
      <c r="AA51" s="1316"/>
      <c r="AB51" s="1088"/>
      <c r="AC51" s="1104"/>
      <c r="AD51" s="1110"/>
      <c r="AE51" s="1317"/>
      <c r="AF51" s="1081"/>
      <c r="AG51" s="1081"/>
      <c r="AH51" s="1081"/>
      <c r="AI51" s="1081"/>
      <c r="AJ51" s="1081"/>
      <c r="AK51" s="1081"/>
      <c r="AL51" s="1081"/>
      <c r="AM51"/>
      <c r="AN51"/>
    </row>
    <row r="52" spans="26:40" ht="15.5" x14ac:dyDescent="0.35">
      <c r="Z52" s="1080"/>
      <c r="AA52" s="1321"/>
      <c r="AB52" s="1271" t="s">
        <v>649</v>
      </c>
      <c r="AC52" s="1272"/>
      <c r="AD52" s="1273"/>
      <c r="AE52" s="1322"/>
      <c r="AF52" s="1081"/>
      <c r="AG52" s="1081"/>
      <c r="AH52" s="1081"/>
      <c r="AI52" s="1081"/>
      <c r="AJ52" s="1081"/>
      <c r="AK52" s="1081"/>
      <c r="AL52" s="1081"/>
      <c r="AM52"/>
      <c r="AN52"/>
    </row>
    <row r="53" spans="26:40" ht="15.5" x14ac:dyDescent="0.35">
      <c r="Z53" s="1080"/>
      <c r="AA53" s="1321"/>
      <c r="AB53" s="1274"/>
      <c r="AC53" s="1272"/>
      <c r="AD53" s="1273"/>
      <c r="AE53" s="1322"/>
      <c r="AF53" s="1081"/>
      <c r="AG53" s="1081"/>
      <c r="AH53" s="1081"/>
      <c r="AI53" s="1081"/>
      <c r="AJ53" s="1081"/>
      <c r="AK53" s="1081"/>
      <c r="AL53" s="1081"/>
      <c r="AM53"/>
      <c r="AN53"/>
    </row>
    <row r="54" spans="26:40" ht="17.5" x14ac:dyDescent="0.35">
      <c r="Z54" s="1080"/>
      <c r="AA54" s="1321"/>
      <c r="AB54" s="1275" t="s">
        <v>650</v>
      </c>
      <c r="AC54" s="1272"/>
      <c r="AD54" s="1273"/>
      <c r="AE54" s="1322"/>
      <c r="AF54" s="1081"/>
      <c r="AG54" s="1081"/>
      <c r="AH54" s="1081"/>
      <c r="AI54" s="1081"/>
      <c r="AJ54" s="1081"/>
      <c r="AK54" s="1081"/>
      <c r="AL54" s="1081"/>
      <c r="AM54"/>
      <c r="AN54"/>
    </row>
    <row r="55" spans="26:40" ht="93" x14ac:dyDescent="0.35">
      <c r="Z55" s="1080"/>
      <c r="AA55" s="1321"/>
      <c r="AB55" s="1274" t="s">
        <v>732</v>
      </c>
      <c r="AC55" s="1272"/>
      <c r="AD55" s="1273"/>
      <c r="AE55" s="1322"/>
      <c r="AF55" s="1081"/>
      <c r="AG55" s="1081"/>
      <c r="AH55" s="1081"/>
      <c r="AI55" s="1081"/>
      <c r="AJ55" s="1081"/>
      <c r="AK55" s="1081"/>
      <c r="AL55" s="1081"/>
      <c r="AM55"/>
      <c r="AN55"/>
    </row>
    <row r="56" spans="26:40" ht="15.5" x14ac:dyDescent="0.35">
      <c r="Z56" s="1080"/>
      <c r="AA56" s="1321"/>
      <c r="AB56" s="1274"/>
      <c r="AC56" s="1272"/>
      <c r="AD56" s="1273"/>
      <c r="AE56" s="1322"/>
      <c r="AF56" s="1081"/>
      <c r="AG56" s="1081"/>
      <c r="AH56" s="1081"/>
      <c r="AI56" s="1081"/>
      <c r="AJ56" s="1081"/>
      <c r="AK56" s="1081"/>
      <c r="AL56" s="1081"/>
      <c r="AM56"/>
      <c r="AN56"/>
    </row>
    <row r="57" spans="26:40" ht="17.5" x14ac:dyDescent="0.35">
      <c r="Z57" s="1080"/>
      <c r="AA57" s="1321"/>
      <c r="AB57" s="1275" t="s">
        <v>651</v>
      </c>
      <c r="AC57" s="1272"/>
      <c r="AD57" s="1273"/>
      <c r="AE57" s="1322"/>
      <c r="AF57" s="1081"/>
      <c r="AG57" s="1081"/>
      <c r="AH57" s="1081"/>
      <c r="AI57" s="1081"/>
      <c r="AJ57" s="1081"/>
      <c r="AK57" s="1081"/>
      <c r="AL57" s="1081"/>
      <c r="AM57"/>
      <c r="AN57"/>
    </row>
    <row r="58" spans="26:40" ht="31" x14ac:dyDescent="0.35">
      <c r="Z58" s="1080"/>
      <c r="AA58" s="1321"/>
      <c r="AB58" s="1274" t="s">
        <v>652</v>
      </c>
      <c r="AC58" s="1272"/>
      <c r="AD58" s="1273"/>
      <c r="AE58" s="1322"/>
      <c r="AF58" s="1081"/>
      <c r="AG58" s="1081"/>
      <c r="AH58" s="1081"/>
      <c r="AI58" s="1081"/>
      <c r="AJ58" s="1081"/>
      <c r="AK58" s="1081"/>
      <c r="AL58" s="1081"/>
    </row>
    <row r="59" spans="26:40" ht="15.5" x14ac:dyDescent="0.35">
      <c r="Z59" s="1080"/>
      <c r="AA59" s="1321"/>
      <c r="AB59" s="1274"/>
      <c r="AC59" s="1272"/>
      <c r="AD59" s="1273"/>
      <c r="AE59" s="1322"/>
      <c r="AF59" s="1081"/>
      <c r="AG59" s="1081"/>
      <c r="AH59" s="1081"/>
      <c r="AI59" s="1081"/>
      <c r="AJ59" s="1081"/>
      <c r="AK59" s="1081"/>
      <c r="AL59" s="1081"/>
    </row>
    <row r="60" spans="26:40" ht="17.5" x14ac:dyDescent="0.35">
      <c r="Z60" s="1080"/>
      <c r="AA60" s="1321"/>
      <c r="AB60" s="1275" t="s">
        <v>653</v>
      </c>
      <c r="AC60" s="1272"/>
      <c r="AD60" s="1273"/>
      <c r="AE60" s="1322"/>
      <c r="AF60" s="1081"/>
      <c r="AG60" s="1081"/>
      <c r="AH60" s="1081"/>
      <c r="AI60" s="1081"/>
      <c r="AJ60" s="1081"/>
      <c r="AK60" s="1081"/>
      <c r="AL60" s="1081"/>
    </row>
    <row r="61" spans="26:40" ht="77.5" x14ac:dyDescent="0.35">
      <c r="Z61" s="1080"/>
      <c r="AA61" s="1321"/>
      <c r="AB61" s="1274" t="s">
        <v>654</v>
      </c>
      <c r="AC61" s="1272"/>
      <c r="AD61" s="1273"/>
      <c r="AE61" s="1322"/>
      <c r="AF61" s="1081"/>
      <c r="AG61" s="1081"/>
      <c r="AH61" s="1081"/>
      <c r="AI61" s="1081"/>
      <c r="AJ61" s="1081"/>
      <c r="AK61" s="1081"/>
      <c r="AL61" s="1081"/>
    </row>
    <row r="62" spans="26:40" ht="15.5" x14ac:dyDescent="0.35">
      <c r="Z62" s="1080"/>
      <c r="AA62" s="1321"/>
      <c r="AB62" s="1274"/>
      <c r="AC62" s="1272"/>
      <c r="AD62" s="1273"/>
      <c r="AE62" s="1322"/>
      <c r="AF62" s="1081"/>
      <c r="AG62" s="1081"/>
      <c r="AH62" s="1081"/>
      <c r="AI62" s="1081"/>
      <c r="AJ62" s="1081"/>
      <c r="AK62" s="1081"/>
      <c r="AL62" s="1081"/>
    </row>
    <row r="63" spans="26:40" ht="33" x14ac:dyDescent="0.35">
      <c r="Z63" s="1080"/>
      <c r="AA63" s="1321"/>
      <c r="AB63" s="1275" t="s">
        <v>655</v>
      </c>
      <c r="AC63" s="1272"/>
      <c r="AD63" s="1273"/>
      <c r="AE63" s="1322"/>
      <c r="AF63" s="1081"/>
      <c r="AG63" s="1081"/>
      <c r="AH63" s="1081"/>
      <c r="AI63" s="1081"/>
      <c r="AJ63" s="1081"/>
      <c r="AK63" s="1081"/>
      <c r="AL63" s="1081"/>
    </row>
    <row r="64" spans="26:40" ht="62" x14ac:dyDescent="0.35">
      <c r="Z64" s="1080"/>
      <c r="AA64" s="1321"/>
      <c r="AB64" s="1274" t="s">
        <v>656</v>
      </c>
      <c r="AC64" s="1272"/>
      <c r="AD64" s="1273"/>
      <c r="AE64" s="1322"/>
      <c r="AF64" s="1081"/>
      <c r="AG64" s="1081"/>
      <c r="AH64" s="1081"/>
      <c r="AI64" s="1081"/>
      <c r="AJ64" s="1081"/>
      <c r="AK64" s="1081"/>
      <c r="AL64" s="1081"/>
    </row>
    <row r="65" spans="26:38" ht="15.5" x14ac:dyDescent="0.35">
      <c r="Z65" s="1080"/>
      <c r="AA65" s="1321"/>
      <c r="AB65" s="1274"/>
      <c r="AC65" s="1272"/>
      <c r="AD65" s="1273"/>
      <c r="AE65" s="1322"/>
      <c r="AF65" s="1081"/>
      <c r="AG65" s="1081"/>
      <c r="AH65" s="1081"/>
      <c r="AI65" s="1081"/>
      <c r="AJ65" s="1081"/>
      <c r="AK65" s="1081"/>
      <c r="AL65" s="1081"/>
    </row>
    <row r="66" spans="26:38" ht="17.5" x14ac:dyDescent="0.35">
      <c r="Z66" s="1080"/>
      <c r="AA66" s="1321"/>
      <c r="AB66" s="1275" t="s">
        <v>657</v>
      </c>
      <c r="AC66" s="1272"/>
      <c r="AD66" s="1273"/>
      <c r="AE66" s="1322"/>
      <c r="AF66" s="1081"/>
      <c r="AG66" s="1081"/>
      <c r="AH66" s="1081"/>
      <c r="AI66" s="1081"/>
      <c r="AJ66" s="1081"/>
      <c r="AK66" s="1081"/>
      <c r="AL66" s="1081"/>
    </row>
    <row r="67" spans="26:38" ht="93" x14ac:dyDescent="0.35">
      <c r="Z67" s="1080"/>
      <c r="AA67" s="1321"/>
      <c r="AB67" s="1274" t="s">
        <v>658</v>
      </c>
      <c r="AC67" s="1272"/>
      <c r="AD67" s="1273"/>
      <c r="AE67" s="1322"/>
      <c r="AF67" s="1081"/>
      <c r="AG67" s="1081"/>
      <c r="AH67" s="1081"/>
      <c r="AI67" s="1081"/>
      <c r="AJ67" s="1081"/>
      <c r="AK67" s="1081"/>
      <c r="AL67" s="1081"/>
    </row>
    <row r="68" spans="26:38" ht="15.5" x14ac:dyDescent="0.35">
      <c r="Z68" s="1080"/>
      <c r="AA68" s="1321"/>
      <c r="AB68" s="1274" t="s">
        <v>850</v>
      </c>
      <c r="AC68" s="1272"/>
      <c r="AD68" s="1273"/>
      <c r="AE68" s="1322"/>
      <c r="AF68" s="1081"/>
      <c r="AG68" s="1081"/>
      <c r="AH68" s="1081"/>
      <c r="AI68" s="1081"/>
      <c r="AJ68" s="1081"/>
      <c r="AK68" s="1081"/>
      <c r="AL68" s="1081"/>
    </row>
    <row r="69" spans="26:38" ht="15.5" x14ac:dyDescent="0.35">
      <c r="Z69" s="1080"/>
      <c r="AA69" s="1316"/>
      <c r="AB69" s="1092"/>
      <c r="AC69" s="1104"/>
      <c r="AD69" s="1110"/>
      <c r="AE69" s="1317"/>
      <c r="AF69" s="1081"/>
      <c r="AG69" s="1081"/>
      <c r="AH69" s="1081"/>
      <c r="AI69" s="1081"/>
      <c r="AJ69" s="1081"/>
      <c r="AK69" s="1081"/>
      <c r="AL69" s="1081"/>
    </row>
    <row r="70" spans="26:38" ht="25.5" customHeight="1" x14ac:dyDescent="0.35">
      <c r="Z70" s="1080"/>
      <c r="AA70" s="1316"/>
      <c r="AB70" s="1670" t="s">
        <v>821</v>
      </c>
      <c r="AC70" s="1670"/>
      <c r="AD70" s="1670"/>
      <c r="AE70" s="1317"/>
      <c r="AF70" s="1081"/>
      <c r="AG70" s="1081"/>
      <c r="AH70" s="1081"/>
      <c r="AI70" s="1081"/>
      <c r="AJ70" s="1081"/>
      <c r="AK70" s="1081"/>
      <c r="AL70" s="1081"/>
    </row>
    <row r="71" spans="26:38" ht="15.5" x14ac:dyDescent="0.35">
      <c r="Z71" s="1080"/>
      <c r="AA71" s="1316"/>
      <c r="AB71" s="1093"/>
      <c r="AC71" s="1104"/>
      <c r="AD71" s="1110"/>
      <c r="AE71" s="1317"/>
      <c r="AF71" s="1081"/>
      <c r="AG71" s="1081"/>
      <c r="AH71" s="1081"/>
      <c r="AI71" s="1081"/>
      <c r="AJ71" s="1081"/>
      <c r="AK71" s="1081"/>
      <c r="AL71" s="1081"/>
    </row>
    <row r="72" spans="26:38" ht="31" x14ac:dyDescent="0.35">
      <c r="Z72" s="1080"/>
      <c r="AA72" s="1316"/>
      <c r="AB72" s="1269" t="s">
        <v>832</v>
      </c>
      <c r="AC72" s="1104"/>
      <c r="AD72" s="1110"/>
      <c r="AE72" s="1317"/>
      <c r="AF72" s="1081"/>
      <c r="AG72" s="1081"/>
      <c r="AH72" s="1081"/>
      <c r="AI72" s="1081"/>
      <c r="AJ72" s="1081"/>
      <c r="AK72" s="1081"/>
      <c r="AL72" s="1081"/>
    </row>
    <row r="73" spans="26:38" ht="34.5" customHeight="1" x14ac:dyDescent="0.35">
      <c r="Z73" s="1080"/>
      <c r="AA73" s="1316"/>
      <c r="AB73" s="1667" t="s">
        <v>733</v>
      </c>
      <c r="AC73" s="1667"/>
      <c r="AD73" s="1110"/>
      <c r="AE73" s="1317"/>
      <c r="AF73" s="1081"/>
      <c r="AG73" s="1081"/>
      <c r="AH73" s="1081"/>
      <c r="AI73" s="1081"/>
      <c r="AJ73" s="1081"/>
      <c r="AK73" s="1081"/>
      <c r="AL73" s="1081"/>
    </row>
    <row r="74" spans="26:38" ht="15.5" x14ac:dyDescent="0.35">
      <c r="Z74" s="1080"/>
      <c r="AA74" s="1316"/>
      <c r="AB74" s="1088"/>
      <c r="AC74" s="1104"/>
      <c r="AD74" s="1110"/>
      <c r="AE74" s="1317"/>
      <c r="AF74" s="1081"/>
      <c r="AG74" s="1081"/>
      <c r="AH74" s="1081"/>
      <c r="AI74" s="1081"/>
      <c r="AJ74" s="1081"/>
      <c r="AK74" s="1081"/>
      <c r="AL74" s="1081"/>
    </row>
    <row r="75" spans="26:38" ht="15.5" x14ac:dyDescent="0.35">
      <c r="Z75" s="1080"/>
      <c r="AA75" s="1316"/>
      <c r="AB75" s="1090" t="s">
        <v>631</v>
      </c>
      <c r="AC75" s="1104"/>
      <c r="AD75" s="1110"/>
      <c r="AE75" s="1317"/>
      <c r="AF75" s="1081"/>
      <c r="AG75" s="1081"/>
      <c r="AH75" s="1081"/>
      <c r="AI75" s="1081"/>
      <c r="AJ75" s="1081"/>
      <c r="AK75" s="1081"/>
      <c r="AL75" s="1081"/>
    </row>
    <row r="76" spans="26:38" s="1095" customFormat="1" ht="15.5" x14ac:dyDescent="0.35">
      <c r="Z76" s="1094"/>
      <c r="AA76" s="1323"/>
      <c r="AB76" s="1091" t="s">
        <v>659</v>
      </c>
      <c r="AC76" s="1120">
        <f>SUM('5700 Main'!F10:I10)</f>
        <v>0</v>
      </c>
      <c r="AD76" s="1111" t="s">
        <v>707</v>
      </c>
      <c r="AE76" s="1324"/>
      <c r="AF76" s="1094"/>
      <c r="AG76" s="1094"/>
      <c r="AH76" s="1094"/>
      <c r="AI76" s="1094"/>
      <c r="AJ76" s="1094"/>
      <c r="AK76" s="1094"/>
      <c r="AL76" s="1094"/>
    </row>
    <row r="77" spans="26:38" s="1095" customFormat="1" ht="15.5" x14ac:dyDescent="0.35">
      <c r="Z77" s="1094"/>
      <c r="AA77" s="1323"/>
      <c r="AB77" s="1091"/>
      <c r="AC77" s="1105"/>
      <c r="AD77" s="1111"/>
      <c r="AE77" s="1324"/>
      <c r="AF77" s="1094"/>
      <c r="AG77" s="1094"/>
      <c r="AH77" s="1094"/>
      <c r="AI77" s="1094"/>
      <c r="AJ77" s="1094"/>
      <c r="AK77" s="1094"/>
      <c r="AL77" s="1094"/>
    </row>
    <row r="78" spans="26:38" s="1095" customFormat="1" ht="48.5" x14ac:dyDescent="0.35">
      <c r="Z78" s="1094"/>
      <c r="AA78" s="1323"/>
      <c r="AB78" s="1091" t="s">
        <v>734</v>
      </c>
      <c r="AC78" s="1328"/>
      <c r="AD78" s="1351" t="s">
        <v>708</v>
      </c>
      <c r="AE78" s="1324"/>
      <c r="AF78" s="1094"/>
      <c r="AG78" s="1094" t="s">
        <v>366</v>
      </c>
      <c r="AH78" s="1094"/>
      <c r="AI78" s="1094"/>
      <c r="AJ78" s="1094"/>
      <c r="AK78" s="1094"/>
      <c r="AL78" s="1094"/>
    </row>
    <row r="79" spans="26:38" ht="15.5" x14ac:dyDescent="0.35">
      <c r="Z79" s="1080"/>
      <c r="AA79" s="1316"/>
      <c r="AB79" s="1093"/>
      <c r="AC79" s="1104"/>
      <c r="AD79" s="1110"/>
      <c r="AE79" s="1317"/>
      <c r="AF79" s="1081"/>
      <c r="AG79" s="1081"/>
      <c r="AH79" s="1081"/>
      <c r="AI79" s="1081"/>
      <c r="AJ79" s="1081"/>
      <c r="AK79" s="1081"/>
      <c r="AL79" s="1081"/>
    </row>
    <row r="80" spans="26:38" ht="15.5" x14ac:dyDescent="0.35">
      <c r="Z80" s="1080"/>
      <c r="AA80" s="1321"/>
      <c r="AB80" s="1271" t="s">
        <v>635</v>
      </c>
      <c r="AC80" s="1272"/>
      <c r="AD80" s="1273"/>
      <c r="AE80" s="1322"/>
      <c r="AF80" s="1081"/>
      <c r="AG80" s="1081"/>
      <c r="AH80" s="1081"/>
      <c r="AI80" s="1081"/>
      <c r="AJ80" s="1081"/>
      <c r="AK80" s="1081"/>
      <c r="AL80" s="1081"/>
    </row>
    <row r="81" spans="26:38" ht="15.5" x14ac:dyDescent="0.35">
      <c r="Z81" s="1080"/>
      <c r="AA81" s="1321"/>
      <c r="AB81" s="1274"/>
      <c r="AC81" s="1272"/>
      <c r="AD81" s="1273"/>
      <c r="AE81" s="1322"/>
      <c r="AF81" s="1081"/>
      <c r="AG81" s="1081"/>
      <c r="AH81" s="1081"/>
      <c r="AI81" s="1081"/>
      <c r="AJ81" s="1081"/>
      <c r="AK81" s="1081"/>
      <c r="AL81" s="1081"/>
    </row>
    <row r="82" spans="26:38" ht="17.5" x14ac:dyDescent="0.35">
      <c r="Z82" s="1080"/>
      <c r="AA82" s="1321"/>
      <c r="AB82" s="1275" t="s">
        <v>660</v>
      </c>
      <c r="AC82" s="1272"/>
      <c r="AD82" s="1273"/>
      <c r="AE82" s="1322"/>
      <c r="AF82" s="1081"/>
      <c r="AG82" s="1081"/>
      <c r="AH82" s="1081"/>
      <c r="AI82" s="1081"/>
      <c r="AJ82" s="1081"/>
      <c r="AK82" s="1081"/>
      <c r="AL82" s="1081"/>
    </row>
    <row r="83" spans="26:38" ht="33" x14ac:dyDescent="0.35">
      <c r="Z83" s="1080"/>
      <c r="AA83" s="1321"/>
      <c r="AB83" s="1274" t="s">
        <v>661</v>
      </c>
      <c r="AC83" s="1272"/>
      <c r="AD83" s="1273"/>
      <c r="AE83" s="1322"/>
      <c r="AF83" s="1081"/>
      <c r="AG83" s="1081"/>
      <c r="AH83" s="1081"/>
      <c r="AI83" s="1081"/>
      <c r="AJ83" s="1081"/>
      <c r="AK83" s="1081"/>
      <c r="AL83" s="1081"/>
    </row>
    <row r="84" spans="26:38" ht="15.5" x14ac:dyDescent="0.35">
      <c r="Z84" s="1080"/>
      <c r="AA84" s="1321"/>
      <c r="AB84" s="1274"/>
      <c r="AC84" s="1272"/>
      <c r="AD84" s="1273"/>
      <c r="AE84" s="1322"/>
      <c r="AF84" s="1081"/>
      <c r="AG84" s="1081"/>
      <c r="AH84" s="1081"/>
      <c r="AI84" s="1081"/>
      <c r="AJ84" s="1081"/>
      <c r="AK84" s="1081"/>
      <c r="AL84" s="1081"/>
    </row>
    <row r="85" spans="26:38" ht="17.5" x14ac:dyDescent="0.35">
      <c r="Z85" s="1080"/>
      <c r="AA85" s="1321"/>
      <c r="AB85" s="1275" t="s">
        <v>662</v>
      </c>
      <c r="AC85" s="1272"/>
      <c r="AD85" s="1273"/>
      <c r="AE85" s="1322"/>
      <c r="AF85" s="1081"/>
      <c r="AG85" s="1081"/>
      <c r="AH85" s="1081"/>
      <c r="AI85" s="1081"/>
      <c r="AJ85" s="1081"/>
      <c r="AK85" s="1081"/>
      <c r="AL85" s="1081"/>
    </row>
    <row r="86" spans="26:38" ht="77.5" x14ac:dyDescent="0.35">
      <c r="Z86" s="1080"/>
      <c r="AA86" s="1321"/>
      <c r="AB86" s="1274" t="s">
        <v>735</v>
      </c>
      <c r="AC86" s="1272"/>
      <c r="AD86" s="1273"/>
      <c r="AE86" s="1322"/>
      <c r="AF86" s="1081"/>
      <c r="AG86" s="1081"/>
      <c r="AH86" s="1081"/>
      <c r="AI86" s="1081"/>
      <c r="AJ86" s="1081"/>
      <c r="AK86" s="1081"/>
      <c r="AL86" s="1081"/>
    </row>
    <row r="87" spans="26:38" ht="15.5" x14ac:dyDescent="0.35">
      <c r="Z87" s="1080"/>
      <c r="AA87" s="1321"/>
      <c r="AB87" s="1274" t="s">
        <v>850</v>
      </c>
      <c r="AC87" s="1272"/>
      <c r="AD87" s="1273"/>
      <c r="AE87" s="1322"/>
      <c r="AF87" s="1081"/>
      <c r="AG87" s="1081"/>
      <c r="AH87" s="1081"/>
      <c r="AI87" s="1081"/>
      <c r="AJ87" s="1081"/>
      <c r="AK87" s="1081"/>
      <c r="AL87" s="1081"/>
    </row>
    <row r="88" spans="26:38" ht="15.5" x14ac:dyDescent="0.35">
      <c r="Z88" s="1080"/>
      <c r="AA88" s="1316"/>
      <c r="AB88" s="1088"/>
      <c r="AC88" s="1104"/>
      <c r="AD88" s="1110"/>
      <c r="AE88" s="1317"/>
      <c r="AF88" s="1081"/>
      <c r="AG88" s="1081"/>
      <c r="AH88" s="1081"/>
      <c r="AI88" s="1081"/>
      <c r="AJ88" s="1081"/>
      <c r="AK88" s="1081"/>
      <c r="AL88" s="1081"/>
    </row>
    <row r="89" spans="26:38" ht="27" customHeight="1" x14ac:dyDescent="0.35">
      <c r="Z89" s="1080"/>
      <c r="AA89" s="1316"/>
      <c r="AB89" s="1668" t="s">
        <v>822</v>
      </c>
      <c r="AC89" s="1668"/>
      <c r="AD89" s="1110"/>
      <c r="AE89" s="1317"/>
      <c r="AF89" s="1081"/>
      <c r="AG89" s="1081"/>
      <c r="AH89" s="1081"/>
      <c r="AI89" s="1081"/>
      <c r="AJ89" s="1081"/>
      <c r="AK89" s="1081"/>
      <c r="AL89" s="1081"/>
    </row>
    <row r="90" spans="26:38" ht="15.5" x14ac:dyDescent="0.35">
      <c r="Z90" s="1080"/>
      <c r="AA90" s="1316"/>
      <c r="AB90" s="1090"/>
      <c r="AC90" s="1104"/>
      <c r="AD90" s="1110"/>
      <c r="AE90" s="1317"/>
      <c r="AF90" s="1081"/>
      <c r="AG90" s="1081"/>
      <c r="AH90" s="1081"/>
      <c r="AI90" s="1081"/>
      <c r="AJ90" s="1081"/>
      <c r="AK90" s="1081"/>
      <c r="AL90" s="1081"/>
    </row>
    <row r="91" spans="26:38" ht="33.75" customHeight="1" x14ac:dyDescent="0.35">
      <c r="Z91" s="1080"/>
      <c r="AA91" s="1316"/>
      <c r="AB91" s="1669" t="s">
        <v>833</v>
      </c>
      <c r="AC91" s="1669"/>
      <c r="AD91" s="1110"/>
      <c r="AE91" s="1317"/>
      <c r="AF91" s="1081"/>
      <c r="AG91" s="1081"/>
      <c r="AH91" s="1081"/>
      <c r="AI91" s="1081"/>
      <c r="AJ91" s="1081"/>
      <c r="AK91" s="1081"/>
      <c r="AL91" s="1081"/>
    </row>
    <row r="92" spans="26:38" ht="47.25" customHeight="1" x14ac:dyDescent="0.35">
      <c r="Z92" s="1080"/>
      <c r="AA92" s="1316"/>
      <c r="AB92" s="1667" t="s">
        <v>663</v>
      </c>
      <c r="AC92" s="1667"/>
      <c r="AD92" s="1110"/>
      <c r="AE92" s="1317"/>
      <c r="AF92" s="1081"/>
      <c r="AG92" s="1081"/>
      <c r="AH92" s="1081"/>
      <c r="AI92" s="1081"/>
      <c r="AJ92" s="1081"/>
      <c r="AK92" s="1081"/>
      <c r="AL92" s="1081"/>
    </row>
    <row r="93" spans="26:38" ht="15.5" x14ac:dyDescent="0.35">
      <c r="Z93" s="1080"/>
      <c r="AA93" s="1316"/>
      <c r="AB93" s="1088"/>
      <c r="AC93" s="1104"/>
      <c r="AD93" s="1110"/>
      <c r="AE93" s="1317"/>
      <c r="AF93" s="1081"/>
      <c r="AG93" s="1081"/>
      <c r="AH93" s="1081"/>
      <c r="AI93" s="1081"/>
      <c r="AJ93" s="1081"/>
      <c r="AK93" s="1081"/>
      <c r="AL93" s="1081"/>
    </row>
    <row r="94" spans="26:38" ht="15.5" x14ac:dyDescent="0.35">
      <c r="Z94" s="1080"/>
      <c r="AA94" s="1316"/>
      <c r="AB94" s="1090" t="s">
        <v>664</v>
      </c>
      <c r="AC94" s="1104"/>
      <c r="AD94" s="1110"/>
      <c r="AE94" s="1317"/>
      <c r="AF94" s="1081"/>
      <c r="AG94" s="1081"/>
      <c r="AH94" s="1081"/>
      <c r="AI94" s="1081"/>
      <c r="AJ94" s="1081"/>
      <c r="AK94" s="1081"/>
      <c r="AL94" s="1081"/>
    </row>
    <row r="95" spans="26:38" s="1095" customFormat="1" ht="33.75" customHeight="1" x14ac:dyDescent="0.35">
      <c r="Z95" s="1094"/>
      <c r="AA95" s="1323"/>
      <c r="AB95" s="1666" t="s">
        <v>665</v>
      </c>
      <c r="AC95" s="1666"/>
      <c r="AD95" s="1111"/>
      <c r="AE95" s="1324"/>
      <c r="AF95" s="1094"/>
      <c r="AG95" s="1094"/>
      <c r="AH95" s="1094"/>
      <c r="AI95" s="1094"/>
      <c r="AJ95" s="1094"/>
      <c r="AK95" s="1094"/>
      <c r="AL95" s="1094"/>
    </row>
    <row r="96" spans="26:38" s="1095" customFormat="1" ht="15.5" x14ac:dyDescent="0.35">
      <c r="Z96" s="1094"/>
      <c r="AA96" s="1323"/>
      <c r="AB96" s="1263" t="s">
        <v>666</v>
      </c>
      <c r="AC96" s="1328"/>
      <c r="AD96" s="1111" t="s">
        <v>709</v>
      </c>
      <c r="AE96" s="1324"/>
      <c r="AF96" s="1094"/>
      <c r="AG96" s="1096"/>
      <c r="AH96" s="1094"/>
      <c r="AI96" s="1094"/>
      <c r="AJ96" s="1094"/>
      <c r="AK96" s="1094"/>
      <c r="AL96" s="1094"/>
    </row>
    <row r="97" spans="26:38" s="1095" customFormat="1" ht="15.5" x14ac:dyDescent="0.35">
      <c r="Z97" s="1094"/>
      <c r="AA97" s="1323"/>
      <c r="AB97" s="1263" t="s">
        <v>667</v>
      </c>
      <c r="AC97" s="1328"/>
      <c r="AD97" s="1111" t="s">
        <v>710</v>
      </c>
      <c r="AE97" s="1324"/>
      <c r="AF97" s="1094"/>
      <c r="AG97" s="1096"/>
      <c r="AH97" s="1094"/>
      <c r="AI97" s="1094"/>
      <c r="AJ97" s="1094"/>
      <c r="AK97" s="1094"/>
      <c r="AL97" s="1094"/>
    </row>
    <row r="98" spans="26:38" s="1095" customFormat="1" ht="17.5" x14ac:dyDescent="0.35">
      <c r="Z98" s="1094"/>
      <c r="AA98" s="1323"/>
      <c r="AB98" s="1263" t="s">
        <v>668</v>
      </c>
      <c r="AC98" s="1328"/>
      <c r="AD98" s="1111" t="s">
        <v>711</v>
      </c>
      <c r="AE98" s="1324"/>
      <c r="AF98" s="1097"/>
      <c r="AG98" s="1097" t="s">
        <v>669</v>
      </c>
      <c r="AH98" s="1094"/>
      <c r="AI98" s="1094"/>
      <c r="AJ98" s="1094"/>
      <c r="AK98" s="1094"/>
      <c r="AL98" s="1094"/>
    </row>
    <row r="99" spans="26:38" s="1095" customFormat="1" ht="15.5" x14ac:dyDescent="0.35">
      <c r="Z99" s="1094"/>
      <c r="AA99" s="1323"/>
      <c r="AB99" s="1091"/>
      <c r="AC99" s="1117"/>
      <c r="AD99" s="1111"/>
      <c r="AE99" s="1324"/>
      <c r="AF99" s="1094"/>
      <c r="AG99" s="1094"/>
      <c r="AH99" s="1094"/>
      <c r="AI99" s="1094"/>
      <c r="AJ99" s="1094"/>
      <c r="AK99" s="1094"/>
      <c r="AL99" s="1094"/>
    </row>
    <row r="100" spans="26:38" s="1095" customFormat="1" ht="65.25" customHeight="1" x14ac:dyDescent="0.35">
      <c r="Z100" s="1094"/>
      <c r="AA100" s="1323"/>
      <c r="AB100" s="1666" t="s">
        <v>670</v>
      </c>
      <c r="AC100" s="1666"/>
      <c r="AD100" s="1111"/>
      <c r="AE100" s="1324"/>
      <c r="AF100" s="1094"/>
      <c r="AG100" s="1094"/>
      <c r="AH100" s="1094"/>
      <c r="AI100" s="1094"/>
      <c r="AJ100" s="1094"/>
      <c r="AK100" s="1094"/>
      <c r="AL100" s="1094"/>
    </row>
    <row r="101" spans="26:38" s="1095" customFormat="1" ht="17.5" x14ac:dyDescent="0.35">
      <c r="Z101" s="1094"/>
      <c r="AA101" s="1323"/>
      <c r="AB101" s="1263" t="s">
        <v>671</v>
      </c>
      <c r="AC101" s="1328"/>
      <c r="AD101" s="1111" t="s">
        <v>712</v>
      </c>
      <c r="AE101" s="1324"/>
      <c r="AF101" s="1096"/>
      <c r="AG101" s="1094"/>
      <c r="AH101" s="1094"/>
      <c r="AI101" s="1094"/>
      <c r="AJ101" s="1094"/>
      <c r="AK101" s="1094"/>
      <c r="AL101" s="1094"/>
    </row>
    <row r="102" spans="26:38" s="1095" customFormat="1" ht="15.5" x14ac:dyDescent="0.35">
      <c r="Z102" s="1094"/>
      <c r="AA102" s="1323"/>
      <c r="AB102" s="1263" t="s">
        <v>672</v>
      </c>
      <c r="AC102" s="1328"/>
      <c r="AD102" s="1111" t="s">
        <v>713</v>
      </c>
      <c r="AE102" s="1324"/>
      <c r="AF102" s="1096"/>
      <c r="AG102" s="1094"/>
      <c r="AH102" s="1094"/>
      <c r="AI102" s="1094"/>
      <c r="AJ102" s="1094"/>
      <c r="AK102" s="1094"/>
      <c r="AL102" s="1094"/>
    </row>
    <row r="103" spans="26:38" s="1095" customFormat="1" ht="17.5" x14ac:dyDescent="0.35">
      <c r="Z103" s="1094"/>
      <c r="AA103" s="1323"/>
      <c r="AB103" s="1263" t="s">
        <v>726</v>
      </c>
      <c r="AC103" s="1328"/>
      <c r="AD103" s="1111" t="s">
        <v>714</v>
      </c>
      <c r="AE103" s="1324"/>
      <c r="AF103" s="1094"/>
      <c r="AG103" s="1094"/>
      <c r="AH103" s="1094"/>
      <c r="AI103" s="1094"/>
      <c r="AJ103" s="1096"/>
      <c r="AK103" s="1094"/>
      <c r="AL103" s="1094"/>
    </row>
    <row r="104" spans="26:38" s="1095" customFormat="1" ht="15.5" x14ac:dyDescent="0.35">
      <c r="Z104" s="1094"/>
      <c r="AA104" s="1323"/>
      <c r="AB104" s="1091"/>
      <c r="AC104" s="1117"/>
      <c r="AD104" s="1111"/>
      <c r="AE104" s="1324"/>
      <c r="AF104" s="1094"/>
      <c r="AG104" s="1094"/>
      <c r="AH104" s="1094"/>
      <c r="AI104" s="1094"/>
      <c r="AJ104" s="1094"/>
      <c r="AK104" s="1094"/>
      <c r="AL104" s="1094"/>
    </row>
    <row r="105" spans="26:38" s="1095" customFormat="1" ht="33.75" customHeight="1" x14ac:dyDescent="0.35">
      <c r="Z105" s="1094"/>
      <c r="AA105" s="1323"/>
      <c r="AB105" s="1666" t="s">
        <v>673</v>
      </c>
      <c r="AC105" s="1666"/>
      <c r="AD105" s="1111"/>
      <c r="AE105" s="1324"/>
      <c r="AF105" s="1094"/>
      <c r="AG105" s="1094"/>
      <c r="AH105" s="1094"/>
      <c r="AI105" s="1094"/>
      <c r="AJ105" s="1094"/>
      <c r="AK105" s="1094"/>
      <c r="AL105" s="1094"/>
    </row>
    <row r="106" spans="26:38" s="1095" customFormat="1" ht="15.5" x14ac:dyDescent="0.35">
      <c r="Z106" s="1094"/>
      <c r="AA106" s="1323"/>
      <c r="AB106" s="1263" t="s">
        <v>674</v>
      </c>
      <c r="AC106" s="1328"/>
      <c r="AD106" s="1112" t="s">
        <v>715</v>
      </c>
      <c r="AE106" s="1324"/>
      <c r="AF106" s="1094"/>
      <c r="AG106" s="1094"/>
      <c r="AH106" s="1094"/>
      <c r="AI106" s="1094"/>
      <c r="AJ106" s="1094"/>
      <c r="AK106" s="1094"/>
      <c r="AL106" s="1094"/>
    </row>
    <row r="107" spans="26:38" s="1095" customFormat="1" ht="15.5" x14ac:dyDescent="0.35">
      <c r="Z107" s="1094"/>
      <c r="AA107" s="1323"/>
      <c r="AB107" s="1263" t="s">
        <v>675</v>
      </c>
      <c r="AC107" s="1328"/>
      <c r="AD107" s="1112" t="s">
        <v>716</v>
      </c>
      <c r="AE107" s="1325"/>
      <c r="AF107" s="1094"/>
      <c r="AG107" s="1094"/>
      <c r="AH107" s="1094"/>
      <c r="AI107" s="1094"/>
      <c r="AJ107" s="1094"/>
      <c r="AK107" s="1094"/>
      <c r="AL107" s="1094"/>
    </row>
    <row r="108" spans="26:38" s="1095" customFormat="1" ht="17.5" x14ac:dyDescent="0.35">
      <c r="Z108" s="1094"/>
      <c r="AA108" s="1323"/>
      <c r="AB108" s="1263" t="s">
        <v>676</v>
      </c>
      <c r="AC108" s="1328"/>
      <c r="AD108" s="1112" t="s">
        <v>717</v>
      </c>
      <c r="AE108" s="1324"/>
      <c r="AF108" s="1096"/>
      <c r="AG108" s="1094"/>
      <c r="AH108" s="1094"/>
      <c r="AI108" s="1094"/>
      <c r="AJ108" s="1094"/>
      <c r="AK108" s="1094"/>
      <c r="AL108" s="1094"/>
    </row>
    <row r="109" spans="26:38" ht="15.5" x14ac:dyDescent="0.35">
      <c r="Z109" s="1080"/>
      <c r="AA109" s="1316"/>
      <c r="AB109" s="1088"/>
      <c r="AC109" s="1104"/>
      <c r="AD109" s="1110"/>
      <c r="AE109" s="1317"/>
      <c r="AF109" s="1081"/>
      <c r="AG109" s="1081"/>
      <c r="AH109" s="1081"/>
      <c r="AI109" s="1081"/>
      <c r="AJ109" s="1081"/>
      <c r="AK109" s="1081"/>
      <c r="AL109" s="1081"/>
    </row>
    <row r="110" spans="26:38" ht="15.5" x14ac:dyDescent="0.35">
      <c r="Z110" s="1080"/>
      <c r="AA110" s="1321"/>
      <c r="AB110" s="1271" t="s">
        <v>635</v>
      </c>
      <c r="AC110" s="1272"/>
      <c r="AD110" s="1273"/>
      <c r="AE110" s="1322"/>
      <c r="AF110" s="1081"/>
      <c r="AG110" s="1081"/>
      <c r="AH110" s="1081"/>
      <c r="AI110" s="1081"/>
      <c r="AJ110" s="1081"/>
      <c r="AK110" s="1081"/>
      <c r="AL110" s="1081"/>
    </row>
    <row r="111" spans="26:38" ht="15.5" x14ac:dyDescent="0.35">
      <c r="Z111" s="1080"/>
      <c r="AA111" s="1321"/>
      <c r="AB111" s="1274"/>
      <c r="AC111" s="1272"/>
      <c r="AD111" s="1273"/>
      <c r="AE111" s="1322"/>
      <c r="AF111" s="1081"/>
      <c r="AG111" s="1081"/>
      <c r="AH111" s="1081"/>
      <c r="AI111" s="1081"/>
      <c r="AJ111" s="1081"/>
      <c r="AK111" s="1081"/>
      <c r="AL111" s="1081"/>
    </row>
    <row r="112" spans="26:38" ht="17.5" x14ac:dyDescent="0.35">
      <c r="Z112" s="1080"/>
      <c r="AA112" s="1321"/>
      <c r="AB112" s="1275" t="s">
        <v>677</v>
      </c>
      <c r="AC112" s="1272"/>
      <c r="AD112" s="1273"/>
      <c r="AE112" s="1322"/>
      <c r="AF112" s="1081"/>
      <c r="AG112" s="1081"/>
      <c r="AH112" s="1081"/>
      <c r="AI112" s="1081"/>
      <c r="AJ112" s="1081"/>
      <c r="AK112" s="1081"/>
      <c r="AL112" s="1081"/>
    </row>
    <row r="113" spans="26:38" ht="46.5" x14ac:dyDescent="0.35">
      <c r="Z113" s="1080"/>
      <c r="AA113" s="1321"/>
      <c r="AB113" s="1274" t="s">
        <v>678</v>
      </c>
      <c r="AC113" s="1272"/>
      <c r="AD113" s="1273"/>
      <c r="AE113" s="1322"/>
      <c r="AF113" s="1081"/>
      <c r="AG113" s="1081"/>
      <c r="AH113" s="1081"/>
      <c r="AI113" s="1081"/>
      <c r="AJ113" s="1081"/>
      <c r="AK113" s="1081"/>
      <c r="AL113" s="1081"/>
    </row>
    <row r="114" spans="26:38" ht="15.5" x14ac:dyDescent="0.35">
      <c r="Z114" s="1080"/>
      <c r="AA114" s="1321"/>
      <c r="AB114" s="1274"/>
      <c r="AC114" s="1272"/>
      <c r="AD114" s="1273"/>
      <c r="AE114" s="1322"/>
      <c r="AF114" s="1081"/>
      <c r="AG114" s="1081"/>
      <c r="AH114" s="1081"/>
      <c r="AI114" s="1081"/>
      <c r="AJ114" s="1081"/>
      <c r="AK114" s="1081"/>
      <c r="AL114" s="1081"/>
    </row>
    <row r="115" spans="26:38" ht="17.5" x14ac:dyDescent="0.35">
      <c r="Z115" s="1080"/>
      <c r="AA115" s="1321"/>
      <c r="AB115" s="1275" t="s">
        <v>679</v>
      </c>
      <c r="AC115" s="1272"/>
      <c r="AD115" s="1273"/>
      <c r="AE115" s="1322"/>
      <c r="AF115" s="1081"/>
      <c r="AG115" s="1081"/>
      <c r="AH115" s="1081"/>
      <c r="AI115" s="1081"/>
      <c r="AJ115" s="1081"/>
      <c r="AK115" s="1081"/>
      <c r="AL115" s="1081"/>
    </row>
    <row r="116" spans="26:38" ht="77.5" x14ac:dyDescent="0.35">
      <c r="Z116" s="1080"/>
      <c r="AA116" s="1321"/>
      <c r="AB116" s="1274" t="s">
        <v>680</v>
      </c>
      <c r="AC116" s="1272"/>
      <c r="AD116" s="1273"/>
      <c r="AE116" s="1322"/>
      <c r="AF116" s="1081"/>
      <c r="AG116" s="1081"/>
      <c r="AH116" s="1081"/>
      <c r="AI116" s="1081"/>
      <c r="AJ116" s="1081"/>
      <c r="AK116" s="1081"/>
      <c r="AL116" s="1081"/>
    </row>
    <row r="117" spans="26:38" ht="15.5" x14ac:dyDescent="0.35">
      <c r="Z117" s="1080"/>
      <c r="AA117" s="1321"/>
      <c r="AB117" s="1274"/>
      <c r="AC117" s="1272"/>
      <c r="AD117" s="1273"/>
      <c r="AE117" s="1322"/>
      <c r="AF117" s="1081"/>
      <c r="AG117" s="1081"/>
      <c r="AH117" s="1081"/>
      <c r="AI117" s="1081"/>
      <c r="AJ117" s="1081"/>
      <c r="AK117" s="1081"/>
      <c r="AL117" s="1081"/>
    </row>
    <row r="118" spans="26:38" ht="17.5" x14ac:dyDescent="0.35">
      <c r="Z118" s="1080"/>
      <c r="AA118" s="1321"/>
      <c r="AB118" s="1275" t="s">
        <v>681</v>
      </c>
      <c r="AC118" s="1272"/>
      <c r="AD118" s="1273"/>
      <c r="AE118" s="1322"/>
      <c r="AF118" s="1081"/>
      <c r="AG118" s="1081"/>
      <c r="AH118" s="1081"/>
      <c r="AI118" s="1081"/>
      <c r="AJ118" s="1081"/>
      <c r="AK118" s="1081"/>
      <c r="AL118" s="1081"/>
    </row>
    <row r="119" spans="26:38" ht="46.5" x14ac:dyDescent="0.35">
      <c r="Z119" s="1080"/>
      <c r="AA119" s="1321"/>
      <c r="AB119" s="1274" t="s">
        <v>682</v>
      </c>
      <c r="AC119" s="1272"/>
      <c r="AD119" s="1273"/>
      <c r="AE119" s="1322"/>
      <c r="AF119" s="1081"/>
      <c r="AG119" s="1081"/>
      <c r="AH119" s="1081"/>
      <c r="AI119" s="1081"/>
      <c r="AJ119" s="1081"/>
      <c r="AK119" s="1081"/>
      <c r="AL119" s="1081"/>
    </row>
    <row r="120" spans="26:38" ht="15.5" x14ac:dyDescent="0.35">
      <c r="Z120" s="1080"/>
      <c r="AA120" s="1321"/>
      <c r="AB120" s="1274" t="s">
        <v>850</v>
      </c>
      <c r="AC120" s="1272"/>
      <c r="AD120" s="1273"/>
      <c r="AE120" s="1322"/>
      <c r="AF120" s="1081"/>
      <c r="AG120" s="1081"/>
      <c r="AH120" s="1081"/>
      <c r="AI120" s="1081"/>
      <c r="AJ120" s="1081"/>
      <c r="AK120" s="1081"/>
      <c r="AL120" s="1081"/>
    </row>
    <row r="121" spans="26:38" ht="15.5" x14ac:dyDescent="0.35">
      <c r="Z121" s="1080"/>
      <c r="AA121" s="1316"/>
      <c r="AB121" s="1088"/>
      <c r="AC121" s="1104"/>
      <c r="AD121" s="1110"/>
      <c r="AE121" s="1317"/>
      <c r="AF121" s="1081"/>
      <c r="AG121" s="1081"/>
      <c r="AH121" s="1081"/>
      <c r="AI121" s="1081"/>
      <c r="AJ121" s="1081"/>
      <c r="AK121" s="1081"/>
      <c r="AL121" s="1081"/>
    </row>
    <row r="122" spans="26:38" ht="31" x14ac:dyDescent="0.35">
      <c r="Z122" s="1080"/>
      <c r="AA122" s="1316"/>
      <c r="AB122" s="1236" t="s">
        <v>683</v>
      </c>
      <c r="AC122" s="1116"/>
      <c r="AD122" s="1110"/>
      <c r="AE122" s="1317"/>
      <c r="AF122" s="1081"/>
      <c r="AG122" s="1081"/>
      <c r="AH122" s="1081"/>
      <c r="AI122" s="1081"/>
      <c r="AJ122" s="1081"/>
      <c r="AK122" s="1081"/>
      <c r="AL122" s="1081"/>
    </row>
    <row r="123" spans="26:38" ht="15.5" x14ac:dyDescent="0.35">
      <c r="Z123" s="1080"/>
      <c r="AA123" s="1316"/>
      <c r="AB123" s="1090"/>
      <c r="AC123" s="1104"/>
      <c r="AD123" s="1110"/>
      <c r="AE123" s="1317"/>
      <c r="AF123" s="1081"/>
      <c r="AG123" s="1081"/>
      <c r="AH123" s="1081"/>
      <c r="AI123" s="1081"/>
      <c r="AJ123" s="1081"/>
      <c r="AK123" s="1081"/>
      <c r="AL123" s="1081"/>
    </row>
    <row r="124" spans="26:38" ht="17.5" x14ac:dyDescent="0.35">
      <c r="Z124" s="1080"/>
      <c r="AA124" s="1316"/>
      <c r="AB124" s="1270" t="s">
        <v>834</v>
      </c>
      <c r="AC124" s="1104"/>
      <c r="AD124" s="1110"/>
      <c r="AE124" s="1317"/>
      <c r="AF124" s="1081"/>
      <c r="AG124" s="1081"/>
      <c r="AH124" s="1081"/>
      <c r="AI124" s="1081"/>
      <c r="AJ124" s="1081"/>
      <c r="AK124" s="1081"/>
      <c r="AL124" s="1081"/>
    </row>
    <row r="125" spans="26:38" ht="98.25" customHeight="1" x14ac:dyDescent="0.35">
      <c r="Z125" s="1080"/>
      <c r="AA125" s="1316"/>
      <c r="AB125" s="1667" t="s">
        <v>684</v>
      </c>
      <c r="AC125" s="1667"/>
      <c r="AD125" s="1110"/>
      <c r="AE125" s="1317"/>
      <c r="AF125" s="1081"/>
      <c r="AG125" s="1081" t="s">
        <v>366</v>
      </c>
      <c r="AH125" s="1081"/>
      <c r="AI125" s="1081"/>
      <c r="AJ125" s="1081"/>
      <c r="AK125" s="1081"/>
      <c r="AL125" s="1081"/>
    </row>
    <row r="126" spans="26:38" ht="15.5" x14ac:dyDescent="0.35">
      <c r="Z126" s="1080"/>
      <c r="AA126" s="1316"/>
      <c r="AB126" s="1088"/>
      <c r="AC126" s="1104"/>
      <c r="AD126" s="1110"/>
      <c r="AE126" s="1317"/>
      <c r="AF126" s="1081"/>
      <c r="AG126" s="1081"/>
      <c r="AH126" s="1081"/>
      <c r="AI126" s="1081"/>
      <c r="AJ126" s="1081"/>
      <c r="AK126" s="1081"/>
      <c r="AL126" s="1081"/>
    </row>
    <row r="127" spans="26:38" ht="15.5" x14ac:dyDescent="0.35">
      <c r="Z127" s="1080"/>
      <c r="AA127" s="1316"/>
      <c r="AB127" s="1090" t="s">
        <v>685</v>
      </c>
      <c r="AC127" s="1104"/>
      <c r="AD127" s="1110"/>
      <c r="AE127" s="1317"/>
      <c r="AF127" s="1081"/>
      <c r="AG127" s="1081"/>
      <c r="AH127" s="1081"/>
      <c r="AI127" s="1081"/>
      <c r="AJ127" s="1081"/>
      <c r="AK127" s="1081"/>
      <c r="AL127" s="1081"/>
    </row>
    <row r="128" spans="26:38" ht="66" x14ac:dyDescent="0.35">
      <c r="Z128" s="1080"/>
      <c r="AA128" s="1316"/>
      <c r="AB128" s="1263" t="s">
        <v>686</v>
      </c>
      <c r="AC128" s="1327"/>
      <c r="AD128" s="1109" t="s">
        <v>718</v>
      </c>
      <c r="AE128" s="1317"/>
      <c r="AF128" s="1081"/>
      <c r="AG128" s="1081"/>
      <c r="AH128" s="1081"/>
      <c r="AI128" s="1081"/>
      <c r="AJ128" s="1081"/>
      <c r="AK128" s="1081"/>
      <c r="AL128" s="1081"/>
    </row>
    <row r="129" spans="26:38" ht="15.5" x14ac:dyDescent="0.35">
      <c r="Z129" s="1080"/>
      <c r="AA129" s="1316"/>
      <c r="AB129" s="1091"/>
      <c r="AC129" s="1104"/>
      <c r="AD129" s="1109"/>
      <c r="AE129" s="1317"/>
      <c r="AF129" s="1081"/>
      <c r="AG129" s="1081"/>
      <c r="AH129" s="1081"/>
      <c r="AI129" s="1081"/>
      <c r="AJ129" s="1081"/>
      <c r="AK129" s="1081"/>
      <c r="AL129" s="1081"/>
    </row>
    <row r="130" spans="26:38" ht="50.5" x14ac:dyDescent="0.35">
      <c r="Z130" s="1080"/>
      <c r="AA130" s="1316"/>
      <c r="AB130" s="1263" t="s">
        <v>725</v>
      </c>
      <c r="AC130" s="1327"/>
      <c r="AD130" s="1109" t="s">
        <v>719</v>
      </c>
      <c r="AE130" s="1317"/>
      <c r="AF130" s="1081"/>
      <c r="AG130" s="1081"/>
      <c r="AH130" s="1081"/>
      <c r="AI130" s="1081"/>
      <c r="AJ130" s="1081"/>
      <c r="AK130" s="1081"/>
      <c r="AL130" s="1081"/>
    </row>
    <row r="131" spans="26:38" ht="15.5" x14ac:dyDescent="0.35">
      <c r="Z131" s="1080"/>
      <c r="AA131" s="1316"/>
      <c r="AB131" s="1091"/>
      <c r="AC131" s="1104"/>
      <c r="AD131" s="1109"/>
      <c r="AE131" s="1317"/>
      <c r="AF131" s="1081"/>
      <c r="AG131" s="1081"/>
      <c r="AH131" s="1081"/>
      <c r="AI131" s="1081"/>
      <c r="AJ131" s="1081"/>
      <c r="AK131" s="1081"/>
      <c r="AL131" s="1081"/>
    </row>
    <row r="132" spans="26:38" ht="35" x14ac:dyDescent="0.35">
      <c r="Z132" s="1080"/>
      <c r="AA132" s="1316"/>
      <c r="AB132" s="1263" t="s">
        <v>687</v>
      </c>
      <c r="AC132" s="1327"/>
      <c r="AD132" s="1109" t="s">
        <v>727</v>
      </c>
      <c r="AE132" s="1317"/>
      <c r="AF132" s="1081"/>
      <c r="AG132" s="1081"/>
      <c r="AH132" s="1081"/>
      <c r="AI132" s="1081"/>
      <c r="AJ132" s="1081"/>
      <c r="AK132" s="1081"/>
      <c r="AL132" s="1081"/>
    </row>
    <row r="133" spans="26:38" ht="15.5" x14ac:dyDescent="0.35">
      <c r="Z133" s="1080"/>
      <c r="AA133" s="1316"/>
      <c r="AB133" s="1088"/>
      <c r="AC133" s="1104"/>
      <c r="AD133" s="1110"/>
      <c r="AE133" s="1317"/>
      <c r="AF133" s="1081"/>
      <c r="AG133" s="1081"/>
      <c r="AH133" s="1081"/>
      <c r="AI133" s="1081"/>
      <c r="AJ133" s="1081"/>
      <c r="AK133" s="1081"/>
      <c r="AL133" s="1081"/>
    </row>
    <row r="134" spans="26:38" ht="15.5" x14ac:dyDescent="0.35">
      <c r="Z134" s="1080"/>
      <c r="AA134" s="1321"/>
      <c r="AB134" s="1271" t="s">
        <v>635</v>
      </c>
      <c r="AC134" s="1272"/>
      <c r="AD134" s="1273"/>
      <c r="AE134" s="1322"/>
      <c r="AF134" s="1081"/>
      <c r="AG134" s="1081"/>
      <c r="AH134" s="1081"/>
      <c r="AI134" s="1081"/>
      <c r="AJ134" s="1081"/>
      <c r="AK134" s="1081"/>
      <c r="AL134" s="1081"/>
    </row>
    <row r="135" spans="26:38" ht="15.5" x14ac:dyDescent="0.35">
      <c r="Z135" s="1080"/>
      <c r="AA135" s="1321"/>
      <c r="AB135" s="1329"/>
      <c r="AC135" s="1272"/>
      <c r="AD135" s="1273"/>
      <c r="AE135" s="1322"/>
      <c r="AF135" s="1081"/>
      <c r="AG135" s="1081"/>
      <c r="AH135" s="1081"/>
      <c r="AI135" s="1081"/>
      <c r="AJ135" s="1081"/>
      <c r="AK135" s="1081"/>
      <c r="AL135" s="1081"/>
    </row>
    <row r="136" spans="26:38" ht="17.5" x14ac:dyDescent="0.35">
      <c r="Z136" s="1080"/>
      <c r="AA136" s="1321"/>
      <c r="AB136" s="1275" t="s">
        <v>688</v>
      </c>
      <c r="AC136" s="1272"/>
      <c r="AD136" s="1273"/>
      <c r="AE136" s="1322"/>
      <c r="AF136" s="1081"/>
      <c r="AG136" s="1081"/>
      <c r="AH136" s="1081"/>
      <c r="AI136" s="1081"/>
      <c r="AJ136" s="1081"/>
      <c r="AK136" s="1081"/>
      <c r="AL136" s="1081"/>
    </row>
    <row r="137" spans="26:38" ht="31" x14ac:dyDescent="0.35">
      <c r="Z137" s="1080"/>
      <c r="AA137" s="1321"/>
      <c r="AB137" s="1274" t="s">
        <v>689</v>
      </c>
      <c r="AC137" s="1272"/>
      <c r="AD137" s="1273"/>
      <c r="AE137" s="1322"/>
      <c r="AF137" s="1081"/>
      <c r="AG137" s="1081"/>
      <c r="AH137" s="1081"/>
      <c r="AI137" s="1081"/>
      <c r="AJ137" s="1081"/>
      <c r="AK137" s="1081"/>
      <c r="AL137" s="1081"/>
    </row>
    <row r="138" spans="26:38" ht="15.5" x14ac:dyDescent="0.35">
      <c r="Z138" s="1080"/>
      <c r="AA138" s="1321"/>
      <c r="AB138" s="1310"/>
      <c r="AC138" s="1272"/>
      <c r="AD138" s="1273"/>
      <c r="AE138" s="1322"/>
      <c r="AF138" s="1081"/>
      <c r="AG138" s="1081"/>
      <c r="AH138" s="1081"/>
      <c r="AI138" s="1081"/>
      <c r="AJ138" s="1081"/>
      <c r="AK138" s="1081"/>
      <c r="AL138" s="1081"/>
    </row>
    <row r="139" spans="26:38" ht="17.5" x14ac:dyDescent="0.35">
      <c r="Z139" s="1080"/>
      <c r="AA139" s="1321"/>
      <c r="AB139" s="1275" t="s">
        <v>690</v>
      </c>
      <c r="AC139" s="1272"/>
      <c r="AD139" s="1273"/>
      <c r="AE139" s="1322"/>
      <c r="AF139" s="1081"/>
      <c r="AG139" s="1081"/>
      <c r="AH139" s="1081"/>
      <c r="AI139" s="1081"/>
      <c r="AJ139" s="1081"/>
      <c r="AK139" s="1081"/>
      <c r="AL139" s="1081"/>
    </row>
    <row r="140" spans="26:38" ht="31" x14ac:dyDescent="0.35">
      <c r="Z140" s="1080"/>
      <c r="AA140" s="1321"/>
      <c r="AB140" s="1274" t="s">
        <v>691</v>
      </c>
      <c r="AC140" s="1272"/>
      <c r="AD140" s="1273"/>
      <c r="AE140" s="1322"/>
      <c r="AF140" s="1081"/>
      <c r="AG140" s="1081"/>
      <c r="AH140" s="1081"/>
      <c r="AI140" s="1081"/>
      <c r="AJ140" s="1081"/>
      <c r="AK140" s="1081"/>
      <c r="AL140" s="1081"/>
    </row>
    <row r="141" spans="26:38" ht="15.5" x14ac:dyDescent="0.35">
      <c r="Z141" s="1080"/>
      <c r="AA141" s="1321"/>
      <c r="AB141" s="1274"/>
      <c r="AC141" s="1272"/>
      <c r="AD141" s="1273"/>
      <c r="AE141" s="1322"/>
      <c r="AF141" s="1081"/>
      <c r="AG141" s="1081"/>
      <c r="AH141" s="1081"/>
      <c r="AI141" s="1081"/>
      <c r="AJ141" s="1081"/>
      <c r="AK141" s="1081"/>
      <c r="AL141" s="1081"/>
    </row>
    <row r="142" spans="26:38" ht="15.5" x14ac:dyDescent="0.35">
      <c r="Z142" s="1080"/>
      <c r="AA142" s="1321"/>
      <c r="AB142" s="1330" t="s">
        <v>692</v>
      </c>
      <c r="AC142" s="1272"/>
      <c r="AD142" s="1273"/>
      <c r="AE142" s="1322"/>
      <c r="AF142" s="1081"/>
      <c r="AG142" s="1081"/>
      <c r="AH142" s="1081"/>
      <c r="AI142" s="1081"/>
      <c r="AJ142" s="1081"/>
      <c r="AK142" s="1081"/>
      <c r="AL142" s="1081"/>
    </row>
    <row r="143" spans="26:38" ht="31" x14ac:dyDescent="0.35">
      <c r="Z143" s="1080"/>
      <c r="AA143" s="1321"/>
      <c r="AB143" s="1331" t="s">
        <v>693</v>
      </c>
      <c r="AC143" s="1272"/>
      <c r="AD143" s="1273"/>
      <c r="AE143" s="1322"/>
      <c r="AF143" s="1081"/>
      <c r="AG143" s="1081"/>
      <c r="AH143" s="1081"/>
      <c r="AI143" s="1081"/>
      <c r="AJ143" s="1081"/>
      <c r="AK143" s="1081"/>
      <c r="AL143" s="1081"/>
    </row>
    <row r="144" spans="26:38" ht="15.5" x14ac:dyDescent="0.35">
      <c r="Z144" s="1080"/>
      <c r="AA144" s="1321"/>
      <c r="AB144" s="1274"/>
      <c r="AC144" s="1272"/>
      <c r="AD144" s="1273"/>
      <c r="AE144" s="1322"/>
      <c r="AF144" s="1081"/>
      <c r="AG144" s="1081"/>
      <c r="AH144" s="1081"/>
      <c r="AI144" s="1081"/>
      <c r="AJ144" s="1081"/>
      <c r="AK144" s="1081"/>
      <c r="AL144" s="1081"/>
    </row>
    <row r="145" spans="26:57" ht="31" x14ac:dyDescent="0.35">
      <c r="Z145" s="1080"/>
      <c r="AA145" s="1321"/>
      <c r="AB145" s="1331" t="s">
        <v>694</v>
      </c>
      <c r="AC145" s="1272"/>
      <c r="AD145" s="1273"/>
      <c r="AE145" s="1322"/>
      <c r="AF145" s="1081"/>
      <c r="AG145" s="1081"/>
      <c r="AH145" s="1081"/>
      <c r="AI145" s="1081"/>
      <c r="AJ145" s="1081"/>
      <c r="AK145" s="1081"/>
      <c r="AL145" s="1081"/>
    </row>
    <row r="146" spans="26:57" ht="15.5" x14ac:dyDescent="0.35">
      <c r="Z146" s="1080"/>
      <c r="AA146" s="1321"/>
      <c r="AB146" s="1274"/>
      <c r="AC146" s="1272"/>
      <c r="AD146" s="1273"/>
      <c r="AE146" s="1322"/>
      <c r="AF146" s="1081"/>
      <c r="AG146" s="1081"/>
      <c r="AH146" s="1081"/>
      <c r="AI146" s="1081"/>
      <c r="AJ146" s="1081"/>
      <c r="AK146" s="1081"/>
      <c r="AL146" s="1081"/>
    </row>
    <row r="147" spans="26:57" ht="15.5" x14ac:dyDescent="0.35">
      <c r="Z147" s="1080"/>
      <c r="AA147" s="1321"/>
      <c r="AB147" s="1330" t="s">
        <v>695</v>
      </c>
      <c r="AC147" s="1272"/>
      <c r="AD147" s="1273"/>
      <c r="AE147" s="1322"/>
      <c r="AF147" s="1081"/>
      <c r="AG147" s="1081"/>
      <c r="AH147" s="1081"/>
      <c r="AI147" s="1081"/>
      <c r="AJ147" s="1081"/>
      <c r="AK147" s="1081"/>
      <c r="AL147" s="1081"/>
    </row>
    <row r="148" spans="26:57" ht="31" x14ac:dyDescent="0.35">
      <c r="Z148" s="1080"/>
      <c r="AA148" s="1321"/>
      <c r="AB148" s="1331" t="s">
        <v>696</v>
      </c>
      <c r="AC148" s="1272"/>
      <c r="AD148" s="1273"/>
      <c r="AE148" s="1322"/>
      <c r="AF148" s="1081"/>
      <c r="AG148" s="1081"/>
      <c r="AH148" s="1081"/>
      <c r="AI148" s="1081"/>
      <c r="AJ148" s="1081"/>
      <c r="AK148" s="1081"/>
      <c r="AL148" s="1081"/>
    </row>
    <row r="149" spans="26:57" ht="15.5" x14ac:dyDescent="0.35">
      <c r="Z149" s="1080"/>
      <c r="AA149" s="1321"/>
      <c r="AB149" s="1274"/>
      <c r="AC149" s="1272"/>
      <c r="AD149" s="1273"/>
      <c r="AE149" s="1322"/>
      <c r="AF149" s="1081"/>
      <c r="AG149" s="1081"/>
      <c r="AH149" s="1081"/>
      <c r="AI149" s="1081"/>
      <c r="AJ149" s="1081"/>
      <c r="AK149" s="1081"/>
      <c r="AL149" s="1081"/>
    </row>
    <row r="150" spans="26:57" ht="15.5" x14ac:dyDescent="0.35">
      <c r="Z150" s="1080"/>
      <c r="AA150" s="1321"/>
      <c r="AB150" s="1330" t="s">
        <v>697</v>
      </c>
      <c r="AC150" s="1272"/>
      <c r="AD150" s="1273"/>
      <c r="AE150" s="1322"/>
      <c r="AF150" s="1081"/>
      <c r="AG150" s="1081"/>
      <c r="AH150" s="1081"/>
      <c r="AI150" s="1081"/>
      <c r="AJ150" s="1081"/>
      <c r="AK150" s="1081"/>
      <c r="AL150" s="1081"/>
    </row>
    <row r="151" spans="26:57" ht="62" x14ac:dyDescent="0.35">
      <c r="Z151" s="1080"/>
      <c r="AA151" s="1321"/>
      <c r="AB151" s="1331" t="s">
        <v>698</v>
      </c>
      <c r="AC151" s="1272"/>
      <c r="AD151" s="1273"/>
      <c r="AE151" s="1322"/>
      <c r="AF151" s="1081"/>
      <c r="AG151" s="1081"/>
      <c r="AH151" s="1081"/>
      <c r="AI151" s="1081"/>
      <c r="AJ151" s="1081"/>
      <c r="AK151" s="1081"/>
      <c r="AL151" s="1081"/>
    </row>
    <row r="152" spans="26:57" ht="15.5" x14ac:dyDescent="0.35">
      <c r="Z152" s="1080"/>
      <c r="AA152" s="1321"/>
      <c r="AB152" s="1274"/>
      <c r="AC152" s="1272"/>
      <c r="AD152" s="1273"/>
      <c r="AE152" s="1322"/>
      <c r="AF152" s="1081"/>
      <c r="AG152" s="1081"/>
      <c r="AH152" s="1081"/>
      <c r="AI152" s="1081"/>
      <c r="AJ152" s="1081"/>
      <c r="AK152" s="1081"/>
      <c r="AL152" s="1081"/>
    </row>
    <row r="153" spans="26:57" ht="17.5" x14ac:dyDescent="0.35">
      <c r="Z153" s="1080"/>
      <c r="AA153" s="1321"/>
      <c r="AB153" s="1275" t="s">
        <v>699</v>
      </c>
      <c r="AC153" s="1272"/>
      <c r="AD153" s="1273"/>
      <c r="AE153" s="1322"/>
      <c r="AF153" s="1081"/>
      <c r="AG153" s="1081"/>
      <c r="AH153" s="1081"/>
      <c r="AI153" s="1081"/>
      <c r="AJ153" s="1081"/>
      <c r="AK153" s="1081"/>
      <c r="AL153" s="1081"/>
    </row>
    <row r="154" spans="26:57" ht="62" x14ac:dyDescent="0.35">
      <c r="Z154" s="1080"/>
      <c r="AA154" s="1321"/>
      <c r="AB154" s="1274" t="s">
        <v>700</v>
      </c>
      <c r="AC154" s="1272"/>
      <c r="AD154" s="1273"/>
      <c r="AE154" s="1322"/>
      <c r="AF154" s="1081"/>
      <c r="AG154" s="1081"/>
      <c r="AH154" s="1081"/>
      <c r="AI154" s="1081"/>
      <c r="AJ154" s="1081"/>
      <c r="AK154" s="1081"/>
      <c r="AL154" s="1081"/>
    </row>
    <row r="155" spans="26:57" ht="15.5" x14ac:dyDescent="0.35">
      <c r="Z155" s="1080"/>
      <c r="AA155" s="1321"/>
      <c r="AB155" s="1274" t="s">
        <v>850</v>
      </c>
      <c r="AC155" s="1272"/>
      <c r="AD155" s="1273"/>
      <c r="AE155" s="1322"/>
      <c r="AF155" s="1081"/>
      <c r="AG155" s="1081"/>
      <c r="AH155" s="1081"/>
      <c r="AI155" s="1081"/>
      <c r="AJ155" s="1081"/>
      <c r="AK155" s="1081"/>
      <c r="AL155" s="1081"/>
    </row>
    <row r="156" spans="26:57" ht="8.25" customHeight="1" thickBot="1" x14ac:dyDescent="0.4">
      <c r="Z156" s="1080"/>
      <c r="AA156" s="1332"/>
      <c r="AB156" s="1333"/>
      <c r="AC156" s="1334"/>
      <c r="AD156" s="1335"/>
      <c r="AE156" s="1336"/>
      <c r="AF156" s="1081"/>
      <c r="AG156" s="1081"/>
      <c r="AH156" s="1081"/>
      <c r="AI156" s="1081"/>
      <c r="AJ156" s="1081"/>
      <c r="AK156" s="1081"/>
      <c r="AL156" s="1081"/>
    </row>
    <row r="157" spans="26:57" ht="15.5" x14ac:dyDescent="0.35">
      <c r="Z157" s="1080"/>
      <c r="AA157" s="1080"/>
      <c r="AB157" s="1098"/>
      <c r="AC157" s="1114"/>
      <c r="AD157" s="1107"/>
      <c r="AE157" s="1081"/>
      <c r="AF157" s="1081"/>
      <c r="AG157" s="1081"/>
      <c r="AH157" s="1081"/>
      <c r="AI157" s="1081"/>
      <c r="AJ157" s="1081"/>
      <c r="AK157" s="1081"/>
      <c r="AL157" s="1081"/>
      <c r="AM157" s="1081"/>
      <c r="AN157" s="1081"/>
      <c r="AO157" s="1080"/>
      <c r="AP157" s="1080"/>
      <c r="AQ157" s="1080"/>
      <c r="AR157" s="1080"/>
      <c r="AS157" s="1080"/>
      <c r="AT157" s="1080"/>
      <c r="AU157" s="1080"/>
      <c r="AV157" s="1080"/>
      <c r="AW157" s="1080"/>
      <c r="AX157" s="1080"/>
      <c r="AY157" s="1080"/>
      <c r="AZ157" s="1080"/>
      <c r="BA157" s="1080"/>
      <c r="BB157" s="1080"/>
      <c r="BC157" s="1080"/>
      <c r="BD157" s="1080"/>
      <c r="BE157" s="1080"/>
    </row>
    <row r="158" spans="26:57" x14ac:dyDescent="0.35">
      <c r="Z158" s="1080"/>
      <c r="AA158" s="1080"/>
      <c r="AB158" s="1099"/>
      <c r="AC158" s="1114"/>
      <c r="AD158" s="1107"/>
      <c r="AE158" s="1081"/>
      <c r="AF158" s="1081"/>
      <c r="AG158" s="1081"/>
      <c r="AH158" s="1081"/>
      <c r="AI158" s="1081"/>
      <c r="AJ158" s="1081"/>
      <c r="AK158" s="1081"/>
      <c r="AL158" s="1081"/>
      <c r="AM158" s="1081"/>
      <c r="AN158" s="1081"/>
      <c r="AO158" s="1080"/>
      <c r="AP158" s="1080"/>
      <c r="AQ158" s="1080"/>
      <c r="AR158" s="1080"/>
      <c r="AS158" s="1080"/>
      <c r="AT158" s="1080"/>
      <c r="AU158" s="1080"/>
      <c r="AV158" s="1080"/>
      <c r="AW158" s="1080"/>
      <c r="AX158" s="1080"/>
      <c r="AY158" s="1080"/>
      <c r="AZ158" s="1080"/>
      <c r="BA158" s="1080"/>
      <c r="BB158" s="1080"/>
      <c r="BC158" s="1080"/>
      <c r="BD158" s="1080"/>
      <c r="BE158" s="1080"/>
    </row>
    <row r="159" spans="26:57" x14ac:dyDescent="0.35">
      <c r="Z159" s="1080"/>
      <c r="AA159" s="1080"/>
      <c r="AB159" s="1081"/>
      <c r="AC159" s="1114"/>
      <c r="AD159" s="1107"/>
      <c r="AE159" s="1081"/>
      <c r="AF159" s="1081"/>
      <c r="AG159" s="1081"/>
      <c r="AH159" s="1081"/>
      <c r="AI159" s="1081"/>
      <c r="AJ159" s="1081"/>
      <c r="AK159" s="1081"/>
      <c r="AL159" s="1081"/>
      <c r="AM159" s="1081"/>
      <c r="AN159" s="1081"/>
      <c r="AO159" s="1080"/>
      <c r="AP159" s="1080"/>
      <c r="AQ159" s="1080"/>
      <c r="AR159" s="1080"/>
      <c r="AS159" s="1080"/>
      <c r="AT159" s="1080"/>
      <c r="AU159" s="1080"/>
      <c r="AV159" s="1080"/>
      <c r="AW159" s="1080"/>
      <c r="AX159" s="1080"/>
      <c r="AY159" s="1080"/>
      <c r="AZ159" s="1080"/>
      <c r="BA159" s="1080"/>
      <c r="BB159" s="1080"/>
      <c r="BC159" s="1080"/>
      <c r="BD159" s="1080"/>
      <c r="BE159" s="1080"/>
    </row>
    <row r="160" spans="26:57" x14ac:dyDescent="0.35">
      <c r="Z160" s="1080"/>
      <c r="AA160" s="1080"/>
      <c r="AB160" s="1081"/>
      <c r="AC160" s="1114"/>
      <c r="AD160" s="1107"/>
      <c r="AE160" s="1081"/>
      <c r="AF160" s="1081"/>
      <c r="AG160" s="1081"/>
      <c r="AH160" s="1081"/>
      <c r="AI160" s="1081"/>
      <c r="AJ160" s="1081"/>
      <c r="AK160" s="1081"/>
      <c r="AL160" s="1081"/>
      <c r="AM160" s="1081"/>
      <c r="AN160" s="1081"/>
      <c r="AO160" s="1080"/>
      <c r="AP160" s="1080"/>
      <c r="AQ160" s="1080"/>
      <c r="AR160" s="1080"/>
      <c r="AS160" s="1080"/>
      <c r="AT160" s="1080"/>
      <c r="AU160" s="1080"/>
      <c r="AV160" s="1080"/>
      <c r="AW160" s="1080"/>
      <c r="AX160" s="1080"/>
      <c r="AY160" s="1080"/>
      <c r="AZ160" s="1080"/>
      <c r="BA160" s="1080"/>
      <c r="BB160" s="1080"/>
      <c r="BC160" s="1080"/>
      <c r="BD160" s="1080"/>
      <c r="BE160" s="1080"/>
    </row>
    <row r="161" spans="26:57" x14ac:dyDescent="0.35">
      <c r="Z161" s="1080"/>
      <c r="AA161" s="1080"/>
      <c r="AB161" s="1081"/>
      <c r="AC161" s="1114"/>
      <c r="AD161" s="1107"/>
      <c r="AE161" s="1081"/>
      <c r="AF161" s="1081"/>
      <c r="AG161" s="1081"/>
      <c r="AH161" s="1081"/>
      <c r="AI161" s="1081"/>
      <c r="AJ161" s="1081"/>
      <c r="AK161" s="1081"/>
      <c r="AL161" s="1081"/>
      <c r="AM161" s="1081"/>
      <c r="AN161" s="1081"/>
      <c r="AO161" s="1080"/>
      <c r="AP161" s="1080"/>
      <c r="AQ161" s="1080"/>
      <c r="AR161" s="1080"/>
      <c r="AS161" s="1080"/>
      <c r="AT161" s="1080"/>
      <c r="AU161" s="1080"/>
      <c r="AV161" s="1080"/>
      <c r="AW161" s="1080"/>
      <c r="AX161" s="1080"/>
      <c r="AY161" s="1080"/>
      <c r="AZ161" s="1080"/>
      <c r="BA161" s="1080"/>
      <c r="BB161" s="1080"/>
      <c r="BC161" s="1080"/>
      <c r="BD161" s="1080"/>
      <c r="BE161" s="1080"/>
    </row>
    <row r="162" spans="26:57" x14ac:dyDescent="0.35">
      <c r="Z162" s="1080"/>
      <c r="AA162" s="1080"/>
      <c r="AB162" s="1081"/>
      <c r="AC162" s="1114"/>
      <c r="AD162" s="1107"/>
      <c r="AE162" s="1081"/>
      <c r="AF162" s="1081"/>
      <c r="AG162" s="1081"/>
      <c r="AH162" s="1081"/>
      <c r="AI162" s="1081"/>
      <c r="AJ162" s="1081"/>
      <c r="AK162" s="1081"/>
      <c r="AL162" s="1081"/>
      <c r="AM162" s="1081"/>
      <c r="AN162" s="1081"/>
      <c r="AO162" s="1080"/>
      <c r="AP162" s="1080"/>
      <c r="AQ162" s="1080"/>
      <c r="AR162" s="1080"/>
      <c r="AS162" s="1080"/>
      <c r="AT162" s="1080"/>
      <c r="AU162" s="1080"/>
      <c r="AV162" s="1080"/>
      <c r="AW162" s="1080"/>
      <c r="AX162" s="1080"/>
      <c r="AY162" s="1080"/>
      <c r="AZ162" s="1080"/>
      <c r="BA162" s="1080"/>
      <c r="BB162" s="1080"/>
      <c r="BC162" s="1080"/>
      <c r="BD162" s="1080"/>
      <c r="BE162" s="1080"/>
    </row>
    <row r="163" spans="26:57" x14ac:dyDescent="0.35">
      <c r="Z163" s="1080"/>
      <c r="AA163" s="1080"/>
      <c r="AB163" s="1081"/>
      <c r="AC163" s="1114"/>
      <c r="AD163" s="1107"/>
      <c r="AE163" s="1081"/>
      <c r="AF163" s="1081"/>
      <c r="AG163" s="1081"/>
      <c r="AH163" s="1081"/>
      <c r="AI163" s="1081"/>
      <c r="AJ163" s="1081"/>
      <c r="AK163" s="1081"/>
      <c r="AL163" s="1081"/>
      <c r="AM163" s="1081"/>
      <c r="AN163" s="1081"/>
      <c r="AO163" s="1080"/>
      <c r="AP163" s="1080"/>
      <c r="AQ163" s="1080"/>
      <c r="AR163" s="1080"/>
      <c r="AS163" s="1080"/>
      <c r="AT163" s="1080"/>
      <c r="AU163" s="1080"/>
      <c r="AV163" s="1080"/>
      <c r="AW163" s="1080"/>
      <c r="AX163" s="1080"/>
      <c r="AY163" s="1080"/>
      <c r="AZ163" s="1080"/>
      <c r="BA163" s="1080"/>
      <c r="BB163" s="1080"/>
      <c r="BC163" s="1080"/>
      <c r="BD163" s="1080"/>
      <c r="BE163" s="1080"/>
    </row>
    <row r="164" spans="26:57" x14ac:dyDescent="0.35">
      <c r="Z164" s="1080"/>
      <c r="AA164" s="1080"/>
      <c r="AB164" s="1081"/>
      <c r="AC164" s="1114"/>
      <c r="AD164" s="1107"/>
      <c r="AE164" s="1081"/>
      <c r="AF164" s="1081"/>
      <c r="AG164" s="1081"/>
      <c r="AH164" s="1081"/>
      <c r="AI164" s="1081"/>
      <c r="AJ164" s="1081"/>
      <c r="AK164" s="1081"/>
      <c r="AL164" s="1081"/>
      <c r="AM164" s="1081"/>
      <c r="AN164" s="1081"/>
      <c r="AO164" s="1080"/>
      <c r="AP164" s="1080"/>
      <c r="AQ164" s="1080"/>
      <c r="AR164" s="1080"/>
      <c r="AS164" s="1080"/>
      <c r="AT164" s="1080"/>
      <c r="AU164" s="1080"/>
      <c r="AV164" s="1080"/>
      <c r="AW164" s="1080"/>
      <c r="AX164" s="1080"/>
      <c r="AY164" s="1080"/>
      <c r="AZ164" s="1080"/>
      <c r="BA164" s="1080"/>
      <c r="BB164" s="1080"/>
      <c r="BC164" s="1080"/>
      <c r="BD164" s="1080"/>
      <c r="BE164" s="1080"/>
    </row>
    <row r="165" spans="26:57" x14ac:dyDescent="0.35">
      <c r="Z165" s="1080"/>
      <c r="AA165" s="1080"/>
      <c r="AB165" s="1081"/>
      <c r="AC165" s="1114"/>
      <c r="AD165" s="1107"/>
      <c r="AE165" s="1081"/>
      <c r="AF165" s="1081"/>
      <c r="AG165" s="1081"/>
      <c r="AH165" s="1081"/>
      <c r="AI165" s="1081"/>
      <c r="AJ165" s="1081"/>
      <c r="AK165" s="1081"/>
      <c r="AL165" s="1081"/>
      <c r="AM165" s="1081"/>
      <c r="AN165" s="1081"/>
      <c r="AO165" s="1080"/>
      <c r="AP165" s="1080"/>
      <c r="AQ165" s="1080"/>
      <c r="AR165" s="1080"/>
      <c r="AS165" s="1080"/>
      <c r="AT165" s="1080"/>
      <c r="AU165" s="1080"/>
      <c r="AV165" s="1080"/>
      <c r="AW165" s="1080"/>
      <c r="AX165" s="1080"/>
      <c r="AY165" s="1080"/>
      <c r="AZ165" s="1080"/>
      <c r="BA165" s="1080"/>
      <c r="BB165" s="1080"/>
      <c r="BC165" s="1080"/>
      <c r="BD165" s="1080"/>
      <c r="BE165" s="1080"/>
    </row>
    <row r="166" spans="26:57" x14ac:dyDescent="0.35">
      <c r="Z166" s="1080"/>
      <c r="AA166" s="1080"/>
      <c r="AB166" s="1081"/>
      <c r="AC166" s="1114"/>
      <c r="AD166" s="1107"/>
      <c r="AE166" s="1081"/>
      <c r="AF166" s="1081"/>
      <c r="AG166" s="1081"/>
      <c r="AH166" s="1081"/>
      <c r="AI166" s="1081"/>
      <c r="AJ166" s="1081"/>
      <c r="AK166" s="1081"/>
      <c r="AL166" s="1081"/>
      <c r="AM166" s="1081"/>
      <c r="AN166" s="1081"/>
      <c r="AO166" s="1080"/>
      <c r="AP166" s="1080"/>
      <c r="AQ166" s="1080"/>
      <c r="AR166" s="1080"/>
      <c r="AS166" s="1080"/>
      <c r="AT166" s="1080"/>
      <c r="AU166" s="1080"/>
      <c r="AV166" s="1080"/>
      <c r="AW166" s="1080"/>
      <c r="AX166" s="1080"/>
      <c r="AY166" s="1080"/>
      <c r="AZ166" s="1080"/>
      <c r="BA166" s="1080"/>
      <c r="BB166" s="1080"/>
      <c r="BC166" s="1080"/>
      <c r="BD166" s="1080"/>
      <c r="BE166" s="1080"/>
    </row>
    <row r="167" spans="26:57" x14ac:dyDescent="0.35">
      <c r="Z167" s="1080"/>
      <c r="AA167" s="1080"/>
      <c r="AB167" s="1081"/>
      <c r="AC167" s="1114"/>
      <c r="AD167" s="1107"/>
      <c r="AE167" s="1081"/>
      <c r="AF167" s="1081"/>
      <c r="AG167" s="1081"/>
      <c r="AH167" s="1081"/>
      <c r="AI167" s="1081"/>
      <c r="AJ167" s="1081"/>
      <c r="AK167" s="1081"/>
      <c r="AL167" s="1081"/>
      <c r="AM167" s="1081"/>
      <c r="AN167" s="1081"/>
      <c r="AO167" s="1080"/>
      <c r="AP167" s="1080"/>
      <c r="AQ167" s="1080"/>
      <c r="AR167" s="1080"/>
      <c r="AS167" s="1080"/>
      <c r="AT167" s="1080"/>
      <c r="AU167" s="1080"/>
      <c r="AV167" s="1080"/>
      <c r="AW167" s="1080"/>
      <c r="AX167" s="1080"/>
      <c r="AY167" s="1080"/>
      <c r="AZ167" s="1080"/>
      <c r="BA167" s="1080"/>
      <c r="BB167" s="1080"/>
      <c r="BC167" s="1080"/>
      <c r="BD167" s="1080"/>
      <c r="BE167" s="1080"/>
    </row>
    <row r="168" spans="26:57" x14ac:dyDescent="0.35">
      <c r="Z168" s="1080"/>
      <c r="AA168" s="1080"/>
      <c r="AB168" s="1081"/>
      <c r="AC168" s="1114"/>
      <c r="AD168" s="1107"/>
      <c r="AE168" s="1081"/>
      <c r="AF168" s="1081"/>
      <c r="AG168" s="1081"/>
      <c r="AH168" s="1081"/>
      <c r="AI168" s="1081"/>
      <c r="AJ168" s="1081"/>
      <c r="AK168" s="1081"/>
      <c r="AL168" s="1081"/>
      <c r="AM168" s="1081"/>
      <c r="AN168" s="1081"/>
      <c r="AO168" s="1080"/>
      <c r="AP168" s="1080"/>
      <c r="AQ168" s="1080"/>
      <c r="AR168" s="1080"/>
      <c r="AS168" s="1080"/>
      <c r="AT168" s="1080"/>
      <c r="AU168" s="1080"/>
      <c r="AV168" s="1080"/>
      <c r="AW168" s="1080"/>
      <c r="AX168" s="1080"/>
      <c r="AY168" s="1080"/>
      <c r="AZ168" s="1080"/>
      <c r="BA168" s="1080"/>
      <c r="BB168" s="1080"/>
      <c r="BC168" s="1080"/>
      <c r="BD168" s="1080"/>
      <c r="BE168" s="1080"/>
    </row>
    <row r="169" spans="26:57" x14ac:dyDescent="0.35">
      <c r="Z169" s="1080"/>
      <c r="AA169" s="1080"/>
      <c r="AB169" s="1081"/>
      <c r="AC169" s="1114"/>
      <c r="AD169" s="1107"/>
      <c r="AE169" s="1081"/>
      <c r="AF169" s="1081"/>
      <c r="AG169" s="1081"/>
      <c r="AH169" s="1081"/>
      <c r="AI169" s="1081"/>
      <c r="AJ169" s="1081"/>
      <c r="AK169" s="1081"/>
      <c r="AL169" s="1081"/>
      <c r="AM169" s="1081"/>
      <c r="AN169" s="1081"/>
      <c r="AO169" s="1080"/>
      <c r="AP169" s="1080"/>
      <c r="AQ169" s="1080"/>
      <c r="AR169" s="1080"/>
      <c r="AS169" s="1080"/>
      <c r="AT169" s="1080"/>
      <c r="AU169" s="1080"/>
      <c r="AV169" s="1080"/>
      <c r="AW169" s="1080"/>
      <c r="AX169" s="1080"/>
      <c r="AY169" s="1080"/>
      <c r="AZ169" s="1080"/>
      <c r="BA169" s="1080"/>
      <c r="BB169" s="1080"/>
      <c r="BC169" s="1080"/>
      <c r="BD169" s="1080"/>
      <c r="BE169" s="1080"/>
    </row>
    <row r="170" spans="26:57" x14ac:dyDescent="0.35">
      <c r="Z170" s="1080"/>
      <c r="AA170" s="1080"/>
      <c r="AB170" s="1081"/>
      <c r="AC170" s="1114"/>
      <c r="AD170" s="1107"/>
      <c r="AE170" s="1081"/>
      <c r="AF170" s="1081"/>
      <c r="AG170" s="1081"/>
      <c r="AH170" s="1081"/>
      <c r="AI170" s="1081"/>
      <c r="AJ170" s="1081"/>
      <c r="AK170" s="1081"/>
      <c r="AL170" s="1081"/>
      <c r="AM170" s="1081"/>
      <c r="AN170" s="1081"/>
      <c r="AO170" s="1080"/>
      <c r="AP170" s="1080"/>
      <c r="AQ170" s="1080"/>
      <c r="AR170" s="1080"/>
      <c r="AS170" s="1080"/>
      <c r="AT170" s="1080"/>
      <c r="AU170" s="1080"/>
      <c r="AV170" s="1080"/>
      <c r="AW170" s="1080"/>
      <c r="AX170" s="1080"/>
      <c r="AY170" s="1080"/>
      <c r="AZ170" s="1080"/>
      <c r="BA170" s="1080"/>
      <c r="BB170" s="1080"/>
      <c r="BC170" s="1080"/>
      <c r="BD170" s="1080"/>
      <c r="BE170" s="1080"/>
    </row>
    <row r="171" spans="26:57" x14ac:dyDescent="0.35">
      <c r="Z171" s="1080"/>
      <c r="AA171" s="1080"/>
      <c r="AB171" s="1081"/>
      <c r="AC171" s="1114"/>
      <c r="AD171" s="1107"/>
      <c r="AE171" s="1081"/>
      <c r="AF171" s="1081"/>
      <c r="AG171" s="1081"/>
      <c r="AH171" s="1081"/>
      <c r="AI171" s="1081"/>
      <c r="AJ171" s="1081"/>
      <c r="AK171" s="1081"/>
      <c r="AL171" s="1081"/>
      <c r="AM171" s="1081"/>
      <c r="AN171" s="1081"/>
      <c r="AO171" s="1080"/>
      <c r="AP171" s="1080"/>
      <c r="AQ171" s="1080"/>
      <c r="AR171" s="1080"/>
      <c r="AS171" s="1080"/>
      <c r="AT171" s="1080"/>
      <c r="AU171" s="1080"/>
      <c r="AV171" s="1080"/>
      <c r="AW171" s="1080"/>
      <c r="AX171" s="1080"/>
      <c r="AY171" s="1080"/>
      <c r="AZ171" s="1080"/>
      <c r="BA171" s="1080"/>
      <c r="BB171" s="1080"/>
      <c r="BC171" s="1080"/>
      <c r="BD171" s="1080"/>
      <c r="BE171" s="1080"/>
    </row>
    <row r="172" spans="26:57" x14ac:dyDescent="0.35">
      <c r="Z172" s="1080"/>
      <c r="AA172" s="1080"/>
      <c r="AB172" s="1081"/>
      <c r="AC172" s="1114"/>
      <c r="AD172" s="1107"/>
      <c r="AE172" s="1081"/>
      <c r="AF172" s="1081"/>
      <c r="AG172" s="1081"/>
      <c r="AH172" s="1081"/>
      <c r="AI172" s="1081"/>
      <c r="AJ172" s="1081"/>
      <c r="AK172" s="1081"/>
      <c r="AL172" s="1081"/>
      <c r="AM172" s="1081"/>
      <c r="AN172" s="1081"/>
      <c r="AO172" s="1080"/>
      <c r="AP172" s="1080"/>
      <c r="AQ172" s="1080"/>
      <c r="AR172" s="1080"/>
      <c r="AS172" s="1080"/>
      <c r="AT172" s="1080"/>
      <c r="AU172" s="1080"/>
      <c r="AV172" s="1080"/>
      <c r="AW172" s="1080"/>
      <c r="AX172" s="1080"/>
      <c r="AY172" s="1080"/>
      <c r="AZ172" s="1080"/>
      <c r="BA172" s="1080"/>
      <c r="BB172" s="1080"/>
      <c r="BC172" s="1080"/>
      <c r="BD172" s="1080"/>
      <c r="BE172" s="1080"/>
    </row>
    <row r="173" spans="26:57" x14ac:dyDescent="0.35">
      <c r="Z173" s="1080"/>
      <c r="AA173" s="1080"/>
      <c r="AB173" s="1081"/>
      <c r="AC173" s="1114"/>
      <c r="AD173" s="1107"/>
      <c r="AE173" s="1081"/>
      <c r="AF173" s="1081"/>
      <c r="AG173" s="1081"/>
      <c r="AH173" s="1081"/>
      <c r="AI173" s="1081"/>
      <c r="AJ173" s="1081"/>
      <c r="AK173" s="1081"/>
      <c r="AL173" s="1081"/>
      <c r="AM173" s="1081"/>
      <c r="AN173" s="1081"/>
      <c r="AO173" s="1080"/>
      <c r="AP173" s="1080"/>
      <c r="AQ173" s="1080"/>
      <c r="AR173" s="1080"/>
      <c r="AS173" s="1080"/>
      <c r="AT173" s="1080"/>
      <c r="AU173" s="1080"/>
      <c r="AV173" s="1080"/>
      <c r="AW173" s="1080"/>
      <c r="AX173" s="1080"/>
      <c r="AY173" s="1080"/>
      <c r="AZ173" s="1080"/>
      <c r="BA173" s="1080"/>
      <c r="BB173" s="1080"/>
      <c r="BC173" s="1080"/>
      <c r="BD173" s="1080"/>
      <c r="BE173" s="1080"/>
    </row>
    <row r="174" spans="26:57" x14ac:dyDescent="0.35">
      <c r="Z174" s="1080"/>
      <c r="AA174" s="1080"/>
      <c r="AB174" s="1081"/>
      <c r="AC174" s="1114"/>
      <c r="AD174" s="1107"/>
      <c r="AE174" s="1081"/>
      <c r="AF174" s="1081"/>
      <c r="AG174" s="1081"/>
      <c r="AH174" s="1081"/>
      <c r="AI174" s="1081"/>
      <c r="AJ174" s="1081"/>
      <c r="AK174" s="1081"/>
      <c r="AL174" s="1081"/>
      <c r="AM174" s="1081"/>
      <c r="AN174" s="1081"/>
      <c r="AO174" s="1080"/>
      <c r="AP174" s="1080"/>
      <c r="AQ174" s="1080"/>
      <c r="AR174" s="1080"/>
      <c r="AS174" s="1080"/>
      <c r="AT174" s="1080"/>
      <c r="AU174" s="1080"/>
      <c r="AV174" s="1080"/>
      <c r="AW174" s="1080"/>
      <c r="AX174" s="1080"/>
      <c r="AY174" s="1080"/>
      <c r="AZ174" s="1080"/>
      <c r="BA174" s="1080"/>
      <c r="BB174" s="1080"/>
      <c r="BC174" s="1080"/>
      <c r="BD174" s="1080"/>
      <c r="BE174" s="1080"/>
    </row>
    <row r="175" spans="26:57" x14ac:dyDescent="0.35">
      <c r="Z175" s="1080"/>
      <c r="AA175" s="1080"/>
      <c r="AB175" s="1081"/>
      <c r="AC175" s="1114"/>
      <c r="AD175" s="1107"/>
      <c r="AE175" s="1081"/>
      <c r="AF175" s="1081"/>
      <c r="AG175" s="1081"/>
      <c r="AH175" s="1081"/>
      <c r="AI175" s="1081"/>
      <c r="AJ175" s="1081"/>
      <c r="AK175" s="1081"/>
      <c r="AL175" s="1081"/>
      <c r="AM175" s="1081"/>
      <c r="AN175" s="1081"/>
      <c r="AO175" s="1080"/>
      <c r="AP175" s="1080"/>
      <c r="AQ175" s="1080"/>
      <c r="AR175" s="1080"/>
      <c r="AS175" s="1080"/>
      <c r="AT175" s="1080"/>
      <c r="AU175" s="1080"/>
      <c r="AV175" s="1080"/>
      <c r="AW175" s="1080"/>
      <c r="AX175" s="1080"/>
      <c r="AY175" s="1080"/>
      <c r="AZ175" s="1080"/>
      <c r="BA175" s="1080"/>
      <c r="BB175" s="1080"/>
      <c r="BC175" s="1080"/>
      <c r="BD175" s="1080"/>
      <c r="BE175" s="1080"/>
    </row>
    <row r="176" spans="26:57" x14ac:dyDescent="0.35">
      <c r="Z176" s="1080"/>
      <c r="AA176" s="1080"/>
      <c r="AB176" s="1081"/>
      <c r="AC176" s="1114"/>
      <c r="AD176" s="1107"/>
      <c r="AE176" s="1081"/>
      <c r="AF176" s="1081"/>
      <c r="AG176" s="1081"/>
      <c r="AH176" s="1081"/>
      <c r="AI176" s="1081"/>
      <c r="AJ176" s="1081"/>
      <c r="AK176" s="1081"/>
      <c r="AL176" s="1081"/>
      <c r="AM176" s="1081"/>
      <c r="AN176" s="1081"/>
      <c r="AO176" s="1080"/>
      <c r="AP176" s="1080"/>
      <c r="AQ176" s="1080"/>
      <c r="AR176" s="1080"/>
      <c r="AS176" s="1080"/>
      <c r="AT176" s="1080"/>
      <c r="AU176" s="1080"/>
      <c r="AV176" s="1080"/>
      <c r="AW176" s="1080"/>
      <c r="AX176" s="1080"/>
      <c r="AY176" s="1080"/>
      <c r="AZ176" s="1080"/>
      <c r="BA176" s="1080"/>
      <c r="BB176" s="1080"/>
      <c r="BC176" s="1080"/>
      <c r="BD176" s="1080"/>
      <c r="BE176" s="1080"/>
    </row>
    <row r="177" spans="26:57" x14ac:dyDescent="0.35">
      <c r="Z177" s="1080"/>
      <c r="AA177" s="1080"/>
      <c r="AB177" s="1081"/>
      <c r="AC177" s="1114"/>
      <c r="AD177" s="1107"/>
      <c r="AE177" s="1081"/>
      <c r="AF177" s="1081"/>
      <c r="AG177" s="1081"/>
      <c r="AH177" s="1081"/>
      <c r="AI177" s="1081"/>
      <c r="AJ177" s="1081"/>
      <c r="AK177" s="1081"/>
      <c r="AL177" s="1081"/>
      <c r="AM177" s="1081"/>
      <c r="AN177" s="1081"/>
      <c r="AO177" s="1080"/>
      <c r="AP177" s="1080"/>
      <c r="AQ177" s="1080"/>
      <c r="AR177" s="1080"/>
      <c r="AS177" s="1080"/>
      <c r="AT177" s="1080"/>
      <c r="AU177" s="1080"/>
      <c r="AV177" s="1080"/>
      <c r="AW177" s="1080"/>
      <c r="AX177" s="1080"/>
      <c r="AY177" s="1080"/>
      <c r="AZ177" s="1080"/>
      <c r="BA177" s="1080"/>
      <c r="BB177" s="1080"/>
      <c r="BC177" s="1080"/>
      <c r="BD177" s="1080"/>
      <c r="BE177" s="1080"/>
    </row>
    <row r="178" spans="26:57" x14ac:dyDescent="0.35">
      <c r="Z178" s="1080"/>
      <c r="AA178" s="1080"/>
      <c r="AB178" s="1081"/>
      <c r="AC178" s="1114"/>
      <c r="AD178" s="1107"/>
      <c r="AE178" s="1081"/>
      <c r="AF178" s="1081"/>
      <c r="AG178" s="1081"/>
      <c r="AH178" s="1081"/>
      <c r="AI178" s="1081"/>
      <c r="AJ178" s="1081"/>
      <c r="AK178" s="1081"/>
      <c r="AL178" s="1081"/>
      <c r="AM178" s="1081"/>
      <c r="AN178" s="1081"/>
      <c r="AO178" s="1080"/>
      <c r="AP178" s="1080"/>
      <c r="AQ178" s="1080"/>
      <c r="AR178" s="1080"/>
      <c r="AS178" s="1080"/>
      <c r="AT178" s="1080"/>
      <c r="AU178" s="1080"/>
      <c r="AV178" s="1080"/>
      <c r="AW178" s="1080"/>
      <c r="AX178" s="1080"/>
      <c r="AY178" s="1080"/>
      <c r="AZ178" s="1080"/>
      <c r="BA178" s="1080"/>
      <c r="BB178" s="1080"/>
      <c r="BC178" s="1080"/>
      <c r="BD178" s="1080"/>
      <c r="BE178" s="1080"/>
    </row>
    <row r="179" spans="26:57" x14ac:dyDescent="0.35">
      <c r="Z179" s="1080"/>
      <c r="AA179" s="1080"/>
      <c r="AB179" s="1081"/>
      <c r="AC179" s="1114"/>
      <c r="AD179" s="1107"/>
      <c r="AE179" s="1081"/>
      <c r="AF179" s="1081"/>
      <c r="AG179" s="1081"/>
      <c r="AH179" s="1081"/>
      <c r="AI179" s="1081"/>
      <c r="AJ179" s="1081"/>
      <c r="AK179" s="1081"/>
      <c r="AL179" s="1081"/>
      <c r="AM179" s="1081"/>
      <c r="AN179" s="1081"/>
      <c r="AO179" s="1080"/>
      <c r="AP179" s="1080"/>
      <c r="AQ179" s="1080"/>
      <c r="AR179" s="1080"/>
      <c r="AS179" s="1080"/>
      <c r="AT179" s="1080"/>
      <c r="AU179" s="1080"/>
      <c r="AV179" s="1080"/>
      <c r="AW179" s="1080"/>
      <c r="AX179" s="1080"/>
      <c r="AY179" s="1080"/>
      <c r="AZ179" s="1080"/>
      <c r="BA179" s="1080"/>
      <c r="BB179" s="1080"/>
      <c r="BC179" s="1080"/>
      <c r="BD179" s="1080"/>
      <c r="BE179" s="1080"/>
    </row>
    <row r="180" spans="26:57" x14ac:dyDescent="0.35">
      <c r="Z180" s="1080"/>
      <c r="AA180" s="1080"/>
      <c r="AB180" s="1081"/>
      <c r="AC180" s="1114"/>
      <c r="AD180" s="1107"/>
      <c r="AE180" s="1081"/>
      <c r="AF180" s="1081"/>
      <c r="AG180" s="1081"/>
      <c r="AH180" s="1081"/>
      <c r="AI180" s="1081"/>
      <c r="AJ180" s="1081"/>
      <c r="AK180" s="1081"/>
      <c r="AL180" s="1081"/>
      <c r="AM180" s="1081"/>
      <c r="AN180" s="1081"/>
      <c r="AO180" s="1080"/>
      <c r="AP180" s="1080"/>
      <c r="AQ180" s="1080"/>
      <c r="AR180" s="1080"/>
      <c r="AS180" s="1080"/>
      <c r="AT180" s="1080"/>
      <c r="AU180" s="1080"/>
      <c r="AV180" s="1080"/>
      <c r="AW180" s="1080"/>
      <c r="AX180" s="1080"/>
      <c r="AY180" s="1080"/>
      <c r="AZ180" s="1080"/>
      <c r="BA180" s="1080"/>
      <c r="BB180" s="1080"/>
      <c r="BC180" s="1080"/>
      <c r="BD180" s="1080"/>
      <c r="BE180" s="1080"/>
    </row>
    <row r="181" spans="26:57" x14ac:dyDescent="0.35">
      <c r="Z181" s="1080"/>
      <c r="AA181" s="1080"/>
      <c r="AB181" s="1081"/>
      <c r="AC181" s="1114"/>
      <c r="AD181" s="1107"/>
      <c r="AE181" s="1081"/>
      <c r="AF181" s="1081"/>
      <c r="AG181" s="1081"/>
      <c r="AH181" s="1081"/>
      <c r="AI181" s="1081"/>
      <c r="AJ181" s="1081"/>
      <c r="AK181" s="1081"/>
      <c r="AL181" s="1081"/>
      <c r="AM181" s="1081"/>
      <c r="AN181" s="1081"/>
      <c r="AO181" s="1080"/>
      <c r="AP181" s="1080"/>
      <c r="AQ181" s="1080"/>
      <c r="AR181" s="1080"/>
      <c r="AS181" s="1080"/>
      <c r="AT181" s="1080"/>
      <c r="AU181" s="1080"/>
      <c r="AV181" s="1080"/>
      <c r="AW181" s="1080"/>
      <c r="AX181" s="1080"/>
      <c r="AY181" s="1080"/>
      <c r="AZ181" s="1080"/>
      <c r="BA181" s="1080"/>
      <c r="BB181" s="1080"/>
      <c r="BC181" s="1080"/>
      <c r="BD181" s="1080"/>
      <c r="BE181" s="1080"/>
    </row>
    <row r="182" spans="26:57" x14ac:dyDescent="0.35">
      <c r="Z182" s="1080"/>
      <c r="AA182" s="1080"/>
      <c r="AB182" s="1081"/>
      <c r="AC182" s="1114"/>
      <c r="AD182" s="1107"/>
      <c r="AE182" s="1081"/>
      <c r="AF182" s="1081"/>
      <c r="AG182" s="1081"/>
      <c r="AH182" s="1081"/>
      <c r="AI182" s="1081"/>
      <c r="AJ182" s="1081"/>
      <c r="AK182" s="1081"/>
      <c r="AL182" s="1081"/>
      <c r="AM182" s="1081"/>
      <c r="AN182" s="1081"/>
      <c r="AO182" s="1080"/>
      <c r="AP182" s="1080"/>
      <c r="AQ182" s="1080"/>
      <c r="AR182" s="1080"/>
      <c r="AS182" s="1080"/>
      <c r="AT182" s="1080"/>
      <c r="AU182" s="1080"/>
      <c r="AV182" s="1080"/>
      <c r="AW182" s="1080"/>
      <c r="AX182" s="1080"/>
      <c r="AY182" s="1080"/>
      <c r="AZ182" s="1080"/>
      <c r="BA182" s="1080"/>
      <c r="BB182" s="1080"/>
      <c r="BC182" s="1080"/>
      <c r="BD182" s="1080"/>
      <c r="BE182" s="1080"/>
    </row>
    <row r="183" spans="26:57" x14ac:dyDescent="0.35">
      <c r="Z183" s="1080"/>
      <c r="AA183" s="1080"/>
      <c r="AB183" s="1081"/>
      <c r="AC183" s="1114"/>
      <c r="AD183" s="1107"/>
      <c r="AE183" s="1081"/>
      <c r="AF183" s="1081"/>
      <c r="AG183" s="1081"/>
      <c r="AH183" s="1081"/>
      <c r="AI183" s="1081"/>
      <c r="AJ183" s="1081"/>
      <c r="AK183" s="1081"/>
      <c r="AL183" s="1081"/>
      <c r="AM183" s="1081"/>
      <c r="AN183" s="1081"/>
      <c r="AO183" s="1080"/>
      <c r="AP183" s="1080"/>
      <c r="AQ183" s="1080"/>
      <c r="AR183" s="1080"/>
      <c r="AS183" s="1080"/>
      <c r="AT183" s="1080"/>
      <c r="AU183" s="1080"/>
      <c r="AV183" s="1080"/>
      <c r="AW183" s="1080"/>
      <c r="AX183" s="1080"/>
      <c r="AY183" s="1080"/>
      <c r="AZ183" s="1080"/>
      <c r="BA183" s="1080"/>
      <c r="BB183" s="1080"/>
      <c r="BC183" s="1080"/>
      <c r="BD183" s="1080"/>
      <c r="BE183" s="1080"/>
    </row>
    <row r="184" spans="26:57" x14ac:dyDescent="0.35">
      <c r="Z184" s="1080"/>
      <c r="AA184" s="1080"/>
      <c r="AB184" s="1081"/>
      <c r="AC184" s="1114"/>
      <c r="AD184" s="1107"/>
      <c r="AE184" s="1081"/>
      <c r="AF184" s="1081"/>
      <c r="AG184" s="1081"/>
      <c r="AH184" s="1081"/>
      <c r="AI184" s="1081"/>
      <c r="AJ184" s="1081"/>
      <c r="AK184" s="1081"/>
      <c r="AL184" s="1081"/>
      <c r="AM184" s="1081"/>
      <c r="AN184" s="1081"/>
      <c r="AO184" s="1080"/>
      <c r="AP184" s="1080"/>
      <c r="AQ184" s="1080"/>
      <c r="AR184" s="1080"/>
      <c r="AS184" s="1080"/>
      <c r="AT184" s="1080"/>
      <c r="AU184" s="1080"/>
      <c r="AV184" s="1080"/>
      <c r="AW184" s="1080"/>
      <c r="AX184" s="1080"/>
      <c r="AY184" s="1080"/>
      <c r="AZ184" s="1080"/>
      <c r="BA184" s="1080"/>
      <c r="BB184" s="1080"/>
      <c r="BC184" s="1080"/>
      <c r="BD184" s="1080"/>
      <c r="BE184" s="1080"/>
    </row>
    <row r="185" spans="26:57" x14ac:dyDescent="0.35">
      <c r="Z185" s="1080"/>
      <c r="AA185" s="1080"/>
      <c r="AB185" s="1081"/>
      <c r="AC185" s="1114"/>
      <c r="AD185" s="1107"/>
      <c r="AE185" s="1081"/>
      <c r="AF185" s="1081"/>
      <c r="AG185" s="1081"/>
      <c r="AH185" s="1081"/>
      <c r="AI185" s="1081"/>
      <c r="AJ185" s="1081"/>
      <c r="AK185" s="1081"/>
      <c r="AL185" s="1081"/>
      <c r="AM185" s="1081"/>
      <c r="AN185" s="1081"/>
      <c r="AO185" s="1080"/>
      <c r="AP185" s="1080"/>
      <c r="AQ185" s="1080"/>
      <c r="AR185" s="1080"/>
      <c r="AS185" s="1080"/>
      <c r="AT185" s="1080"/>
      <c r="AU185" s="1080"/>
      <c r="AV185" s="1080"/>
      <c r="AW185" s="1080"/>
      <c r="AX185" s="1080"/>
      <c r="AY185" s="1080"/>
      <c r="AZ185" s="1080"/>
      <c r="BA185" s="1080"/>
      <c r="BB185" s="1080"/>
      <c r="BC185" s="1080"/>
      <c r="BD185" s="1080"/>
      <c r="BE185" s="1080"/>
    </row>
    <row r="186" spans="26:57" x14ac:dyDescent="0.35">
      <c r="Z186" s="1080"/>
      <c r="AA186" s="1080"/>
      <c r="AB186" s="1081"/>
      <c r="AC186" s="1114"/>
      <c r="AD186" s="1107"/>
      <c r="AE186" s="1081"/>
      <c r="AF186" s="1081"/>
      <c r="AG186" s="1081"/>
      <c r="AH186" s="1081"/>
      <c r="AI186" s="1081"/>
      <c r="AJ186" s="1081"/>
      <c r="AK186" s="1081"/>
      <c r="AL186" s="1081"/>
      <c r="AM186" s="1081"/>
      <c r="AN186" s="1081"/>
      <c r="AO186" s="1080"/>
      <c r="AP186" s="1080"/>
      <c r="AQ186" s="1080"/>
      <c r="AR186" s="1080"/>
      <c r="AS186" s="1080"/>
      <c r="AT186" s="1080"/>
      <c r="AU186" s="1080"/>
      <c r="AV186" s="1080"/>
      <c r="AW186" s="1080"/>
      <c r="AX186" s="1080"/>
      <c r="AY186" s="1080"/>
      <c r="AZ186" s="1080"/>
      <c r="BA186" s="1080"/>
      <c r="BB186" s="1080"/>
      <c r="BC186" s="1080"/>
      <c r="BD186" s="1080"/>
      <c r="BE186" s="1080"/>
    </row>
    <row r="187" spans="26:57" x14ac:dyDescent="0.35">
      <c r="Z187" s="1080"/>
      <c r="AA187" s="1080"/>
      <c r="AB187" s="1081"/>
      <c r="AC187" s="1114"/>
      <c r="AD187" s="1107"/>
      <c r="AE187" s="1081"/>
      <c r="AF187" s="1081"/>
      <c r="AG187" s="1081"/>
      <c r="AH187" s="1081"/>
      <c r="AI187" s="1081"/>
      <c r="AJ187" s="1081"/>
      <c r="AK187" s="1081"/>
      <c r="AL187" s="1081"/>
      <c r="AM187" s="1081"/>
      <c r="AN187" s="1081"/>
      <c r="AO187" s="1080"/>
      <c r="AP187" s="1080"/>
      <c r="AQ187" s="1080"/>
      <c r="AR187" s="1080"/>
      <c r="AS187" s="1080"/>
      <c r="AT187" s="1080"/>
      <c r="AU187" s="1080"/>
      <c r="AV187" s="1080"/>
      <c r="AW187" s="1080"/>
      <c r="AX187" s="1080"/>
      <c r="AY187" s="1080"/>
      <c r="AZ187" s="1080"/>
      <c r="BA187" s="1080"/>
      <c r="BB187" s="1080"/>
      <c r="BC187" s="1080"/>
      <c r="BD187" s="1080"/>
      <c r="BE187" s="1080"/>
    </row>
    <row r="188" spans="26:57" x14ac:dyDescent="0.35">
      <c r="Z188" s="1080"/>
      <c r="AA188" s="1080"/>
      <c r="AB188" s="1081"/>
      <c r="AC188" s="1114"/>
      <c r="AD188" s="1107"/>
      <c r="AE188" s="1081"/>
      <c r="AF188" s="1081"/>
      <c r="AG188" s="1081"/>
      <c r="AH188" s="1081"/>
      <c r="AI188" s="1081"/>
      <c r="AJ188" s="1081"/>
      <c r="AK188" s="1081"/>
      <c r="AL188" s="1081"/>
      <c r="AM188" s="1081"/>
      <c r="AN188" s="1081"/>
      <c r="AO188" s="1080"/>
      <c r="AP188" s="1080"/>
      <c r="AQ188" s="1080"/>
      <c r="AR188" s="1080"/>
      <c r="AS188" s="1080"/>
      <c r="AT188" s="1080"/>
      <c r="AU188" s="1080"/>
      <c r="AV188" s="1080"/>
      <c r="AW188" s="1080"/>
      <c r="AX188" s="1080"/>
      <c r="AY188" s="1080"/>
      <c r="AZ188" s="1080"/>
      <c r="BA188" s="1080"/>
      <c r="BB188" s="1080"/>
      <c r="BC188" s="1080"/>
      <c r="BD188" s="1080"/>
      <c r="BE188" s="1080"/>
    </row>
    <row r="189" spans="26:57" x14ac:dyDescent="0.35">
      <c r="Z189" s="1080"/>
      <c r="AA189" s="1080"/>
      <c r="AB189" s="1081"/>
      <c r="AC189" s="1114"/>
      <c r="AD189" s="1107"/>
      <c r="AE189" s="1081"/>
      <c r="AF189" s="1081"/>
      <c r="AG189" s="1081"/>
      <c r="AH189" s="1081"/>
      <c r="AI189" s="1081"/>
      <c r="AJ189" s="1081"/>
      <c r="AK189" s="1081"/>
      <c r="AL189" s="1081"/>
      <c r="AM189" s="1081"/>
      <c r="AN189" s="1081"/>
      <c r="AO189" s="1080"/>
      <c r="AP189" s="1080"/>
      <c r="AQ189" s="1080"/>
      <c r="AR189" s="1080"/>
      <c r="AS189" s="1080"/>
      <c r="AT189" s="1080"/>
      <c r="AU189" s="1080"/>
      <c r="AV189" s="1080"/>
      <c r="AW189" s="1080"/>
      <c r="AX189" s="1080"/>
      <c r="AY189" s="1080"/>
      <c r="AZ189" s="1080"/>
      <c r="BA189" s="1080"/>
      <c r="BB189" s="1080"/>
      <c r="BC189" s="1080"/>
      <c r="BD189" s="1080"/>
      <c r="BE189" s="1080"/>
    </row>
    <row r="190" spans="26:57" x14ac:dyDescent="0.35">
      <c r="Z190" s="1080"/>
      <c r="AA190" s="1080"/>
      <c r="AB190" s="1081"/>
      <c r="AC190" s="1114"/>
      <c r="AD190" s="1107"/>
      <c r="AE190" s="1081"/>
      <c r="AF190" s="1081"/>
      <c r="AG190" s="1081"/>
      <c r="AH190" s="1081"/>
      <c r="AI190" s="1081"/>
      <c r="AJ190" s="1081"/>
      <c r="AK190" s="1081"/>
      <c r="AL190" s="1081"/>
      <c r="AM190" s="1081"/>
      <c r="AN190" s="1081"/>
      <c r="AO190" s="1080"/>
      <c r="AP190" s="1080"/>
      <c r="AQ190" s="1080"/>
      <c r="AR190" s="1080"/>
      <c r="AS190" s="1080"/>
      <c r="AT190" s="1080"/>
      <c r="AU190" s="1080"/>
      <c r="AV190" s="1080"/>
      <c r="AW190" s="1080"/>
      <c r="AX190" s="1080"/>
      <c r="AY190" s="1080"/>
      <c r="AZ190" s="1080"/>
      <c r="BA190" s="1080"/>
      <c r="BB190" s="1080"/>
      <c r="BC190" s="1080"/>
      <c r="BD190" s="1080"/>
      <c r="BE190" s="1080"/>
    </row>
    <row r="191" spans="26:57" x14ac:dyDescent="0.35">
      <c r="Z191" s="1080"/>
      <c r="AA191" s="1080"/>
      <c r="AB191" s="1081"/>
      <c r="AC191" s="1114"/>
      <c r="AD191" s="1107"/>
      <c r="AE191" s="1081"/>
      <c r="AF191" s="1081"/>
      <c r="AG191" s="1081"/>
      <c r="AH191" s="1081"/>
      <c r="AI191" s="1081"/>
      <c r="AJ191" s="1081"/>
      <c r="AK191" s="1081"/>
      <c r="AL191" s="1081"/>
      <c r="AM191" s="1081"/>
      <c r="AN191" s="1081"/>
      <c r="AO191" s="1080"/>
      <c r="AP191" s="1080"/>
      <c r="AQ191" s="1080"/>
      <c r="AR191" s="1080"/>
      <c r="AS191" s="1080"/>
      <c r="AT191" s="1080"/>
      <c r="AU191" s="1080"/>
      <c r="AV191" s="1080"/>
      <c r="AW191" s="1080"/>
      <c r="AX191" s="1080"/>
      <c r="AY191" s="1080"/>
      <c r="AZ191" s="1080"/>
      <c r="BA191" s="1080"/>
      <c r="BB191" s="1080"/>
      <c r="BC191" s="1080"/>
      <c r="BD191" s="1080"/>
      <c r="BE191" s="1080"/>
    </row>
    <row r="192" spans="26:57" x14ac:dyDescent="0.35">
      <c r="Z192" s="1080"/>
      <c r="AA192" s="1080"/>
      <c r="AB192" s="1081"/>
      <c r="AC192" s="1114"/>
      <c r="AD192" s="1107"/>
      <c r="AE192" s="1081"/>
      <c r="AF192" s="1081"/>
      <c r="AG192" s="1081"/>
      <c r="AH192" s="1081"/>
      <c r="AI192" s="1081"/>
      <c r="AJ192" s="1081"/>
      <c r="AK192" s="1081"/>
      <c r="AL192" s="1081"/>
      <c r="AM192" s="1081"/>
      <c r="AN192" s="1081"/>
      <c r="AO192" s="1080"/>
      <c r="AP192" s="1080"/>
      <c r="AQ192" s="1080"/>
      <c r="AR192" s="1080"/>
      <c r="AS192" s="1080"/>
      <c r="AT192" s="1080"/>
      <c r="AU192" s="1080"/>
      <c r="AV192" s="1080"/>
      <c r="AW192" s="1080"/>
      <c r="AX192" s="1080"/>
      <c r="AY192" s="1080"/>
      <c r="AZ192" s="1080"/>
      <c r="BA192" s="1080"/>
      <c r="BB192" s="1080"/>
      <c r="BC192" s="1080"/>
      <c r="BD192" s="1080"/>
      <c r="BE192" s="1080"/>
    </row>
    <row r="193" spans="26:57" x14ac:dyDescent="0.35">
      <c r="Z193" s="1080"/>
      <c r="AA193" s="1080"/>
      <c r="AB193" s="1081"/>
      <c r="AC193" s="1114"/>
      <c r="AD193" s="1107"/>
      <c r="AE193" s="1081"/>
      <c r="AF193" s="1081"/>
      <c r="AG193" s="1081"/>
      <c r="AH193" s="1081"/>
      <c r="AI193" s="1081"/>
      <c r="AJ193" s="1081"/>
      <c r="AK193" s="1081"/>
      <c r="AL193" s="1081"/>
      <c r="AM193" s="1081"/>
      <c r="AN193" s="1081"/>
      <c r="AO193" s="1080"/>
      <c r="AP193" s="1080"/>
      <c r="AQ193" s="1080"/>
      <c r="AR193" s="1080"/>
      <c r="AS193" s="1080"/>
      <c r="AT193" s="1080"/>
      <c r="AU193" s="1080"/>
      <c r="AV193" s="1080"/>
      <c r="AW193" s="1080"/>
      <c r="AX193" s="1080"/>
      <c r="AY193" s="1080"/>
      <c r="AZ193" s="1080"/>
      <c r="BA193" s="1080"/>
      <c r="BB193" s="1080"/>
      <c r="BC193" s="1080"/>
      <c r="BD193" s="1080"/>
      <c r="BE193" s="1080"/>
    </row>
    <row r="194" spans="26:57" x14ac:dyDescent="0.35">
      <c r="Z194" s="1080"/>
      <c r="AA194" s="1080"/>
      <c r="AB194" s="1081"/>
      <c r="AC194" s="1114"/>
      <c r="AD194" s="1107"/>
      <c r="AE194" s="1081"/>
      <c r="AF194" s="1081"/>
      <c r="AG194" s="1081"/>
      <c r="AH194" s="1081"/>
      <c r="AI194" s="1081"/>
      <c r="AJ194" s="1081"/>
      <c r="AK194" s="1081"/>
      <c r="AL194" s="1081"/>
      <c r="AM194" s="1081"/>
      <c r="AN194" s="1081"/>
      <c r="AO194" s="1080"/>
      <c r="AP194" s="1080"/>
      <c r="AQ194" s="1080"/>
      <c r="AR194" s="1080"/>
      <c r="AS194" s="1080"/>
      <c r="AT194" s="1080"/>
      <c r="AU194" s="1080"/>
      <c r="AV194" s="1080"/>
      <c r="AW194" s="1080"/>
      <c r="AX194" s="1080"/>
      <c r="AY194" s="1080"/>
      <c r="AZ194" s="1080"/>
      <c r="BA194" s="1080"/>
      <c r="BB194" s="1080"/>
      <c r="BC194" s="1080"/>
      <c r="BD194" s="1080"/>
      <c r="BE194" s="1080"/>
    </row>
    <row r="195" spans="26:57" x14ac:dyDescent="0.35">
      <c r="Z195" s="1080"/>
      <c r="AA195" s="1080"/>
      <c r="AB195" s="1081"/>
      <c r="AC195" s="1114"/>
      <c r="AD195" s="1107"/>
      <c r="AE195" s="1081"/>
      <c r="AF195" s="1081"/>
      <c r="AG195" s="1081"/>
      <c r="AH195" s="1081"/>
      <c r="AI195" s="1081"/>
      <c r="AJ195" s="1081"/>
      <c r="AK195" s="1081"/>
      <c r="AL195" s="1081"/>
      <c r="AM195" s="1081"/>
      <c r="AN195" s="1081"/>
      <c r="AO195" s="1080"/>
      <c r="AP195" s="1080"/>
      <c r="AQ195" s="1080"/>
      <c r="AR195" s="1080"/>
      <c r="AS195" s="1080"/>
      <c r="AT195" s="1080"/>
      <c r="AU195" s="1080"/>
      <c r="AV195" s="1080"/>
      <c r="AW195" s="1080"/>
      <c r="AX195" s="1080"/>
      <c r="AY195" s="1080"/>
      <c r="AZ195" s="1080"/>
      <c r="BA195" s="1080"/>
      <c r="BB195" s="1080"/>
      <c r="BC195" s="1080"/>
      <c r="BD195" s="1080"/>
      <c r="BE195" s="1080"/>
    </row>
    <row r="196" spans="26:57" x14ac:dyDescent="0.35">
      <c r="Z196" s="1080"/>
      <c r="AA196" s="1080"/>
      <c r="AB196" s="1081"/>
      <c r="AC196" s="1114"/>
      <c r="AD196" s="1107"/>
      <c r="AE196" s="1081"/>
      <c r="AF196" s="1081"/>
      <c r="AG196" s="1081"/>
      <c r="AH196" s="1081"/>
      <c r="AI196" s="1081"/>
      <c r="AJ196" s="1081"/>
      <c r="AK196" s="1081"/>
      <c r="AL196" s="1081"/>
      <c r="AM196" s="1081"/>
      <c r="AN196" s="1081"/>
      <c r="AO196" s="1080"/>
      <c r="AP196" s="1080"/>
      <c r="AQ196" s="1080"/>
      <c r="AR196" s="1080"/>
      <c r="AS196" s="1080"/>
      <c r="AT196" s="1080"/>
      <c r="AU196" s="1080"/>
      <c r="AV196" s="1080"/>
      <c r="AW196" s="1080"/>
      <c r="AX196" s="1080"/>
      <c r="AY196" s="1080"/>
      <c r="AZ196" s="1080"/>
      <c r="BA196" s="1080"/>
      <c r="BB196" s="1080"/>
      <c r="BC196" s="1080"/>
      <c r="BD196" s="1080"/>
      <c r="BE196" s="1080"/>
    </row>
  </sheetData>
  <sheetProtection sheet="1" objects="1" scenarios="1"/>
  <mergeCells count="14">
    <mergeCell ref="AB70:AD70"/>
    <mergeCell ref="AB42:AC42"/>
    <mergeCell ref="AB43:AC43"/>
    <mergeCell ref="AB6:AD6"/>
    <mergeCell ref="AB7:AD7"/>
    <mergeCell ref="AB17:AC17"/>
    <mergeCell ref="AB95:AC95"/>
    <mergeCell ref="AB100:AC100"/>
    <mergeCell ref="AB105:AC105"/>
    <mergeCell ref="AB125:AC125"/>
    <mergeCell ref="AB73:AC73"/>
    <mergeCell ref="AB89:AC89"/>
    <mergeCell ref="AB91:AC91"/>
    <mergeCell ref="AB92:AC92"/>
  </mergeCells>
  <hyperlinks>
    <hyperlink ref="AD4" location="Start!A1" display="Back" xr:uid="{00000000-0004-0000-0A00-000000000000}"/>
  </hyperlinks>
  <pageMargins left="0.7" right="0.7" top="0.75" bottom="0.75" header="0.3" footer="0.3"/>
  <pageSetup scale="77" fitToHeight="5" orientation="portrait" r:id="rId1"/>
  <colBreaks count="1" manualBreakCount="1">
    <brk id="28" max="191" man="1"/>
  </colBreaks>
  <legacy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showGridLines="0" showRowColHeaders="0" workbookViewId="0">
      <selection activeCell="P19" sqref="P19"/>
    </sheetView>
  </sheetViews>
  <sheetFormatPr defaultRowHeight="14.5" x14ac:dyDescent="0.35"/>
  <cols>
    <col min="3" max="3" width="13.1796875" customWidth="1"/>
  </cols>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FFFF00"/>
  </sheetPr>
  <dimension ref="A1:O32"/>
  <sheetViews>
    <sheetView showGridLines="0" showRowColHeaders="0" zoomScaleNormal="100" workbookViewId="0"/>
  </sheetViews>
  <sheetFormatPr defaultRowHeight="14.5" x14ac:dyDescent="0.35"/>
  <cols>
    <col min="1" max="1" width="3.26953125" customWidth="1"/>
    <col min="3" max="3" width="6.81640625" customWidth="1"/>
    <col min="11" max="11" width="12.26953125" customWidth="1"/>
    <col min="12" max="12" width="17.7265625" customWidth="1"/>
    <col min="13" max="13" width="11.7265625" customWidth="1"/>
    <col min="14" max="14" width="3.7265625" style="1170" customWidth="1"/>
    <col min="15" max="15" width="29.7265625" style="1170" customWidth="1"/>
  </cols>
  <sheetData>
    <row r="1" spans="1:15" s="2" customFormat="1" ht="22.15" customHeight="1" x14ac:dyDescent="0.35">
      <c r="A1" s="1170"/>
      <c r="B1" s="1170"/>
      <c r="C1" s="1170"/>
      <c r="D1" s="1170"/>
      <c r="E1" s="1170"/>
      <c r="F1" s="1170"/>
      <c r="G1" s="1170"/>
      <c r="H1" s="1170"/>
      <c r="I1" s="1170"/>
      <c r="J1" s="1170"/>
      <c r="K1" s="1170"/>
      <c r="L1" s="1170"/>
      <c r="M1" s="1170"/>
      <c r="N1" s="1170"/>
      <c r="O1" s="1170"/>
    </row>
    <row r="2" spans="1:15" s="128" customFormat="1" ht="19.149999999999999" customHeight="1" x14ac:dyDescent="0.55000000000000004">
      <c r="A2" s="1191"/>
      <c r="B2" s="1371" t="s">
        <v>351</v>
      </c>
      <c r="C2" s="1371"/>
      <c r="D2" s="1190"/>
      <c r="E2" s="1190"/>
      <c r="F2" s="1190"/>
      <c r="G2" s="1190"/>
      <c r="H2" s="1190"/>
      <c r="I2" s="1190"/>
      <c r="J2" s="1190"/>
      <c r="K2" s="1190"/>
      <c r="L2" s="1190"/>
      <c r="M2" s="1192" t="s">
        <v>278</v>
      </c>
      <c r="N2" s="1190"/>
      <c r="O2" s="1191"/>
    </row>
    <row r="3" spans="1:15" ht="11.5" customHeight="1" x14ac:dyDescent="0.35">
      <c r="A3" s="1170"/>
      <c r="B3" s="1170"/>
      <c r="C3" s="1170"/>
      <c r="D3" s="1150"/>
      <c r="E3" s="1169"/>
      <c r="F3" s="1169"/>
      <c r="G3" s="1169"/>
      <c r="H3" s="1169"/>
      <c r="I3" s="1169"/>
      <c r="J3" s="1169"/>
      <c r="K3" s="1169"/>
      <c r="L3" s="1169"/>
      <c r="M3" s="1169"/>
      <c r="N3" s="1169"/>
    </row>
    <row r="4" spans="1:15" x14ac:dyDescent="0.35">
      <c r="A4" s="1170"/>
      <c r="B4" s="1170"/>
      <c r="C4" s="1170"/>
      <c r="D4" s="1170"/>
      <c r="E4" s="1170"/>
      <c r="F4" s="1170"/>
      <c r="G4" s="1170"/>
      <c r="H4" s="1170"/>
      <c r="I4" s="1170"/>
      <c r="J4" s="1170"/>
      <c r="K4" s="1170"/>
      <c r="L4" s="1170"/>
      <c r="M4" s="1170"/>
    </row>
    <row r="5" spans="1:15" x14ac:dyDescent="0.35">
      <c r="A5" s="1170"/>
      <c r="B5" s="1170"/>
      <c r="C5" s="1170"/>
      <c r="D5" s="1170"/>
      <c r="E5" s="1170"/>
      <c r="F5" s="1170"/>
      <c r="G5" s="1170"/>
      <c r="H5" s="1170"/>
      <c r="I5" s="1170"/>
      <c r="J5" s="1170"/>
      <c r="K5" s="1170"/>
      <c r="L5" s="1170"/>
      <c r="M5" s="1170"/>
    </row>
    <row r="6" spans="1:15" x14ac:dyDescent="0.35">
      <c r="A6" s="1170"/>
      <c r="B6" s="1170"/>
      <c r="C6" s="1170"/>
      <c r="D6" s="1170"/>
      <c r="E6" s="1170"/>
      <c r="F6" s="1170"/>
      <c r="G6" s="1170"/>
      <c r="H6" s="1170"/>
      <c r="I6" s="1170"/>
      <c r="J6" s="1170"/>
      <c r="K6" s="1170"/>
      <c r="L6" s="1170"/>
      <c r="M6" s="1170"/>
    </row>
    <row r="7" spans="1:15" x14ac:dyDescent="0.35">
      <c r="A7" s="1170"/>
      <c r="B7" s="1170"/>
      <c r="C7" s="1170"/>
      <c r="D7" s="1170"/>
      <c r="E7" s="1170"/>
      <c r="F7" s="1170"/>
      <c r="G7" s="1170"/>
      <c r="H7" s="1170"/>
      <c r="I7" s="1170"/>
      <c r="J7" s="1170"/>
      <c r="K7" s="1170"/>
      <c r="L7" s="1170"/>
      <c r="M7" s="1170"/>
    </row>
    <row r="8" spans="1:15" x14ac:dyDescent="0.35">
      <c r="A8" s="1170"/>
      <c r="B8" s="1170"/>
      <c r="C8" s="1170"/>
      <c r="D8" s="1170"/>
      <c r="E8" s="1170"/>
      <c r="F8" s="1170"/>
      <c r="G8" s="1170"/>
      <c r="H8" s="1170"/>
      <c r="I8" s="1170"/>
      <c r="J8" s="1170"/>
      <c r="K8" s="1170"/>
      <c r="L8" s="1170"/>
      <c r="M8" s="1170"/>
    </row>
    <row r="9" spans="1:15" x14ac:dyDescent="0.35">
      <c r="A9" s="1170"/>
      <c r="B9" s="1170"/>
      <c r="C9" s="1170"/>
      <c r="D9" s="1170"/>
      <c r="E9" s="1170"/>
      <c r="F9" s="1170"/>
      <c r="G9" s="1170"/>
      <c r="H9" s="1170"/>
      <c r="I9" s="1170"/>
      <c r="J9" s="1170"/>
      <c r="K9" s="1170"/>
      <c r="L9" s="1170"/>
      <c r="M9" s="1170"/>
    </row>
    <row r="10" spans="1:15" x14ac:dyDescent="0.35">
      <c r="A10" s="1170"/>
      <c r="B10" s="1170"/>
      <c r="C10" s="1170"/>
      <c r="D10" s="1170"/>
      <c r="E10" s="1170"/>
      <c r="F10" s="1170"/>
      <c r="G10" s="1170"/>
      <c r="H10" s="1170"/>
      <c r="I10" s="1170"/>
      <c r="J10" s="1170"/>
      <c r="K10" s="1170"/>
      <c r="L10" s="1170"/>
      <c r="M10" s="1170"/>
    </row>
    <row r="11" spans="1:15" ht="23.5" x14ac:dyDescent="0.45">
      <c r="A11" s="1170"/>
      <c r="B11" s="991"/>
      <c r="C11" s="992"/>
      <c r="D11" s="992"/>
      <c r="E11" s="992"/>
      <c r="F11" s="992"/>
      <c r="G11" s="992"/>
      <c r="H11" s="992"/>
      <c r="I11" s="992"/>
      <c r="J11" s="993"/>
      <c r="K11" s="992"/>
      <c r="L11" s="1170"/>
      <c r="M11" s="1170"/>
    </row>
    <row r="12" spans="1:15" ht="18.5" x14ac:dyDescent="0.45">
      <c r="A12" s="1170"/>
      <c r="B12" s="992"/>
      <c r="C12" s="1193"/>
      <c r="D12" s="992"/>
      <c r="E12" s="992"/>
      <c r="F12" s="992"/>
      <c r="G12" s="992"/>
      <c r="H12" s="992"/>
      <c r="I12" s="992"/>
      <c r="J12" s="992"/>
      <c r="K12" s="992"/>
      <c r="L12" s="1170"/>
      <c r="M12" s="1170"/>
    </row>
    <row r="13" spans="1:15" x14ac:dyDescent="0.35">
      <c r="A13" s="1170"/>
      <c r="B13" s="1170"/>
      <c r="C13" s="1170"/>
      <c r="D13" s="1170"/>
      <c r="E13" s="1170"/>
      <c r="F13" s="1170"/>
      <c r="G13" s="1170"/>
      <c r="H13" s="1170"/>
      <c r="I13" s="1170"/>
      <c r="J13" s="1170"/>
      <c r="K13" s="1170"/>
      <c r="L13" s="1170"/>
      <c r="M13" s="1170"/>
    </row>
    <row r="14" spans="1:15" x14ac:dyDescent="0.35">
      <c r="A14" s="1170"/>
      <c r="B14" s="1170"/>
      <c r="C14" s="1170"/>
      <c r="D14" s="1170"/>
      <c r="E14" s="1170"/>
      <c r="F14" s="1170"/>
      <c r="G14" s="1170"/>
      <c r="H14" s="1170"/>
      <c r="I14" s="1170"/>
      <c r="J14" s="1170"/>
      <c r="K14" s="1170"/>
      <c r="L14" s="1170"/>
      <c r="M14" s="1170"/>
    </row>
    <row r="15" spans="1:15" x14ac:dyDescent="0.35">
      <c r="A15" s="1170"/>
      <c r="B15" s="1170"/>
      <c r="C15" s="1170"/>
      <c r="D15" s="1170"/>
      <c r="E15" s="1170"/>
      <c r="F15" s="1170"/>
      <c r="G15" s="1170"/>
      <c r="H15" s="1170"/>
      <c r="I15" s="1170"/>
      <c r="J15" s="1170"/>
      <c r="K15" s="1170"/>
      <c r="L15" s="1170"/>
      <c r="M15" s="1170"/>
    </row>
    <row r="16" spans="1:15" x14ac:dyDescent="0.35">
      <c r="A16" s="1170"/>
      <c r="B16" s="1170"/>
      <c r="C16" s="1170"/>
      <c r="D16" s="1170"/>
      <c r="E16" s="1170"/>
      <c r="F16" s="1170"/>
      <c r="G16" s="1170"/>
      <c r="H16" s="1170"/>
      <c r="I16" s="1170"/>
      <c r="J16" s="1170"/>
      <c r="K16" s="1170"/>
      <c r="L16" s="1170"/>
      <c r="M16" s="1170"/>
    </row>
    <row r="17" spans="1:13" x14ac:dyDescent="0.35">
      <c r="A17" s="1170"/>
      <c r="B17" s="1170"/>
      <c r="C17" s="1170"/>
      <c r="D17" s="1170"/>
      <c r="E17" s="1170"/>
      <c r="F17" s="1170"/>
      <c r="G17" s="1170"/>
      <c r="H17" s="1170"/>
      <c r="I17" s="1170"/>
      <c r="J17" s="1170"/>
      <c r="K17" s="1170"/>
      <c r="L17" s="1170"/>
      <c r="M17" s="1170"/>
    </row>
    <row r="18" spans="1:13" x14ac:dyDescent="0.35">
      <c r="A18" s="1170"/>
      <c r="B18" s="1170"/>
      <c r="C18" s="1170"/>
      <c r="D18" s="1170"/>
      <c r="E18" s="1170"/>
      <c r="F18" s="1170"/>
      <c r="G18" s="1170"/>
      <c r="H18" s="1170"/>
      <c r="I18" s="1170"/>
      <c r="J18" s="1170"/>
      <c r="K18" s="1170"/>
      <c r="L18" s="1170"/>
      <c r="M18" s="1170"/>
    </row>
    <row r="19" spans="1:13" x14ac:dyDescent="0.35">
      <c r="A19" s="1170"/>
      <c r="B19" s="1170"/>
      <c r="C19" s="1170"/>
      <c r="D19" s="1170"/>
      <c r="E19" s="1170"/>
      <c r="F19" s="1170"/>
      <c r="G19" s="1170"/>
      <c r="H19" s="1170"/>
      <c r="I19" s="1170"/>
      <c r="J19" s="1170"/>
      <c r="K19" s="1170"/>
      <c r="L19" s="1170"/>
      <c r="M19" s="1170"/>
    </row>
    <row r="20" spans="1:13" x14ac:dyDescent="0.35">
      <c r="A20" s="1170"/>
      <c r="B20" s="1170"/>
      <c r="C20" s="1170"/>
      <c r="D20" s="1170"/>
      <c r="E20" s="1170"/>
      <c r="F20" s="1170"/>
      <c r="G20" s="1170"/>
      <c r="H20" s="1170"/>
      <c r="I20" s="1170"/>
      <c r="J20" s="1170"/>
      <c r="K20" s="1170"/>
      <c r="L20" s="1170"/>
      <c r="M20" s="1170"/>
    </row>
    <row r="21" spans="1:13" x14ac:dyDescent="0.35">
      <c r="A21" s="1170"/>
      <c r="B21" s="1170"/>
      <c r="C21" s="1170"/>
      <c r="D21" s="1170"/>
      <c r="E21" s="1170"/>
      <c r="F21" s="1170"/>
      <c r="G21" s="1170"/>
      <c r="H21" s="1170"/>
      <c r="I21" s="1170"/>
      <c r="J21" s="1170"/>
      <c r="K21" s="1170"/>
      <c r="L21" s="1170"/>
      <c r="M21" s="1170"/>
    </row>
    <row r="22" spans="1:13" x14ac:dyDescent="0.35">
      <c r="A22" s="1170"/>
      <c r="B22" s="1170"/>
      <c r="C22" s="1170"/>
      <c r="D22" s="1170"/>
      <c r="E22" s="1170"/>
      <c r="F22" s="1170"/>
      <c r="G22" s="1170"/>
      <c r="H22" s="1170"/>
      <c r="I22" s="1170"/>
      <c r="J22" s="1170"/>
      <c r="K22" s="1170"/>
      <c r="L22" s="1170"/>
      <c r="M22" s="1170"/>
    </row>
    <row r="23" spans="1:13" x14ac:dyDescent="0.35">
      <c r="A23" s="1170"/>
      <c r="B23" s="1170"/>
      <c r="C23" s="1170"/>
      <c r="D23" s="1170"/>
      <c r="E23" s="1170"/>
      <c r="F23" s="1170"/>
      <c r="G23" s="1170"/>
      <c r="H23" s="1170"/>
      <c r="I23" s="1170"/>
      <c r="J23" s="1170"/>
      <c r="K23" s="1170"/>
      <c r="L23" s="1170"/>
      <c r="M23" s="1170"/>
    </row>
    <row r="24" spans="1:13" x14ac:dyDescent="0.35">
      <c r="A24" s="1170"/>
      <c r="B24" s="1170"/>
      <c r="C24" s="1170"/>
      <c r="D24" s="1170"/>
      <c r="E24" s="1170"/>
      <c r="F24" s="1170"/>
      <c r="G24" s="1170"/>
      <c r="H24" s="1170"/>
      <c r="I24" s="1170"/>
      <c r="J24" s="1170"/>
      <c r="K24" s="1170"/>
      <c r="L24" s="1170"/>
      <c r="M24" s="1170"/>
    </row>
    <row r="25" spans="1:13" x14ac:dyDescent="0.35">
      <c r="A25" s="1170"/>
      <c r="B25" s="1170"/>
      <c r="C25" s="1170"/>
      <c r="D25" s="1170"/>
      <c r="E25" s="1170"/>
      <c r="F25" s="1170"/>
      <c r="G25" s="1170"/>
      <c r="H25" s="1170"/>
      <c r="I25" s="1170"/>
      <c r="J25" s="1170"/>
      <c r="K25" s="1170"/>
      <c r="L25" s="1170"/>
      <c r="M25" s="1170"/>
    </row>
    <row r="26" spans="1:13" x14ac:dyDescent="0.35">
      <c r="A26" s="1170"/>
      <c r="B26" s="1170"/>
      <c r="C26" s="1170"/>
      <c r="D26" s="1170"/>
      <c r="E26" s="1170"/>
      <c r="F26" s="1170"/>
      <c r="G26" s="1170"/>
      <c r="H26" s="1170"/>
      <c r="I26" s="1170"/>
      <c r="J26" s="1170"/>
      <c r="K26" s="1170"/>
      <c r="L26" s="1170"/>
      <c r="M26" s="1170"/>
    </row>
    <row r="27" spans="1:13" x14ac:dyDescent="0.35">
      <c r="A27" s="1170"/>
      <c r="B27" s="1170"/>
      <c r="C27" s="1170"/>
      <c r="D27" s="1170"/>
      <c r="E27" s="1170"/>
      <c r="F27" s="1170"/>
      <c r="G27" s="1170"/>
      <c r="H27" s="1170"/>
      <c r="I27" s="1170"/>
      <c r="J27" s="1170"/>
      <c r="K27" s="1170"/>
      <c r="L27" s="1170"/>
      <c r="M27" s="1170"/>
    </row>
    <row r="28" spans="1:13" x14ac:dyDescent="0.35">
      <c r="A28" s="1170"/>
      <c r="B28" s="1170"/>
      <c r="C28" s="1170"/>
      <c r="D28" s="1170"/>
      <c r="E28" s="1170"/>
      <c r="F28" s="1170"/>
      <c r="G28" s="1170"/>
      <c r="H28" s="1170"/>
      <c r="I28" s="1170"/>
      <c r="J28" s="1170"/>
      <c r="K28" s="1170"/>
      <c r="L28" s="1170"/>
      <c r="M28" s="1170"/>
    </row>
    <row r="29" spans="1:13" x14ac:dyDescent="0.35">
      <c r="A29" s="1170"/>
      <c r="B29" s="1170"/>
      <c r="C29" s="1170"/>
      <c r="D29" s="1170"/>
      <c r="E29" s="1170"/>
      <c r="F29" s="1170"/>
      <c r="G29" s="1170"/>
      <c r="H29" s="1170"/>
      <c r="I29" s="1170"/>
      <c r="J29" s="1170"/>
      <c r="K29" s="1170"/>
      <c r="L29" s="1170"/>
      <c r="M29" s="1170"/>
    </row>
    <row r="31" spans="1:13" x14ac:dyDescent="0.35">
      <c r="B31" s="1194"/>
    </row>
    <row r="32" spans="1:13" x14ac:dyDescent="0.35">
      <c r="B32" s="1194"/>
    </row>
  </sheetData>
  <mergeCells count="1">
    <mergeCell ref="B2:C2"/>
  </mergeCells>
  <hyperlinks>
    <hyperlink ref="M2" location="Start!A1" display="Back" xr:uid="{00000000-0004-0000-0100-000000000000}"/>
  </hyperlinks>
  <pageMargins left="0.7" right="0.7" top="0.75" bottom="0.75" header="0.3" footer="0.3"/>
  <pageSetup scale="65" orientation="portrait" r:id="rId1"/>
  <headerFooter>
    <oddHeader>Page &amp;P&amp;R</oddHeader>
    <oddFooter xml:space="preserve">&amp;LPage &amp;P of &amp;N&amp;RPrinted &amp;D </oddFooter>
  </headerFooter>
  <colBreaks count="1" manualBreakCount="1">
    <brk id="14" max="1048575" man="1"/>
  </colBreaks>
  <drawing r:id="rId2"/>
  <legacyDrawing r:id="rId3"/>
  <oleObjects>
    <mc:AlternateContent xmlns:mc="http://schemas.openxmlformats.org/markup-compatibility/2006">
      <mc:Choice Requires="x14">
        <oleObject progId="Word.Document.12" dvAspect="DVASPECT_ICON" shapeId="3073" r:id="rId4">
          <objectPr defaultSize="0" autoPict="0" altText="" r:id="rId5">
            <anchor moveWithCells="1">
              <from>
                <xdr:col>8</xdr:col>
                <xdr:colOff>50800</xdr:colOff>
                <xdr:row>4</xdr:row>
                <xdr:rowOff>127000</xdr:rowOff>
              </from>
              <to>
                <xdr:col>9</xdr:col>
                <xdr:colOff>146050</xdr:colOff>
                <xdr:row>8</xdr:row>
                <xdr:rowOff>57150</xdr:rowOff>
              </to>
            </anchor>
          </objectPr>
        </oleObject>
      </mc:Choice>
      <mc:Fallback>
        <oleObject progId="Word.Document.12" dvAspect="DVASPECT_ICON" shapeId="3073" r:id="rId4"/>
      </mc:Fallback>
    </mc:AlternateContent>
    <mc:AlternateContent xmlns:mc="http://schemas.openxmlformats.org/markup-compatibility/2006">
      <mc:Choice Requires="x14">
        <oleObject progId="Document" dvAspect="DVASPECT_ICON" shapeId="3076" r:id="rId6">
          <objectPr defaultSize="0" autoPict="0" r:id="rId7">
            <anchor moveWithCells="1">
              <from>
                <xdr:col>5</xdr:col>
                <xdr:colOff>76200</xdr:colOff>
                <xdr:row>19</xdr:row>
                <xdr:rowOff>171450</xdr:rowOff>
              </from>
              <to>
                <xdr:col>6</xdr:col>
                <xdr:colOff>381000</xdr:colOff>
                <xdr:row>23</xdr:row>
                <xdr:rowOff>107950</xdr:rowOff>
              </to>
            </anchor>
          </objectPr>
        </oleObject>
      </mc:Choice>
      <mc:Fallback>
        <oleObject progId="Document" dvAspect="DVASPECT_ICON" shapeId="3076" r:id="rId6"/>
      </mc:Fallback>
    </mc:AlternateContent>
    <mc:AlternateContent xmlns:mc="http://schemas.openxmlformats.org/markup-compatibility/2006">
      <mc:Choice Requires="x14">
        <oleObject progId="Document" dvAspect="DVASPECT_ICON" shapeId="3080" r:id="rId8">
          <objectPr defaultSize="0" r:id="rId9">
            <anchor moveWithCells="1">
              <from>
                <xdr:col>6</xdr:col>
                <xdr:colOff>279400</xdr:colOff>
                <xdr:row>4</xdr:row>
                <xdr:rowOff>127000</xdr:rowOff>
              </from>
              <to>
                <xdr:col>7</xdr:col>
                <xdr:colOff>584200</xdr:colOff>
                <xdr:row>8</xdr:row>
                <xdr:rowOff>50800</xdr:rowOff>
              </to>
            </anchor>
          </objectPr>
        </oleObject>
      </mc:Choice>
      <mc:Fallback>
        <oleObject progId="Document" dvAspect="DVASPECT_ICON" shapeId="3080" r:id="rId8"/>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W172"/>
  <sheetViews>
    <sheetView topLeftCell="A103" zoomScale="80" zoomScaleNormal="80" workbookViewId="0">
      <selection activeCell="T23" sqref="T23"/>
    </sheetView>
  </sheetViews>
  <sheetFormatPr defaultRowHeight="14.5" x14ac:dyDescent="0.35"/>
  <cols>
    <col min="1" max="1" width="2.1796875" style="2" customWidth="1"/>
    <col min="2" max="2" width="23.7265625" customWidth="1"/>
    <col min="3" max="3" width="6.26953125" customWidth="1"/>
    <col min="5" max="5" width="7" customWidth="1"/>
    <col min="7" max="7" width="9.54296875" customWidth="1"/>
    <col min="8" max="8" width="17.1796875" customWidth="1"/>
    <col min="9" max="9" width="10.453125" customWidth="1"/>
    <col min="10" max="10" width="11.81640625" customWidth="1"/>
    <col min="11" max="11" width="11.1796875" customWidth="1"/>
    <col min="12" max="12" width="12.26953125" customWidth="1"/>
    <col min="13" max="13" width="10.26953125" customWidth="1"/>
    <col min="14" max="14" width="12.453125" customWidth="1"/>
    <col min="15" max="15" width="11.453125" customWidth="1"/>
    <col min="16" max="16" width="15.453125" customWidth="1"/>
    <col min="19" max="19" width="9.1796875" customWidth="1"/>
    <col min="21" max="21" width="14.54296875" customWidth="1"/>
  </cols>
  <sheetData>
    <row r="1" spans="2:16" ht="15" thickBot="1" x14ac:dyDescent="0.4">
      <c r="B1" s="264"/>
      <c r="C1" s="264"/>
      <c r="D1" s="264"/>
      <c r="E1" s="264"/>
      <c r="F1" s="264"/>
      <c r="G1" s="264"/>
      <c r="H1" s="264"/>
      <c r="I1" s="264"/>
      <c r="J1" s="264"/>
      <c r="K1" s="264"/>
      <c r="L1" s="265"/>
      <c r="M1" s="266"/>
      <c r="N1" s="266"/>
      <c r="O1" s="267"/>
      <c r="P1" s="268"/>
    </row>
    <row r="2" spans="2:16" ht="28" thickTop="1" x14ac:dyDescent="0.55000000000000004">
      <c r="B2" s="649" t="s">
        <v>354</v>
      </c>
      <c r="C2" s="650"/>
      <c r="D2" s="651"/>
      <c r="E2" s="651"/>
      <c r="F2" s="651"/>
      <c r="G2" s="651"/>
      <c r="H2" s="651"/>
      <c r="I2" s="651"/>
      <c r="J2" s="651"/>
      <c r="K2" s="651"/>
      <c r="L2" s="652"/>
      <c r="M2" s="651"/>
      <c r="N2" s="651"/>
      <c r="O2" s="653"/>
      <c r="P2" s="770" t="s">
        <v>278</v>
      </c>
    </row>
    <row r="3" spans="2:16" ht="20" x14ac:dyDescent="0.4">
      <c r="B3" s="654"/>
      <c r="C3" s="269"/>
      <c r="D3" s="655"/>
      <c r="E3" s="655"/>
      <c r="F3" s="655"/>
      <c r="G3" s="655"/>
      <c r="H3" s="655"/>
      <c r="I3" s="655"/>
      <c r="J3" s="655"/>
      <c r="K3" s="269"/>
      <c r="L3" s="656"/>
      <c r="M3" s="269"/>
      <c r="N3" s="269"/>
      <c r="O3" s="284"/>
      <c r="P3" s="657"/>
    </row>
    <row r="4" spans="2:16" ht="36" customHeight="1" x14ac:dyDescent="0.4">
      <c r="B4" s="658" t="s">
        <v>355</v>
      </c>
      <c r="C4" s="1373" t="str">
        <f>IF(Start!U11="","",Start!U11)</f>
        <v/>
      </c>
      <c r="D4" s="1374"/>
      <c r="E4" s="1374"/>
      <c r="F4" s="1374"/>
      <c r="G4" s="1374"/>
      <c r="H4" s="1374"/>
      <c r="I4" s="1374"/>
      <c r="J4" s="1374"/>
      <c r="K4" s="269"/>
      <c r="L4" s="656"/>
      <c r="M4" s="269"/>
      <c r="N4" s="269"/>
      <c r="O4" s="284"/>
      <c r="P4" s="657"/>
    </row>
    <row r="5" spans="2:16" ht="43.5" customHeight="1" x14ac:dyDescent="0.4">
      <c r="B5" s="658" t="s">
        <v>356</v>
      </c>
      <c r="C5" s="1375"/>
      <c r="D5" s="1376"/>
      <c r="E5" s="1376"/>
      <c r="F5" s="1376"/>
      <c r="G5" s="1376"/>
      <c r="H5" s="1376"/>
      <c r="I5" s="1376"/>
      <c r="J5" s="1376"/>
      <c r="K5" s="269"/>
      <c r="L5" s="656"/>
      <c r="M5" s="659"/>
      <c r="N5" s="269"/>
      <c r="O5" s="284"/>
      <c r="P5" s="657"/>
    </row>
    <row r="6" spans="2:16" x14ac:dyDescent="0.35">
      <c r="B6" s="658"/>
      <c r="C6" s="270"/>
      <c r="D6" s="270"/>
      <c r="E6" s="270"/>
      <c r="F6" s="270"/>
      <c r="G6" s="270"/>
      <c r="H6" s="270"/>
      <c r="I6" s="270"/>
      <c r="J6" s="270"/>
      <c r="K6" s="269"/>
      <c r="L6" s="656"/>
      <c r="M6" s="269"/>
      <c r="N6" s="269"/>
      <c r="O6" s="284"/>
      <c r="P6" s="657"/>
    </row>
    <row r="7" spans="2:16" x14ac:dyDescent="0.35">
      <c r="B7" s="660" t="s">
        <v>357</v>
      </c>
      <c r="C7" s="271"/>
      <c r="D7" s="271"/>
      <c r="E7" s="271"/>
      <c r="F7" s="271"/>
      <c r="G7" s="272"/>
      <c r="H7" s="1377" t="s">
        <v>358</v>
      </c>
      <c r="I7" s="1377"/>
      <c r="J7" s="1377"/>
      <c r="K7" s="273"/>
      <c r="L7" s="1378" t="s">
        <v>359</v>
      </c>
      <c r="M7" s="1379"/>
      <c r="N7" s="1380"/>
      <c r="O7" s="274"/>
      <c r="P7" s="661" t="s">
        <v>360</v>
      </c>
    </row>
    <row r="8" spans="2:16" x14ac:dyDescent="0.35">
      <c r="B8" s="662"/>
      <c r="C8" s="268"/>
      <c r="D8" s="276"/>
      <c r="E8" s="276"/>
      <c r="F8" s="277"/>
      <c r="G8" s="278"/>
      <c r="H8" s="279" t="s">
        <v>361</v>
      </c>
      <c r="I8" s="280"/>
      <c r="J8" s="281" t="s">
        <v>362</v>
      </c>
      <c r="K8" s="268"/>
      <c r="L8" s="282" t="s">
        <v>361</v>
      </c>
      <c r="M8" s="283"/>
      <c r="N8" s="279" t="s">
        <v>362</v>
      </c>
      <c r="O8" s="284"/>
      <c r="P8" s="663"/>
    </row>
    <row r="9" spans="2:16" x14ac:dyDescent="0.35">
      <c r="B9" s="664"/>
      <c r="C9" s="285"/>
      <c r="D9" s="286" t="s">
        <v>363</v>
      </c>
      <c r="E9" s="285"/>
      <c r="F9" s="287"/>
      <c r="G9" s="288"/>
      <c r="H9" s="289"/>
      <c r="I9" s="290"/>
      <c r="J9" s="291"/>
      <c r="K9" s="292"/>
      <c r="L9" s="293" t="str">
        <f>IF(H9=0,"",1-H9)</f>
        <v/>
      </c>
      <c r="M9" s="294"/>
      <c r="N9" s="295" t="str">
        <f>IF(H9=0,"",L9*(J9/H9))</f>
        <v/>
      </c>
      <c r="O9" s="296"/>
      <c r="P9" s="665" t="str">
        <f>IF(H9=0,"",J9+N9)</f>
        <v/>
      </c>
    </row>
    <row r="10" spans="2:16" x14ac:dyDescent="0.35">
      <c r="B10" s="662"/>
      <c r="C10" s="268"/>
      <c r="D10" s="268"/>
      <c r="E10" s="268"/>
      <c r="F10" s="268"/>
      <c r="G10" s="268"/>
      <c r="H10" s="269"/>
      <c r="I10" s="268"/>
      <c r="J10" s="268"/>
      <c r="K10" s="268"/>
      <c r="L10" s="561"/>
      <c r="M10" s="268"/>
      <c r="N10" s="268"/>
      <c r="O10" s="353"/>
      <c r="P10" s="657"/>
    </row>
    <row r="11" spans="2:16" x14ac:dyDescent="0.35">
      <c r="B11" s="666" t="s">
        <v>364</v>
      </c>
      <c r="C11" s="268"/>
      <c r="D11" s="268"/>
      <c r="E11" s="268"/>
      <c r="F11" s="268"/>
      <c r="G11" s="268"/>
      <c r="H11" s="268"/>
      <c r="I11" s="268"/>
      <c r="J11" s="268"/>
      <c r="K11" s="268"/>
      <c r="L11" s="561"/>
      <c r="M11" s="268"/>
      <c r="N11" s="268"/>
      <c r="O11" s="353"/>
      <c r="P11" s="657"/>
    </row>
    <row r="12" spans="2:16" x14ac:dyDescent="0.35">
      <c r="B12" s="1381"/>
      <c r="C12" s="1382"/>
      <c r="D12" s="1382"/>
      <c r="E12" s="1382"/>
      <c r="F12" s="1382"/>
      <c r="G12" s="1382"/>
      <c r="H12" s="1383" t="s">
        <v>365</v>
      </c>
      <c r="I12" s="1384"/>
      <c r="J12" s="1384"/>
      <c r="K12" s="1385" t="s">
        <v>366</v>
      </c>
      <c r="L12" s="1383" t="s">
        <v>367</v>
      </c>
      <c r="M12" s="1384"/>
      <c r="N12" s="1384"/>
      <c r="O12" s="297"/>
      <c r="P12" s="667" t="s">
        <v>115</v>
      </c>
    </row>
    <row r="13" spans="2:16" ht="26.5" x14ac:dyDescent="0.35">
      <c r="B13" s="1388" t="s">
        <v>368</v>
      </c>
      <c r="C13" s="1389"/>
      <c r="D13" s="1389"/>
      <c r="E13" s="1389"/>
      <c r="F13" s="1389"/>
      <c r="G13" s="1389"/>
      <c r="H13" s="299" t="s">
        <v>369</v>
      </c>
      <c r="I13" s="298" t="s">
        <v>370</v>
      </c>
      <c r="J13" s="298" t="s">
        <v>362</v>
      </c>
      <c r="K13" s="1386"/>
      <c r="L13" s="298" t="s">
        <v>371</v>
      </c>
      <c r="M13" s="298" t="s">
        <v>372</v>
      </c>
      <c r="N13" s="298" t="s">
        <v>362</v>
      </c>
      <c r="O13" s="300"/>
      <c r="P13" s="668"/>
    </row>
    <row r="14" spans="2:16" x14ac:dyDescent="0.35">
      <c r="B14" s="1390"/>
      <c r="C14" s="1391"/>
      <c r="D14" s="1391"/>
      <c r="E14" s="1391"/>
      <c r="F14" s="1391"/>
      <c r="G14" s="1391"/>
      <c r="H14" s="302"/>
      <c r="I14" s="303"/>
      <c r="J14" s="304"/>
      <c r="K14" s="1386"/>
      <c r="L14" s="302"/>
      <c r="M14" s="305"/>
      <c r="N14" s="306"/>
      <c r="O14" s="300"/>
      <c r="P14" s="669">
        <f t="shared" ref="P14:P19" si="0">N14+J14</f>
        <v>0</v>
      </c>
    </row>
    <row r="15" spans="2:16" x14ac:dyDescent="0.35">
      <c r="B15" s="1394"/>
      <c r="C15" s="1395"/>
      <c r="D15" s="1395"/>
      <c r="E15" s="1395"/>
      <c r="F15" s="1395"/>
      <c r="G15" s="1395"/>
      <c r="H15" s="302"/>
      <c r="I15" s="307"/>
      <c r="J15" s="304"/>
      <c r="K15" s="1386"/>
      <c r="L15" s="302"/>
      <c r="M15" s="309"/>
      <c r="N15" s="306"/>
      <c r="O15" s="310"/>
      <c r="P15" s="670">
        <f t="shared" si="0"/>
        <v>0</v>
      </c>
    </row>
    <row r="16" spans="2:16" x14ac:dyDescent="0.35">
      <c r="B16" s="1394"/>
      <c r="C16" s="1395"/>
      <c r="D16" s="1395"/>
      <c r="E16" s="1395"/>
      <c r="F16" s="1395"/>
      <c r="G16" s="1395"/>
      <c r="H16" s="302"/>
      <c r="I16" s="307"/>
      <c r="J16" s="304"/>
      <c r="K16" s="1386"/>
      <c r="L16" s="302"/>
      <c r="M16" s="309"/>
      <c r="N16" s="306"/>
      <c r="O16" s="310"/>
      <c r="P16" s="670">
        <f t="shared" si="0"/>
        <v>0</v>
      </c>
    </row>
    <row r="17" spans="2:16" x14ac:dyDescent="0.35">
      <c r="B17" s="1394"/>
      <c r="C17" s="1395"/>
      <c r="D17" s="1395"/>
      <c r="E17" s="1395"/>
      <c r="F17" s="1395"/>
      <c r="G17" s="1395"/>
      <c r="H17" s="302"/>
      <c r="I17" s="307"/>
      <c r="J17" s="304"/>
      <c r="K17" s="1386"/>
      <c r="L17" s="302"/>
      <c r="M17" s="309"/>
      <c r="N17" s="306"/>
      <c r="O17" s="310"/>
      <c r="P17" s="670">
        <f t="shared" si="0"/>
        <v>0</v>
      </c>
    </row>
    <row r="18" spans="2:16" x14ac:dyDescent="0.35">
      <c r="B18" s="1394"/>
      <c r="C18" s="1395"/>
      <c r="D18" s="1395"/>
      <c r="E18" s="1395"/>
      <c r="F18" s="1395"/>
      <c r="G18" s="1395"/>
      <c r="H18" s="302"/>
      <c r="I18" s="307"/>
      <c r="J18" s="304"/>
      <c r="K18" s="1386"/>
      <c r="L18" s="302"/>
      <c r="M18" s="309"/>
      <c r="N18" s="306"/>
      <c r="O18" s="310"/>
      <c r="P18" s="670">
        <f t="shared" si="0"/>
        <v>0</v>
      </c>
    </row>
    <row r="19" spans="2:16" ht="15" thickBot="1" x14ac:dyDescent="0.4">
      <c r="B19" s="1396"/>
      <c r="C19" s="1397"/>
      <c r="D19" s="1397"/>
      <c r="E19" s="1397"/>
      <c r="F19" s="1397"/>
      <c r="G19" s="1397"/>
      <c r="H19" s="311"/>
      <c r="I19" s="312"/>
      <c r="J19" s="304"/>
      <c r="K19" s="1386"/>
      <c r="L19" s="302"/>
      <c r="M19" s="309"/>
      <c r="N19" s="306"/>
      <c r="O19" s="310"/>
      <c r="P19" s="671">
        <f t="shared" si="0"/>
        <v>0</v>
      </c>
    </row>
    <row r="20" spans="2:16" ht="15" thickBot="1" x14ac:dyDescent="0.4">
      <c r="B20" s="672" t="s">
        <v>373</v>
      </c>
      <c r="C20" s="313"/>
      <c r="D20" s="313"/>
      <c r="E20" s="313"/>
      <c r="F20" s="313"/>
      <c r="G20" s="313"/>
      <c r="H20" s="314"/>
      <c r="I20" s="315"/>
      <c r="J20" s="316">
        <f>SUM(J14:J19)</f>
        <v>0</v>
      </c>
      <c r="K20" s="1387"/>
      <c r="L20" s="1372"/>
      <c r="M20" s="1372"/>
      <c r="N20" s="308">
        <f>SUM(N14:N19)</f>
        <v>0</v>
      </c>
      <c r="O20" s="317"/>
      <c r="P20" s="673">
        <f>SUM(P14:P19)</f>
        <v>0</v>
      </c>
    </row>
    <row r="21" spans="2:16" x14ac:dyDescent="0.35">
      <c r="B21" s="666"/>
      <c r="C21" s="318"/>
      <c r="D21" s="318"/>
      <c r="E21" s="318"/>
      <c r="F21" s="318"/>
      <c r="G21" s="318"/>
      <c r="H21" s="318"/>
      <c r="I21" s="319"/>
      <c r="J21" s="319"/>
      <c r="K21" s="320"/>
      <c r="L21" s="561"/>
      <c r="M21" s="268"/>
      <c r="N21" s="268"/>
      <c r="O21" s="335"/>
      <c r="P21" s="674"/>
    </row>
    <row r="22" spans="2:16" x14ac:dyDescent="0.35">
      <c r="B22" s="1398" t="s">
        <v>374</v>
      </c>
      <c r="C22" s="1399"/>
      <c r="D22" s="318"/>
      <c r="E22" s="318"/>
      <c r="F22" s="318"/>
      <c r="G22" s="318"/>
      <c r="H22" s="318"/>
      <c r="I22" s="522"/>
      <c r="J22" s="319"/>
      <c r="K22" s="319"/>
      <c r="L22" s="561"/>
      <c r="M22" s="268"/>
      <c r="N22" s="268"/>
      <c r="O22" s="335"/>
      <c r="P22" s="674"/>
    </row>
    <row r="23" spans="2:16" ht="26.5" x14ac:dyDescent="0.35">
      <c r="B23" s="675"/>
      <c r="C23" s="322"/>
      <c r="D23" s="323"/>
      <c r="E23" s="323"/>
      <c r="F23" s="323"/>
      <c r="G23" s="323"/>
      <c r="H23" s="324"/>
      <c r="I23" s="325" t="s">
        <v>0</v>
      </c>
      <c r="J23" s="326" t="s">
        <v>375</v>
      </c>
      <c r="K23" s="327"/>
      <c r="L23" s="328"/>
      <c r="M23" s="329" t="s">
        <v>0</v>
      </c>
      <c r="N23" s="326" t="s">
        <v>376</v>
      </c>
      <c r="O23" s="330"/>
      <c r="P23" s="676" t="s">
        <v>115</v>
      </c>
    </row>
    <row r="24" spans="2:16" x14ac:dyDescent="0.35">
      <c r="B24" s="1400" t="s">
        <v>377</v>
      </c>
      <c r="C24" s="1401"/>
      <c r="D24" s="331"/>
      <c r="E24" s="331"/>
      <c r="F24" s="331"/>
      <c r="G24" s="331"/>
      <c r="H24" s="332"/>
      <c r="I24" s="333"/>
      <c r="J24" s="334"/>
      <c r="K24" s="335"/>
      <c r="L24" s="336"/>
      <c r="M24" s="337"/>
      <c r="N24" s="334">
        <v>10000</v>
      </c>
      <c r="O24" s="338"/>
      <c r="P24" s="677"/>
    </row>
    <row r="25" spans="2:16" ht="15" thickBot="1" x14ac:dyDescent="0.4">
      <c r="B25" s="1400" t="s">
        <v>378</v>
      </c>
      <c r="C25" s="1401"/>
      <c r="D25" s="331"/>
      <c r="E25" s="331"/>
      <c r="F25" s="331"/>
      <c r="G25" s="331"/>
      <c r="H25" s="332"/>
      <c r="I25" s="333"/>
      <c r="J25" s="339">
        <v>0</v>
      </c>
      <c r="K25" s="335"/>
      <c r="L25" s="336"/>
      <c r="M25" s="337"/>
      <c r="N25" s="339">
        <v>0</v>
      </c>
      <c r="O25" s="338"/>
      <c r="P25" s="678"/>
    </row>
    <row r="26" spans="2:16" ht="15" thickBot="1" x14ac:dyDescent="0.4">
      <c r="B26" s="1402" t="s">
        <v>379</v>
      </c>
      <c r="C26" s="1403"/>
      <c r="D26" s="340"/>
      <c r="E26" s="340"/>
      <c r="F26" s="340"/>
      <c r="G26" s="340"/>
      <c r="H26" s="285"/>
      <c r="I26" s="341"/>
      <c r="J26" s="342">
        <f>J24*J25</f>
        <v>0</v>
      </c>
      <c r="K26" s="340"/>
      <c r="L26" s="343"/>
      <c r="M26" s="341"/>
      <c r="N26" s="342">
        <f>N24*N25</f>
        <v>0</v>
      </c>
      <c r="O26" s="344"/>
      <c r="P26" s="679">
        <f>N26+J26</f>
        <v>0</v>
      </c>
    </row>
    <row r="27" spans="2:16" x14ac:dyDescent="0.35">
      <c r="B27" s="662"/>
      <c r="C27" s="680"/>
      <c r="D27" s="268"/>
      <c r="E27" s="268"/>
      <c r="F27" s="268"/>
      <c r="G27" s="268"/>
      <c r="H27" s="268"/>
      <c r="I27" s="268"/>
      <c r="J27" s="522"/>
      <c r="K27" s="522"/>
      <c r="L27" s="561"/>
      <c r="M27" s="268"/>
      <c r="N27" s="268"/>
      <c r="O27" s="353"/>
      <c r="P27" s="674"/>
    </row>
    <row r="28" spans="2:16" x14ac:dyDescent="0.35">
      <c r="B28" s="1404" t="s">
        <v>380</v>
      </c>
      <c r="C28" s="1405"/>
      <c r="D28" s="1405"/>
      <c r="E28" s="268"/>
      <c r="F28" s="268"/>
      <c r="G28" s="268"/>
      <c r="H28" s="268"/>
      <c r="I28" s="268"/>
      <c r="J28" s="268"/>
      <c r="K28" s="268"/>
      <c r="L28" s="561"/>
      <c r="M28" s="268"/>
      <c r="N28" s="268"/>
      <c r="O28" s="353"/>
      <c r="P28" s="674"/>
    </row>
    <row r="29" spans="2:16" ht="39" customHeight="1" x14ac:dyDescent="0.35">
      <c r="B29" s="675"/>
      <c r="C29" s="324"/>
      <c r="D29" s="324"/>
      <c r="E29" s="324"/>
      <c r="F29" s="324"/>
      <c r="G29" s="324"/>
      <c r="H29" s="324"/>
      <c r="I29" s="345"/>
      <c r="J29" s="279" t="s">
        <v>375</v>
      </c>
      <c r="K29" s="346"/>
      <c r="L29" s="328"/>
      <c r="M29" s="347" t="s">
        <v>0</v>
      </c>
      <c r="N29" s="279" t="s">
        <v>376</v>
      </c>
      <c r="O29" s="348"/>
      <c r="P29" s="681" t="s">
        <v>115</v>
      </c>
    </row>
    <row r="30" spans="2:16" ht="15" customHeight="1" x14ac:dyDescent="0.35">
      <c r="B30" s="1392" t="s">
        <v>381</v>
      </c>
      <c r="C30" s="1393"/>
      <c r="D30" s="268"/>
      <c r="E30" s="268"/>
      <c r="F30" s="268"/>
      <c r="G30" s="268"/>
      <c r="H30" s="268"/>
      <c r="I30" s="350"/>
      <c r="J30" s="351">
        <f>U145</f>
        <v>0</v>
      </c>
      <c r="K30" s="352"/>
      <c r="L30" s="336"/>
      <c r="M30" s="268"/>
      <c r="N30" s="351">
        <f>W145</f>
        <v>0</v>
      </c>
      <c r="O30" s="353"/>
      <c r="P30" s="682">
        <f>N30+J30</f>
        <v>0</v>
      </c>
    </row>
    <row r="31" spans="2:16" ht="15" thickBot="1" x14ac:dyDescent="0.4">
      <c r="B31" s="683" t="s">
        <v>382</v>
      </c>
      <c r="C31" s="268"/>
      <c r="D31" s="268"/>
      <c r="E31" s="268"/>
      <c r="F31" s="268"/>
      <c r="G31" s="268"/>
      <c r="H31" s="268"/>
      <c r="I31" s="350"/>
      <c r="J31" s="351">
        <f>U165</f>
        <v>0</v>
      </c>
      <c r="K31" s="352"/>
      <c r="L31" s="336"/>
      <c r="M31" s="268"/>
      <c r="N31" s="351">
        <f>W165</f>
        <v>0</v>
      </c>
      <c r="O31" s="354"/>
      <c r="P31" s="684">
        <f>N31+J31</f>
        <v>0</v>
      </c>
    </row>
    <row r="32" spans="2:16" ht="18.75" customHeight="1" thickBot="1" x14ac:dyDescent="0.4">
      <c r="B32" s="685" t="s">
        <v>383</v>
      </c>
      <c r="C32" s="355" t="s">
        <v>0</v>
      </c>
      <c r="D32" s="356"/>
      <c r="E32" s="356"/>
      <c r="F32" s="356"/>
      <c r="G32" s="356"/>
      <c r="H32" s="356"/>
      <c r="I32" s="357"/>
      <c r="J32" s="358">
        <f>SUM(J30:J31)</f>
        <v>0</v>
      </c>
      <c r="K32" s="359"/>
      <c r="L32" s="360"/>
      <c r="M32" s="356"/>
      <c r="N32" s="358">
        <f>SUM(N30:N31)</f>
        <v>0</v>
      </c>
      <c r="O32" s="340"/>
      <c r="P32" s="686">
        <f>N32+J32</f>
        <v>0</v>
      </c>
    </row>
    <row r="33" spans="2:16" ht="30.75" customHeight="1" x14ac:dyDescent="0.35">
      <c r="B33" s="662"/>
      <c r="C33" s="268"/>
      <c r="D33" s="268"/>
      <c r="E33" s="268"/>
      <c r="F33" s="268"/>
      <c r="G33" s="268"/>
      <c r="H33" s="268"/>
      <c r="I33" s="268"/>
      <c r="J33" s="268"/>
      <c r="K33" s="268"/>
      <c r="L33" s="561"/>
      <c r="M33" s="268"/>
      <c r="N33" s="268"/>
      <c r="O33" s="353"/>
      <c r="P33" s="674"/>
    </row>
    <row r="34" spans="2:16" x14ac:dyDescent="0.35">
      <c r="B34" s="687" t="s">
        <v>384</v>
      </c>
      <c r="C34" s="268"/>
      <c r="D34" s="268"/>
      <c r="E34" s="268"/>
      <c r="F34" s="268"/>
      <c r="G34" s="268"/>
      <c r="H34" s="268"/>
      <c r="I34" s="335"/>
      <c r="J34" s="268"/>
      <c r="K34" s="268"/>
      <c r="L34" s="561"/>
      <c r="M34" s="268"/>
      <c r="N34" s="268"/>
      <c r="O34" s="353"/>
      <c r="P34" s="674"/>
    </row>
    <row r="35" spans="2:16" ht="15" customHeight="1" x14ac:dyDescent="0.35">
      <c r="B35" s="1407" t="s">
        <v>385</v>
      </c>
      <c r="C35" s="1408"/>
      <c r="D35" s="1408"/>
      <c r="E35" s="1409"/>
      <c r="F35" s="1409"/>
      <c r="G35" s="1410"/>
      <c r="H35" s="1414" t="s">
        <v>358</v>
      </c>
      <c r="I35" s="1415"/>
      <c r="J35" s="1415"/>
      <c r="K35" s="362" t="s">
        <v>0</v>
      </c>
      <c r="L35" s="1416" t="s">
        <v>367</v>
      </c>
      <c r="M35" s="1417"/>
      <c r="N35" s="1418"/>
      <c r="O35" s="363" t="s">
        <v>0</v>
      </c>
      <c r="P35" s="676" t="s">
        <v>115</v>
      </c>
    </row>
    <row r="36" spans="2:16" ht="51.75" customHeight="1" x14ac:dyDescent="0.35">
      <c r="B36" s="1411"/>
      <c r="C36" s="1412"/>
      <c r="D36" s="1412"/>
      <c r="E36" s="1412"/>
      <c r="F36" s="1412"/>
      <c r="G36" s="1413"/>
      <c r="H36" s="364" t="s">
        <v>386</v>
      </c>
      <c r="I36" s="365" t="s">
        <v>387</v>
      </c>
      <c r="J36" s="365" t="s">
        <v>388</v>
      </c>
      <c r="K36" s="366"/>
      <c r="L36" s="364" t="s">
        <v>386</v>
      </c>
      <c r="M36" s="365" t="s">
        <v>389</v>
      </c>
      <c r="N36" s="367" t="s">
        <v>390</v>
      </c>
      <c r="O36" s="335"/>
      <c r="P36" s="688"/>
    </row>
    <row r="37" spans="2:16" x14ac:dyDescent="0.35">
      <c r="B37" s="1419"/>
      <c r="C37" s="1420"/>
      <c r="D37" s="1420"/>
      <c r="E37" s="1401"/>
      <c r="F37" s="1401"/>
      <c r="G37" s="1421"/>
      <c r="H37" s="368">
        <v>0</v>
      </c>
      <c r="I37" s="369"/>
      <c r="J37" s="370">
        <f t="shared" ref="J37:J43" si="1">H37*I37</f>
        <v>0</v>
      </c>
      <c r="K37" s="371" t="s">
        <v>0</v>
      </c>
      <c r="L37" s="372">
        <v>0</v>
      </c>
      <c r="M37" s="373"/>
      <c r="N37" s="304">
        <f>L37*M37</f>
        <v>0</v>
      </c>
      <c r="O37" s="335"/>
      <c r="P37" s="689">
        <f t="shared" ref="P37:P43" si="2">N37+J37</f>
        <v>0</v>
      </c>
    </row>
    <row r="38" spans="2:16" x14ac:dyDescent="0.35">
      <c r="B38" s="1419" t="s">
        <v>0</v>
      </c>
      <c r="C38" s="1420"/>
      <c r="D38" s="1420"/>
      <c r="E38" s="1401"/>
      <c r="F38" s="1401"/>
      <c r="G38" s="1421"/>
      <c r="H38" s="302">
        <v>0</v>
      </c>
      <c r="I38" s="369"/>
      <c r="J38" s="374">
        <f t="shared" si="1"/>
        <v>0</v>
      </c>
      <c r="K38" s="371" t="s">
        <v>0</v>
      </c>
      <c r="L38" s="375">
        <v>0</v>
      </c>
      <c r="M38" s="373"/>
      <c r="N38" s="308">
        <f>L38*M38</f>
        <v>0</v>
      </c>
      <c r="O38" s="335"/>
      <c r="P38" s="670">
        <f t="shared" si="2"/>
        <v>0</v>
      </c>
    </row>
    <row r="39" spans="2:16" x14ac:dyDescent="0.35">
      <c r="B39" s="1422" t="s">
        <v>366</v>
      </c>
      <c r="C39" s="1401"/>
      <c r="D39" s="1401"/>
      <c r="E39" s="1401"/>
      <c r="F39" s="1401"/>
      <c r="G39" s="1421"/>
      <c r="H39" s="302">
        <v>0</v>
      </c>
      <c r="I39" s="369"/>
      <c r="J39" s="374">
        <f t="shared" si="1"/>
        <v>0</v>
      </c>
      <c r="K39" s="371" t="s">
        <v>0</v>
      </c>
      <c r="L39" s="375">
        <v>0</v>
      </c>
      <c r="M39" s="373"/>
      <c r="N39" s="308">
        <f>L39*M39</f>
        <v>0</v>
      </c>
      <c r="O39" s="335"/>
      <c r="P39" s="670">
        <f t="shared" si="2"/>
        <v>0</v>
      </c>
    </row>
    <row r="40" spans="2:16" x14ac:dyDescent="0.35">
      <c r="B40" s="690" t="s">
        <v>391</v>
      </c>
      <c r="C40" s="376"/>
      <c r="D40" s="376"/>
      <c r="E40" s="376" t="s">
        <v>0</v>
      </c>
      <c r="F40" s="377" t="s">
        <v>0</v>
      </c>
      <c r="G40" s="331"/>
      <c r="H40" s="378"/>
      <c r="I40" s="379"/>
      <c r="J40" s="380"/>
      <c r="K40" s="338"/>
      <c r="L40" s="381"/>
      <c r="M40" s="382"/>
      <c r="N40" s="383"/>
      <c r="O40" s="335"/>
      <c r="P40" s="691"/>
    </row>
    <row r="41" spans="2:16" x14ac:dyDescent="0.35">
      <c r="B41" s="1423"/>
      <c r="C41" s="1424"/>
      <c r="D41" s="1425" t="s">
        <v>0</v>
      </c>
      <c r="E41" s="1401"/>
      <c r="F41" s="1401"/>
      <c r="G41" s="1421"/>
      <c r="H41" s="302">
        <v>0</v>
      </c>
      <c r="I41" s="384"/>
      <c r="J41" s="374">
        <f>H41*I41</f>
        <v>0</v>
      </c>
      <c r="K41" s="371" t="s">
        <v>0</v>
      </c>
      <c r="L41" s="375">
        <v>0</v>
      </c>
      <c r="M41" s="373"/>
      <c r="N41" s="308">
        <f>L41*M41</f>
        <v>0</v>
      </c>
      <c r="O41" s="335"/>
      <c r="P41" s="670">
        <f t="shared" si="2"/>
        <v>0</v>
      </c>
    </row>
    <row r="42" spans="2:16" x14ac:dyDescent="0.35">
      <c r="B42" s="692"/>
      <c r="C42" s="379"/>
      <c r="D42" s="1425" t="s">
        <v>0</v>
      </c>
      <c r="E42" s="1401"/>
      <c r="F42" s="1401"/>
      <c r="G42" s="1421"/>
      <c r="H42" s="302">
        <v>0</v>
      </c>
      <c r="I42" s="384"/>
      <c r="J42" s="374">
        <f t="shared" si="1"/>
        <v>0</v>
      </c>
      <c r="K42" s="371" t="s">
        <v>0</v>
      </c>
      <c r="L42" s="375">
        <v>0</v>
      </c>
      <c r="M42" s="373"/>
      <c r="N42" s="308">
        <f>L42*M42</f>
        <v>0</v>
      </c>
      <c r="O42" s="335"/>
      <c r="P42" s="670">
        <f t="shared" si="2"/>
        <v>0</v>
      </c>
    </row>
    <row r="43" spans="2:16" ht="15" thickBot="1" x14ac:dyDescent="0.4">
      <c r="B43" s="1400" t="s">
        <v>0</v>
      </c>
      <c r="C43" s="1426"/>
      <c r="D43" s="1426"/>
      <c r="E43" s="1401"/>
      <c r="F43" s="1401"/>
      <c r="G43" s="1421"/>
      <c r="H43" s="302">
        <v>0</v>
      </c>
      <c r="I43" s="384"/>
      <c r="J43" s="374">
        <f t="shared" si="1"/>
        <v>0</v>
      </c>
      <c r="K43" s="371" t="s">
        <v>0</v>
      </c>
      <c r="L43" s="385">
        <v>0</v>
      </c>
      <c r="M43" s="386"/>
      <c r="N43" s="308">
        <f>L43*M43</f>
        <v>0</v>
      </c>
      <c r="O43" s="335"/>
      <c r="P43" s="671">
        <f t="shared" si="2"/>
        <v>0</v>
      </c>
    </row>
    <row r="44" spans="2:16" ht="15" thickBot="1" x14ac:dyDescent="0.4">
      <c r="B44" s="1419" t="s">
        <v>392</v>
      </c>
      <c r="C44" s="1420"/>
      <c r="D44" s="1420"/>
      <c r="E44" s="1420"/>
      <c r="F44" s="1420"/>
      <c r="G44" s="1420"/>
      <c r="H44" s="1401"/>
      <c r="I44" s="1421"/>
      <c r="J44" s="370">
        <f>SUM(J37:J43)</f>
        <v>0</v>
      </c>
      <c r="K44" s="387" t="s">
        <v>0</v>
      </c>
      <c r="L44" s="388"/>
      <c r="M44" s="389"/>
      <c r="N44" s="390">
        <f>SUM(N37:N43)</f>
        <v>0</v>
      </c>
      <c r="O44" s="340"/>
      <c r="P44" s="686">
        <f>SUM(P37:P43)</f>
        <v>0</v>
      </c>
    </row>
    <row r="45" spans="2:16" x14ac:dyDescent="0.35">
      <c r="B45" s="1406"/>
      <c r="C45" s="1399"/>
      <c r="D45" s="1399"/>
      <c r="E45" s="1399"/>
      <c r="F45" s="1399"/>
      <c r="G45" s="1399"/>
      <c r="H45" s="1399"/>
      <c r="I45" s="1399"/>
      <c r="J45" s="1399"/>
      <c r="K45" s="1399"/>
      <c r="L45" s="1399"/>
      <c r="M45" s="1399"/>
      <c r="N45" s="1399"/>
      <c r="O45" s="335"/>
      <c r="P45" s="693"/>
    </row>
    <row r="46" spans="2:16" x14ac:dyDescent="0.35">
      <c r="B46" s="1406" t="s">
        <v>393</v>
      </c>
      <c r="C46" s="1399"/>
      <c r="D46" s="1399"/>
      <c r="E46" s="1399"/>
      <c r="F46" s="1399"/>
      <c r="G46" s="1399"/>
      <c r="H46" s="1399"/>
      <c r="I46" s="1399"/>
      <c r="J46" s="1399"/>
      <c r="K46" s="1399"/>
      <c r="L46" s="1399"/>
      <c r="M46" s="1399"/>
      <c r="N46" s="1399"/>
      <c r="O46" s="335"/>
      <c r="P46" s="693"/>
    </row>
    <row r="47" spans="2:16" x14ac:dyDescent="0.35">
      <c r="B47" s="1429" t="s">
        <v>0</v>
      </c>
      <c r="C47" s="1430"/>
      <c r="D47" s="1430"/>
      <c r="E47" s="1430"/>
      <c r="F47" s="1430"/>
      <c r="G47" s="1431"/>
      <c r="H47" s="1414" t="s">
        <v>358</v>
      </c>
      <c r="I47" s="1417"/>
      <c r="J47" s="1418"/>
      <c r="K47" s="1435" t="s">
        <v>0</v>
      </c>
      <c r="L47" s="1414" t="s">
        <v>367</v>
      </c>
      <c r="M47" s="1417"/>
      <c r="N47" s="1418"/>
      <c r="O47" s="323"/>
      <c r="P47" s="681" t="s">
        <v>115</v>
      </c>
    </row>
    <row r="48" spans="2:16" x14ac:dyDescent="0.35">
      <c r="B48" s="1432"/>
      <c r="C48" s="1433"/>
      <c r="D48" s="1433"/>
      <c r="E48" s="1433"/>
      <c r="F48" s="1433"/>
      <c r="G48" s="1434"/>
      <c r="H48" s="364" t="s">
        <v>386</v>
      </c>
      <c r="I48" s="365" t="s">
        <v>387</v>
      </c>
      <c r="J48" s="367" t="s">
        <v>390</v>
      </c>
      <c r="K48" s="1436"/>
      <c r="L48" s="391" t="s">
        <v>386</v>
      </c>
      <c r="M48" s="648" t="s">
        <v>439</v>
      </c>
      <c r="N48" s="367" t="s">
        <v>390</v>
      </c>
      <c r="O48" s="335"/>
      <c r="P48" s="688"/>
    </row>
    <row r="49" spans="2:16" x14ac:dyDescent="0.35">
      <c r="B49" s="1419"/>
      <c r="C49" s="1420"/>
      <c r="D49" s="1420"/>
      <c r="E49" s="1401"/>
      <c r="F49" s="1401"/>
      <c r="G49" s="1421"/>
      <c r="H49" s="303">
        <v>0</v>
      </c>
      <c r="I49" s="392"/>
      <c r="J49" s="304">
        <f>H49*I49</f>
        <v>0</v>
      </c>
      <c r="K49" s="1436"/>
      <c r="L49" s="305">
        <v>0</v>
      </c>
      <c r="M49" s="373"/>
      <c r="N49" s="304">
        <f>L49*M49</f>
        <v>0</v>
      </c>
      <c r="O49" s="335"/>
      <c r="P49" s="669">
        <f t="shared" ref="P49:P54" si="3">N49+J49</f>
        <v>0</v>
      </c>
    </row>
    <row r="50" spans="2:16" x14ac:dyDescent="0.35">
      <c r="B50" s="690"/>
      <c r="C50" s="376"/>
      <c r="D50" s="376"/>
      <c r="E50" s="331"/>
      <c r="F50" s="331"/>
      <c r="G50" s="333"/>
      <c r="H50" s="307">
        <v>0</v>
      </c>
      <c r="I50" s="392"/>
      <c r="J50" s="351">
        <f>H50*I50</f>
        <v>0</v>
      </c>
      <c r="K50" s="1436"/>
      <c r="L50" s="307">
        <v>0</v>
      </c>
      <c r="M50" s="384"/>
      <c r="N50" s="393">
        <f>L50*M50</f>
        <v>0</v>
      </c>
      <c r="O50" s="335"/>
      <c r="P50" s="670">
        <f t="shared" si="3"/>
        <v>0</v>
      </c>
    </row>
    <row r="51" spans="2:16" x14ac:dyDescent="0.35">
      <c r="B51" s="1419"/>
      <c r="C51" s="1420"/>
      <c r="D51" s="1420"/>
      <c r="E51" s="1401"/>
      <c r="F51" s="1401"/>
      <c r="G51" s="1421"/>
      <c r="H51" s="307">
        <v>0</v>
      </c>
      <c r="I51" s="392"/>
      <c r="J51" s="351">
        <f>H51*I51</f>
        <v>0</v>
      </c>
      <c r="K51" s="1436"/>
      <c r="L51" s="307">
        <v>0</v>
      </c>
      <c r="M51" s="384"/>
      <c r="N51" s="393">
        <f>L51*M51</f>
        <v>0</v>
      </c>
      <c r="O51" s="335"/>
      <c r="P51" s="670">
        <f t="shared" si="3"/>
        <v>0</v>
      </c>
    </row>
    <row r="52" spans="2:16" ht="15" customHeight="1" x14ac:dyDescent="0.35">
      <c r="B52" s="690"/>
      <c r="C52" s="376"/>
      <c r="D52" s="376"/>
      <c r="E52" s="331"/>
      <c r="F52" s="331"/>
      <c r="G52" s="333"/>
      <c r="H52" s="307">
        <v>0</v>
      </c>
      <c r="I52" s="392"/>
      <c r="J52" s="351">
        <f>H52*I52</f>
        <v>0</v>
      </c>
      <c r="K52" s="1436"/>
      <c r="L52" s="307">
        <v>0</v>
      </c>
      <c r="M52" s="384"/>
      <c r="N52" s="393">
        <f>L52*M52</f>
        <v>0</v>
      </c>
      <c r="O52" s="335"/>
      <c r="P52" s="670">
        <f t="shared" si="3"/>
        <v>0</v>
      </c>
    </row>
    <row r="53" spans="2:16" ht="15" thickBot="1" x14ac:dyDescent="0.4">
      <c r="B53" s="694" t="s">
        <v>0</v>
      </c>
      <c r="C53" s="394"/>
      <c r="D53" s="394"/>
      <c r="E53" s="395"/>
      <c r="F53" s="395"/>
      <c r="G53" s="395"/>
      <c r="H53" s="396">
        <v>0</v>
      </c>
      <c r="I53" s="397"/>
      <c r="J53" s="351">
        <f>H53*I53</f>
        <v>0</v>
      </c>
      <c r="K53" s="1436"/>
      <c r="L53" s="307">
        <v>0</v>
      </c>
      <c r="M53" s="384"/>
      <c r="N53" s="393">
        <f>L53*M53</f>
        <v>0</v>
      </c>
      <c r="O53" s="335"/>
      <c r="P53" s="671">
        <f t="shared" si="3"/>
        <v>0</v>
      </c>
    </row>
    <row r="54" spans="2:16" ht="15" thickBot="1" x14ac:dyDescent="0.4">
      <c r="B54" s="695" t="s">
        <v>394</v>
      </c>
      <c r="C54" s="398"/>
      <c r="D54" s="399" t="s">
        <v>0</v>
      </c>
      <c r="E54" s="399"/>
      <c r="F54" s="399"/>
      <c r="G54" s="399"/>
      <c r="H54" s="399"/>
      <c r="I54" s="399"/>
      <c r="J54" s="400">
        <f>SUM(J49:J53)</f>
        <v>0</v>
      </c>
      <c r="K54" s="1437"/>
      <c r="L54" s="1438"/>
      <c r="M54" s="1439"/>
      <c r="N54" s="401">
        <f>SUM(N49:N53)</f>
        <v>0</v>
      </c>
      <c r="O54" s="340"/>
      <c r="P54" s="696">
        <f t="shared" si="3"/>
        <v>0</v>
      </c>
    </row>
    <row r="55" spans="2:16" ht="15" customHeight="1" x14ac:dyDescent="0.35">
      <c r="B55" s="697"/>
      <c r="C55" s="403"/>
      <c r="D55" s="404"/>
      <c r="E55" s="404"/>
      <c r="F55" s="404"/>
      <c r="G55" s="404"/>
      <c r="H55" s="404"/>
      <c r="I55" s="404"/>
      <c r="J55" s="405"/>
      <c r="K55" s="335"/>
      <c r="L55" s="406"/>
      <c r="M55" s="406"/>
      <c r="N55" s="319"/>
      <c r="O55" s="335"/>
      <c r="P55" s="698"/>
    </row>
    <row r="56" spans="2:16" ht="51.75" customHeight="1" x14ac:dyDescent="0.35">
      <c r="B56" s="1406" t="s">
        <v>395</v>
      </c>
      <c r="C56" s="1440"/>
      <c r="D56" s="1440"/>
      <c r="E56" s="1440"/>
      <c r="F56" s="1440"/>
      <c r="G56" s="1440"/>
      <c r="H56" s="1440"/>
      <c r="I56" s="335"/>
      <c r="J56" s="268"/>
      <c r="K56" s="268"/>
      <c r="L56" s="561"/>
      <c r="M56" s="268"/>
      <c r="N56" s="268"/>
      <c r="O56" s="335"/>
      <c r="P56" s="674"/>
    </row>
    <row r="57" spans="2:16" x14ac:dyDescent="0.35">
      <c r="B57" s="1441" t="s">
        <v>396</v>
      </c>
      <c r="C57" s="1442"/>
      <c r="D57" s="1442"/>
      <c r="E57" s="1443" t="s">
        <v>0</v>
      </c>
      <c r="F57" s="1430"/>
      <c r="G57" s="1431"/>
      <c r="H57" s="1416" t="s">
        <v>358</v>
      </c>
      <c r="I57" s="1417"/>
      <c r="J57" s="1418"/>
      <c r="K57" s="1435" t="s">
        <v>0</v>
      </c>
      <c r="L57" s="1414" t="s">
        <v>367</v>
      </c>
      <c r="M57" s="1417"/>
      <c r="N57" s="1418"/>
      <c r="O57" s="323"/>
      <c r="P57" s="681" t="s">
        <v>115</v>
      </c>
    </row>
    <row r="58" spans="2:16" x14ac:dyDescent="0.35">
      <c r="B58" s="699"/>
      <c r="C58" s="407"/>
      <c r="D58" s="407"/>
      <c r="E58" s="407" t="s">
        <v>0</v>
      </c>
      <c r="F58" s="408" t="s">
        <v>0</v>
      </c>
      <c r="G58" s="409" t="s">
        <v>0</v>
      </c>
      <c r="H58" s="364" t="s">
        <v>386</v>
      </c>
      <c r="I58" s="365" t="s">
        <v>387</v>
      </c>
      <c r="J58" s="365" t="s">
        <v>397</v>
      </c>
      <c r="K58" s="1436"/>
      <c r="L58" s="391" t="s">
        <v>386</v>
      </c>
      <c r="M58" s="365" t="s">
        <v>389</v>
      </c>
      <c r="N58" s="367" t="s">
        <v>390</v>
      </c>
      <c r="O58" s="335"/>
      <c r="P58" s="700"/>
    </row>
    <row r="59" spans="2:16" x14ac:dyDescent="0.35">
      <c r="B59" s="701"/>
      <c r="C59" s="332"/>
      <c r="D59" s="332"/>
      <c r="E59" s="410" t="s">
        <v>0</v>
      </c>
      <c r="F59" s="411" t="s">
        <v>0</v>
      </c>
      <c r="G59" s="412" t="s">
        <v>0</v>
      </c>
      <c r="H59" s="413">
        <v>0</v>
      </c>
      <c r="I59" s="384"/>
      <c r="J59" s="304">
        <f>H59*I59</f>
        <v>0</v>
      </c>
      <c r="K59" s="1436"/>
      <c r="L59" s="414">
        <v>0</v>
      </c>
      <c r="M59" s="384"/>
      <c r="N59" s="304">
        <f>L59*M59</f>
        <v>0</v>
      </c>
      <c r="O59" s="415"/>
      <c r="P59" s="702">
        <f>N59+J59</f>
        <v>0</v>
      </c>
    </row>
    <row r="60" spans="2:16" x14ac:dyDescent="0.35">
      <c r="B60" s="703"/>
      <c r="C60" s="416"/>
      <c r="D60" s="416"/>
      <c r="E60" s="417"/>
      <c r="F60" s="418"/>
      <c r="G60" s="419"/>
      <c r="H60" s="420">
        <v>0</v>
      </c>
      <c r="I60" s="384"/>
      <c r="J60" s="351">
        <f>H60*I60</f>
        <v>0</v>
      </c>
      <c r="K60" s="1436"/>
      <c r="L60" s="421">
        <v>0</v>
      </c>
      <c r="M60" s="384"/>
      <c r="N60" s="351">
        <f>L60*M60</f>
        <v>0</v>
      </c>
      <c r="O60" s="415"/>
      <c r="P60" s="702">
        <f>N60+J60</f>
        <v>0</v>
      </c>
    </row>
    <row r="61" spans="2:16" x14ac:dyDescent="0.35">
      <c r="B61" s="694"/>
      <c r="C61" s="394"/>
      <c r="D61" s="394"/>
      <c r="E61" s="422"/>
      <c r="F61" s="423"/>
      <c r="G61" s="424"/>
      <c r="H61" s="420">
        <v>0</v>
      </c>
      <c r="I61" s="384"/>
      <c r="J61" s="351">
        <f>H61*I61</f>
        <v>0</v>
      </c>
      <c r="K61" s="1436"/>
      <c r="L61" s="421">
        <v>0</v>
      </c>
      <c r="M61" s="384"/>
      <c r="N61" s="351">
        <f>L61*M61</f>
        <v>0</v>
      </c>
      <c r="O61" s="415"/>
      <c r="P61" s="702">
        <f>N61+J61</f>
        <v>0</v>
      </c>
    </row>
    <row r="62" spans="2:16" x14ac:dyDescent="0.35">
      <c r="B62" s="694"/>
      <c r="C62" s="394"/>
      <c r="D62" s="394"/>
      <c r="E62" s="422"/>
      <c r="F62" s="423"/>
      <c r="G62" s="424"/>
      <c r="H62" s="420">
        <v>0</v>
      </c>
      <c r="I62" s="384"/>
      <c r="J62" s="351">
        <f>H62*I62</f>
        <v>0</v>
      </c>
      <c r="K62" s="1436"/>
      <c r="L62" s="421">
        <v>0</v>
      </c>
      <c r="M62" s="384"/>
      <c r="N62" s="351">
        <f>L62*M62</f>
        <v>0</v>
      </c>
      <c r="O62" s="415"/>
      <c r="P62" s="702">
        <f>N62+J62</f>
        <v>0</v>
      </c>
    </row>
    <row r="63" spans="2:16" x14ac:dyDescent="0.35">
      <c r="B63" s="694"/>
      <c r="C63" s="394"/>
      <c r="D63" s="394"/>
      <c r="E63" s="422"/>
      <c r="F63" s="423"/>
      <c r="G63" s="424"/>
      <c r="H63" s="420">
        <v>0</v>
      </c>
      <c r="I63" s="384"/>
      <c r="J63" s="351">
        <f>H63*I63</f>
        <v>0</v>
      </c>
      <c r="K63" s="1436"/>
      <c r="L63" s="421">
        <v>0</v>
      </c>
      <c r="M63" s="384"/>
      <c r="N63" s="351">
        <f>L63*M63</f>
        <v>0</v>
      </c>
      <c r="O63" s="415"/>
      <c r="P63" s="702">
        <f>N63+J63</f>
        <v>0</v>
      </c>
    </row>
    <row r="64" spans="2:16" x14ac:dyDescent="0.35">
      <c r="B64" s="694" t="s">
        <v>398</v>
      </c>
      <c r="C64" s="394"/>
      <c r="D64" s="394"/>
      <c r="E64" s="422"/>
      <c r="F64" s="423"/>
      <c r="G64" s="424"/>
      <c r="H64" s="425" t="s">
        <v>372</v>
      </c>
      <c r="I64" s="426" t="s">
        <v>399</v>
      </c>
      <c r="J64" s="301"/>
      <c r="K64" s="1436"/>
      <c r="L64" s="425" t="s">
        <v>372</v>
      </c>
      <c r="M64" s="427" t="s">
        <v>399</v>
      </c>
      <c r="N64" s="428"/>
      <c r="O64" s="415"/>
      <c r="P64" s="704"/>
    </row>
    <row r="65" spans="2:16" x14ac:dyDescent="0.35">
      <c r="B65" s="694"/>
      <c r="C65" s="394"/>
      <c r="D65" s="394"/>
      <c r="E65" s="422"/>
      <c r="F65" s="423"/>
      <c r="G65" s="424"/>
      <c r="H65" s="429">
        <v>0</v>
      </c>
      <c r="I65" s="384"/>
      <c r="J65" s="351">
        <f>H65*I65</f>
        <v>0</v>
      </c>
      <c r="K65" s="1436"/>
      <c r="L65" s="307">
        <v>0</v>
      </c>
      <c r="M65" s="384"/>
      <c r="N65" s="351">
        <f>L65*M65</f>
        <v>0</v>
      </c>
      <c r="O65" s="415"/>
      <c r="P65" s="702">
        <f t="shared" ref="P65:P70" si="4">N65+J65</f>
        <v>0</v>
      </c>
    </row>
    <row r="66" spans="2:16" x14ac:dyDescent="0.35">
      <c r="B66" s="694"/>
      <c r="C66" s="394"/>
      <c r="D66" s="394"/>
      <c r="E66" s="422"/>
      <c r="F66" s="423"/>
      <c r="G66" s="424"/>
      <c r="H66" s="429">
        <v>0</v>
      </c>
      <c r="I66" s="384"/>
      <c r="J66" s="351">
        <f>H66*I66</f>
        <v>0</v>
      </c>
      <c r="K66" s="1436"/>
      <c r="L66" s="307">
        <v>0</v>
      </c>
      <c r="M66" s="384"/>
      <c r="N66" s="351">
        <f>L66*M66</f>
        <v>0</v>
      </c>
      <c r="O66" s="415"/>
      <c r="P66" s="702">
        <f t="shared" si="4"/>
        <v>0</v>
      </c>
    </row>
    <row r="67" spans="2:16" x14ac:dyDescent="0.35">
      <c r="B67" s="1427" t="s">
        <v>0</v>
      </c>
      <c r="C67" s="1428"/>
      <c r="D67" s="1428"/>
      <c r="E67" s="422" t="s">
        <v>0</v>
      </c>
      <c r="F67" s="423"/>
      <c r="G67" s="424" t="s">
        <v>0</v>
      </c>
      <c r="H67" s="429">
        <v>0</v>
      </c>
      <c r="I67" s="384"/>
      <c r="J67" s="351">
        <f>H67*I67</f>
        <v>0</v>
      </c>
      <c r="K67" s="1436"/>
      <c r="L67" s="307">
        <v>0</v>
      </c>
      <c r="M67" s="384"/>
      <c r="N67" s="351">
        <f>L67*M67</f>
        <v>0</v>
      </c>
      <c r="O67" s="415"/>
      <c r="P67" s="702">
        <f t="shared" si="4"/>
        <v>0</v>
      </c>
    </row>
    <row r="68" spans="2:16" x14ac:dyDescent="0.35">
      <c r="B68" s="1419" t="s">
        <v>0</v>
      </c>
      <c r="C68" s="1420"/>
      <c r="D68" s="1420"/>
      <c r="E68" s="410" t="s">
        <v>0</v>
      </c>
      <c r="F68" s="411"/>
      <c r="G68" s="412" t="s">
        <v>0</v>
      </c>
      <c r="H68" s="429">
        <v>0</v>
      </c>
      <c r="I68" s="384"/>
      <c r="J68" s="351">
        <f>H68*I68</f>
        <v>0</v>
      </c>
      <c r="K68" s="1436"/>
      <c r="L68" s="307">
        <v>0</v>
      </c>
      <c r="M68" s="384"/>
      <c r="N68" s="351">
        <f>L68*M68</f>
        <v>0</v>
      </c>
      <c r="O68" s="415"/>
      <c r="P68" s="702">
        <f t="shared" si="4"/>
        <v>0</v>
      </c>
    </row>
    <row r="69" spans="2:16" ht="15" thickBot="1" x14ac:dyDescent="0.4">
      <c r="B69" s="703"/>
      <c r="C69" s="416"/>
      <c r="D69" s="416"/>
      <c r="E69" s="430"/>
      <c r="F69" s="431"/>
      <c r="G69" s="431"/>
      <c r="H69" s="432">
        <v>0</v>
      </c>
      <c r="I69" s="433"/>
      <c r="J69" s="351">
        <f>H69*I69</f>
        <v>0</v>
      </c>
      <c r="K69" s="1436"/>
      <c r="L69" s="312">
        <v>0</v>
      </c>
      <c r="M69" s="434"/>
      <c r="N69" s="351">
        <f>L69*M69</f>
        <v>0</v>
      </c>
      <c r="O69" s="415"/>
      <c r="P69" s="705">
        <f t="shared" si="4"/>
        <v>0</v>
      </c>
    </row>
    <row r="70" spans="2:16" ht="15" thickBot="1" x14ac:dyDescent="0.4">
      <c r="B70" s="706" t="s">
        <v>400</v>
      </c>
      <c r="C70" s="436"/>
      <c r="D70" s="437"/>
      <c r="E70" s="437"/>
      <c r="F70" s="437"/>
      <c r="G70" s="437"/>
      <c r="H70" s="437"/>
      <c r="I70" s="438"/>
      <c r="J70" s="439">
        <f>SUM(J59:J69)</f>
        <v>0</v>
      </c>
      <c r="K70" s="1444"/>
      <c r="L70" s="440"/>
      <c r="M70" s="441"/>
      <c r="N70" s="439">
        <f>SUM(N59:N69)</f>
        <v>0</v>
      </c>
      <c r="O70" s="442"/>
      <c r="P70" s="686">
        <f t="shared" si="4"/>
        <v>0</v>
      </c>
    </row>
    <row r="71" spans="2:16" x14ac:dyDescent="0.35">
      <c r="B71" s="697"/>
      <c r="C71" s="403"/>
      <c r="D71" s="404"/>
      <c r="E71" s="404"/>
      <c r="F71" s="404"/>
      <c r="G71" s="404"/>
      <c r="H71" s="404"/>
      <c r="I71" s="404"/>
      <c r="J71" s="319"/>
      <c r="K71" s="335"/>
      <c r="L71" s="320"/>
      <c r="M71" s="320"/>
      <c r="N71" s="319"/>
      <c r="O71" s="335"/>
      <c r="P71" s="707"/>
    </row>
    <row r="72" spans="2:16" ht="15" customHeight="1" x14ac:dyDescent="0.35">
      <c r="B72" s="697" t="s">
        <v>401</v>
      </c>
      <c r="C72" s="402"/>
      <c r="D72" s="402"/>
      <c r="E72" s="402"/>
      <c r="F72" s="402"/>
      <c r="G72" s="402"/>
      <c r="H72" s="402"/>
      <c r="I72" s="318"/>
      <c r="J72" s="1447" t="s">
        <v>0</v>
      </c>
      <c r="K72" s="1399"/>
      <c r="L72" s="1399"/>
      <c r="M72" s="1399"/>
      <c r="N72" s="1399"/>
      <c r="O72" s="335"/>
      <c r="P72" s="657"/>
    </row>
    <row r="73" spans="2:16" x14ac:dyDescent="0.35">
      <c r="B73" s="708"/>
      <c r="C73" s="443"/>
      <c r="D73" s="443"/>
      <c r="E73" s="1443" t="s">
        <v>0</v>
      </c>
      <c r="F73" s="1430"/>
      <c r="G73" s="1431"/>
      <c r="H73" s="1416" t="s">
        <v>365</v>
      </c>
      <c r="I73" s="1417"/>
      <c r="J73" s="1418"/>
      <c r="K73" s="1448" t="s">
        <v>0</v>
      </c>
      <c r="L73" s="1414" t="s">
        <v>367</v>
      </c>
      <c r="M73" s="1417"/>
      <c r="N73" s="1418"/>
      <c r="O73" s="323"/>
      <c r="P73" s="681" t="s">
        <v>115</v>
      </c>
    </row>
    <row r="74" spans="2:16" ht="15" customHeight="1" x14ac:dyDescent="0.35">
      <c r="B74" s="709"/>
      <c r="C74" s="444"/>
      <c r="D74" s="444"/>
      <c r="E74" s="444" t="s">
        <v>0</v>
      </c>
      <c r="F74" s="445" t="s">
        <v>0</v>
      </c>
      <c r="G74" s="446" t="s">
        <v>0</v>
      </c>
      <c r="H74" s="364" t="s">
        <v>386</v>
      </c>
      <c r="I74" s="447" t="s">
        <v>389</v>
      </c>
      <c r="J74" s="367" t="s">
        <v>390</v>
      </c>
      <c r="K74" s="1436"/>
      <c r="L74" s="391" t="s">
        <v>386</v>
      </c>
      <c r="M74" s="365" t="s">
        <v>389</v>
      </c>
      <c r="N74" s="367" t="s">
        <v>390</v>
      </c>
      <c r="O74" s="335"/>
      <c r="P74" s="688"/>
    </row>
    <row r="75" spans="2:16" x14ac:dyDescent="0.35">
      <c r="B75" s="1427" t="s">
        <v>0</v>
      </c>
      <c r="C75" s="1428"/>
      <c r="D75" s="1428"/>
      <c r="E75" s="422" t="s">
        <v>0</v>
      </c>
      <c r="F75" s="423"/>
      <c r="G75" s="424" t="s">
        <v>0</v>
      </c>
      <c r="H75" s="429">
        <v>0</v>
      </c>
      <c r="I75" s="384"/>
      <c r="J75" s="351">
        <f>H75*I75</f>
        <v>0</v>
      </c>
      <c r="K75" s="1436"/>
      <c r="L75" s="307">
        <v>0</v>
      </c>
      <c r="M75" s="384"/>
      <c r="N75" s="351">
        <f>L75*M75</f>
        <v>0</v>
      </c>
      <c r="O75" s="335"/>
      <c r="P75" s="702">
        <f>N75+J75</f>
        <v>0</v>
      </c>
    </row>
    <row r="76" spans="2:16" x14ac:dyDescent="0.35">
      <c r="B76" s="1427" t="s">
        <v>0</v>
      </c>
      <c r="C76" s="1428"/>
      <c r="D76" s="1428"/>
      <c r="E76" s="422" t="s">
        <v>0</v>
      </c>
      <c r="F76" s="423"/>
      <c r="G76" s="424" t="s">
        <v>0</v>
      </c>
      <c r="H76" s="429">
        <v>0</v>
      </c>
      <c r="I76" s="384"/>
      <c r="J76" s="351">
        <f>H76*I76</f>
        <v>0</v>
      </c>
      <c r="K76" s="1436"/>
      <c r="L76" s="307">
        <v>0</v>
      </c>
      <c r="M76" s="384"/>
      <c r="N76" s="351">
        <f>L76*M76</f>
        <v>0</v>
      </c>
      <c r="O76" s="335"/>
      <c r="P76" s="702">
        <f>N76+J76</f>
        <v>0</v>
      </c>
    </row>
    <row r="77" spans="2:16" ht="15" thickBot="1" x14ac:dyDescent="0.4">
      <c r="B77" s="1419" t="s">
        <v>0</v>
      </c>
      <c r="C77" s="1420"/>
      <c r="D77" s="1420"/>
      <c r="E77" s="410" t="s">
        <v>0</v>
      </c>
      <c r="F77" s="411"/>
      <c r="G77" s="412" t="s">
        <v>0</v>
      </c>
      <c r="H77" s="448">
        <v>0</v>
      </c>
      <c r="I77" s="449"/>
      <c r="J77" s="351">
        <f>H77*I77</f>
        <v>0</v>
      </c>
      <c r="K77" s="1436"/>
      <c r="L77" s="312">
        <v>0</v>
      </c>
      <c r="M77" s="449"/>
      <c r="N77" s="351">
        <f>L77*M77</f>
        <v>0</v>
      </c>
      <c r="O77" s="335"/>
      <c r="P77" s="705">
        <f>N77+J77</f>
        <v>0</v>
      </c>
    </row>
    <row r="78" spans="2:16" ht="15" thickBot="1" x14ac:dyDescent="0.4">
      <c r="B78" s="710" t="s">
        <v>402</v>
      </c>
      <c r="C78" s="450"/>
      <c r="D78" s="451"/>
      <c r="E78" s="451"/>
      <c r="F78" s="451"/>
      <c r="G78" s="451"/>
      <c r="H78" s="399"/>
      <c r="I78" s="452"/>
      <c r="J78" s="453">
        <f>J75+J76+J77</f>
        <v>0</v>
      </c>
      <c r="K78" s="1444"/>
      <c r="L78" s="454"/>
      <c r="M78" s="455"/>
      <c r="N78" s="439">
        <f>N75+N76+N77</f>
        <v>0</v>
      </c>
      <c r="O78" s="340"/>
      <c r="P78" s="686">
        <f>SUM(P75:P77)</f>
        <v>0</v>
      </c>
    </row>
    <row r="79" spans="2:16" x14ac:dyDescent="0.35">
      <c r="B79" s="697"/>
      <c r="C79" s="403"/>
      <c r="D79" s="404"/>
      <c r="E79" s="404"/>
      <c r="F79" s="404"/>
      <c r="G79" s="404"/>
      <c r="H79" s="404"/>
      <c r="I79" s="404"/>
      <c r="J79" s="405"/>
      <c r="K79" s="335"/>
      <c r="L79" s="320"/>
      <c r="M79" s="320"/>
      <c r="N79" s="319"/>
      <c r="O79" s="335"/>
      <c r="P79" s="707"/>
    </row>
    <row r="80" spans="2:16" x14ac:dyDescent="0.35">
      <c r="B80" s="666" t="s">
        <v>403</v>
      </c>
      <c r="C80" s="268"/>
      <c r="D80" s="268"/>
      <c r="E80" s="268"/>
      <c r="F80" s="268"/>
      <c r="G80" s="268"/>
      <c r="H80" s="268"/>
      <c r="I80" s="268"/>
      <c r="J80" s="268"/>
      <c r="K80" s="268"/>
      <c r="L80" s="561"/>
      <c r="M80" s="268"/>
      <c r="N80" s="268"/>
      <c r="O80" s="335"/>
      <c r="P80" s="674"/>
    </row>
    <row r="81" spans="2:16" x14ac:dyDescent="0.35">
      <c r="B81" s="711" t="s">
        <v>404</v>
      </c>
      <c r="C81" s="456"/>
      <c r="D81" s="456"/>
      <c r="E81" s="1454" t="s">
        <v>0</v>
      </c>
      <c r="F81" s="1455"/>
      <c r="G81" s="1456"/>
      <c r="H81" s="1457" t="s">
        <v>358</v>
      </c>
      <c r="I81" s="1401"/>
      <c r="J81" s="1401"/>
      <c r="K81" s="1458" t="s">
        <v>0</v>
      </c>
      <c r="L81" s="1457" t="s">
        <v>367</v>
      </c>
      <c r="M81" s="1401"/>
      <c r="N81" s="1401"/>
      <c r="O81" s="330"/>
      <c r="P81" s="712" t="s">
        <v>115</v>
      </c>
    </row>
    <row r="82" spans="2:16" x14ac:dyDescent="0.35">
      <c r="B82" s="713"/>
      <c r="C82" s="458"/>
      <c r="D82" s="458"/>
      <c r="E82" s="458" t="s">
        <v>0</v>
      </c>
      <c r="F82" s="459" t="s">
        <v>0</v>
      </c>
      <c r="G82" s="460" t="s">
        <v>0</v>
      </c>
      <c r="H82" s="461"/>
      <c r="I82" s="376"/>
      <c r="J82" s="462" t="s">
        <v>390</v>
      </c>
      <c r="K82" s="1459"/>
      <c r="L82" s="461"/>
      <c r="M82" s="376"/>
      <c r="N82" s="462" t="s">
        <v>390</v>
      </c>
      <c r="O82" s="338"/>
      <c r="P82" s="714"/>
    </row>
    <row r="83" spans="2:16" x14ac:dyDescent="0.35">
      <c r="B83" s="1445"/>
      <c r="C83" s="1446"/>
      <c r="D83" s="1446"/>
      <c r="E83" s="463" t="s">
        <v>0</v>
      </c>
      <c r="F83" s="464"/>
      <c r="G83" s="465" t="s">
        <v>0</v>
      </c>
      <c r="H83" s="466">
        <v>0</v>
      </c>
      <c r="I83" s="467"/>
      <c r="J83" s="468">
        <f t="shared" ref="J83:J94" si="5">H83*I83</f>
        <v>0</v>
      </c>
      <c r="K83" s="1459"/>
      <c r="L83" s="469">
        <v>0</v>
      </c>
      <c r="M83" s="470"/>
      <c r="N83" s="468">
        <f t="shared" ref="N83:N94" si="6">L83*M83</f>
        <v>0</v>
      </c>
      <c r="O83" s="471"/>
      <c r="P83" s="715">
        <f t="shared" ref="P83:P90" si="7">N83+J83</f>
        <v>0</v>
      </c>
    </row>
    <row r="84" spans="2:16" x14ac:dyDescent="0.35">
      <c r="B84" s="716"/>
      <c r="C84" s="472"/>
      <c r="D84" s="472"/>
      <c r="E84" s="463"/>
      <c r="F84" s="464"/>
      <c r="G84" s="465"/>
      <c r="H84" s="429">
        <v>0</v>
      </c>
      <c r="I84" s="467"/>
      <c r="J84" s="473">
        <f>H84*I84</f>
        <v>0</v>
      </c>
      <c r="K84" s="1459"/>
      <c r="L84" s="474">
        <v>0</v>
      </c>
      <c r="M84" s="470"/>
      <c r="N84" s="475">
        <f>L84*M84</f>
        <v>0</v>
      </c>
      <c r="O84" s="471"/>
      <c r="P84" s="717">
        <f t="shared" si="7"/>
        <v>0</v>
      </c>
    </row>
    <row r="85" spans="2:16" x14ac:dyDescent="0.35">
      <c r="B85" s="716"/>
      <c r="C85" s="472"/>
      <c r="D85" s="472"/>
      <c r="E85" s="463"/>
      <c r="F85" s="464"/>
      <c r="G85" s="465"/>
      <c r="H85" s="429">
        <v>0</v>
      </c>
      <c r="I85" s="467"/>
      <c r="J85" s="473">
        <f>H85*I85</f>
        <v>0</v>
      </c>
      <c r="K85" s="1459"/>
      <c r="L85" s="474">
        <v>0</v>
      </c>
      <c r="M85" s="470"/>
      <c r="N85" s="475">
        <f>L85*M85</f>
        <v>0</v>
      </c>
      <c r="O85" s="471"/>
      <c r="P85" s="717">
        <f t="shared" si="7"/>
        <v>0</v>
      </c>
    </row>
    <row r="86" spans="2:16" x14ac:dyDescent="0.35">
      <c r="B86" s="716"/>
      <c r="C86" s="472"/>
      <c r="D86" s="472"/>
      <c r="E86" s="463"/>
      <c r="F86" s="464"/>
      <c r="G86" s="465"/>
      <c r="H86" s="429">
        <v>0</v>
      </c>
      <c r="I86" s="467"/>
      <c r="J86" s="473">
        <f>H86*I86</f>
        <v>0</v>
      </c>
      <c r="K86" s="1459"/>
      <c r="L86" s="474">
        <v>0</v>
      </c>
      <c r="M86" s="470"/>
      <c r="N86" s="475">
        <f>L86*M86</f>
        <v>0</v>
      </c>
      <c r="O86" s="471"/>
      <c r="P86" s="717">
        <f t="shared" si="7"/>
        <v>0</v>
      </c>
    </row>
    <row r="87" spans="2:16" x14ac:dyDescent="0.35">
      <c r="B87" s="716"/>
      <c r="C87" s="472"/>
      <c r="D87" s="472"/>
      <c r="E87" s="463"/>
      <c r="F87" s="464"/>
      <c r="G87" s="465"/>
      <c r="H87" s="429">
        <v>0</v>
      </c>
      <c r="I87" s="467"/>
      <c r="J87" s="473">
        <f>H87*I87</f>
        <v>0</v>
      </c>
      <c r="K87" s="1459"/>
      <c r="L87" s="474">
        <v>0</v>
      </c>
      <c r="M87" s="470"/>
      <c r="N87" s="475">
        <f>L87*M87</f>
        <v>0</v>
      </c>
      <c r="O87" s="471"/>
      <c r="P87" s="717">
        <f t="shared" si="7"/>
        <v>0</v>
      </c>
    </row>
    <row r="88" spans="2:16" x14ac:dyDescent="0.35">
      <c r="B88" s="716"/>
      <c r="C88" s="472"/>
      <c r="D88" s="472"/>
      <c r="E88" s="463"/>
      <c r="F88" s="464"/>
      <c r="G88" s="465"/>
      <c r="H88" s="429">
        <v>0</v>
      </c>
      <c r="I88" s="467"/>
      <c r="J88" s="473">
        <f>H88*I88</f>
        <v>0</v>
      </c>
      <c r="K88" s="1459"/>
      <c r="L88" s="474">
        <v>0</v>
      </c>
      <c r="M88" s="470"/>
      <c r="N88" s="475">
        <f>L88*M88</f>
        <v>0</v>
      </c>
      <c r="O88" s="471"/>
      <c r="P88" s="717">
        <f t="shared" si="7"/>
        <v>0</v>
      </c>
    </row>
    <row r="89" spans="2:16" x14ac:dyDescent="0.35">
      <c r="B89" s="1419" t="s">
        <v>0</v>
      </c>
      <c r="C89" s="1420"/>
      <c r="D89" s="1420"/>
      <c r="E89" s="410" t="s">
        <v>0</v>
      </c>
      <c r="F89" s="411"/>
      <c r="G89" s="412" t="s">
        <v>0</v>
      </c>
      <c r="H89" s="429">
        <v>0</v>
      </c>
      <c r="I89" s="467"/>
      <c r="J89" s="473">
        <f t="shared" si="5"/>
        <v>0</v>
      </c>
      <c r="K89" s="1459"/>
      <c r="L89" s="474">
        <v>0</v>
      </c>
      <c r="M89" s="470"/>
      <c r="N89" s="475">
        <f t="shared" si="6"/>
        <v>0</v>
      </c>
      <c r="O89" s="471"/>
      <c r="P89" s="717">
        <f t="shared" si="7"/>
        <v>0</v>
      </c>
    </row>
    <row r="90" spans="2:16" x14ac:dyDescent="0.35">
      <c r="B90" s="1419"/>
      <c r="C90" s="1420"/>
      <c r="D90" s="1420"/>
      <c r="E90" s="410" t="s">
        <v>0</v>
      </c>
      <c r="F90" s="411"/>
      <c r="G90" s="412" t="s">
        <v>0</v>
      </c>
      <c r="H90" s="429">
        <v>0</v>
      </c>
      <c r="I90" s="467"/>
      <c r="J90" s="473">
        <f t="shared" si="5"/>
        <v>0</v>
      </c>
      <c r="K90" s="1459"/>
      <c r="L90" s="474">
        <v>0</v>
      </c>
      <c r="M90" s="470"/>
      <c r="N90" s="475">
        <f t="shared" si="6"/>
        <v>0</v>
      </c>
      <c r="O90" s="471"/>
      <c r="P90" s="717">
        <f t="shared" si="7"/>
        <v>0</v>
      </c>
    </row>
    <row r="91" spans="2:16" x14ac:dyDescent="0.35">
      <c r="B91" s="690"/>
      <c r="C91" s="376"/>
      <c r="D91" s="376"/>
      <c r="E91" s="376"/>
      <c r="F91" s="332"/>
      <c r="G91" s="476"/>
      <c r="H91" s="477">
        <v>0</v>
      </c>
      <c r="I91" s="478"/>
      <c r="J91" s="479">
        <f t="shared" si="5"/>
        <v>0</v>
      </c>
      <c r="K91" s="480"/>
      <c r="L91" s="474">
        <v>0</v>
      </c>
      <c r="M91" s="481"/>
      <c r="N91" s="482">
        <f t="shared" si="6"/>
        <v>0</v>
      </c>
      <c r="O91" s="471"/>
      <c r="P91" s="717">
        <f>J91+N91</f>
        <v>0</v>
      </c>
    </row>
    <row r="92" spans="2:16" x14ac:dyDescent="0.35">
      <c r="B92" s="690"/>
      <c r="C92" s="376"/>
      <c r="D92" s="376"/>
      <c r="E92" s="376"/>
      <c r="F92" s="332"/>
      <c r="G92" s="476"/>
      <c r="H92" s="477">
        <v>0</v>
      </c>
      <c r="I92" s="478"/>
      <c r="J92" s="479">
        <f t="shared" si="5"/>
        <v>0</v>
      </c>
      <c r="K92" s="480"/>
      <c r="L92" s="474">
        <v>0</v>
      </c>
      <c r="M92" s="481"/>
      <c r="N92" s="482">
        <f t="shared" si="6"/>
        <v>0</v>
      </c>
      <c r="O92" s="471"/>
      <c r="P92" s="717">
        <f>J92+N92</f>
        <v>0</v>
      </c>
    </row>
    <row r="93" spans="2:16" x14ac:dyDescent="0.35">
      <c r="B93" s="690"/>
      <c r="C93" s="376"/>
      <c r="D93" s="376"/>
      <c r="E93" s="376"/>
      <c r="F93" s="332"/>
      <c r="G93" s="476"/>
      <c r="H93" s="477">
        <v>0</v>
      </c>
      <c r="I93" s="478"/>
      <c r="J93" s="479">
        <f t="shared" si="5"/>
        <v>0</v>
      </c>
      <c r="K93" s="480"/>
      <c r="L93" s="474">
        <v>0</v>
      </c>
      <c r="M93" s="481"/>
      <c r="N93" s="482">
        <f t="shared" si="6"/>
        <v>0</v>
      </c>
      <c r="O93" s="471"/>
      <c r="P93" s="717">
        <f>J93+N93</f>
        <v>0</v>
      </c>
    </row>
    <row r="94" spans="2:16" x14ac:dyDescent="0.35">
      <c r="B94" s="694"/>
      <c r="C94" s="394"/>
      <c r="D94" s="394"/>
      <c r="E94" s="394"/>
      <c r="F94" s="483"/>
      <c r="G94" s="484"/>
      <c r="H94" s="485">
        <v>0</v>
      </c>
      <c r="I94" s="486"/>
      <c r="J94" s="479">
        <f t="shared" si="5"/>
        <v>0</v>
      </c>
      <c r="K94" s="480"/>
      <c r="L94" s="487">
        <v>0</v>
      </c>
      <c r="M94" s="488"/>
      <c r="N94" s="482">
        <f t="shared" si="6"/>
        <v>0</v>
      </c>
      <c r="O94" s="471"/>
      <c r="P94" s="717">
        <f>J94+N94</f>
        <v>0</v>
      </c>
    </row>
    <row r="95" spans="2:16" x14ac:dyDescent="0.35">
      <c r="B95" s="718" t="s">
        <v>405</v>
      </c>
      <c r="C95" s="313"/>
      <c r="D95" s="313"/>
      <c r="E95" s="313"/>
      <c r="F95" s="489"/>
      <c r="G95" s="489"/>
      <c r="H95" s="490"/>
      <c r="I95" s="491"/>
      <c r="J95" s="492">
        <f>SUM(J83:J94)</f>
        <v>0</v>
      </c>
      <c r="K95" s="275"/>
      <c r="L95" s="493"/>
      <c r="M95" s="494"/>
      <c r="N95" s="495">
        <f>SUM(N83:N94)</f>
        <v>0</v>
      </c>
      <c r="O95" s="471"/>
      <c r="P95" s="717">
        <f>SUM(P83:P94)</f>
        <v>0</v>
      </c>
    </row>
    <row r="96" spans="2:16" x14ac:dyDescent="0.35">
      <c r="B96" s="664"/>
      <c r="C96" s="496"/>
      <c r="D96" s="496"/>
      <c r="E96" s="450"/>
      <c r="F96" s="340"/>
      <c r="G96" s="340"/>
      <c r="H96" s="340"/>
      <c r="I96" s="340"/>
      <c r="J96" s="497"/>
      <c r="K96" s="498"/>
      <c r="L96" s="343"/>
      <c r="M96" s="499"/>
      <c r="N96" s="500"/>
      <c r="O96" s="498"/>
      <c r="P96" s="719"/>
    </row>
    <row r="97" spans="2:16" x14ac:dyDescent="0.35">
      <c r="B97" s="710" t="s">
        <v>406</v>
      </c>
      <c r="C97" s="501"/>
      <c r="D97" s="502" t="s">
        <v>0</v>
      </c>
      <c r="E97" s="503"/>
      <c r="F97" s="504"/>
      <c r="G97" s="505"/>
      <c r="H97" s="1449"/>
      <c r="I97" s="1403"/>
      <c r="J97" s="1403"/>
      <c r="K97" s="352"/>
      <c r="L97" s="1449"/>
      <c r="M97" s="1403"/>
      <c r="N97" s="1403"/>
      <c r="O97" s="498"/>
      <c r="P97" s="720"/>
    </row>
    <row r="98" spans="2:16" x14ac:dyDescent="0.35">
      <c r="B98" s="721"/>
      <c r="C98" s="418"/>
      <c r="D98" s="417"/>
      <c r="E98" s="506"/>
      <c r="F98" s="507"/>
      <c r="G98" s="508"/>
      <c r="H98" s="509">
        <v>0</v>
      </c>
      <c r="I98" s="510"/>
      <c r="J98" s="511">
        <f>H98*I98</f>
        <v>0</v>
      </c>
      <c r="K98" s="480"/>
      <c r="L98" s="512">
        <v>0</v>
      </c>
      <c r="M98" s="513"/>
      <c r="N98" s="514">
        <f>L98*M98</f>
        <v>0</v>
      </c>
      <c r="O98" s="338"/>
      <c r="P98" s="670">
        <f>N98+J98</f>
        <v>0</v>
      </c>
    </row>
    <row r="99" spans="2:16" x14ac:dyDescent="0.35">
      <c r="B99" s="722" t="s">
        <v>0</v>
      </c>
      <c r="C99" s="411"/>
      <c r="D99" s="410" t="s">
        <v>0</v>
      </c>
      <c r="E99" s="515"/>
      <c r="F99" s="516"/>
      <c r="G99" s="517"/>
      <c r="H99" s="421">
        <v>0</v>
      </c>
      <c r="I99" s="518"/>
      <c r="J99" s="519">
        <f>H99*I99</f>
        <v>0</v>
      </c>
      <c r="K99" s="480"/>
      <c r="L99" s="520">
        <v>0</v>
      </c>
      <c r="M99" s="521"/>
      <c r="N99" s="514">
        <f>L99*M99</f>
        <v>0</v>
      </c>
      <c r="O99" s="338"/>
      <c r="P99" s="723">
        <f>N99+J99</f>
        <v>0</v>
      </c>
    </row>
    <row r="100" spans="2:16" x14ac:dyDescent="0.35">
      <c r="B100" s="687" t="s">
        <v>407</v>
      </c>
      <c r="C100" s="361"/>
      <c r="D100" s="361"/>
      <c r="E100" s="321"/>
      <c r="F100" s="522"/>
      <c r="G100" s="321"/>
      <c r="H100" s="268"/>
      <c r="I100" s="268"/>
      <c r="J100" s="523">
        <f>SUM(J98:J99)</f>
        <v>0</v>
      </c>
      <c r="K100" s="275"/>
      <c r="L100" s="454"/>
      <c r="M100" s="299"/>
      <c r="N100" s="524">
        <f>SUM(N98:N99)</f>
        <v>0</v>
      </c>
      <c r="O100" s="338"/>
      <c r="P100" s="724">
        <f>SUM(P98:P99)</f>
        <v>0</v>
      </c>
    </row>
    <row r="101" spans="2:16" x14ac:dyDescent="0.35">
      <c r="B101" s="725"/>
      <c r="C101" s="525"/>
      <c r="D101" s="525"/>
      <c r="E101" s="526"/>
      <c r="F101" s="527"/>
      <c r="G101" s="526"/>
      <c r="H101" s="528"/>
      <c r="I101" s="529"/>
      <c r="J101" s="530"/>
      <c r="K101" s="371"/>
      <c r="L101" s="320"/>
      <c r="M101" s="531"/>
      <c r="N101" s="532"/>
      <c r="O101" s="498"/>
      <c r="P101" s="726"/>
    </row>
    <row r="102" spans="2:16" x14ac:dyDescent="0.35">
      <c r="B102" s="725" t="s">
        <v>408</v>
      </c>
      <c r="C102" s="527"/>
      <c r="D102" s="526" t="s">
        <v>0</v>
      </c>
      <c r="E102" s="528"/>
      <c r="F102" s="529"/>
      <c r="G102" s="533"/>
      <c r="H102" s="534"/>
      <c r="I102" s="535"/>
      <c r="J102" s="536"/>
      <c r="K102" s="537"/>
      <c r="L102" s="538"/>
      <c r="M102" s="489"/>
      <c r="N102" s="539"/>
      <c r="O102" s="498"/>
      <c r="P102" s="727"/>
    </row>
    <row r="103" spans="2:16" x14ac:dyDescent="0.35">
      <c r="B103" s="722" t="s">
        <v>0</v>
      </c>
      <c r="C103" s="411"/>
      <c r="D103" s="410" t="s">
        <v>0</v>
      </c>
      <c r="E103" s="515"/>
      <c r="F103" s="516"/>
      <c r="G103" s="517"/>
      <c r="H103" s="540">
        <v>0</v>
      </c>
      <c r="I103" s="541"/>
      <c r="J103" s="542">
        <f>H103*I103</f>
        <v>0</v>
      </c>
      <c r="K103" s="543"/>
      <c r="L103" s="544">
        <v>0</v>
      </c>
      <c r="M103" s="513"/>
      <c r="N103" s="545">
        <f>L103*M103</f>
        <v>0</v>
      </c>
      <c r="O103" s="338"/>
      <c r="P103" s="702">
        <f>N103+J103</f>
        <v>0</v>
      </c>
    </row>
    <row r="104" spans="2:16" x14ac:dyDescent="0.35">
      <c r="B104" s="728"/>
      <c r="C104" s="418"/>
      <c r="D104" s="417"/>
      <c r="E104" s="506"/>
      <c r="F104" s="507"/>
      <c r="G104" s="546"/>
      <c r="H104" s="547">
        <v>0</v>
      </c>
      <c r="I104" s="548"/>
      <c r="J104" s="542">
        <f>H104*I104</f>
        <v>0</v>
      </c>
      <c r="K104" s="549"/>
      <c r="L104" s="550">
        <v>0</v>
      </c>
      <c r="M104" s="521"/>
      <c r="N104" s="545">
        <f>L104*M104</f>
        <v>0</v>
      </c>
      <c r="O104" s="338"/>
      <c r="P104" s="729">
        <f>N104+J104</f>
        <v>0</v>
      </c>
    </row>
    <row r="105" spans="2:16" x14ac:dyDescent="0.35">
      <c r="B105" s="730" t="s">
        <v>409</v>
      </c>
      <c r="C105" s="551"/>
      <c r="D105" s="552"/>
      <c r="E105" s="553"/>
      <c r="F105" s="554"/>
      <c r="G105" s="555"/>
      <c r="H105" s="553"/>
      <c r="I105" s="455"/>
      <c r="J105" s="556">
        <f>SUM(J103:J104)</f>
        <v>0</v>
      </c>
      <c r="K105" s="387"/>
      <c r="L105" s="557"/>
      <c r="M105" s="558"/>
      <c r="N105" s="559">
        <f>SUM(N103:N104)</f>
        <v>0</v>
      </c>
      <c r="O105" s="338"/>
      <c r="P105" s="689">
        <f>N105+J105</f>
        <v>0</v>
      </c>
    </row>
    <row r="106" spans="2:16" ht="15" thickBot="1" x14ac:dyDescent="0.4">
      <c r="B106" s="662"/>
      <c r="C106" s="268"/>
      <c r="D106" s="268"/>
      <c r="E106" s="268"/>
      <c r="F106" s="268"/>
      <c r="G106" s="268"/>
      <c r="H106" s="268"/>
      <c r="I106" s="560"/>
      <c r="J106" s="268"/>
      <c r="K106" s="268"/>
      <c r="L106" s="561"/>
      <c r="M106" s="318"/>
      <c r="N106" s="318"/>
      <c r="O106" s="338"/>
      <c r="P106" s="731"/>
    </row>
    <row r="107" spans="2:16" ht="15" thickBot="1" x14ac:dyDescent="0.4">
      <c r="B107" s="732" t="s">
        <v>410</v>
      </c>
      <c r="C107" s="313"/>
      <c r="D107" s="313"/>
      <c r="E107" s="313"/>
      <c r="F107" s="313"/>
      <c r="G107" s="313"/>
      <c r="H107" s="562"/>
      <c r="I107" s="562"/>
      <c r="J107" s="563">
        <f>J105+J100+J95</f>
        <v>0</v>
      </c>
      <c r="K107" s="562"/>
      <c r="L107" s="562"/>
      <c r="M107" s="562"/>
      <c r="N107" s="563">
        <f>N105+N100+N95</f>
        <v>0</v>
      </c>
      <c r="O107" s="344"/>
      <c r="P107" s="686">
        <f>P95+P100+P105</f>
        <v>0</v>
      </c>
    </row>
    <row r="108" spans="2:16" x14ac:dyDescent="0.35">
      <c r="B108" s="687"/>
      <c r="C108" s="361"/>
      <c r="D108" s="361"/>
      <c r="E108" s="361"/>
      <c r="F108" s="361"/>
      <c r="G108" s="361"/>
      <c r="H108" s="335"/>
      <c r="I108" s="335"/>
      <c r="J108" s="335"/>
      <c r="K108" s="335"/>
      <c r="L108" s="335"/>
      <c r="M108" s="335"/>
      <c r="N108" s="335"/>
      <c r="O108" s="335"/>
      <c r="P108" s="733"/>
    </row>
    <row r="109" spans="2:16" ht="15" thickBot="1" x14ac:dyDescent="0.4">
      <c r="B109" s="662"/>
      <c r="C109" s="268"/>
      <c r="D109" s="268"/>
      <c r="E109" s="268"/>
      <c r="F109" s="268"/>
      <c r="G109" s="268"/>
      <c r="H109" s="268"/>
      <c r="I109" s="268"/>
      <c r="J109" s="268"/>
      <c r="K109" s="268"/>
      <c r="L109" s="561"/>
      <c r="M109" s="268"/>
      <c r="N109" s="268"/>
      <c r="O109" s="335"/>
      <c r="P109" s="674"/>
    </row>
    <row r="110" spans="2:16" ht="15" thickBot="1" x14ac:dyDescent="0.4">
      <c r="B110" s="734" t="s">
        <v>411</v>
      </c>
      <c r="C110" s="564"/>
      <c r="D110" s="564"/>
      <c r="E110" s="564"/>
      <c r="F110" s="564"/>
      <c r="G110" s="565"/>
      <c r="H110" s="565"/>
      <c r="I110" s="565"/>
      <c r="J110" s="566">
        <f>J107+J78+J70+J54+J44+J32+J26+J20</f>
        <v>0</v>
      </c>
      <c r="K110" s="565"/>
      <c r="L110" s="565"/>
      <c r="M110" s="565"/>
      <c r="N110" s="566">
        <f>N107+N78+N70+N54+N44+N32+N26+N20</f>
        <v>0</v>
      </c>
      <c r="O110" s="562"/>
      <c r="P110" s="686">
        <f>P20+P26+P32+P44+P54+P70+P78+P107</f>
        <v>0</v>
      </c>
    </row>
    <row r="111" spans="2:16" x14ac:dyDescent="0.35">
      <c r="B111" s="687"/>
      <c r="C111" s="361"/>
      <c r="D111" s="361"/>
      <c r="E111" s="361"/>
      <c r="F111" s="361"/>
      <c r="G111" s="335"/>
      <c r="H111" s="335"/>
      <c r="I111" s="335"/>
      <c r="J111" s="335"/>
      <c r="K111" s="335"/>
      <c r="L111" s="335"/>
      <c r="M111" s="335"/>
      <c r="N111" s="335"/>
      <c r="O111" s="335"/>
      <c r="P111" s="733"/>
    </row>
    <row r="112" spans="2:16" x14ac:dyDescent="0.35">
      <c r="B112" s="687"/>
      <c r="C112" s="361"/>
      <c r="D112" s="361"/>
      <c r="E112" s="361"/>
      <c r="F112" s="361"/>
      <c r="G112" s="335"/>
      <c r="H112" s="335"/>
      <c r="I112" s="335"/>
      <c r="J112" s="335"/>
      <c r="K112" s="335"/>
      <c r="L112" s="335"/>
      <c r="M112" s="335"/>
      <c r="N112" s="335"/>
      <c r="O112" s="335"/>
      <c r="P112" s="733"/>
    </row>
    <row r="113" spans="2:23" x14ac:dyDescent="0.35">
      <c r="B113" s="687" t="s">
        <v>412</v>
      </c>
      <c r="C113" s="361"/>
      <c r="D113" s="361"/>
      <c r="E113" s="361"/>
      <c r="F113" s="361"/>
      <c r="G113" s="335"/>
      <c r="H113" s="335"/>
      <c r="I113" s="335"/>
      <c r="J113" s="335"/>
      <c r="K113" s="335"/>
      <c r="L113" s="335"/>
      <c r="M113" s="335"/>
      <c r="N113" s="335"/>
      <c r="O113" s="335"/>
      <c r="P113" s="733"/>
    </row>
    <row r="114" spans="2:23" x14ac:dyDescent="0.35">
      <c r="B114" s="725"/>
      <c r="C114" s="324"/>
      <c r="D114" s="323"/>
      <c r="E114" s="323"/>
      <c r="F114" s="323"/>
      <c r="G114" s="324"/>
      <c r="H114" s="1450" t="s">
        <v>413</v>
      </c>
      <c r="I114" s="1451"/>
      <c r="J114" s="1451"/>
      <c r="K114" s="330"/>
      <c r="L114" s="1452" t="s">
        <v>414</v>
      </c>
      <c r="M114" s="1452"/>
      <c r="N114" s="1453"/>
      <c r="O114" s="323"/>
      <c r="P114" s="676" t="s">
        <v>115</v>
      </c>
    </row>
    <row r="115" spans="2:23" ht="27" thickBot="1" x14ac:dyDescent="0.4">
      <c r="B115" s="666"/>
      <c r="C115" s="567"/>
      <c r="D115" s="568"/>
      <c r="E115" s="567"/>
      <c r="F115" s="569"/>
      <c r="G115" s="568"/>
      <c r="H115" s="349" t="s">
        <v>415</v>
      </c>
      <c r="I115" s="349" t="s">
        <v>416</v>
      </c>
      <c r="J115" s="570" t="s">
        <v>388</v>
      </c>
      <c r="K115" s="571"/>
      <c r="L115" s="457" t="s">
        <v>415</v>
      </c>
      <c r="M115" s="349" t="s">
        <v>416</v>
      </c>
      <c r="N115" s="572" t="s">
        <v>388</v>
      </c>
      <c r="O115" s="335"/>
      <c r="P115" s="735"/>
    </row>
    <row r="116" spans="2:23" ht="15" thickBot="1" x14ac:dyDescent="0.4">
      <c r="B116" s="736"/>
      <c r="C116" s="573"/>
      <c r="D116" s="573"/>
      <c r="E116" s="573"/>
      <c r="F116" s="573"/>
      <c r="G116" s="573"/>
      <c r="H116" s="574">
        <v>0</v>
      </c>
      <c r="I116" s="575">
        <v>0</v>
      </c>
      <c r="J116" s="576">
        <f>H116*I116</f>
        <v>0</v>
      </c>
      <c r="K116" s="577"/>
      <c r="L116" s="578">
        <v>0</v>
      </c>
      <c r="M116" s="575">
        <v>0</v>
      </c>
      <c r="N116" s="579">
        <f>L116*M116</f>
        <v>0</v>
      </c>
      <c r="O116" s="340"/>
      <c r="P116" s="737">
        <f>J116+N116</f>
        <v>0</v>
      </c>
    </row>
    <row r="117" spans="2:23" x14ac:dyDescent="0.35">
      <c r="B117" s="738"/>
      <c r="C117" s="580"/>
      <c r="D117" s="580"/>
      <c r="E117" s="580"/>
      <c r="F117" s="580"/>
      <c r="G117" s="580"/>
      <c r="H117" s="581"/>
      <c r="I117" s="582"/>
      <c r="J117" s="583"/>
      <c r="K117" s="584"/>
      <c r="L117" s="581"/>
      <c r="M117" s="582"/>
      <c r="N117" s="583"/>
      <c r="O117" s="335"/>
      <c r="P117" s="674"/>
    </row>
    <row r="118" spans="2:23" ht="15" thickBot="1" x14ac:dyDescent="0.4">
      <c r="B118" s="666"/>
      <c r="C118" s="580"/>
      <c r="D118" s="580"/>
      <c r="E118" s="580"/>
      <c r="F118" s="580"/>
      <c r="G118" s="580"/>
      <c r="H118" s="581"/>
      <c r="I118" s="582"/>
      <c r="J118" s="583"/>
      <c r="K118" s="584"/>
      <c r="L118" s="581"/>
      <c r="M118" s="582"/>
      <c r="N118" s="583"/>
      <c r="O118" s="335"/>
      <c r="P118" s="674"/>
    </row>
    <row r="119" spans="2:23" ht="15" thickBot="1" x14ac:dyDescent="0.4">
      <c r="B119" s="739" t="s">
        <v>417</v>
      </c>
      <c r="C119" s="740"/>
      <c r="D119" s="740"/>
      <c r="E119" s="740"/>
      <c r="F119" s="740"/>
      <c r="G119" s="741"/>
      <c r="H119" s="741"/>
      <c r="I119" s="741"/>
      <c r="J119" s="742">
        <f>J116+J110</f>
        <v>0</v>
      </c>
      <c r="K119" s="741"/>
      <c r="L119" s="741"/>
      <c r="M119" s="741"/>
      <c r="N119" s="743">
        <f>N116+N110</f>
        <v>0</v>
      </c>
      <c r="O119" s="741"/>
      <c r="P119" s="744">
        <f>P116+P110</f>
        <v>0</v>
      </c>
    </row>
    <row r="120" spans="2:23" ht="15" thickTop="1" x14ac:dyDescent="0.35"/>
    <row r="121" spans="2:23" x14ac:dyDescent="0.35">
      <c r="P121" s="111" t="s">
        <v>278</v>
      </c>
    </row>
    <row r="123" spans="2:23" ht="15" thickBot="1" x14ac:dyDescent="0.4"/>
    <row r="124" spans="2:23" ht="15.5" thickTop="1" x14ac:dyDescent="0.4">
      <c r="B124" s="1462" t="s">
        <v>354</v>
      </c>
      <c r="C124" s="1463"/>
      <c r="D124" s="1463"/>
      <c r="E124" s="1463"/>
      <c r="F124" s="1463"/>
      <c r="G124" s="1463"/>
      <c r="H124" s="1463"/>
      <c r="I124" s="1463"/>
      <c r="J124" s="1463"/>
      <c r="K124" s="1463"/>
      <c r="L124" s="1463"/>
      <c r="M124" s="1463"/>
      <c r="N124" s="1463"/>
      <c r="O124" s="1463"/>
      <c r="P124" s="1463"/>
      <c r="Q124" s="1463"/>
      <c r="R124" s="1463"/>
      <c r="S124" s="1463"/>
      <c r="T124" s="1463"/>
      <c r="U124" s="1463"/>
      <c r="V124" s="1463"/>
      <c r="W124" s="1464"/>
    </row>
    <row r="125" spans="2:23" ht="15" x14ac:dyDescent="0.4">
      <c r="B125" s="1465" t="s">
        <v>418</v>
      </c>
      <c r="C125" s="1466"/>
      <c r="D125" s="1466"/>
      <c r="E125" s="1466"/>
      <c r="F125" s="1466"/>
      <c r="G125" s="1466"/>
      <c r="H125" s="1466"/>
      <c r="I125" s="1466"/>
      <c r="J125" s="1466"/>
      <c r="K125" s="1466"/>
      <c r="L125" s="1466"/>
      <c r="M125" s="1466"/>
      <c r="N125" s="1466"/>
      <c r="O125" s="1466"/>
      <c r="P125" s="1466"/>
      <c r="Q125" s="1466"/>
      <c r="R125" s="1466"/>
      <c r="S125" s="1466"/>
      <c r="T125" s="1466"/>
      <c r="U125" s="1466"/>
      <c r="V125" s="1466"/>
      <c r="W125" s="1467"/>
    </row>
    <row r="126" spans="2:23" ht="20" x14ac:dyDescent="0.4">
      <c r="B126" s="662"/>
      <c r="C126" s="269"/>
      <c r="D126" s="269"/>
      <c r="E126" s="655"/>
      <c r="F126" s="655"/>
      <c r="G126" s="644"/>
      <c r="H126" s="645"/>
      <c r="I126" s="645"/>
      <c r="J126" s="645"/>
      <c r="K126" s="645"/>
      <c r="L126" s="269"/>
      <c r="M126" s="656"/>
      <c r="N126" s="269"/>
      <c r="O126" s="269"/>
      <c r="P126" s="269"/>
      <c r="Q126" s="269"/>
      <c r="R126" s="284"/>
      <c r="S126" s="268"/>
      <c r="T126" s="268"/>
      <c r="U126" s="745"/>
      <c r="V126" s="268"/>
      <c r="W126" s="657"/>
    </row>
    <row r="127" spans="2:23" x14ac:dyDescent="0.35">
      <c r="B127" s="123" t="s">
        <v>440</v>
      </c>
      <c r="C127" s="659"/>
      <c r="D127" s="270"/>
      <c r="E127" s="270"/>
      <c r="F127" s="270"/>
      <c r="G127" s="270"/>
      <c r="H127" s="270"/>
      <c r="I127" s="270"/>
      <c r="J127" s="270"/>
      <c r="K127" s="270"/>
      <c r="L127" s="269"/>
      <c r="M127" s="656"/>
      <c r="N127" s="659"/>
      <c r="O127" s="268"/>
      <c r="P127" s="659"/>
      <c r="Q127" s="269"/>
      <c r="R127" s="284"/>
      <c r="S127" s="268"/>
      <c r="T127" s="268"/>
      <c r="U127" s="1468"/>
      <c r="V127" s="1468"/>
      <c r="W127" s="1469"/>
    </row>
    <row r="128" spans="2:23" ht="18" x14ac:dyDescent="0.4">
      <c r="B128" s="746" t="s">
        <v>419</v>
      </c>
      <c r="C128" s="268"/>
      <c r="D128" s="268"/>
      <c r="E128" s="268"/>
      <c r="F128" s="268"/>
      <c r="G128" s="268"/>
      <c r="H128" s="268"/>
      <c r="I128" s="268"/>
      <c r="J128" s="268"/>
      <c r="K128" s="268"/>
      <c r="L128" s="561"/>
      <c r="M128" s="268"/>
      <c r="N128" s="268"/>
      <c r="O128" s="268"/>
      <c r="P128" s="268"/>
      <c r="Q128" s="353"/>
      <c r="R128" s="353"/>
      <c r="S128" s="353"/>
      <c r="T128" s="321"/>
      <c r="U128" s="747" t="s">
        <v>440</v>
      </c>
      <c r="V128" s="585"/>
      <c r="W128" s="748"/>
    </row>
    <row r="129" spans="2:23" ht="39.75" customHeight="1" x14ac:dyDescent="0.35">
      <c r="B129" s="749" t="s">
        <v>420</v>
      </c>
      <c r="C129" s="1414" t="s">
        <v>421</v>
      </c>
      <c r="D129" s="1470"/>
      <c r="E129" s="646" t="s">
        <v>422</v>
      </c>
      <c r="F129" s="646" t="s">
        <v>423</v>
      </c>
      <c r="G129" s="587" t="s">
        <v>424</v>
      </c>
      <c r="H129" s="646" t="s">
        <v>425</v>
      </c>
      <c r="I129" s="587" t="s">
        <v>426</v>
      </c>
      <c r="J129" s="587" t="s">
        <v>388</v>
      </c>
      <c r="K129" s="647" t="s">
        <v>427</v>
      </c>
      <c r="L129" s="588" t="s">
        <v>426</v>
      </c>
      <c r="M129" s="589" t="s">
        <v>388</v>
      </c>
      <c r="N129" s="647" t="s">
        <v>428</v>
      </c>
      <c r="O129" s="591" t="s">
        <v>429</v>
      </c>
      <c r="P129" s="591" t="s">
        <v>430</v>
      </c>
      <c r="Q129" s="592" t="s">
        <v>431</v>
      </c>
      <c r="R129" s="592" t="s">
        <v>432</v>
      </c>
      <c r="S129" s="592" t="s">
        <v>433</v>
      </c>
      <c r="T129" s="268"/>
      <c r="U129" s="281" t="s">
        <v>413</v>
      </c>
      <c r="V129" s="268"/>
      <c r="W129" s="676" t="s">
        <v>434</v>
      </c>
    </row>
    <row r="130" spans="2:23" x14ac:dyDescent="0.35">
      <c r="B130" s="750"/>
      <c r="C130" s="1460"/>
      <c r="D130" s="1461"/>
      <c r="E130" s="593"/>
      <c r="F130" s="593"/>
      <c r="G130" s="594">
        <f>E130*F130</f>
        <v>0</v>
      </c>
      <c r="H130" s="595"/>
      <c r="I130" s="596"/>
      <c r="J130" s="576">
        <f>H130*I130</f>
        <v>0</v>
      </c>
      <c r="K130" s="574"/>
      <c r="L130" s="596"/>
      <c r="M130" s="576">
        <f>K130*L130</f>
        <v>0</v>
      </c>
      <c r="N130" s="595"/>
      <c r="O130" s="595"/>
      <c r="P130" s="595"/>
      <c r="Q130" s="306">
        <f>P130+N130+M130+J130+G130</f>
        <v>0</v>
      </c>
      <c r="R130" s="302"/>
      <c r="S130" s="306">
        <f>Q130*R130</f>
        <v>0</v>
      </c>
      <c r="T130" s="751"/>
      <c r="U130" s="368">
        <f>S130</f>
        <v>0</v>
      </c>
      <c r="V130" s="752"/>
      <c r="W130" s="753"/>
    </row>
    <row r="131" spans="2:23" x14ac:dyDescent="0.35">
      <c r="B131" s="750" t="s">
        <v>0</v>
      </c>
      <c r="C131" s="1460"/>
      <c r="D131" s="1461"/>
      <c r="E131" s="593"/>
      <c r="F131" s="593"/>
      <c r="G131" s="597">
        <f>E131*F131</f>
        <v>0</v>
      </c>
      <c r="H131" s="598"/>
      <c r="I131" s="599"/>
      <c r="J131" s="600">
        <f>H131*I131</f>
        <v>0</v>
      </c>
      <c r="K131" s="601"/>
      <c r="L131" s="599"/>
      <c r="M131" s="602">
        <f>K131*L131</f>
        <v>0</v>
      </c>
      <c r="N131" s="603"/>
      <c r="O131" s="603"/>
      <c r="P131" s="603"/>
      <c r="Q131" s="308">
        <f>P131+N131+M131+J131+G131</f>
        <v>0</v>
      </c>
      <c r="R131" s="302"/>
      <c r="S131" s="308">
        <f>Q131*R131</f>
        <v>0</v>
      </c>
      <c r="T131" s="625"/>
      <c r="U131" s="302">
        <f>S131</f>
        <v>0</v>
      </c>
      <c r="V131" s="754"/>
      <c r="W131" s="755"/>
    </row>
    <row r="132" spans="2:23" x14ac:dyDescent="0.35">
      <c r="B132" s="750"/>
      <c r="C132" s="435"/>
      <c r="D132" s="604"/>
      <c r="E132" s="593"/>
      <c r="F132" s="593"/>
      <c r="G132" s="597">
        <f t="shared" ref="G132:G140" si="8">E132*F132</f>
        <v>0</v>
      </c>
      <c r="H132" s="598"/>
      <c r="I132" s="599"/>
      <c r="J132" s="600">
        <f t="shared" ref="J132:J140" si="9">H132*I132</f>
        <v>0</v>
      </c>
      <c r="K132" s="601"/>
      <c r="L132" s="599"/>
      <c r="M132" s="602">
        <f t="shared" ref="M132:M140" si="10">K132*L132</f>
        <v>0</v>
      </c>
      <c r="N132" s="603"/>
      <c r="O132" s="603"/>
      <c r="P132" s="603"/>
      <c r="Q132" s="308">
        <f t="shared" ref="Q132:Q144" si="11">P132+N132+M132+J132+G132</f>
        <v>0</v>
      </c>
      <c r="R132" s="302"/>
      <c r="S132" s="308">
        <f t="shared" ref="S132:S140" si="12">Q132*R132</f>
        <v>0</v>
      </c>
      <c r="T132" s="625"/>
      <c r="U132" s="302">
        <f t="shared" ref="U132:U144" si="13">S132</f>
        <v>0</v>
      </c>
      <c r="V132" s="754"/>
      <c r="W132" s="755"/>
    </row>
    <row r="133" spans="2:23" x14ac:dyDescent="0.35">
      <c r="B133" s="750"/>
      <c r="C133" s="435"/>
      <c r="D133" s="604"/>
      <c r="E133" s="593"/>
      <c r="F133" s="593"/>
      <c r="G133" s="597">
        <f t="shared" si="8"/>
        <v>0</v>
      </c>
      <c r="H133" s="598"/>
      <c r="I133" s="599"/>
      <c r="J133" s="600">
        <f t="shared" si="9"/>
        <v>0</v>
      </c>
      <c r="K133" s="601"/>
      <c r="L133" s="599"/>
      <c r="M133" s="602">
        <f t="shared" si="10"/>
        <v>0</v>
      </c>
      <c r="N133" s="603"/>
      <c r="O133" s="603"/>
      <c r="P133" s="603"/>
      <c r="Q133" s="308">
        <f t="shared" si="11"/>
        <v>0</v>
      </c>
      <c r="R133" s="302"/>
      <c r="S133" s="308">
        <f t="shared" si="12"/>
        <v>0</v>
      </c>
      <c r="T133" s="625"/>
      <c r="U133" s="302">
        <f t="shared" si="13"/>
        <v>0</v>
      </c>
      <c r="V133" s="754"/>
      <c r="W133" s="755"/>
    </row>
    <row r="134" spans="2:23" x14ac:dyDescent="0.35">
      <c r="B134" s="750"/>
      <c r="C134" s="435"/>
      <c r="D134" s="604"/>
      <c r="E134" s="593"/>
      <c r="F134" s="593"/>
      <c r="G134" s="597">
        <f t="shared" si="8"/>
        <v>0</v>
      </c>
      <c r="H134" s="598"/>
      <c r="I134" s="599"/>
      <c r="J134" s="600">
        <f t="shared" si="9"/>
        <v>0</v>
      </c>
      <c r="K134" s="601"/>
      <c r="L134" s="599"/>
      <c r="M134" s="602">
        <f t="shared" si="10"/>
        <v>0</v>
      </c>
      <c r="N134" s="603"/>
      <c r="O134" s="603"/>
      <c r="P134" s="603"/>
      <c r="Q134" s="308">
        <f t="shared" si="11"/>
        <v>0</v>
      </c>
      <c r="R134" s="302"/>
      <c r="S134" s="308">
        <f t="shared" si="12"/>
        <v>0</v>
      </c>
      <c r="T134" s="625"/>
      <c r="U134" s="302">
        <f t="shared" si="13"/>
        <v>0</v>
      </c>
      <c r="V134" s="754"/>
      <c r="W134" s="755"/>
    </row>
    <row r="135" spans="2:23" x14ac:dyDescent="0.35">
      <c r="B135" s="750"/>
      <c r="C135" s="435"/>
      <c r="D135" s="604"/>
      <c r="E135" s="593"/>
      <c r="F135" s="593"/>
      <c r="G135" s="597">
        <f t="shared" si="8"/>
        <v>0</v>
      </c>
      <c r="H135" s="598"/>
      <c r="I135" s="599"/>
      <c r="J135" s="600">
        <f t="shared" si="9"/>
        <v>0</v>
      </c>
      <c r="K135" s="601"/>
      <c r="L135" s="599"/>
      <c r="M135" s="602">
        <f t="shared" si="10"/>
        <v>0</v>
      </c>
      <c r="N135" s="603"/>
      <c r="O135" s="603"/>
      <c r="P135" s="603"/>
      <c r="Q135" s="308">
        <f t="shared" si="11"/>
        <v>0</v>
      </c>
      <c r="R135" s="302"/>
      <c r="S135" s="308">
        <f t="shared" si="12"/>
        <v>0</v>
      </c>
      <c r="T135" s="625"/>
      <c r="U135" s="302">
        <f t="shared" si="13"/>
        <v>0</v>
      </c>
      <c r="V135" s="754"/>
      <c r="W135" s="755"/>
    </row>
    <row r="136" spans="2:23" x14ac:dyDescent="0.35">
      <c r="B136" s="750"/>
      <c r="C136" s="435"/>
      <c r="D136" s="604"/>
      <c r="E136" s="593"/>
      <c r="F136" s="593"/>
      <c r="G136" s="597">
        <f t="shared" si="8"/>
        <v>0</v>
      </c>
      <c r="H136" s="598"/>
      <c r="I136" s="599"/>
      <c r="J136" s="600">
        <f t="shared" si="9"/>
        <v>0</v>
      </c>
      <c r="K136" s="601"/>
      <c r="L136" s="599"/>
      <c r="M136" s="602">
        <f t="shared" si="10"/>
        <v>0</v>
      </c>
      <c r="N136" s="603"/>
      <c r="O136" s="603"/>
      <c r="P136" s="603"/>
      <c r="Q136" s="308">
        <f t="shared" si="11"/>
        <v>0</v>
      </c>
      <c r="R136" s="302"/>
      <c r="S136" s="308">
        <f t="shared" si="12"/>
        <v>0</v>
      </c>
      <c r="T136" s="625"/>
      <c r="U136" s="302">
        <f t="shared" si="13"/>
        <v>0</v>
      </c>
      <c r="V136" s="754"/>
      <c r="W136" s="755"/>
    </row>
    <row r="137" spans="2:23" x14ac:dyDescent="0.35">
      <c r="B137" s="750"/>
      <c r="C137" s="435"/>
      <c r="D137" s="604"/>
      <c r="E137" s="593"/>
      <c r="F137" s="593"/>
      <c r="G137" s="597">
        <f t="shared" si="8"/>
        <v>0</v>
      </c>
      <c r="H137" s="598"/>
      <c r="I137" s="599"/>
      <c r="J137" s="600">
        <f t="shared" si="9"/>
        <v>0</v>
      </c>
      <c r="K137" s="601"/>
      <c r="L137" s="599"/>
      <c r="M137" s="602">
        <f t="shared" si="10"/>
        <v>0</v>
      </c>
      <c r="N137" s="603"/>
      <c r="O137" s="603"/>
      <c r="P137" s="603"/>
      <c r="Q137" s="308">
        <f t="shared" si="11"/>
        <v>0</v>
      </c>
      <c r="R137" s="302"/>
      <c r="S137" s="308">
        <f t="shared" si="12"/>
        <v>0</v>
      </c>
      <c r="T137" s="625"/>
      <c r="U137" s="302">
        <f t="shared" si="13"/>
        <v>0</v>
      </c>
      <c r="V137" s="754"/>
      <c r="W137" s="755"/>
    </row>
    <row r="138" spans="2:23" x14ac:dyDescent="0.35">
      <c r="B138" s="750"/>
      <c r="C138" s="435"/>
      <c r="D138" s="604"/>
      <c r="E138" s="593"/>
      <c r="F138" s="593"/>
      <c r="G138" s="597">
        <f t="shared" si="8"/>
        <v>0</v>
      </c>
      <c r="H138" s="598"/>
      <c r="I138" s="599"/>
      <c r="J138" s="600">
        <f t="shared" si="9"/>
        <v>0</v>
      </c>
      <c r="K138" s="601"/>
      <c r="L138" s="599"/>
      <c r="M138" s="602">
        <f t="shared" si="10"/>
        <v>0</v>
      </c>
      <c r="N138" s="603"/>
      <c r="O138" s="603"/>
      <c r="P138" s="603"/>
      <c r="Q138" s="308">
        <f t="shared" si="11"/>
        <v>0</v>
      </c>
      <c r="R138" s="302"/>
      <c r="S138" s="308">
        <f t="shared" si="12"/>
        <v>0</v>
      </c>
      <c r="T138" s="625"/>
      <c r="U138" s="302">
        <f t="shared" si="13"/>
        <v>0</v>
      </c>
      <c r="V138" s="754"/>
      <c r="W138" s="755"/>
    </row>
    <row r="139" spans="2:23" x14ac:dyDescent="0.35">
      <c r="B139" s="750"/>
      <c r="C139" s="435"/>
      <c r="D139" s="604"/>
      <c r="E139" s="593"/>
      <c r="F139" s="593"/>
      <c r="G139" s="597">
        <f t="shared" si="8"/>
        <v>0</v>
      </c>
      <c r="H139" s="598"/>
      <c r="I139" s="599"/>
      <c r="J139" s="600">
        <f t="shared" si="9"/>
        <v>0</v>
      </c>
      <c r="K139" s="601"/>
      <c r="L139" s="599"/>
      <c r="M139" s="602">
        <f t="shared" si="10"/>
        <v>0</v>
      </c>
      <c r="N139" s="603"/>
      <c r="O139" s="603"/>
      <c r="P139" s="603"/>
      <c r="Q139" s="308">
        <f t="shared" si="11"/>
        <v>0</v>
      </c>
      <c r="R139" s="302"/>
      <c r="S139" s="308">
        <f t="shared" si="12"/>
        <v>0</v>
      </c>
      <c r="T139" s="625"/>
      <c r="U139" s="302">
        <f t="shared" si="13"/>
        <v>0</v>
      </c>
      <c r="V139" s="754"/>
      <c r="W139" s="755"/>
    </row>
    <row r="140" spans="2:23" x14ac:dyDescent="0.35">
      <c r="B140" s="750"/>
      <c r="C140" s="1460"/>
      <c r="D140" s="1461"/>
      <c r="E140" s="593"/>
      <c r="F140" s="593"/>
      <c r="G140" s="597">
        <f t="shared" si="8"/>
        <v>0</v>
      </c>
      <c r="H140" s="598"/>
      <c r="I140" s="599"/>
      <c r="J140" s="600">
        <f t="shared" si="9"/>
        <v>0</v>
      </c>
      <c r="K140" s="601"/>
      <c r="L140" s="599"/>
      <c r="M140" s="602">
        <f t="shared" si="10"/>
        <v>0</v>
      </c>
      <c r="N140" s="603"/>
      <c r="O140" s="603"/>
      <c r="P140" s="603"/>
      <c r="Q140" s="308">
        <f t="shared" si="11"/>
        <v>0</v>
      </c>
      <c r="R140" s="302"/>
      <c r="S140" s="308">
        <f t="shared" si="12"/>
        <v>0</v>
      </c>
      <c r="T140" s="625"/>
      <c r="U140" s="302">
        <f t="shared" si="13"/>
        <v>0</v>
      </c>
      <c r="V140" s="754"/>
      <c r="W140" s="755"/>
    </row>
    <row r="141" spans="2:23" x14ac:dyDescent="0.35">
      <c r="B141" s="750"/>
      <c r="C141" s="1460"/>
      <c r="D141" s="1461"/>
      <c r="E141" s="593"/>
      <c r="F141" s="593"/>
      <c r="G141" s="597">
        <f>E141*F141</f>
        <v>0</v>
      </c>
      <c r="H141" s="598"/>
      <c r="I141" s="599"/>
      <c r="J141" s="600">
        <f>H141*I141</f>
        <v>0</v>
      </c>
      <c r="K141" s="601"/>
      <c r="L141" s="599"/>
      <c r="M141" s="602">
        <f>K141*L141</f>
        <v>0</v>
      </c>
      <c r="N141" s="603"/>
      <c r="O141" s="603"/>
      <c r="P141" s="603"/>
      <c r="Q141" s="308">
        <f t="shared" si="11"/>
        <v>0</v>
      </c>
      <c r="R141" s="302"/>
      <c r="S141" s="308">
        <f>Q141*R141</f>
        <v>0</v>
      </c>
      <c r="T141" s="625"/>
      <c r="U141" s="302">
        <f t="shared" si="13"/>
        <v>0</v>
      </c>
      <c r="V141" s="754"/>
      <c r="W141" s="755"/>
    </row>
    <row r="142" spans="2:23" x14ac:dyDescent="0.35">
      <c r="B142" s="750"/>
      <c r="C142" s="1460"/>
      <c r="D142" s="1461"/>
      <c r="E142" s="593"/>
      <c r="F142" s="593"/>
      <c r="G142" s="597">
        <f>E142*F142</f>
        <v>0</v>
      </c>
      <c r="H142" s="598"/>
      <c r="I142" s="599"/>
      <c r="J142" s="600">
        <f>H142*I142</f>
        <v>0</v>
      </c>
      <c r="K142" s="601"/>
      <c r="L142" s="599"/>
      <c r="M142" s="602">
        <f>K142*L142</f>
        <v>0</v>
      </c>
      <c r="N142" s="603"/>
      <c r="O142" s="603"/>
      <c r="P142" s="603"/>
      <c r="Q142" s="308">
        <f t="shared" si="11"/>
        <v>0</v>
      </c>
      <c r="R142" s="302"/>
      <c r="S142" s="308">
        <f>Q142*R142</f>
        <v>0</v>
      </c>
      <c r="T142" s="625"/>
      <c r="U142" s="302">
        <f t="shared" si="13"/>
        <v>0</v>
      </c>
      <c r="V142" s="754"/>
      <c r="W142" s="755"/>
    </row>
    <row r="143" spans="2:23" x14ac:dyDescent="0.35">
      <c r="B143" s="750"/>
      <c r="C143" s="1460"/>
      <c r="D143" s="1461"/>
      <c r="E143" s="593"/>
      <c r="F143" s="593"/>
      <c r="G143" s="597">
        <f>E143*F143</f>
        <v>0</v>
      </c>
      <c r="H143" s="598"/>
      <c r="I143" s="599"/>
      <c r="J143" s="600">
        <f>H143*I143</f>
        <v>0</v>
      </c>
      <c r="K143" s="601"/>
      <c r="L143" s="599"/>
      <c r="M143" s="602">
        <f>K143*L143</f>
        <v>0</v>
      </c>
      <c r="N143" s="603"/>
      <c r="O143" s="603"/>
      <c r="P143" s="603"/>
      <c r="Q143" s="308">
        <f t="shared" si="11"/>
        <v>0</v>
      </c>
      <c r="R143" s="302"/>
      <c r="S143" s="308">
        <f>Q143*R143</f>
        <v>0</v>
      </c>
      <c r="T143" s="625"/>
      <c r="U143" s="302">
        <f t="shared" si="13"/>
        <v>0</v>
      </c>
      <c r="V143" s="754"/>
      <c r="W143" s="755"/>
    </row>
    <row r="144" spans="2:23" x14ac:dyDescent="0.35">
      <c r="B144" s="756" t="s">
        <v>0</v>
      </c>
      <c r="C144" s="1473"/>
      <c r="D144" s="1474"/>
      <c r="E144" s="605"/>
      <c r="F144" s="605"/>
      <c r="G144" s="606">
        <f>E144*F144</f>
        <v>0</v>
      </c>
      <c r="H144" s="607"/>
      <c r="I144" s="608"/>
      <c r="J144" s="609">
        <f>H144*I144</f>
        <v>0</v>
      </c>
      <c r="K144" s="610"/>
      <c r="L144" s="608"/>
      <c r="M144" s="611">
        <f>K144*L144</f>
        <v>0</v>
      </c>
      <c r="N144" s="612"/>
      <c r="O144" s="612"/>
      <c r="P144" s="603"/>
      <c r="Q144" s="308">
        <f t="shared" si="11"/>
        <v>0</v>
      </c>
      <c r="R144" s="311"/>
      <c r="S144" s="308">
        <f>Q144*R144</f>
        <v>0</v>
      </c>
      <c r="T144" s="625"/>
      <c r="U144" s="302">
        <f t="shared" si="13"/>
        <v>0</v>
      </c>
      <c r="V144" s="754"/>
      <c r="W144" s="755"/>
    </row>
    <row r="145" spans="2:23" x14ac:dyDescent="0.35">
      <c r="B145" s="672" t="s">
        <v>435</v>
      </c>
      <c r="C145" s="613" t="s">
        <v>0</v>
      </c>
      <c r="D145" s="614"/>
      <c r="E145" s="615"/>
      <c r="F145" s="615"/>
      <c r="G145" s="615"/>
      <c r="H145" s="616"/>
      <c r="I145" s="615"/>
      <c r="J145" s="616"/>
      <c r="K145" s="616"/>
      <c r="L145" s="615"/>
      <c r="M145" s="615"/>
      <c r="N145" s="615"/>
      <c r="O145" s="615"/>
      <c r="P145" s="615"/>
      <c r="Q145" s="617"/>
      <c r="R145" s="618"/>
      <c r="S145" s="619">
        <f>SUM(S130:S144)</f>
        <v>0</v>
      </c>
      <c r="T145" s="751"/>
      <c r="U145" s="620">
        <f>SUM(U130:U144)</f>
        <v>0</v>
      </c>
      <c r="V145" s="751"/>
      <c r="W145" s="757">
        <f>SUM(W130:W144)</f>
        <v>0</v>
      </c>
    </row>
    <row r="146" spans="2:23" x14ac:dyDescent="0.35">
      <c r="B146" s="666"/>
      <c r="C146" s="621"/>
      <c r="D146" s="445"/>
      <c r="E146" s="445"/>
      <c r="F146" s="445"/>
      <c r="G146" s="445"/>
      <c r="H146" s="622"/>
      <c r="I146" s="445"/>
      <c r="J146" s="622"/>
      <c r="K146" s="622"/>
      <c r="L146" s="445"/>
      <c r="M146" s="445"/>
      <c r="N146" s="445"/>
      <c r="O146" s="445"/>
      <c r="P146" s="445"/>
      <c r="Q146" s="623"/>
      <c r="R146" s="624"/>
      <c r="S146" s="624"/>
      <c r="T146" s="758"/>
      <c r="U146" s="624"/>
      <c r="V146" s="758"/>
      <c r="W146" s="759"/>
    </row>
    <row r="147" spans="2:23" x14ac:dyDescent="0.35">
      <c r="B147" s="662"/>
      <c r="C147" s="268"/>
      <c r="D147" s="268"/>
      <c r="E147" s="268"/>
      <c r="F147" s="268"/>
      <c r="G147" s="268"/>
      <c r="H147" s="625"/>
      <c r="I147" s="268"/>
      <c r="J147" s="625"/>
      <c r="K147" s="625"/>
      <c r="L147" s="561"/>
      <c r="M147" s="268"/>
      <c r="N147" s="268"/>
      <c r="O147" s="268"/>
      <c r="P147" s="268"/>
      <c r="Q147" s="354"/>
      <c r="R147" s="760"/>
      <c r="S147" s="760"/>
      <c r="T147" s="625"/>
      <c r="U147" s="625"/>
      <c r="V147" s="625"/>
      <c r="W147" s="761"/>
    </row>
    <row r="148" spans="2:23" ht="15.5" x14ac:dyDescent="0.35">
      <c r="B148" s="762" t="s">
        <v>436</v>
      </c>
      <c r="C148" s="268"/>
      <c r="D148" s="268"/>
      <c r="E148" s="268"/>
      <c r="F148" s="268"/>
      <c r="G148" s="268"/>
      <c r="H148" s="625"/>
      <c r="I148" s="268"/>
      <c r="J148" s="625"/>
      <c r="K148" s="625"/>
      <c r="L148" s="561"/>
      <c r="M148" s="268"/>
      <c r="N148" s="268"/>
      <c r="O148" s="268"/>
      <c r="P148" s="268"/>
      <c r="Q148" s="354"/>
      <c r="R148" s="760"/>
      <c r="S148" s="760"/>
      <c r="T148" s="625"/>
      <c r="U148" s="625"/>
      <c r="V148" s="625"/>
      <c r="W148" s="761"/>
    </row>
    <row r="149" spans="2:23" ht="55.5" customHeight="1" x14ac:dyDescent="0.35">
      <c r="B149" s="749" t="s">
        <v>437</v>
      </c>
      <c r="C149" s="1414" t="s">
        <v>421</v>
      </c>
      <c r="D149" s="1470"/>
      <c r="E149" s="586" t="s">
        <v>422</v>
      </c>
      <c r="F149" s="586" t="s">
        <v>423</v>
      </c>
      <c r="G149" s="587" t="s">
        <v>424</v>
      </c>
      <c r="H149" s="626" t="s">
        <v>425</v>
      </c>
      <c r="I149" s="587" t="s">
        <v>426</v>
      </c>
      <c r="J149" s="627" t="s">
        <v>388</v>
      </c>
      <c r="K149" s="626" t="s">
        <v>427</v>
      </c>
      <c r="L149" s="588" t="s">
        <v>426</v>
      </c>
      <c r="M149" s="589" t="s">
        <v>388</v>
      </c>
      <c r="N149" s="590" t="s">
        <v>428</v>
      </c>
      <c r="O149" s="591" t="s">
        <v>429</v>
      </c>
      <c r="P149" s="591" t="s">
        <v>430</v>
      </c>
      <c r="Q149" s="592" t="s">
        <v>431</v>
      </c>
      <c r="R149" s="628" t="s">
        <v>432</v>
      </c>
      <c r="S149" s="628" t="s">
        <v>433</v>
      </c>
      <c r="T149" s="625"/>
      <c r="U149" s="629" t="s">
        <v>413</v>
      </c>
      <c r="V149" s="625"/>
      <c r="W149" s="763" t="s">
        <v>434</v>
      </c>
    </row>
    <row r="150" spans="2:23" x14ac:dyDescent="0.35">
      <c r="B150" s="750"/>
      <c r="C150" s="1460"/>
      <c r="D150" s="1461"/>
      <c r="E150" s="593"/>
      <c r="F150" s="593"/>
      <c r="G150" s="630">
        <f t="shared" ref="G150:G164" si="14">E150*F150</f>
        <v>0</v>
      </c>
      <c r="H150" s="603"/>
      <c r="I150" s="599"/>
      <c r="J150" s="600">
        <f t="shared" ref="J150:J164" si="15">H150*I150</f>
        <v>0</v>
      </c>
      <c r="K150" s="603"/>
      <c r="L150" s="631"/>
      <c r="M150" s="630">
        <f t="shared" ref="M150:M164" si="16">K150*L150</f>
        <v>0</v>
      </c>
      <c r="N150" s="603"/>
      <c r="O150" s="632"/>
      <c r="P150" s="632"/>
      <c r="Q150" s="393">
        <f>P150+N150+M150+J150+G150</f>
        <v>0</v>
      </c>
      <c r="R150" s="302"/>
      <c r="S150" s="308">
        <f t="shared" ref="S150:S164" si="17">Q150*R150</f>
        <v>0</v>
      </c>
      <c r="T150" s="625"/>
      <c r="U150" s="373">
        <f>S150</f>
        <v>0</v>
      </c>
      <c r="V150" s="754"/>
      <c r="W150" s="755"/>
    </row>
    <row r="151" spans="2:23" x14ac:dyDescent="0.35">
      <c r="B151" s="750" t="s">
        <v>0</v>
      </c>
      <c r="C151" s="1460"/>
      <c r="D151" s="1461"/>
      <c r="E151" s="593"/>
      <c r="F151" s="593"/>
      <c r="G151" s="630">
        <f t="shared" si="14"/>
        <v>0</v>
      </c>
      <c r="H151" s="598"/>
      <c r="I151" s="599"/>
      <c r="J151" s="600">
        <f t="shared" si="15"/>
        <v>0</v>
      </c>
      <c r="K151" s="603"/>
      <c r="L151" s="631"/>
      <c r="M151" s="630">
        <f t="shared" si="16"/>
        <v>0</v>
      </c>
      <c r="N151" s="603"/>
      <c r="O151" s="603"/>
      <c r="P151" s="603"/>
      <c r="Q151" s="308">
        <f>P151+N151+M151+J151+G151</f>
        <v>0</v>
      </c>
      <c r="R151" s="302"/>
      <c r="S151" s="308">
        <f t="shared" si="17"/>
        <v>0</v>
      </c>
      <c r="T151" s="625"/>
      <c r="U151" s="302">
        <f t="shared" ref="U151:U164" si="18">S151</f>
        <v>0</v>
      </c>
      <c r="V151" s="754"/>
      <c r="W151" s="755"/>
    </row>
    <row r="152" spans="2:23" x14ac:dyDescent="0.35">
      <c r="B152" s="750"/>
      <c r="C152" s="435"/>
      <c r="D152" s="604"/>
      <c r="E152" s="593"/>
      <c r="F152" s="593"/>
      <c r="G152" s="630">
        <f t="shared" si="14"/>
        <v>0</v>
      </c>
      <c r="H152" s="598"/>
      <c r="I152" s="599"/>
      <c r="J152" s="600">
        <f t="shared" si="15"/>
        <v>0</v>
      </c>
      <c r="K152" s="603"/>
      <c r="L152" s="631"/>
      <c r="M152" s="630">
        <f t="shared" si="16"/>
        <v>0</v>
      </c>
      <c r="N152" s="603"/>
      <c r="O152" s="603"/>
      <c r="P152" s="603"/>
      <c r="Q152" s="308">
        <f t="shared" ref="Q152:Q164" si="19">P152+N152+M152+J152+G152</f>
        <v>0</v>
      </c>
      <c r="R152" s="302"/>
      <c r="S152" s="308">
        <f t="shared" si="17"/>
        <v>0</v>
      </c>
      <c r="T152" s="625"/>
      <c r="U152" s="302">
        <f t="shared" si="18"/>
        <v>0</v>
      </c>
      <c r="V152" s="754"/>
      <c r="W152" s="755"/>
    </row>
    <row r="153" spans="2:23" x14ac:dyDescent="0.35">
      <c r="B153" s="750"/>
      <c r="C153" s="435"/>
      <c r="D153" s="604"/>
      <c r="E153" s="593"/>
      <c r="F153" s="593"/>
      <c r="G153" s="630">
        <f t="shared" si="14"/>
        <v>0</v>
      </c>
      <c r="H153" s="598"/>
      <c r="I153" s="599"/>
      <c r="J153" s="600">
        <f t="shared" si="15"/>
        <v>0</v>
      </c>
      <c r="K153" s="603"/>
      <c r="L153" s="631"/>
      <c r="M153" s="630">
        <f t="shared" si="16"/>
        <v>0</v>
      </c>
      <c r="N153" s="603"/>
      <c r="O153" s="603"/>
      <c r="P153" s="603"/>
      <c r="Q153" s="308">
        <f t="shared" si="19"/>
        <v>0</v>
      </c>
      <c r="R153" s="302"/>
      <c r="S153" s="308">
        <f t="shared" si="17"/>
        <v>0</v>
      </c>
      <c r="T153" s="625"/>
      <c r="U153" s="302">
        <f t="shared" si="18"/>
        <v>0</v>
      </c>
      <c r="V153" s="754"/>
      <c r="W153" s="755"/>
    </row>
    <row r="154" spans="2:23" x14ac:dyDescent="0.35">
      <c r="B154" s="750"/>
      <c r="C154" s="435"/>
      <c r="D154" s="604"/>
      <c r="E154" s="593"/>
      <c r="F154" s="593"/>
      <c r="G154" s="630">
        <f t="shared" si="14"/>
        <v>0</v>
      </c>
      <c r="H154" s="598"/>
      <c r="I154" s="599"/>
      <c r="J154" s="600">
        <f t="shared" si="15"/>
        <v>0</v>
      </c>
      <c r="K154" s="603"/>
      <c r="L154" s="631"/>
      <c r="M154" s="630">
        <f t="shared" si="16"/>
        <v>0</v>
      </c>
      <c r="N154" s="603"/>
      <c r="O154" s="603"/>
      <c r="P154" s="603"/>
      <c r="Q154" s="308">
        <f t="shared" si="19"/>
        <v>0</v>
      </c>
      <c r="R154" s="302"/>
      <c r="S154" s="308">
        <f t="shared" si="17"/>
        <v>0</v>
      </c>
      <c r="T154" s="625"/>
      <c r="U154" s="302">
        <f t="shared" si="18"/>
        <v>0</v>
      </c>
      <c r="V154" s="754"/>
      <c r="W154" s="755"/>
    </row>
    <row r="155" spans="2:23" x14ac:dyDescent="0.35">
      <c r="B155" s="750"/>
      <c r="C155" s="435"/>
      <c r="D155" s="604"/>
      <c r="E155" s="593"/>
      <c r="F155" s="593"/>
      <c r="G155" s="630">
        <f t="shared" si="14"/>
        <v>0</v>
      </c>
      <c r="H155" s="598"/>
      <c r="I155" s="599"/>
      <c r="J155" s="600">
        <f t="shared" si="15"/>
        <v>0</v>
      </c>
      <c r="K155" s="603"/>
      <c r="L155" s="631"/>
      <c r="M155" s="630">
        <f t="shared" si="16"/>
        <v>0</v>
      </c>
      <c r="N155" s="603"/>
      <c r="O155" s="603"/>
      <c r="P155" s="603"/>
      <c r="Q155" s="308">
        <f t="shared" si="19"/>
        <v>0</v>
      </c>
      <c r="R155" s="302"/>
      <c r="S155" s="308">
        <f t="shared" si="17"/>
        <v>0</v>
      </c>
      <c r="T155" s="625"/>
      <c r="U155" s="302">
        <f t="shared" si="18"/>
        <v>0</v>
      </c>
      <c r="V155" s="754"/>
      <c r="W155" s="755"/>
    </row>
    <row r="156" spans="2:23" x14ac:dyDescent="0.35">
      <c r="B156" s="750"/>
      <c r="C156" s="435"/>
      <c r="D156" s="604"/>
      <c r="E156" s="593"/>
      <c r="F156" s="593"/>
      <c r="G156" s="630">
        <f t="shared" si="14"/>
        <v>0</v>
      </c>
      <c r="H156" s="598"/>
      <c r="I156" s="599"/>
      <c r="J156" s="600">
        <f t="shared" si="15"/>
        <v>0</v>
      </c>
      <c r="K156" s="603"/>
      <c r="L156" s="631"/>
      <c r="M156" s="630">
        <f t="shared" si="16"/>
        <v>0</v>
      </c>
      <c r="N156" s="603"/>
      <c r="O156" s="603"/>
      <c r="P156" s="603"/>
      <c r="Q156" s="308">
        <f t="shared" si="19"/>
        <v>0</v>
      </c>
      <c r="R156" s="302"/>
      <c r="S156" s="308">
        <f t="shared" si="17"/>
        <v>0</v>
      </c>
      <c r="T156" s="625"/>
      <c r="U156" s="302">
        <f t="shared" si="18"/>
        <v>0</v>
      </c>
      <c r="V156" s="754"/>
      <c r="W156" s="755"/>
    </row>
    <row r="157" spans="2:23" x14ac:dyDescent="0.35">
      <c r="B157" s="750"/>
      <c r="C157" s="435"/>
      <c r="D157" s="604"/>
      <c r="E157" s="593"/>
      <c r="F157" s="593"/>
      <c r="G157" s="630">
        <f t="shared" si="14"/>
        <v>0</v>
      </c>
      <c r="H157" s="598"/>
      <c r="I157" s="599"/>
      <c r="J157" s="600">
        <f t="shared" si="15"/>
        <v>0</v>
      </c>
      <c r="K157" s="603"/>
      <c r="L157" s="631"/>
      <c r="M157" s="630">
        <f t="shared" si="16"/>
        <v>0</v>
      </c>
      <c r="N157" s="603"/>
      <c r="O157" s="603"/>
      <c r="P157" s="603"/>
      <c r="Q157" s="308">
        <f t="shared" si="19"/>
        <v>0</v>
      </c>
      <c r="R157" s="302"/>
      <c r="S157" s="308">
        <f t="shared" si="17"/>
        <v>0</v>
      </c>
      <c r="T157" s="625"/>
      <c r="U157" s="302">
        <f t="shared" si="18"/>
        <v>0</v>
      </c>
      <c r="V157" s="754"/>
      <c r="W157" s="755"/>
    </row>
    <row r="158" spans="2:23" x14ac:dyDescent="0.35">
      <c r="B158" s="750"/>
      <c r="C158" s="435"/>
      <c r="D158" s="604"/>
      <c r="E158" s="593"/>
      <c r="F158" s="593"/>
      <c r="G158" s="630">
        <f t="shared" si="14"/>
        <v>0</v>
      </c>
      <c r="H158" s="598"/>
      <c r="I158" s="599"/>
      <c r="J158" s="600">
        <f t="shared" si="15"/>
        <v>0</v>
      </c>
      <c r="K158" s="603"/>
      <c r="L158" s="631"/>
      <c r="M158" s="630">
        <f t="shared" si="16"/>
        <v>0</v>
      </c>
      <c r="N158" s="603"/>
      <c r="O158" s="603"/>
      <c r="P158" s="603"/>
      <c r="Q158" s="308">
        <f t="shared" si="19"/>
        <v>0</v>
      </c>
      <c r="R158" s="302"/>
      <c r="S158" s="308">
        <f t="shared" si="17"/>
        <v>0</v>
      </c>
      <c r="T158" s="625"/>
      <c r="U158" s="302">
        <f t="shared" si="18"/>
        <v>0</v>
      </c>
      <c r="V158" s="754"/>
      <c r="W158" s="755"/>
    </row>
    <row r="159" spans="2:23" x14ac:dyDescent="0.35">
      <c r="B159" s="750"/>
      <c r="C159" s="435"/>
      <c r="D159" s="604"/>
      <c r="E159" s="593"/>
      <c r="F159" s="593"/>
      <c r="G159" s="630">
        <f t="shared" si="14"/>
        <v>0</v>
      </c>
      <c r="H159" s="598"/>
      <c r="I159" s="599"/>
      <c r="J159" s="600">
        <f t="shared" si="15"/>
        <v>0</v>
      </c>
      <c r="K159" s="603"/>
      <c r="L159" s="631"/>
      <c r="M159" s="630">
        <f t="shared" si="16"/>
        <v>0</v>
      </c>
      <c r="N159" s="603"/>
      <c r="O159" s="603"/>
      <c r="P159" s="603"/>
      <c r="Q159" s="308">
        <f t="shared" si="19"/>
        <v>0</v>
      </c>
      <c r="R159" s="302"/>
      <c r="S159" s="308">
        <f t="shared" si="17"/>
        <v>0</v>
      </c>
      <c r="T159" s="625"/>
      <c r="U159" s="302">
        <f t="shared" si="18"/>
        <v>0</v>
      </c>
      <c r="V159" s="754"/>
      <c r="W159" s="755"/>
    </row>
    <row r="160" spans="2:23" x14ac:dyDescent="0.35">
      <c r="B160" s="750"/>
      <c r="C160" s="1460"/>
      <c r="D160" s="1461"/>
      <c r="E160" s="593"/>
      <c r="F160" s="599"/>
      <c r="G160" s="630">
        <f t="shared" si="14"/>
        <v>0</v>
      </c>
      <c r="H160" s="598"/>
      <c r="I160" s="599"/>
      <c r="J160" s="600">
        <f t="shared" si="15"/>
        <v>0</v>
      </c>
      <c r="K160" s="603"/>
      <c r="L160" s="631"/>
      <c r="M160" s="630">
        <f t="shared" si="16"/>
        <v>0</v>
      </c>
      <c r="N160" s="603"/>
      <c r="O160" s="603"/>
      <c r="P160" s="603"/>
      <c r="Q160" s="308">
        <f t="shared" si="19"/>
        <v>0</v>
      </c>
      <c r="R160" s="302"/>
      <c r="S160" s="308">
        <f t="shared" si="17"/>
        <v>0</v>
      </c>
      <c r="T160" s="625" t="s">
        <v>0</v>
      </c>
      <c r="U160" s="302">
        <f t="shared" si="18"/>
        <v>0</v>
      </c>
      <c r="V160" s="754"/>
      <c r="W160" s="755"/>
    </row>
    <row r="161" spans="2:23" x14ac:dyDescent="0.35">
      <c r="B161" s="750"/>
      <c r="C161" s="1460"/>
      <c r="D161" s="1461"/>
      <c r="E161" s="593"/>
      <c r="F161" s="599"/>
      <c r="G161" s="630">
        <f t="shared" si="14"/>
        <v>0</v>
      </c>
      <c r="H161" s="598"/>
      <c r="I161" s="599"/>
      <c r="J161" s="600">
        <f t="shared" si="15"/>
        <v>0</v>
      </c>
      <c r="K161" s="603"/>
      <c r="L161" s="631"/>
      <c r="M161" s="630">
        <f t="shared" si="16"/>
        <v>0</v>
      </c>
      <c r="N161" s="603"/>
      <c r="O161" s="603"/>
      <c r="P161" s="603"/>
      <c r="Q161" s="308">
        <f t="shared" si="19"/>
        <v>0</v>
      </c>
      <c r="R161" s="302"/>
      <c r="S161" s="308">
        <f t="shared" si="17"/>
        <v>0</v>
      </c>
      <c r="T161" s="625"/>
      <c r="U161" s="302">
        <f t="shared" si="18"/>
        <v>0</v>
      </c>
      <c r="V161" s="754"/>
      <c r="W161" s="755"/>
    </row>
    <row r="162" spans="2:23" x14ac:dyDescent="0.35">
      <c r="B162" s="750"/>
      <c r="C162" s="1460"/>
      <c r="D162" s="1461"/>
      <c r="E162" s="593"/>
      <c r="F162" s="599"/>
      <c r="G162" s="630">
        <f t="shared" si="14"/>
        <v>0</v>
      </c>
      <c r="H162" s="598"/>
      <c r="I162" s="599"/>
      <c r="J162" s="600">
        <f t="shared" si="15"/>
        <v>0</v>
      </c>
      <c r="K162" s="603"/>
      <c r="L162" s="631"/>
      <c r="M162" s="630">
        <f t="shared" si="16"/>
        <v>0</v>
      </c>
      <c r="N162" s="603"/>
      <c r="O162" s="603"/>
      <c r="P162" s="603"/>
      <c r="Q162" s="308">
        <f t="shared" si="19"/>
        <v>0</v>
      </c>
      <c r="R162" s="302"/>
      <c r="S162" s="308">
        <f t="shared" si="17"/>
        <v>0</v>
      </c>
      <c r="T162" s="625"/>
      <c r="U162" s="302">
        <f t="shared" si="18"/>
        <v>0</v>
      </c>
      <c r="V162" s="754"/>
      <c r="W162" s="755"/>
    </row>
    <row r="163" spans="2:23" x14ac:dyDescent="0.35">
      <c r="B163" s="750"/>
      <c r="C163" s="1460"/>
      <c r="D163" s="1461"/>
      <c r="E163" s="593"/>
      <c r="F163" s="599"/>
      <c r="G163" s="630">
        <f t="shared" si="14"/>
        <v>0</v>
      </c>
      <c r="H163" s="598"/>
      <c r="I163" s="599"/>
      <c r="J163" s="600">
        <f t="shared" si="15"/>
        <v>0</v>
      </c>
      <c r="K163" s="603"/>
      <c r="L163" s="631"/>
      <c r="M163" s="630">
        <f t="shared" si="16"/>
        <v>0</v>
      </c>
      <c r="N163" s="603"/>
      <c r="O163" s="603"/>
      <c r="P163" s="603"/>
      <c r="Q163" s="308">
        <f t="shared" si="19"/>
        <v>0</v>
      </c>
      <c r="R163" s="302"/>
      <c r="S163" s="308">
        <f t="shared" si="17"/>
        <v>0</v>
      </c>
      <c r="T163" s="625"/>
      <c r="U163" s="302">
        <f t="shared" si="18"/>
        <v>0</v>
      </c>
      <c r="V163" s="754"/>
      <c r="W163" s="755"/>
    </row>
    <row r="164" spans="2:23" x14ac:dyDescent="0.35">
      <c r="B164" s="756" t="s">
        <v>0</v>
      </c>
      <c r="C164" s="1473"/>
      <c r="D164" s="1474"/>
      <c r="E164" s="633"/>
      <c r="F164" s="634"/>
      <c r="G164" s="635">
        <f t="shared" si="14"/>
        <v>0</v>
      </c>
      <c r="H164" s="636"/>
      <c r="I164" s="608"/>
      <c r="J164" s="609">
        <f t="shared" si="15"/>
        <v>0</v>
      </c>
      <c r="K164" s="612"/>
      <c r="L164" s="637"/>
      <c r="M164" s="635">
        <f t="shared" si="16"/>
        <v>0</v>
      </c>
      <c r="N164" s="612"/>
      <c r="O164" s="603"/>
      <c r="P164" s="603"/>
      <c r="Q164" s="308">
        <f t="shared" si="19"/>
        <v>0</v>
      </c>
      <c r="R164" s="311"/>
      <c r="S164" s="393">
        <f t="shared" si="17"/>
        <v>0</v>
      </c>
      <c r="T164" s="625"/>
      <c r="U164" s="302">
        <f t="shared" si="18"/>
        <v>0</v>
      </c>
      <c r="V164" s="754"/>
      <c r="W164" s="755"/>
    </row>
    <row r="165" spans="2:23" x14ac:dyDescent="0.35">
      <c r="B165" s="672" t="s">
        <v>438</v>
      </c>
      <c r="C165" s="555" t="s">
        <v>0</v>
      </c>
      <c r="D165" s="614"/>
      <c r="E165" s="614"/>
      <c r="F165" s="614"/>
      <c r="G165" s="615"/>
      <c r="H165" s="615"/>
      <c r="I165" s="615"/>
      <c r="J165" s="615"/>
      <c r="K165" s="615"/>
      <c r="L165" s="615"/>
      <c r="M165" s="615"/>
      <c r="N165" s="615"/>
      <c r="O165" s="615"/>
      <c r="P165" s="615"/>
      <c r="Q165" s="638"/>
      <c r="R165" s="639"/>
      <c r="S165" s="306">
        <f>SUM(S150:S164)</f>
        <v>0</v>
      </c>
      <c r="T165" s="751"/>
      <c r="U165" s="620">
        <f>SUM(U150:U164)</f>
        <v>0</v>
      </c>
      <c r="V165" s="751"/>
      <c r="W165" s="757">
        <f>SUM(W150:W164)</f>
        <v>0</v>
      </c>
    </row>
    <row r="166" spans="2:23" x14ac:dyDescent="0.35">
      <c r="B166" s="764" t="s">
        <v>0</v>
      </c>
      <c r="C166" s="335"/>
      <c r="D166" s="335"/>
      <c r="E166" s="335"/>
      <c r="F166" s="335"/>
      <c r="G166" s="1475"/>
      <c r="H166" s="1475"/>
      <c r="I166" s="1475"/>
      <c r="J166" s="1475"/>
      <c r="K166" s="276"/>
      <c r="L166" s="276"/>
      <c r="M166" s="276"/>
      <c r="N166" s="276"/>
      <c r="O166" s="276"/>
      <c r="P166" s="276"/>
      <c r="Q166" s="276"/>
      <c r="R166" s="276"/>
      <c r="S166" s="276"/>
      <c r="T166" s="268"/>
      <c r="U166" s="268"/>
      <c r="V166" s="268"/>
      <c r="W166" s="657"/>
    </row>
    <row r="167" spans="2:23" x14ac:dyDescent="0.35">
      <c r="B167" s="685" t="s">
        <v>383</v>
      </c>
      <c r="C167" s="640" t="s">
        <v>0</v>
      </c>
      <c r="D167" s="641"/>
      <c r="E167" s="641"/>
      <c r="F167" s="641"/>
      <c r="G167" s="615"/>
      <c r="H167" s="615"/>
      <c r="I167" s="615"/>
      <c r="J167" s="615"/>
      <c r="K167" s="615"/>
      <c r="L167" s="615"/>
      <c r="M167" s="1476"/>
      <c r="N167" s="1477"/>
      <c r="O167" s="1477"/>
      <c r="P167" s="1477"/>
      <c r="Q167" s="1477"/>
      <c r="R167" s="642"/>
      <c r="S167" s="619">
        <f>S165+S145</f>
        <v>0</v>
      </c>
      <c r="T167" s="751"/>
      <c r="U167" s="643">
        <f>U145+U165</f>
        <v>0</v>
      </c>
      <c r="V167" s="751"/>
      <c r="W167" s="765">
        <f>W145+W165</f>
        <v>0</v>
      </c>
    </row>
    <row r="168" spans="2:23" x14ac:dyDescent="0.35">
      <c r="B168" s="683" t="s">
        <v>440</v>
      </c>
      <c r="C168" s="268"/>
      <c r="D168" s="268"/>
      <c r="E168" s="268"/>
      <c r="F168" s="268"/>
      <c r="G168" s="268"/>
      <c r="H168" s="268"/>
      <c r="I168" s="268"/>
      <c r="J168" s="268"/>
      <c r="K168" s="268"/>
      <c r="L168" s="268"/>
      <c r="M168" s="268"/>
      <c r="N168" s="268"/>
      <c r="O168" s="268"/>
      <c r="P168" s="268"/>
      <c r="Q168" s="268"/>
      <c r="R168" s="268"/>
      <c r="S168" s="268"/>
      <c r="T168" s="268"/>
      <c r="U168" s="268"/>
      <c r="V168" s="268"/>
      <c r="W168" s="657"/>
    </row>
    <row r="169" spans="2:23" ht="15" thickBot="1" x14ac:dyDescent="0.4">
      <c r="B169" s="766"/>
      <c r="C169" s="767"/>
      <c r="D169" s="767"/>
      <c r="E169" s="767"/>
      <c r="F169" s="767"/>
      <c r="G169" s="767"/>
      <c r="H169" s="767"/>
      <c r="I169" s="767"/>
      <c r="J169" s="767"/>
      <c r="K169" s="767"/>
      <c r="L169" s="767"/>
      <c r="M169" s="767"/>
      <c r="N169" s="767"/>
      <c r="O169" s="767"/>
      <c r="P169" s="767"/>
      <c r="Q169" s="767"/>
      <c r="R169" s="767"/>
      <c r="S169" s="767"/>
      <c r="T169" s="767"/>
      <c r="U169" s="768" t="s">
        <v>440</v>
      </c>
      <c r="V169" s="767"/>
      <c r="W169" s="769"/>
    </row>
    <row r="170" spans="2:23" ht="15" thickTop="1" x14ac:dyDescent="0.35">
      <c r="B170" s="264"/>
      <c r="C170" s="264"/>
      <c r="D170" s="264"/>
      <c r="E170" s="264"/>
      <c r="F170" s="264"/>
      <c r="G170" s="264"/>
      <c r="H170" s="264"/>
      <c r="I170" s="264"/>
      <c r="J170" s="264"/>
      <c r="K170" s="264"/>
      <c r="L170" s="264"/>
      <c r="M170" s="264"/>
      <c r="N170" s="264"/>
      <c r="O170" s="264"/>
      <c r="P170" s="264"/>
      <c r="Q170" s="264"/>
      <c r="R170" s="264"/>
      <c r="S170" s="264"/>
      <c r="T170" s="264"/>
      <c r="U170" s="264"/>
      <c r="V170" s="264"/>
      <c r="W170" s="264"/>
    </row>
    <row r="171" spans="2:23" x14ac:dyDescent="0.35">
      <c r="B171" s="264"/>
      <c r="C171" s="264"/>
      <c r="D171" s="264"/>
      <c r="E171" s="264"/>
      <c r="F171" s="264"/>
      <c r="G171" s="264"/>
      <c r="H171" s="264"/>
      <c r="I171" s="264"/>
      <c r="J171" s="264"/>
      <c r="K171" s="264"/>
      <c r="L171" s="264"/>
      <c r="M171" s="264"/>
      <c r="N171" s="264"/>
      <c r="O171" s="264"/>
      <c r="P171" s="264"/>
      <c r="Q171" s="264"/>
      <c r="R171" s="264"/>
      <c r="S171" s="1471"/>
      <c r="T171" s="1472"/>
      <c r="U171" s="1472"/>
      <c r="V171" s="1472"/>
      <c r="W171" s="1472"/>
    </row>
    <row r="172" spans="2:23" x14ac:dyDescent="0.35">
      <c r="B172" s="264"/>
      <c r="C172" s="264"/>
      <c r="D172" s="264"/>
      <c r="E172" s="264"/>
      <c r="F172" s="264"/>
      <c r="G172" s="264"/>
      <c r="H172" s="264"/>
      <c r="I172" s="264"/>
      <c r="J172" s="264"/>
      <c r="K172" s="264"/>
      <c r="L172" s="264"/>
      <c r="M172" s="264"/>
      <c r="N172" s="264"/>
      <c r="O172" s="264"/>
      <c r="P172" s="264"/>
      <c r="Q172" s="264"/>
      <c r="R172" s="264"/>
      <c r="S172" s="264"/>
      <c r="T172" s="264"/>
      <c r="U172" s="264"/>
      <c r="V172" s="264"/>
      <c r="W172" s="264"/>
    </row>
  </sheetData>
  <mergeCells count="91">
    <mergeCell ref="S171:W171"/>
    <mergeCell ref="C144:D144"/>
    <mergeCell ref="C149:D149"/>
    <mergeCell ref="C150:D150"/>
    <mergeCell ref="C151:D151"/>
    <mergeCell ref="C160:D160"/>
    <mergeCell ref="C161:D161"/>
    <mergeCell ref="C162:D162"/>
    <mergeCell ref="C163:D163"/>
    <mergeCell ref="C164:D164"/>
    <mergeCell ref="G166:J166"/>
    <mergeCell ref="M167:Q167"/>
    <mergeCell ref="C143:D143"/>
    <mergeCell ref="B124:W124"/>
    <mergeCell ref="B125:W125"/>
    <mergeCell ref="U127:W127"/>
    <mergeCell ref="C129:D129"/>
    <mergeCell ref="C130:D130"/>
    <mergeCell ref="C131:D131"/>
    <mergeCell ref="C140:D140"/>
    <mergeCell ref="C141:D141"/>
    <mergeCell ref="C142:D142"/>
    <mergeCell ref="H97:J97"/>
    <mergeCell ref="L97:N97"/>
    <mergeCell ref="H114:J114"/>
    <mergeCell ref="L114:N114"/>
    <mergeCell ref="E81:G81"/>
    <mergeCell ref="H81:J81"/>
    <mergeCell ref="K81:K90"/>
    <mergeCell ref="L81:N81"/>
    <mergeCell ref="B83:D83"/>
    <mergeCell ref="B89:D89"/>
    <mergeCell ref="B90:D90"/>
    <mergeCell ref="J72:N72"/>
    <mergeCell ref="E73:G73"/>
    <mergeCell ref="H73:J73"/>
    <mergeCell ref="K73:K78"/>
    <mergeCell ref="L73:N73"/>
    <mergeCell ref="B75:D75"/>
    <mergeCell ref="B76:D76"/>
    <mergeCell ref="B77:D77"/>
    <mergeCell ref="L57:N57"/>
    <mergeCell ref="B67:D67"/>
    <mergeCell ref="B68:D68"/>
    <mergeCell ref="B46:N46"/>
    <mergeCell ref="B47:G48"/>
    <mergeCell ref="H47:J47"/>
    <mergeCell ref="K47:K54"/>
    <mergeCell ref="L47:N47"/>
    <mergeCell ref="B49:G49"/>
    <mergeCell ref="B51:G51"/>
    <mergeCell ref="L54:M54"/>
    <mergeCell ref="B56:H56"/>
    <mergeCell ref="B57:D57"/>
    <mergeCell ref="E57:G57"/>
    <mergeCell ref="H57:J57"/>
    <mergeCell ref="K57:K70"/>
    <mergeCell ref="B45:N45"/>
    <mergeCell ref="B35:G36"/>
    <mergeCell ref="H35:J35"/>
    <mergeCell ref="L35:N35"/>
    <mergeCell ref="B37:G37"/>
    <mergeCell ref="B38:G38"/>
    <mergeCell ref="B39:G39"/>
    <mergeCell ref="B41:C41"/>
    <mergeCell ref="D41:G41"/>
    <mergeCell ref="D42:G42"/>
    <mergeCell ref="B43:G43"/>
    <mergeCell ref="B44:I44"/>
    <mergeCell ref="B30:C30"/>
    <mergeCell ref="B15:G15"/>
    <mergeCell ref="B16:G16"/>
    <mergeCell ref="B17:G17"/>
    <mergeCell ref="B18:G18"/>
    <mergeCell ref="B19:G19"/>
    <mergeCell ref="B22:C22"/>
    <mergeCell ref="B24:C24"/>
    <mergeCell ref="B25:C25"/>
    <mergeCell ref="B26:C26"/>
    <mergeCell ref="B28:D28"/>
    <mergeCell ref="L20:M20"/>
    <mergeCell ref="C4:J4"/>
    <mergeCell ref="C5:J5"/>
    <mergeCell ref="H7:J7"/>
    <mergeCell ref="L7:N7"/>
    <mergeCell ref="B12:G12"/>
    <mergeCell ref="H12:J12"/>
    <mergeCell ref="K12:K20"/>
    <mergeCell ref="L12:N12"/>
    <mergeCell ref="B13:G13"/>
    <mergeCell ref="B14:G14"/>
  </mergeCells>
  <hyperlinks>
    <hyperlink ref="F149" r:id="rId1" xr:uid="{00000000-0004-0000-0200-000000000000}"/>
    <hyperlink ref="E149" r:id="rId2" xr:uid="{00000000-0004-0000-0200-000001000000}"/>
    <hyperlink ref="H149" r:id="rId3" xr:uid="{00000000-0004-0000-0200-000002000000}"/>
    <hyperlink ref="K149" r:id="rId4" xr:uid="{00000000-0004-0000-0200-000003000000}"/>
    <hyperlink ref="N149" r:id="rId5" display="Airfair" xr:uid="{00000000-0004-0000-0200-000004000000}"/>
    <hyperlink ref="U169" location="Bdgt!B30" display="Back to Travel" xr:uid="{00000000-0004-0000-0200-000005000000}"/>
    <hyperlink ref="B30:C30" location="Sheet1!B128:B145" display="In-State Travel" xr:uid="{00000000-0004-0000-0200-000006000000}"/>
    <hyperlink ref="B31" location="Sheet1!B148:B165" display="Out of State Travel" xr:uid="{00000000-0004-0000-0200-000007000000}"/>
    <hyperlink ref="P2" location="Start!A1" display="Back" xr:uid="{00000000-0004-0000-0200-000008000000}"/>
    <hyperlink ref="P121" location="Start!A1" display="Back" xr:uid="{00000000-0004-0000-0200-000009000000}"/>
    <hyperlink ref="U128" location="Sheet1!B29" display="Back to Travel" xr:uid="{00000000-0004-0000-0200-00000A000000}"/>
    <hyperlink ref="B168" location="Sheet1!B29" display="Back to Travel" xr:uid="{00000000-0004-0000-0200-00000B000000}"/>
    <hyperlink ref="B127" location="Bdgt!B30" display="Back to Travel" xr:uid="{00000000-0004-0000-0200-00000C000000}"/>
  </hyperlinks>
  <pageMargins left="0.7" right="0.7" top="0.61" bottom="0.75" header="0.3" footer="0.3"/>
  <pageSetup scale="50" fitToHeight="3" orientation="landscape" r:id="rId6"/>
  <rowBreaks count="2" manualBreakCount="2">
    <brk id="55" max="15" man="1"/>
    <brk id="120" max="15" man="1"/>
  </rowBreaks>
  <ignoredErrors>
    <ignoredError sqref="C4" unlockedFormula="1"/>
  </ignoredErrors>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0">
    <tabColor rgb="FFFFFF00"/>
  </sheetPr>
  <dimension ref="B1:Q6"/>
  <sheetViews>
    <sheetView showGridLines="0" showRowColHeaders="0" zoomScaleNormal="100" workbookViewId="0"/>
  </sheetViews>
  <sheetFormatPr defaultColWidth="9.1796875" defaultRowHeight="14.5" x14ac:dyDescent="0.35"/>
  <cols>
    <col min="1" max="1" width="2.7265625" style="2" customWidth="1"/>
    <col min="2" max="2" width="11" style="2" customWidth="1"/>
    <col min="3" max="11" width="9.453125" style="2" customWidth="1"/>
    <col min="12" max="16384" width="9.1796875" style="2"/>
  </cols>
  <sheetData>
    <row r="1" spans="2:17" ht="18.5" x14ac:dyDescent="0.45">
      <c r="Q1" s="994" t="s">
        <v>278</v>
      </c>
    </row>
    <row r="2" spans="2:17" ht="46.5" customHeight="1" x14ac:dyDescent="0.35">
      <c r="B2" s="1478" t="s">
        <v>741</v>
      </c>
      <c r="C2" s="1479"/>
      <c r="D2" s="1479"/>
      <c r="E2" s="1479"/>
      <c r="F2" s="1479"/>
      <c r="G2" s="1479"/>
      <c r="H2" s="1479"/>
      <c r="I2" s="1479"/>
      <c r="J2" s="1479"/>
      <c r="K2" s="1479"/>
      <c r="L2" s="1479"/>
      <c r="M2" s="1479"/>
      <c r="N2" s="1479"/>
      <c r="O2" s="1479"/>
      <c r="P2" s="1479"/>
      <c r="Q2" s="1479"/>
    </row>
    <row r="3" spans="2:17" x14ac:dyDescent="0.35">
      <c r="G3" s="995" t="s">
        <v>521</v>
      </c>
    </row>
    <row r="5" spans="2:17" x14ac:dyDescent="0.35">
      <c r="B5"/>
    </row>
    <row r="6" spans="2:17" x14ac:dyDescent="0.35">
      <c r="B6"/>
    </row>
  </sheetData>
  <mergeCells count="1">
    <mergeCell ref="B2:Q2"/>
  </mergeCells>
  <hyperlinks>
    <hyperlink ref="Q1" location="Start!A1" display="Back" xr:uid="{00000000-0004-0000-0300-000000000000}"/>
  </hyperlinks>
  <pageMargins left="0.7" right="0.7" top="0.75" bottom="0.75" header="0.3" footer="0.3"/>
  <pageSetup orientation="portrait" r:id="rId1"/>
  <headerFooter>
    <oddHeader>&amp;C Region Plan &amp; Mission&amp;LName: John Doe&amp;R Period:2012   2011-2013</oddHeader>
    <oddFooter xml:space="preserve">&amp;LPage &amp;P of &amp;N&amp;RPrinted &amp;D </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00"/>
  </sheetPr>
  <dimension ref="A1:R107"/>
  <sheetViews>
    <sheetView showGridLines="0" showWhiteSpace="0" topLeftCell="E1" zoomScale="90" zoomScaleNormal="90" workbookViewId="0">
      <pane ySplit="1" topLeftCell="A102" activePane="bottomLeft" state="frozen"/>
      <selection activeCell="E1" sqref="E1"/>
      <selection pane="bottomLeft" activeCell="K51" sqref="K51"/>
    </sheetView>
  </sheetViews>
  <sheetFormatPr defaultColWidth="9.1796875" defaultRowHeight="13" x14ac:dyDescent="0.25"/>
  <cols>
    <col min="1" max="4" width="14" style="146" hidden="1" customWidth="1"/>
    <col min="5" max="5" width="14" style="251" customWidth="1"/>
    <col min="6" max="6" width="11" style="153"/>
    <col min="7" max="7" width="11" style="121"/>
    <col min="8" max="8" width="6.54296875" style="121" hidden="1" customWidth="1"/>
    <col min="9" max="9" width="49.26953125" style="1038" customWidth="1"/>
    <col min="10" max="10" width="11" style="122" customWidth="1"/>
    <col min="11" max="11" width="40.1796875" style="1136" customWidth="1"/>
    <col min="12" max="12" width="11" style="122"/>
    <col min="13" max="13" width="11" style="122" collapsed="1"/>
    <col min="14" max="14" width="39.7265625" style="122" customWidth="1"/>
    <col min="15" max="15" width="14.1796875" style="122" customWidth="1"/>
    <col min="16" max="16" width="11" style="1002"/>
    <col min="17" max="17" width="38.54296875" style="122" customWidth="1"/>
    <col min="18" max="18" width="24.7265625" style="122" customWidth="1"/>
    <col min="19" max="16384" width="9.1796875" style="121"/>
  </cols>
  <sheetData>
    <row r="1" spans="1:18" s="120" customFormat="1" ht="44" thickBot="1" x14ac:dyDescent="0.4">
      <c r="A1" s="252" t="s">
        <v>52</v>
      </c>
      <c r="B1" s="252" t="s">
        <v>299</v>
      </c>
      <c r="C1" s="252" t="s">
        <v>300</v>
      </c>
      <c r="D1" s="252" t="s">
        <v>476</v>
      </c>
      <c r="E1" s="136" t="s">
        <v>181</v>
      </c>
      <c r="F1" s="136" t="s">
        <v>255</v>
      </c>
      <c r="G1" s="137" t="s">
        <v>279</v>
      </c>
      <c r="H1" s="136" t="s">
        <v>256</v>
      </c>
      <c r="I1" s="136" t="s">
        <v>750</v>
      </c>
      <c r="J1" s="119" t="s">
        <v>298</v>
      </c>
      <c r="K1" s="1133" t="s">
        <v>342</v>
      </c>
      <c r="L1" s="119" t="s">
        <v>249</v>
      </c>
      <c r="M1" s="1039" t="s">
        <v>53</v>
      </c>
      <c r="N1" s="1039" t="s">
        <v>559</v>
      </c>
      <c r="O1" s="1039" t="s">
        <v>135</v>
      </c>
      <c r="P1" s="1040" t="s">
        <v>282</v>
      </c>
      <c r="Q1" s="1040" t="s">
        <v>343</v>
      </c>
      <c r="R1" s="1040" t="s">
        <v>344</v>
      </c>
    </row>
    <row r="2" spans="1:18" s="157" customFormat="1" ht="37.5" x14ac:dyDescent="0.35">
      <c r="A2" s="154" t="str">
        <f>Start!$U$13</f>
        <v/>
      </c>
      <c r="B2" s="155" t="str">
        <f>IF(Start!$AB$20=Start!$Z$15,Start!$AB$15,IF(Start!$AB$20=Start!$Z$16,Start!$AB$16, IF(Start!$AB$20=Start!$Z$17,Start!$AB$17, IF(Start!$AB$20=Start!$Z$18,Start!$AB$18,""))))</f>
        <v/>
      </c>
      <c r="C2" s="155" t="str">
        <f>IF(Start!$AB$20=Start!$Z$15,Start!$AE$15,IF(Start!$AB$20=Start!$Z$16,Start!$AE$16, IF(Start!$AB$20=Start!$Z$17,Start!$AE$17, IF(Start!$AB$20=Start!$Z$18,Start!$AE$18,""))))</f>
        <v/>
      </c>
      <c r="D2" s="155"/>
      <c r="E2" s="138" t="str">
        <f>IF(WorkPlan[[#This Row],[Activity '#]]="","",LOOKUP(H:H,Outcomes!B:B,Outcomes!C:C))</f>
        <v>Basic Pesticide Program</v>
      </c>
      <c r="F2" s="156" t="str">
        <f>IF(MID(WorkPlan[[#This Row],[Activity '#]],5,1)="1","OPP",IF(MID(WorkPlan[[#This Row],[Activity '#]],5,1)="2","OECA","OPP &amp; OECA"))</f>
        <v>OPP &amp; OECA</v>
      </c>
      <c r="G2" s="996" t="s">
        <v>193</v>
      </c>
      <c r="H2" s="156">
        <f>VALUE(LEFT(WorkPlan[[#This Row],[Activity '#]],2))</f>
        <v>1</v>
      </c>
      <c r="I2" s="1036" t="s">
        <v>491</v>
      </c>
      <c r="J2" s="1036" t="s">
        <v>257</v>
      </c>
      <c r="K2" s="1134"/>
      <c r="L2" s="997" t="str">
        <f>Start!$AG$23</f>
        <v/>
      </c>
      <c r="M2" s="998"/>
      <c r="N2" s="1077"/>
      <c r="O2" s="999" t="s">
        <v>283</v>
      </c>
      <c r="P2" s="125"/>
      <c r="Q2" s="125"/>
      <c r="R2" s="125"/>
    </row>
    <row r="3" spans="1:18" s="157" customFormat="1" ht="50" x14ac:dyDescent="0.35">
      <c r="A3" s="154" t="str">
        <f>Start!$U$13</f>
        <v/>
      </c>
      <c r="B3" s="155" t="str">
        <f>IF(Start!$AB$20=Start!$Z$15,Start!$AB$15,IF(Start!$AB$20=Start!$Z$16,Start!$AB$16, IF(Start!$AB$20=Start!$Z$17,Start!$AB$17, IF(Start!$AB$20=Start!$Z$18,Start!$AB$18,""))))</f>
        <v/>
      </c>
      <c r="C3" s="158" t="str">
        <f>IF(Start!$AB$20=Start!$Z$15,Start!$AE$15,IF(Start!$AB$20=Start!$Z$16,Start!$AE$16, IF(Start!$AB$20=Start!$Z$17,Start!$AE$17, IF(Start!$AB$20=Start!$Z$18,Start!$AE$18,""))))</f>
        <v/>
      </c>
      <c r="D3" s="158"/>
      <c r="E3" s="138" t="str">
        <f>IF(WorkPlan[[#This Row],[Activity '#]]="","",LOOKUP(H:H,Outcomes!B:B,Outcomes!C:C))</f>
        <v>Basic Pesticide Program</v>
      </c>
      <c r="F3" s="156" t="str">
        <f>IF(MID(WorkPlan[[#This Row],[Activity '#]],5,1)="1","OPP",IF(MID(WorkPlan[[#This Row],[Activity '#]],5,1)="2","OECA","OPP &amp; OECA"))</f>
        <v>OPP &amp; OECA</v>
      </c>
      <c r="G3" s="996" t="s">
        <v>194</v>
      </c>
      <c r="H3" s="156">
        <f>VALUE(LEFT(WorkPlan[[#This Row],[Activity '#]],2))</f>
        <v>1</v>
      </c>
      <c r="I3" s="1036" t="s">
        <v>877</v>
      </c>
      <c r="J3" s="1036" t="s">
        <v>257</v>
      </c>
      <c r="K3" s="1134"/>
      <c r="L3" s="997" t="str">
        <f>Start!$AG$23</f>
        <v/>
      </c>
      <c r="M3" s="998"/>
      <c r="N3" s="1077"/>
      <c r="O3" s="999" t="s">
        <v>283</v>
      </c>
      <c r="P3" s="125"/>
      <c r="Q3" s="125"/>
      <c r="R3" s="125"/>
    </row>
    <row r="4" spans="1:18" ht="25" x14ac:dyDescent="0.25">
      <c r="A4" s="143" t="str">
        <f>Start!$U$13</f>
        <v/>
      </c>
      <c r="B4" s="135" t="str">
        <f>IF(Start!$AB$20=Start!$Z$15,Start!$AB$15,IF(Start!$AB$20=Start!$Z$16,Start!$AB$16, IF(Start!$AB$20=Start!$Z$17,Start!$AB$17, IF(Start!$AB$20=Start!$Z$18,Start!$AB$18,""))))</f>
        <v/>
      </c>
      <c r="C4" s="144" t="str">
        <f>IF(Start!$AB$20=Start!$Z$15,Start!$AE$15,IF(Start!$AB$20=Start!$Z$16,Start!$AE$16, IF(Start!$AB$20=Start!$Z$17,Start!$AE$17, IF(Start!$AB$20=Start!$Z$18,Start!$AE$18,""))))</f>
        <v/>
      </c>
      <c r="D4" s="144"/>
      <c r="E4" s="138" t="str">
        <f>IF(WorkPlan[[#This Row],[Activity '#]]="","",LOOKUP(H:H,Outcomes!B:B,Outcomes!C:C))</f>
        <v>Basic Pesticide Program</v>
      </c>
      <c r="F4" s="156" t="str">
        <f>IF(MID(WorkPlan[[#This Row],[Activity '#]],5,1)="1","OPP",IF(MID(WorkPlan[[#This Row],[Activity '#]],5,1)="2","OECA","OPP &amp; OECA"))</f>
        <v>OPP &amp; OECA</v>
      </c>
      <c r="G4" s="139" t="s">
        <v>195</v>
      </c>
      <c r="H4" s="140">
        <f>VALUE(LEFT(WorkPlan[[#This Row],[Activity '#]],2))</f>
        <v>1</v>
      </c>
      <c r="I4" s="1036" t="s">
        <v>182</v>
      </c>
      <c r="J4" s="1036" t="s">
        <v>257</v>
      </c>
      <c r="K4" s="1135"/>
      <c r="L4" s="997" t="str">
        <f>Start!$AG$23</f>
        <v/>
      </c>
      <c r="M4" s="998"/>
      <c r="N4" s="1077"/>
      <c r="O4" s="999" t="s">
        <v>283</v>
      </c>
      <c r="P4" s="1000"/>
      <c r="Q4" s="125"/>
      <c r="R4" s="125"/>
    </row>
    <row r="5" spans="1:18" ht="50" x14ac:dyDescent="0.25">
      <c r="A5" s="143" t="str">
        <f>Start!$U$13</f>
        <v/>
      </c>
      <c r="B5" s="135" t="str">
        <f>IF(Start!$AB$20=Start!$Z$15,Start!$AB$15,IF(Start!$AB$20=Start!$Z$16,Start!$AB$16, IF(Start!$AB$20=Start!$Z$17,Start!$AB$17, IF(Start!$AB$20=Start!$Z$18,Start!$AB$18,""))))</f>
        <v/>
      </c>
      <c r="C5" s="144" t="str">
        <f>IF(Start!$AB$20=Start!$Z$15,Start!$AE$15,IF(Start!$AB$20=Start!$Z$16,Start!$AE$16, IF(Start!$AB$20=Start!$Z$17,Start!$AE$17, IF(Start!$AB$20=Start!$Z$18,Start!$AE$18,""))))</f>
        <v/>
      </c>
      <c r="D5" s="144"/>
      <c r="E5" s="138" t="str">
        <f>IF(WorkPlan[[#This Row],[Activity '#]]="","",LOOKUP(H:H,Outcomes!B:B,Outcomes!C:C))</f>
        <v>Basic Pesticide Program</v>
      </c>
      <c r="F5" s="156" t="str">
        <f>IF(MID(WorkPlan[[#This Row],[Activity '#]],5,1)="1","OPP",IF(MID(WorkPlan[[#This Row],[Activity '#]],5,1)="2","OECA","OPP &amp; OECA"))</f>
        <v>OPP</v>
      </c>
      <c r="G5" s="139" t="s">
        <v>196</v>
      </c>
      <c r="H5" s="140">
        <f>VALUE(LEFT(WorkPlan[[#This Row],[Activity '#]],2))</f>
        <v>1</v>
      </c>
      <c r="I5" s="1036" t="s">
        <v>183</v>
      </c>
      <c r="J5" s="1036" t="s">
        <v>257</v>
      </c>
      <c r="K5" s="1134" t="s">
        <v>0</v>
      </c>
      <c r="L5" s="997" t="str">
        <f>Start!$AG$23</f>
        <v/>
      </c>
      <c r="M5" s="998"/>
      <c r="N5" s="1077"/>
      <c r="O5" s="999" t="s">
        <v>283</v>
      </c>
      <c r="P5" s="1000"/>
      <c r="Q5" s="125"/>
      <c r="R5" s="125"/>
    </row>
    <row r="6" spans="1:18" ht="37.5" x14ac:dyDescent="0.25">
      <c r="A6" s="143" t="str">
        <f>Start!$U$13</f>
        <v/>
      </c>
      <c r="B6" s="135" t="str">
        <f>IF(Start!$AB$20=Start!$Z$15,Start!$AB$15,IF(Start!$AB$20=Start!$Z$16,Start!$AB$16, IF(Start!$AB$20=Start!$Z$17,Start!$AB$17, IF(Start!$AB$20=Start!$Z$18,Start!$AB$18,""))))</f>
        <v/>
      </c>
      <c r="C6" s="144" t="str">
        <f>IF(Start!$AB$20=Start!$Z$15,Start!$AE$15,IF(Start!$AB$20=Start!$Z$16,Start!$AE$16, IF(Start!$AB$20=Start!$Z$17,Start!$AE$17, IF(Start!$AB$20=Start!$Z$18,Start!$AE$18,""))))</f>
        <v/>
      </c>
      <c r="D6" s="144"/>
      <c r="E6" s="138" t="str">
        <f>IF(WorkPlan[[#This Row],[Activity '#]]="","",LOOKUP(H:H,Outcomes!B:B,Outcomes!C:C))</f>
        <v>Basic Pesticide Program</v>
      </c>
      <c r="F6" s="156" t="str">
        <f>IF(MID(WorkPlan[[#This Row],[Activity '#]],5,1)="1","OPP",IF(MID(WorkPlan[[#This Row],[Activity '#]],5,1)="2","OECA","OPP &amp; OECA"))</f>
        <v>OPP</v>
      </c>
      <c r="G6" s="139" t="s">
        <v>197</v>
      </c>
      <c r="H6" s="140">
        <f>VALUE(LEFT(WorkPlan[[#This Row],[Activity '#]],2))</f>
        <v>1</v>
      </c>
      <c r="I6" s="1036" t="s">
        <v>752</v>
      </c>
      <c r="J6" s="1036" t="s">
        <v>257</v>
      </c>
      <c r="K6" s="1134" t="s">
        <v>0</v>
      </c>
      <c r="L6" s="997" t="str">
        <f>Start!$AG$23</f>
        <v/>
      </c>
      <c r="M6" s="998"/>
      <c r="N6" s="1077"/>
      <c r="O6" s="999" t="s">
        <v>283</v>
      </c>
      <c r="P6" s="1000"/>
      <c r="Q6" s="125"/>
      <c r="R6" s="125"/>
    </row>
    <row r="7" spans="1:18" ht="50" x14ac:dyDescent="0.25">
      <c r="A7" s="143" t="str">
        <f>Start!$U$13</f>
        <v/>
      </c>
      <c r="B7" s="135" t="str">
        <f>IF(Start!$AB$20=Start!$Z$15,Start!$AB$15,IF(Start!$AB$20=Start!$Z$16,Start!$AB$16, IF(Start!$AB$20=Start!$Z$17,Start!$AB$17, IF(Start!$AB$20=Start!$Z$18,Start!$AB$18,""))))</f>
        <v/>
      </c>
      <c r="C7" s="144" t="str">
        <f>IF(Start!$AB$20=Start!$Z$15,Start!$AE$15,IF(Start!$AB$20=Start!$Z$16,Start!$AE$16, IF(Start!$AB$20=Start!$Z$17,Start!$AE$17, IF(Start!$AB$20=Start!$Z$18,Start!$AE$18,""))))</f>
        <v/>
      </c>
      <c r="D7" s="144"/>
      <c r="E7" s="138" t="str">
        <f>IF(WorkPlan[[#This Row],[Activity '#]]="","",LOOKUP(H:H,Outcomes!B:B,Outcomes!C:C))</f>
        <v>Basic Pesticide Program</v>
      </c>
      <c r="F7" s="156" t="str">
        <f>IF(MID(WorkPlan[[#This Row],[Activity '#]],5,1)="1","OPP",IF(MID(WorkPlan[[#This Row],[Activity '#]],5,1)="2","OECA","OPP &amp; OECA"))</f>
        <v>OECA</v>
      </c>
      <c r="G7" s="139" t="s">
        <v>198</v>
      </c>
      <c r="H7" s="140">
        <f>VALUE(LEFT(WorkPlan[[#This Row],[Activity '#]],2))</f>
        <v>1</v>
      </c>
      <c r="I7" s="141" t="s">
        <v>753</v>
      </c>
      <c r="J7" s="1036" t="s">
        <v>257</v>
      </c>
      <c r="K7" s="1134"/>
      <c r="L7" s="997" t="str">
        <f>Start!$AG$23</f>
        <v/>
      </c>
      <c r="M7" s="998"/>
      <c r="N7" s="1077"/>
      <c r="O7" s="999" t="s">
        <v>283</v>
      </c>
      <c r="P7" s="1000"/>
      <c r="Q7" s="125"/>
      <c r="R7" s="125"/>
    </row>
    <row r="8" spans="1:18" ht="25" x14ac:dyDescent="0.25">
      <c r="A8" s="143" t="str">
        <f>Start!$U$13</f>
        <v/>
      </c>
      <c r="B8" s="135" t="str">
        <f>IF(Start!$AB$20=Start!$Z$15,Start!$AB$15,IF(Start!$AB$20=Start!$Z$16,Start!$AB$16, IF(Start!$AB$20=Start!$Z$17,Start!$AB$17, IF(Start!$AB$20=Start!$Z$18,Start!$AB$18,""))))</f>
        <v/>
      </c>
      <c r="C8" s="144" t="str">
        <f>IF(Start!$AB$20=Start!$Z$15,Start!$AE$15,IF(Start!$AB$20=Start!$Z$16,Start!$AE$16, IF(Start!$AB$20=Start!$Z$17,Start!$AE$17, IF(Start!$AB$20=Start!$Z$18,Start!$AE$18,""))))</f>
        <v/>
      </c>
      <c r="D8" s="144"/>
      <c r="E8" s="138" t="str">
        <f>IF(WorkPlan[[#This Row],[Activity '#]]="","",LOOKUP(H:H,Outcomes!B:B,Outcomes!C:C))</f>
        <v>Basic Pesticide Program</v>
      </c>
      <c r="F8" s="156" t="str">
        <f>IF(MID(WorkPlan[[#This Row],[Activity '#]],5,1)="1","OPP",IF(MID(WorkPlan[[#This Row],[Activity '#]],5,1)="2","OECA","OPP &amp; OECA"))</f>
        <v>OECA</v>
      </c>
      <c r="G8" s="139" t="s">
        <v>199</v>
      </c>
      <c r="H8" s="140">
        <f>VALUE(LEFT(WorkPlan[[#This Row],[Activity '#]],2))</f>
        <v>1</v>
      </c>
      <c r="I8" s="1037" t="s">
        <v>184</v>
      </c>
      <c r="J8" s="1036" t="s">
        <v>257</v>
      </c>
      <c r="K8" s="1134"/>
      <c r="L8" s="997" t="str">
        <f>Start!$AG$23</f>
        <v/>
      </c>
      <c r="M8" s="998"/>
      <c r="N8" s="1077"/>
      <c r="O8" s="999" t="s">
        <v>283</v>
      </c>
      <c r="P8" s="1000"/>
      <c r="Q8" s="125"/>
      <c r="R8" s="125"/>
    </row>
    <row r="9" spans="1:18" ht="25" x14ac:dyDescent="0.25">
      <c r="A9" s="143" t="str">
        <f>Start!$U$13</f>
        <v/>
      </c>
      <c r="B9" s="135" t="str">
        <f>IF(Start!$AB$20=Start!$Z$15,Start!$AB$15,IF(Start!$AB$20=Start!$Z$16,Start!$AB$16, IF(Start!$AB$20=Start!$Z$17,Start!$AB$17, IF(Start!$AB$20=Start!$Z$18,Start!$AB$18,""))))</f>
        <v/>
      </c>
      <c r="C9" s="144" t="str">
        <f>IF(Start!$AB$20=Start!$Z$15,Start!$AE$15,IF(Start!$AB$20=Start!$Z$16,Start!$AE$16, IF(Start!$AB$20=Start!$Z$17,Start!$AE$17, IF(Start!$AB$20=Start!$Z$18,Start!$AE$18,""))))</f>
        <v/>
      </c>
      <c r="D9" s="144"/>
      <c r="E9" s="138" t="str">
        <f>IF(WorkPlan[[#This Row],[Activity '#]]="","",LOOKUP(H:H,Outcomes!B:B,Outcomes!C:C))</f>
        <v>Basic Pesticide Program</v>
      </c>
      <c r="F9" s="156" t="str">
        <f>IF(MID(WorkPlan[[#This Row],[Activity '#]],5,1)="1","OPP",IF(MID(WorkPlan[[#This Row],[Activity '#]],5,1)="2","OECA","OPP &amp; OECA"))</f>
        <v>OECA</v>
      </c>
      <c r="G9" s="139" t="s">
        <v>200</v>
      </c>
      <c r="H9" s="140">
        <f>VALUE(LEFT(WorkPlan[[#This Row],[Activity '#]],2))</f>
        <v>1</v>
      </c>
      <c r="I9" s="1036" t="s">
        <v>288</v>
      </c>
      <c r="J9" s="1036" t="s">
        <v>257</v>
      </c>
      <c r="K9" s="1134"/>
      <c r="L9" s="997" t="str">
        <f>Start!$AG$23</f>
        <v/>
      </c>
      <c r="M9" s="998"/>
      <c r="N9" s="1077"/>
      <c r="O9" s="999" t="s">
        <v>283</v>
      </c>
      <c r="P9" s="1000"/>
      <c r="Q9" s="125"/>
      <c r="R9" s="125"/>
    </row>
    <row r="10" spans="1:18" ht="37.5" x14ac:dyDescent="0.25">
      <c r="A10" s="143" t="str">
        <f>Start!$U$13</f>
        <v/>
      </c>
      <c r="B10" s="135" t="str">
        <f>IF(Start!$AB$20=Start!$Z$15,Start!$AB$15,IF(Start!$AB$20=Start!$Z$16,Start!$AB$16, IF(Start!$AB$20=Start!$Z$17,Start!$AB$17, IF(Start!$AB$20=Start!$Z$18,Start!$AB$18,""))))</f>
        <v/>
      </c>
      <c r="C10" s="144" t="str">
        <f>IF(Start!$AB$20=Start!$Z$15,Start!$AE$15,IF(Start!$AB$20=Start!$Z$16,Start!$AE$16, IF(Start!$AB$20=Start!$Z$17,Start!$AE$17, IF(Start!$AB$20=Start!$Z$18,Start!$AE$18,""))))</f>
        <v/>
      </c>
      <c r="D10" s="144"/>
      <c r="E10" s="138" t="str">
        <f>IF(WorkPlan[[#This Row],[Activity '#]]="","",LOOKUP(H:H,Outcomes!B:B,Outcomes!C:C))</f>
        <v>Basic Pesticide Program</v>
      </c>
      <c r="F10" s="156" t="str">
        <f>IF(MID(WorkPlan[[#This Row],[Activity '#]],5,1)="1","OPP",IF(MID(WorkPlan[[#This Row],[Activity '#]],5,1)="2","OECA","OPP &amp; OECA"))</f>
        <v>OECA</v>
      </c>
      <c r="G10" s="139" t="s">
        <v>201</v>
      </c>
      <c r="H10" s="140">
        <f>VALUE(LEFT(WorkPlan[[#This Row],[Activity '#]],2))</f>
        <v>1</v>
      </c>
      <c r="I10" s="1219" t="s">
        <v>754</v>
      </c>
      <c r="J10" s="1036" t="s">
        <v>257</v>
      </c>
      <c r="K10" s="1224"/>
      <c r="L10" s="997" t="str">
        <f>Start!$AG$23</f>
        <v/>
      </c>
      <c r="M10" s="998"/>
      <c r="N10" s="1077"/>
      <c r="O10" s="999" t="s">
        <v>283</v>
      </c>
      <c r="P10" s="1000"/>
      <c r="Q10" s="125"/>
      <c r="R10" s="125"/>
    </row>
    <row r="11" spans="1:18" ht="37.5" x14ac:dyDescent="0.25">
      <c r="A11" s="143" t="str">
        <f>Start!$U$13</f>
        <v/>
      </c>
      <c r="B11" s="135" t="str">
        <f>IF(Start!$AB$20=Start!$Z$15,Start!$AB$15,IF(Start!$AB$20=Start!$Z$16,Start!$AB$16, IF(Start!$AB$20=Start!$Z$17,Start!$AB$17, IF(Start!$AB$20=Start!$Z$18,Start!$AB$18,""))))</f>
        <v/>
      </c>
      <c r="C11" s="144" t="str">
        <f>IF(Start!$AB$20=Start!$Z$15,Start!$AE$15,IF(Start!$AB$20=Start!$Z$16,Start!$AE$16, IF(Start!$AB$20=Start!$Z$17,Start!$AE$17, IF(Start!$AB$20=Start!$Z$18,Start!$AE$18,""))))</f>
        <v/>
      </c>
      <c r="D11" s="144"/>
      <c r="E11" s="138" t="str">
        <f>IF(WorkPlan[[#This Row],[Activity '#]]="","",LOOKUP(H:H,Outcomes!B:B,Outcomes!C:C))</f>
        <v>Basic Pesticide Program</v>
      </c>
      <c r="F11" s="156" t="str">
        <f>IF(MID(WorkPlan[[#This Row],[Activity '#]],5,1)="1","OPP",IF(MID(WorkPlan[[#This Row],[Activity '#]],5,1)="2","OECA","OPP &amp; OECA"))</f>
        <v>OECA</v>
      </c>
      <c r="G11" s="139" t="s">
        <v>203</v>
      </c>
      <c r="H11" s="140">
        <f>VALUE(LEFT(WorkPlan[[#This Row],[Activity '#]],2))</f>
        <v>1</v>
      </c>
      <c r="I11" s="1037" t="s">
        <v>185</v>
      </c>
      <c r="J11" s="1036" t="s">
        <v>257</v>
      </c>
      <c r="K11" s="1134"/>
      <c r="L11" s="997" t="str">
        <f>Start!$AG$23</f>
        <v/>
      </c>
      <c r="M11" s="998"/>
      <c r="N11" s="1077"/>
      <c r="O11" s="999" t="s">
        <v>283</v>
      </c>
      <c r="P11" s="1000"/>
      <c r="Q11" s="125"/>
      <c r="R11" s="125"/>
    </row>
    <row r="12" spans="1:18" ht="62.5" x14ac:dyDescent="0.25">
      <c r="A12" s="143" t="str">
        <f>Start!$U$13</f>
        <v/>
      </c>
      <c r="B12" s="135" t="str">
        <f>IF(Start!$AB$20=Start!$Z$15,Start!$AB$15,IF(Start!$AB$20=Start!$Z$16,Start!$AB$16, IF(Start!$AB$20=Start!$Z$17,Start!$AB$17, IF(Start!$AB$20=Start!$Z$18,Start!$AB$18,""))))</f>
        <v/>
      </c>
      <c r="C12" s="144" t="str">
        <f>IF(Start!$AB$20=Start!$Z$15,Start!$AE$15,IF(Start!$AB$20=Start!$Z$16,Start!$AE$16, IF(Start!$AB$20=Start!$Z$17,Start!$AE$17, IF(Start!$AB$20=Start!$Z$18,Start!$AE$18,""))))</f>
        <v/>
      </c>
      <c r="D12" s="144"/>
      <c r="E12" s="138" t="str">
        <f>IF(WorkPlan[[#This Row],[Activity '#]]="","",LOOKUP(H:H,Outcomes!B:B,Outcomes!C:C))</f>
        <v>Basic Pesticide Program</v>
      </c>
      <c r="F12" s="156" t="str">
        <f>IF(MID(WorkPlan[[#This Row],[Activity '#]],5,1)="1","OPP",IF(MID(WorkPlan[[#This Row],[Activity '#]],5,1)="2","OECA","OPP &amp; OECA"))</f>
        <v>OECA</v>
      </c>
      <c r="G12" s="139" t="s">
        <v>204</v>
      </c>
      <c r="H12" s="140">
        <f>VALUE(LEFT(WorkPlan[[#This Row],[Activity '#]],2))</f>
        <v>1</v>
      </c>
      <c r="I12" s="1037" t="s">
        <v>755</v>
      </c>
      <c r="J12" s="1036" t="s">
        <v>257</v>
      </c>
      <c r="K12" s="1134"/>
      <c r="L12" s="997" t="str">
        <f>Start!$AG$23</f>
        <v/>
      </c>
      <c r="M12" s="998"/>
      <c r="N12" s="1077"/>
      <c r="O12" s="999" t="s">
        <v>283</v>
      </c>
      <c r="P12" s="1000"/>
      <c r="Q12" s="125"/>
      <c r="R12" s="125"/>
    </row>
    <row r="13" spans="1:18" ht="25" x14ac:dyDescent="0.25">
      <c r="A13" s="143" t="str">
        <f>Start!$U$13</f>
        <v/>
      </c>
      <c r="B13" s="135" t="str">
        <f>IF(Start!$AB$20=Start!$Z$15,Start!$AB$15,IF(Start!$AB$20=Start!$Z$16,Start!$AB$16, IF(Start!$AB$20=Start!$Z$17,Start!$AB$17, IF(Start!$AB$20=Start!$Z$18,Start!$AB$18,""))))</f>
        <v/>
      </c>
      <c r="C13" s="144" t="str">
        <f>IF(Start!$AB$20=Start!$Z$15,Start!$AE$15,IF(Start!$AB$20=Start!$Z$16,Start!$AE$16, IF(Start!$AB$20=Start!$Z$17,Start!$AE$17, IF(Start!$AB$20=Start!$Z$18,Start!$AE$18,""))))</f>
        <v/>
      </c>
      <c r="D13" s="144"/>
      <c r="E13" s="138" t="str">
        <f>IF(WorkPlan[[#This Row],[Activity '#]]="","",LOOKUP(H:H,Outcomes!B:B,Outcomes!C:C))</f>
        <v>Basic Pesticide Program</v>
      </c>
      <c r="F13" s="156" t="str">
        <f>IF(MID(WorkPlan[[#This Row],[Activity '#]],5,1)="1","OPP",IF(MID(WorkPlan[[#This Row],[Activity '#]],5,1)="2","OECA","OPP &amp; OECA"))</f>
        <v>OECA</v>
      </c>
      <c r="G13" s="139" t="s">
        <v>205</v>
      </c>
      <c r="H13" s="140">
        <f>VALUE(LEFT(WorkPlan[[#This Row],[Activity '#]],2))</f>
        <v>1</v>
      </c>
      <c r="I13" s="1036" t="s">
        <v>186</v>
      </c>
      <c r="J13" s="1036" t="s">
        <v>257</v>
      </c>
      <c r="K13" s="1134"/>
      <c r="L13" s="997" t="str">
        <f>Start!$AG$23</f>
        <v/>
      </c>
      <c r="M13" s="998"/>
      <c r="N13" s="1077"/>
      <c r="O13" s="999" t="s">
        <v>283</v>
      </c>
      <c r="P13" s="1000"/>
      <c r="Q13" s="125"/>
      <c r="R13" s="125"/>
    </row>
    <row r="14" spans="1:18" ht="25" x14ac:dyDescent="0.25">
      <c r="A14" s="143" t="str">
        <f>Start!$U$13</f>
        <v/>
      </c>
      <c r="B14" s="135" t="str">
        <f>IF(Start!$AB$20=Start!$Z$15,Start!$AB$15,IF(Start!$AB$20=Start!$Z$16,Start!$AB$16, IF(Start!$AB$20=Start!$Z$17,Start!$AB$17, IF(Start!$AB$20=Start!$Z$18,Start!$AB$18,""))))</f>
        <v/>
      </c>
      <c r="C14" s="144" t="str">
        <f>IF(Start!$AB$20=Start!$Z$15,Start!$AE$15,IF(Start!$AB$20=Start!$Z$16,Start!$AE$16, IF(Start!$AB$20=Start!$Z$17,Start!$AE$17, IF(Start!$AB$20=Start!$Z$18,Start!$AE$18,""))))</f>
        <v/>
      </c>
      <c r="D14" s="144"/>
      <c r="E14" s="138" t="str">
        <f>IF(WorkPlan[[#This Row],[Activity '#]]="","",LOOKUP(H:H,Outcomes!B:B,Outcomes!C:C))</f>
        <v>Basic Pesticide Program</v>
      </c>
      <c r="F14" s="156" t="str">
        <f>IF(MID(WorkPlan[[#This Row],[Activity '#]],5,1)="1","OPP",IF(MID(WorkPlan[[#This Row],[Activity '#]],5,1)="2","OECA","OPP &amp; OECA"))</f>
        <v>OECA</v>
      </c>
      <c r="G14" s="139" t="s">
        <v>206</v>
      </c>
      <c r="H14" s="140">
        <f>VALUE(LEFT(WorkPlan[[#This Row],[Activity '#]],2))</f>
        <v>1</v>
      </c>
      <c r="I14" s="1036" t="s">
        <v>756</v>
      </c>
      <c r="J14" s="1036" t="s">
        <v>257</v>
      </c>
      <c r="K14" s="1134"/>
      <c r="L14" s="997" t="str">
        <f>Start!$AG$23</f>
        <v/>
      </c>
      <c r="M14" s="998"/>
      <c r="N14" s="1077"/>
      <c r="O14" s="999" t="s">
        <v>283</v>
      </c>
      <c r="P14" s="1000"/>
      <c r="Q14" s="125"/>
      <c r="R14" s="125"/>
    </row>
    <row r="15" spans="1:18" ht="25" x14ac:dyDescent="0.25">
      <c r="A15" s="143" t="str">
        <f>Start!$U$13</f>
        <v/>
      </c>
      <c r="B15" s="135" t="str">
        <f>IF(Start!$AB$20=Start!$Z$15,Start!$AB$15,IF(Start!$AB$20=Start!$Z$16,Start!$AB$16, IF(Start!$AB$20=Start!$Z$17,Start!$AB$17, IF(Start!$AB$20=Start!$Z$18,Start!$AB$18,""))))</f>
        <v/>
      </c>
      <c r="C15" s="144" t="str">
        <f>IF(Start!$AB$20=Start!$Z$15,Start!$AE$15,IF(Start!$AB$20=Start!$Z$16,Start!$AE$16, IF(Start!$AB$20=Start!$Z$17,Start!$AE$17, IF(Start!$AB$20=Start!$Z$18,Start!$AE$18,""))))</f>
        <v/>
      </c>
      <c r="D15" s="144"/>
      <c r="E15" s="138" t="str">
        <f>IF(WorkPlan[[#This Row],[Activity '#]]="","",LOOKUP(H:H,Outcomes!B:B,Outcomes!C:C))</f>
        <v>Basic Pesticide Program</v>
      </c>
      <c r="F15" s="156" t="str">
        <f>IF(MID(WorkPlan[[#This Row],[Activity '#]],5,1)="1","OPP",IF(MID(WorkPlan[[#This Row],[Activity '#]],5,1)="2","OECA","OPP &amp; OECA"))</f>
        <v>OECA</v>
      </c>
      <c r="G15" s="139" t="s">
        <v>207</v>
      </c>
      <c r="H15" s="140">
        <f>VALUE(LEFT(WorkPlan[[#This Row],[Activity '#]],2))</f>
        <v>1</v>
      </c>
      <c r="I15" s="141" t="s">
        <v>742</v>
      </c>
      <c r="J15" s="1036" t="s">
        <v>257</v>
      </c>
      <c r="K15" s="1134"/>
      <c r="L15" s="997" t="str">
        <f>Start!$AG$23</f>
        <v/>
      </c>
      <c r="M15" s="998"/>
      <c r="N15" s="1077"/>
      <c r="O15" s="999" t="s">
        <v>283</v>
      </c>
      <c r="P15" s="1000"/>
      <c r="Q15" s="125"/>
      <c r="R15" s="125"/>
    </row>
    <row r="16" spans="1:18" ht="37.5" x14ac:dyDescent="0.25">
      <c r="A16" s="143" t="str">
        <f>Start!$U$13</f>
        <v/>
      </c>
      <c r="B16" s="135" t="str">
        <f>IF(Start!$AB$20=Start!$Z$15,Start!$AB$15,IF(Start!$AB$20=Start!$Z$16,Start!$AB$16, IF(Start!$AB$20=Start!$Z$17,Start!$AB$17, IF(Start!$AB$20=Start!$Z$18,Start!$AB$18,""))))</f>
        <v/>
      </c>
      <c r="C16" s="144" t="str">
        <f>IF(Start!$AB$20=Start!$Z$15,Start!$AE$15,IF(Start!$AB$20=Start!$Z$16,Start!$AE$16, IF(Start!$AB$20=Start!$Z$17,Start!$AE$17, IF(Start!$AB$20=Start!$Z$18,Start!$AE$18,""))))</f>
        <v/>
      </c>
      <c r="D16" s="144"/>
      <c r="E16" s="138" t="str">
        <f>IF(WorkPlan[[#This Row],[Activity '#]]="","",LOOKUP(H:H,Outcomes!B:B,Outcomes!C:C))</f>
        <v>Basic Pesticide Program</v>
      </c>
      <c r="F16" s="156" t="str">
        <f>IF(MID(WorkPlan[[#This Row],[Activity '#]],5,1)="1","OPP",IF(MID(WorkPlan[[#This Row],[Activity '#]],5,1)="2","OECA","OPP &amp; OECA"))</f>
        <v>OECA</v>
      </c>
      <c r="G16" s="139" t="s">
        <v>208</v>
      </c>
      <c r="H16" s="140">
        <f>VALUE(LEFT(WorkPlan[[#This Row],[Activity '#]],2))</f>
        <v>1</v>
      </c>
      <c r="I16" s="1036" t="s">
        <v>617</v>
      </c>
      <c r="J16" s="1036" t="s">
        <v>257</v>
      </c>
      <c r="K16" s="1134"/>
      <c r="L16" s="997" t="str">
        <f>Start!$AG$23</f>
        <v/>
      </c>
      <c r="M16" s="998"/>
      <c r="N16" s="1077"/>
      <c r="O16" s="999" t="s">
        <v>283</v>
      </c>
      <c r="P16" s="1000"/>
      <c r="Q16" s="125"/>
      <c r="R16" s="125"/>
    </row>
    <row r="17" spans="1:18" ht="25" x14ac:dyDescent="0.25">
      <c r="A17" s="143" t="str">
        <f>Start!$U$13</f>
        <v/>
      </c>
      <c r="B17" s="135" t="str">
        <f>IF(Start!$AB$20=Start!$Z$15,Start!$AB$15,IF(Start!$AB$20=Start!$Z$16,Start!$AB$16, IF(Start!$AB$20=Start!$Z$17,Start!$AB$17, IF(Start!$AB$20=Start!$Z$18,Start!$AB$18,""))))</f>
        <v/>
      </c>
      <c r="C17" s="144" t="str">
        <f>IF(Start!$AB$20=Start!$Z$15,Start!$AE$15,IF(Start!$AB$20=Start!$Z$16,Start!$AE$16, IF(Start!$AB$20=Start!$Z$17,Start!$AE$17, IF(Start!$AB$20=Start!$Z$18,Start!$AE$18,""))))</f>
        <v/>
      </c>
      <c r="D17" s="144"/>
      <c r="E17" s="138" t="str">
        <f>IF(WorkPlan[[#This Row],[Activity '#]]="","",LOOKUP(H:H,Outcomes!B:B,Outcomes!C:C))</f>
        <v>Basic Pesticide Program</v>
      </c>
      <c r="F17" s="156" t="str">
        <f>IF(MID(WorkPlan[[#This Row],[Activity '#]],5,1)="1","OPP",IF(MID(WorkPlan[[#This Row],[Activity '#]],5,1)="2","OECA","OPP &amp; OECA"))</f>
        <v>OECA</v>
      </c>
      <c r="G17" s="139" t="s">
        <v>209</v>
      </c>
      <c r="H17" s="140">
        <f>VALUE(LEFT(WorkPlan[[#This Row],[Activity '#]],2))</f>
        <v>1</v>
      </c>
      <c r="I17" s="1036" t="s">
        <v>802</v>
      </c>
      <c r="J17" s="1036" t="s">
        <v>257</v>
      </c>
      <c r="K17" s="1134"/>
      <c r="L17" s="997" t="str">
        <f>Start!$AG$23</f>
        <v/>
      </c>
      <c r="M17" s="998"/>
      <c r="N17" s="1077"/>
      <c r="O17" s="999" t="s">
        <v>283</v>
      </c>
      <c r="P17" s="1000"/>
      <c r="Q17" s="125"/>
      <c r="R17" s="125"/>
    </row>
    <row r="18" spans="1:18" ht="25" x14ac:dyDescent="0.25">
      <c r="A18" s="143" t="str">
        <f>Start!$U$13</f>
        <v/>
      </c>
      <c r="B18" s="135" t="str">
        <f>IF(Start!$AB$20=Start!$Z$15,Start!$AB$15,IF(Start!$AB$20=Start!$Z$16,Start!$AB$16, IF(Start!$AB$20=Start!$Z$17,Start!$AB$17, IF(Start!$AB$20=Start!$Z$18,Start!$AB$18,""))))</f>
        <v/>
      </c>
      <c r="C18" s="144" t="str">
        <f>IF(Start!$AB$20=Start!$Z$15,Start!$AE$15,IF(Start!$AB$20=Start!$Z$16,Start!$AE$16, IF(Start!$AB$20=Start!$Z$17,Start!$AE$17, IF(Start!$AB$20=Start!$Z$18,Start!$AE$18,""))))</f>
        <v/>
      </c>
      <c r="D18" s="144"/>
      <c r="E18" s="138" t="str">
        <f>IF(WorkPlan[[#This Row],[Activity '#]]="","",LOOKUP(H:H,Outcomes!B:B,Outcomes!C:C))</f>
        <v>Basic Pesticide Program</v>
      </c>
      <c r="F18" s="156" t="str">
        <f>IF(MID(WorkPlan[[#This Row],[Activity '#]],5,1)="1","OPP",IF(MID(WorkPlan[[#This Row],[Activity '#]],5,1)="2","OECA","OPP &amp; OECA"))</f>
        <v>OECA</v>
      </c>
      <c r="G18" s="139" t="s">
        <v>210</v>
      </c>
      <c r="H18" s="140">
        <f>VALUE(LEFT(WorkPlan[[#This Row],[Activity '#]],2))</f>
        <v>1</v>
      </c>
      <c r="I18" s="1036" t="s">
        <v>493</v>
      </c>
      <c r="J18" s="1036" t="s">
        <v>257</v>
      </c>
      <c r="K18" s="1134"/>
      <c r="L18" s="997" t="str">
        <f>Start!$AG$23</f>
        <v/>
      </c>
      <c r="M18" s="998"/>
      <c r="N18" s="1077"/>
      <c r="O18" s="999" t="s">
        <v>283</v>
      </c>
      <c r="P18" s="1000"/>
      <c r="Q18" s="125"/>
      <c r="R18" s="125"/>
    </row>
    <row r="19" spans="1:18" ht="25" x14ac:dyDescent="0.25">
      <c r="A19" s="143" t="str">
        <f>Start!$U$13</f>
        <v/>
      </c>
      <c r="B19" s="135" t="str">
        <f>IF(Start!$AB$20=Start!$Z$15,Start!$AB$15,IF(Start!$AB$20=Start!$Z$16,Start!$AB$16, IF(Start!$AB$20=Start!$Z$17,Start!$AB$17, IF(Start!$AB$20=Start!$Z$18,Start!$AB$18,""))))</f>
        <v/>
      </c>
      <c r="C19" s="144" t="str">
        <f>IF(Start!$AB$20=Start!$Z$15,Start!$AE$15,IF(Start!$AB$20=Start!$Z$16,Start!$AE$16, IF(Start!$AB$20=Start!$Z$17,Start!$AE$17, IF(Start!$AB$20=Start!$Z$18,Start!$AE$18,""))))</f>
        <v/>
      </c>
      <c r="D19" s="144"/>
      <c r="E19" s="138" t="str">
        <f>IF(WorkPlan[[#This Row],[Activity '#]]="","",LOOKUP(H:H,Outcomes!B:B,Outcomes!C:C))</f>
        <v>Basic Pesticide Program</v>
      </c>
      <c r="F19" s="156" t="str">
        <f>IF(MID(WorkPlan[[#This Row],[Activity '#]],5,1)="1","OPP",IF(MID(WorkPlan[[#This Row],[Activity '#]],5,1)="2","OECA","OPP &amp; OECA"))</f>
        <v>OECA</v>
      </c>
      <c r="G19" s="139" t="s">
        <v>211</v>
      </c>
      <c r="H19" s="140">
        <f>VALUE(LEFT(WorkPlan[[#This Row],[Activity '#]],2))</f>
        <v>1</v>
      </c>
      <c r="I19" s="1036" t="s">
        <v>187</v>
      </c>
      <c r="J19" s="1036" t="s">
        <v>257</v>
      </c>
      <c r="K19" s="1134"/>
      <c r="L19" s="997" t="str">
        <f>Start!$AG$23</f>
        <v/>
      </c>
      <c r="M19" s="998"/>
      <c r="N19" s="1077"/>
      <c r="O19" s="999" t="s">
        <v>283</v>
      </c>
      <c r="P19" s="1000"/>
      <c r="Q19" s="125"/>
      <c r="R19" s="125"/>
    </row>
    <row r="20" spans="1:18" ht="25" x14ac:dyDescent="0.25">
      <c r="A20" s="143" t="str">
        <f>Start!$U$13</f>
        <v/>
      </c>
      <c r="B20" s="135" t="str">
        <f>IF(Start!$AB$20=Start!$Z$15,Start!$AB$15,IF(Start!$AB$20=Start!$Z$16,Start!$AB$16, IF(Start!$AB$20=Start!$Z$17,Start!$AB$17, IF(Start!$AB$20=Start!$Z$18,Start!$AB$18,""))))</f>
        <v/>
      </c>
      <c r="C20" s="144" t="str">
        <f>IF(Start!$AB$20=Start!$Z$15,Start!$AE$15,IF(Start!$AB$20=Start!$Z$16,Start!$AE$16, IF(Start!$AB$20=Start!$Z$17,Start!$AE$17, IF(Start!$AB$20=Start!$Z$18,Start!$AE$18,""))))</f>
        <v/>
      </c>
      <c r="D20" s="144"/>
      <c r="E20" s="138" t="str">
        <f>IF(WorkPlan[[#This Row],[Activity '#]]="","",LOOKUP(H:H,Outcomes!B:B,Outcomes!C:C))</f>
        <v>Basic Pesticide Program</v>
      </c>
      <c r="F20" s="156" t="str">
        <f>IF(MID(WorkPlan[[#This Row],[Activity '#]],5,1)="1","OPP",IF(MID(WorkPlan[[#This Row],[Activity '#]],5,1)="2","OECA","OPP &amp; OECA"))</f>
        <v>OECA</v>
      </c>
      <c r="G20" s="139" t="s">
        <v>212</v>
      </c>
      <c r="H20" s="140">
        <f>VALUE(LEFT(WorkPlan[[#This Row],[Activity '#]],2))</f>
        <v>1</v>
      </c>
      <c r="I20" s="1037" t="s">
        <v>272</v>
      </c>
      <c r="J20" s="1036" t="s">
        <v>257</v>
      </c>
      <c r="K20" s="1134"/>
      <c r="L20" s="997" t="str">
        <f>Start!$AG$23</f>
        <v/>
      </c>
      <c r="M20" s="998"/>
      <c r="N20" s="1077"/>
      <c r="O20" s="999" t="s">
        <v>283</v>
      </c>
      <c r="P20" s="1000"/>
      <c r="Q20" s="125"/>
      <c r="R20" s="125"/>
    </row>
    <row r="21" spans="1:18" ht="37.5" x14ac:dyDescent="0.25">
      <c r="A21" s="143" t="str">
        <f>Start!$U$13</f>
        <v/>
      </c>
      <c r="B21" s="135" t="str">
        <f>IF(Start!$AB$20=Start!$Z$15,Start!$AB$15,IF(Start!$AB$20=Start!$Z$16,Start!$AB$16, IF(Start!$AB$20=Start!$Z$17,Start!$AB$17, IF(Start!$AB$20=Start!$Z$18,Start!$AB$18,""))))</f>
        <v/>
      </c>
      <c r="C21" s="144" t="str">
        <f>IF(Start!$AB$20=Start!$Z$15,Start!$AE$15,IF(Start!$AB$20=Start!$Z$16,Start!$AE$16, IF(Start!$AB$20=Start!$Z$17,Start!$AE$17, IF(Start!$AB$20=Start!$Z$18,Start!$AE$18,""))))</f>
        <v/>
      </c>
      <c r="D21" s="144"/>
      <c r="E21" s="138" t="str">
        <f>IF(WorkPlan[[#This Row],[Activity '#]]="","",LOOKUP(H:H,Outcomes!B:B,Outcomes!C:C))</f>
        <v>Basic Pesticide Program</v>
      </c>
      <c r="F21" s="156" t="str">
        <f>IF(MID(WorkPlan[[#This Row],[Activity '#]],5,1)="1","OPP",IF(MID(WorkPlan[[#This Row],[Activity '#]],5,1)="2","OECA","OPP &amp; OECA"))</f>
        <v>OECA</v>
      </c>
      <c r="G21" s="139" t="s">
        <v>213</v>
      </c>
      <c r="H21" s="140">
        <f>VALUE(LEFT(WorkPlan[[#This Row],[Activity '#]],2))</f>
        <v>1</v>
      </c>
      <c r="I21" s="1037" t="s">
        <v>757</v>
      </c>
      <c r="J21" s="1036" t="s">
        <v>257</v>
      </c>
      <c r="K21" s="1134"/>
      <c r="L21" s="997" t="str">
        <f>Start!$AG$23</f>
        <v/>
      </c>
      <c r="M21" s="998"/>
      <c r="N21" s="1077"/>
      <c r="O21" s="999" t="s">
        <v>283</v>
      </c>
      <c r="P21" s="1000"/>
      <c r="Q21" s="125"/>
      <c r="R21" s="125"/>
    </row>
    <row r="22" spans="1:18" ht="50" x14ac:dyDescent="0.25">
      <c r="A22" s="143" t="str">
        <f>Start!$U$13</f>
        <v/>
      </c>
      <c r="B22" s="135" t="str">
        <f>IF(Start!$AB$20=Start!$Z$15,Start!$AB$15,IF(Start!$AB$20=Start!$Z$16,Start!$AB$16, IF(Start!$AB$20=Start!$Z$17,Start!$AB$17, IF(Start!$AB$20=Start!$Z$18,Start!$AB$18,""))))</f>
        <v/>
      </c>
      <c r="C22" s="144" t="str">
        <f>IF(Start!$AB$20=Start!$Z$15,Start!$AE$15,IF(Start!$AB$20=Start!$Z$16,Start!$AE$16, IF(Start!$AB$20=Start!$Z$17,Start!$AE$17, IF(Start!$AB$20=Start!$Z$18,Start!$AE$18,""))))</f>
        <v/>
      </c>
      <c r="D22" s="144"/>
      <c r="E22" s="138" t="str">
        <f>IF(WorkPlan[[#This Row],[Activity '#]]="","",LOOKUP(H:H,Outcomes!B:B,Outcomes!C:C))</f>
        <v>Worker Safety: Worker Protection Standard</v>
      </c>
      <c r="F22" s="156" t="str">
        <f>IF(MID(WorkPlan[[#This Row],[Activity '#]],5,1)="1","OPP",IF(MID(WorkPlan[[#This Row],[Activity '#]],5,1)="2","OECA","OPP &amp; OECA"))</f>
        <v>OPP</v>
      </c>
      <c r="G22" s="139" t="s">
        <v>214</v>
      </c>
      <c r="H22" s="140">
        <f>VALUE(LEFT(WorkPlan[[#This Row],[Activity '#]],2))</f>
        <v>2</v>
      </c>
      <c r="I22" s="1036" t="s">
        <v>875</v>
      </c>
      <c r="J22" s="1036" t="s">
        <v>257</v>
      </c>
      <c r="K22" s="1134"/>
      <c r="L22" s="997" t="str">
        <f>Start!$AG$23</f>
        <v/>
      </c>
      <c r="M22" s="998"/>
      <c r="N22" s="1077"/>
      <c r="O22" s="999" t="s">
        <v>283</v>
      </c>
      <c r="P22" s="1000"/>
      <c r="Q22" s="125"/>
      <c r="R22" s="125"/>
    </row>
    <row r="23" spans="1:18" ht="50" x14ac:dyDescent="0.25">
      <c r="A23" s="143" t="str">
        <f>Start!$U$13</f>
        <v/>
      </c>
      <c r="B23" s="135" t="str">
        <f>IF(Start!$AB$20=Start!$Z$15,Start!$AB$15,IF(Start!$AB$20=Start!$Z$16,Start!$AB$16, IF(Start!$AB$20=Start!$Z$17,Start!$AB$17, IF(Start!$AB$20=Start!$Z$18,Start!$AB$18,""))))</f>
        <v/>
      </c>
      <c r="C23" s="144" t="str">
        <f>IF(Start!$AB$20=Start!$Z$15,Start!$AE$15,IF(Start!$AB$20=Start!$Z$16,Start!$AE$16, IF(Start!$AB$20=Start!$Z$17,Start!$AE$17, IF(Start!$AB$20=Start!$Z$18,Start!$AE$18,""))))</f>
        <v/>
      </c>
      <c r="D23" s="144"/>
      <c r="E23" s="138" t="str">
        <f>IF(WorkPlan[[#This Row],[Activity '#]]="","",LOOKUP(H:H,Outcomes!B:B,Outcomes!C:C))</f>
        <v>Worker Safety: Worker Protection Standard</v>
      </c>
      <c r="F23" s="156" t="str">
        <f>IF(MID(WorkPlan[[#This Row],[Activity '#]],5,1)="1","OPP",IF(MID(WorkPlan[[#This Row],[Activity '#]],5,1)="2","OECA","OPP &amp; OECA"))</f>
        <v>OPP</v>
      </c>
      <c r="G23" s="139" t="s">
        <v>215</v>
      </c>
      <c r="H23" s="140">
        <f>VALUE(LEFT(WorkPlan[[#This Row],[Activity '#]],2))</f>
        <v>2</v>
      </c>
      <c r="I23" s="1036" t="s">
        <v>758</v>
      </c>
      <c r="J23" s="1036" t="s">
        <v>257</v>
      </c>
      <c r="K23" s="1134"/>
      <c r="L23" s="997" t="str">
        <f>Start!$AG$23</f>
        <v/>
      </c>
      <c r="M23" s="998"/>
      <c r="N23" s="1077"/>
      <c r="O23" s="999" t="s">
        <v>283</v>
      </c>
      <c r="P23" s="1000"/>
      <c r="Q23" s="125"/>
      <c r="R23" s="125"/>
    </row>
    <row r="24" spans="1:18" ht="112.5" x14ac:dyDescent="0.25">
      <c r="A24" s="143" t="str">
        <f>Start!$U$13</f>
        <v/>
      </c>
      <c r="B24" s="135" t="str">
        <f>IF(Start!$AB$20=Start!$Z$15,Start!$AB$15,IF(Start!$AB$20=Start!$Z$16,Start!$AB$16, IF(Start!$AB$20=Start!$Z$17,Start!$AB$17, IF(Start!$AB$20=Start!$Z$18,Start!$AB$18,""))))</f>
        <v/>
      </c>
      <c r="C24" s="144" t="str">
        <f>IF(Start!$AB$20=Start!$Z$15,Start!$AE$15,IF(Start!$AB$20=Start!$Z$16,Start!$AE$16, IF(Start!$AB$20=Start!$Z$17,Start!$AE$17, IF(Start!$AB$20=Start!$Z$18,Start!$AE$18,""))))</f>
        <v/>
      </c>
      <c r="D24" s="144"/>
      <c r="E24" s="138" t="str">
        <f>IF(WorkPlan[[#This Row],[Activity '#]]="","",LOOKUP(H:H,Outcomes!B:B,Outcomes!C:C))</f>
        <v>Worker Safety: Worker Protection Standard</v>
      </c>
      <c r="F24" s="156" t="str">
        <f>IF(MID(WorkPlan[[#This Row],[Activity '#]],5,1)="1","OPP",IF(MID(WorkPlan[[#This Row],[Activity '#]],5,1)="2","OECA","OPP &amp; OECA"))</f>
        <v>OPP</v>
      </c>
      <c r="G24" s="139" t="s">
        <v>216</v>
      </c>
      <c r="H24" s="140">
        <f>VALUE(LEFT(WorkPlan[[#This Row],[Activity '#]],2))</f>
        <v>2</v>
      </c>
      <c r="I24" s="1036" t="s">
        <v>860</v>
      </c>
      <c r="J24" s="1036" t="s">
        <v>257</v>
      </c>
      <c r="K24" s="1134"/>
      <c r="L24" s="997" t="str">
        <f>Start!$AG$23</f>
        <v/>
      </c>
      <c r="M24" s="998"/>
      <c r="N24" s="1077"/>
      <c r="O24" s="999" t="s">
        <v>283</v>
      </c>
      <c r="P24" s="1000"/>
      <c r="Q24" s="125"/>
      <c r="R24" s="125"/>
    </row>
    <row r="25" spans="1:18" ht="50" x14ac:dyDescent="0.25">
      <c r="A25" s="143" t="str">
        <f>Start!$U$13</f>
        <v/>
      </c>
      <c r="B25" s="135" t="str">
        <f>IF(Start!$AB$20=Start!$Z$15,Start!$AB$15,IF(Start!$AB$20=Start!$Z$16,Start!$AB$16, IF(Start!$AB$20=Start!$Z$17,Start!$AB$17, IF(Start!$AB$20=Start!$Z$18,Start!$AB$18,""))))</f>
        <v/>
      </c>
      <c r="C25" s="144" t="str">
        <f>IF(Start!$AB$20=Start!$Z$15,Start!$AE$15,IF(Start!$AB$20=Start!$Z$16,Start!$AE$16, IF(Start!$AB$20=Start!$Z$17,Start!$AE$17, IF(Start!$AB$20=Start!$Z$18,Start!$AE$18,""))))</f>
        <v/>
      </c>
      <c r="D25" s="144"/>
      <c r="E25" s="138" t="str">
        <f>IF(WorkPlan[[#This Row],[Activity '#]]="","",LOOKUP(H:H,Outcomes!B:B,Outcomes!C:C))</f>
        <v>Worker Safety: Worker Protection Standard</v>
      </c>
      <c r="F25" s="156" t="str">
        <f>IF(MID(WorkPlan[[#This Row],[Activity '#]],5,1)="1","OPP",IF(MID(WorkPlan[[#This Row],[Activity '#]],5,1)="2","OECA","OPP &amp; OECA"))</f>
        <v>OPP</v>
      </c>
      <c r="G25" s="139" t="s">
        <v>217</v>
      </c>
      <c r="H25" s="140">
        <f>VALUE(LEFT(WorkPlan[[#This Row],[Activity '#]],2))</f>
        <v>2</v>
      </c>
      <c r="I25" s="1036" t="s">
        <v>876</v>
      </c>
      <c r="J25" s="1036" t="s">
        <v>257</v>
      </c>
      <c r="K25" s="1134"/>
      <c r="L25" s="997" t="str">
        <f>Start!$AG$23</f>
        <v/>
      </c>
      <c r="M25" s="998"/>
      <c r="N25" s="1077"/>
      <c r="O25" s="999" t="s">
        <v>283</v>
      </c>
      <c r="P25" s="1000"/>
      <c r="Q25" s="125"/>
      <c r="R25" s="125"/>
    </row>
    <row r="26" spans="1:18" ht="50" x14ac:dyDescent="0.25">
      <c r="A26" s="143" t="str">
        <f>Start!$U$13</f>
        <v/>
      </c>
      <c r="B26" s="135" t="str">
        <f>IF(Start!$AB$20=Start!$Z$15,Start!$AB$15,IF(Start!$AB$20=Start!$Z$16,Start!$AB$16, IF(Start!$AB$20=Start!$Z$17,Start!$AB$17, IF(Start!$AB$20=Start!$Z$18,Start!$AB$18,""))))</f>
        <v/>
      </c>
      <c r="C26" s="144" t="str">
        <f>IF(Start!$AB$20=Start!$Z$15,Start!$AE$15,IF(Start!$AB$20=Start!$Z$16,Start!$AE$16, IF(Start!$AB$20=Start!$Z$17,Start!$AE$17, IF(Start!$AB$20=Start!$Z$18,Start!$AE$18,""))))</f>
        <v/>
      </c>
      <c r="D26" s="144"/>
      <c r="E26" s="138" t="str">
        <f>IF(WorkPlan[[#This Row],[Activity '#]]="","",LOOKUP(H:H,Outcomes!B:B,Outcomes!C:C))</f>
        <v>Worker Safety: Worker Protection Standard</v>
      </c>
      <c r="F26" s="156" t="str">
        <f>IF(MID(WorkPlan[[#This Row],[Activity '#]],5,1)="1","OPP",IF(MID(WorkPlan[[#This Row],[Activity '#]],5,1)="2","OECA","OPP &amp; OECA"))</f>
        <v>OPP</v>
      </c>
      <c r="G26" s="139" t="s">
        <v>760</v>
      </c>
      <c r="H26" s="140">
        <f>VALUE(LEFT(WorkPlan[[#This Row],[Activity '#]],2))</f>
        <v>2</v>
      </c>
      <c r="I26" s="1036" t="s">
        <v>761</v>
      </c>
      <c r="J26" s="1036" t="s">
        <v>257</v>
      </c>
      <c r="K26" s="1134"/>
      <c r="L26" s="896" t="str">
        <f>Start!$AG$23</f>
        <v/>
      </c>
      <c r="M26" s="897"/>
      <c r="N26" s="1077"/>
      <c r="O26" s="999"/>
      <c r="P26" s="1000"/>
      <c r="Q26" s="125"/>
      <c r="R26" s="125"/>
    </row>
    <row r="27" spans="1:18" ht="64.5" customHeight="1" x14ac:dyDescent="0.25">
      <c r="A27" s="143" t="str">
        <f>Start!$U$13</f>
        <v/>
      </c>
      <c r="B27" s="135" t="str">
        <f>IF(Start!$AB$20=Start!$Z$15,Start!$AB$15,IF(Start!$AB$20=Start!$Z$16,Start!$AB$16, IF(Start!$AB$20=Start!$Z$17,Start!$AB$17, IF(Start!$AB$20=Start!$Z$18,Start!$AB$18,""))))</f>
        <v/>
      </c>
      <c r="C27" s="144" t="str">
        <f>IF(Start!$AB$20=Start!$Z$15,Start!$AE$15,IF(Start!$AB$20=Start!$Z$16,Start!$AE$16, IF(Start!$AB$20=Start!$Z$17,Start!$AE$17, IF(Start!$AB$20=Start!$Z$18,Start!$AE$18,""))))</f>
        <v/>
      </c>
      <c r="D27" s="144"/>
      <c r="E27" s="138" t="str">
        <f>IF(WorkPlan[[#This Row],[Activity '#]]="","",LOOKUP(H:H,Outcomes!B:B,Outcomes!C:C))</f>
        <v>Worker Safety: Worker Protection Standard</v>
      </c>
      <c r="F27" s="156" t="str">
        <f>IF(MID(WorkPlan[[#This Row],[Activity '#]],5,1)="1","OPP",IF(MID(WorkPlan[[#This Row],[Activity '#]],5,1)="2","OECA","OPP &amp; OECA"))</f>
        <v>OECA</v>
      </c>
      <c r="G27" s="139" t="s">
        <v>218</v>
      </c>
      <c r="H27" s="140">
        <f>VALUE(LEFT(WorkPlan[[#This Row],[Activity '#]],2))</f>
        <v>2</v>
      </c>
      <c r="I27" s="1036" t="s">
        <v>878</v>
      </c>
      <c r="J27" s="1036" t="s">
        <v>257</v>
      </c>
      <c r="K27" s="1134"/>
      <c r="L27" s="997" t="str">
        <f>Start!$AG$23</f>
        <v/>
      </c>
      <c r="M27" s="998"/>
      <c r="N27" s="1077"/>
      <c r="O27" s="999" t="s">
        <v>283</v>
      </c>
      <c r="P27" s="1000"/>
      <c r="Q27" s="125"/>
      <c r="R27" s="125"/>
    </row>
    <row r="28" spans="1:18" ht="50" x14ac:dyDescent="0.25">
      <c r="A28" s="143" t="str">
        <f>Start!$U$13</f>
        <v/>
      </c>
      <c r="B28" s="135" t="str">
        <f>IF(Start!$AB$20=Start!$Z$15,Start!$AB$15,IF(Start!$AB$20=Start!$Z$16,Start!$AB$16, IF(Start!$AB$20=Start!$Z$17,Start!$AB$17, IF(Start!$AB$20=Start!$Z$18,Start!$AB$18,""))))</f>
        <v/>
      </c>
      <c r="C28" s="144" t="str">
        <f>IF(Start!$AB$20=Start!$Z$15,Start!$AE$15,IF(Start!$AB$20=Start!$Z$16,Start!$AE$16, IF(Start!$AB$20=Start!$Z$17,Start!$AE$17, IF(Start!$AB$20=Start!$Z$18,Start!$AE$18,""))))</f>
        <v/>
      </c>
      <c r="D28" s="144"/>
      <c r="E28" s="138" t="str">
        <f>IF(WorkPlan[[#This Row],[Activity '#]]="","",LOOKUP(H:H,Outcomes!B:B,Outcomes!C:C))</f>
        <v>Worker Safety: Worker Protection Standard</v>
      </c>
      <c r="F28" s="156" t="str">
        <f>IF(MID(WorkPlan[[#This Row],[Activity '#]],5,1)="1","OPP",IF(MID(WorkPlan[[#This Row],[Activity '#]],5,1)="2","OECA","OPP &amp; OECA"))</f>
        <v>OECA</v>
      </c>
      <c r="G28" s="139" t="s">
        <v>759</v>
      </c>
      <c r="H28" s="140">
        <f>VALUE(LEFT(WorkPlan[[#This Row],[Activity '#]],2))</f>
        <v>2</v>
      </c>
      <c r="I28" s="1225" t="s">
        <v>803</v>
      </c>
      <c r="J28" s="1036" t="s">
        <v>257</v>
      </c>
      <c r="K28" s="1134"/>
      <c r="L28" s="896" t="str">
        <f>Start!$AG$23</f>
        <v/>
      </c>
      <c r="M28" s="897"/>
      <c r="N28" s="1077"/>
      <c r="O28" s="999" t="s">
        <v>283</v>
      </c>
      <c r="P28" s="1000"/>
      <c r="Q28" s="125"/>
      <c r="R28" s="125"/>
    </row>
    <row r="29" spans="1:18" ht="50" x14ac:dyDescent="0.25">
      <c r="A29" s="143" t="str">
        <f>Start!$U$13</f>
        <v/>
      </c>
      <c r="B29" s="135" t="str">
        <f>IF(Start!$AB$20=Start!$Z$15,Start!$AB$15,IF(Start!$AB$20=Start!$Z$16,Start!$AB$16, IF(Start!$AB$20=Start!$Z$17,Start!$AB$17, IF(Start!$AB$20=Start!$Z$18,Start!$AB$18,""))))</f>
        <v/>
      </c>
      <c r="C29" s="144" t="str">
        <f>IF(Start!$AB$20=Start!$Z$15,Start!$AE$15,IF(Start!$AB$20=Start!$Z$16,Start!$AE$16, IF(Start!$AB$20=Start!$Z$17,Start!$AE$17, IF(Start!$AB$20=Start!$Z$18,Start!$AE$18,""))))</f>
        <v/>
      </c>
      <c r="D29" s="144"/>
      <c r="E29" s="138" t="str">
        <f>IF(WorkPlan[[#This Row],[Activity '#]]="","",LOOKUP(H:H,Outcomes!B:B,Outcomes!C:C))</f>
        <v>Worker Safety: Worker Protection Standard</v>
      </c>
      <c r="F29" s="156" t="str">
        <f>IF(MID(WorkPlan[[#This Row],[Activity '#]],5,1)="1","OPP",IF(MID(WorkPlan[[#This Row],[Activity '#]],5,1)="2","OECA","OPP &amp; OECA"))</f>
        <v>OECA</v>
      </c>
      <c r="G29" s="139" t="s">
        <v>873</v>
      </c>
      <c r="H29" s="140">
        <f>VALUE(LEFT(WorkPlan[[#This Row],[Activity '#]],2))</f>
        <v>2</v>
      </c>
      <c r="I29" s="1225" t="s">
        <v>861</v>
      </c>
      <c r="J29" s="1036" t="s">
        <v>257</v>
      </c>
      <c r="K29" s="1134"/>
      <c r="L29" s="896" t="str">
        <f>Start!$AG$23</f>
        <v/>
      </c>
      <c r="M29" s="897"/>
      <c r="N29" s="1077"/>
      <c r="O29" s="999"/>
      <c r="P29" s="1000"/>
      <c r="Q29" s="125"/>
      <c r="R29" s="125"/>
    </row>
    <row r="30" spans="1:18" ht="62.5" x14ac:dyDescent="0.25">
      <c r="A30" s="143" t="str">
        <f>Start!$U$13</f>
        <v/>
      </c>
      <c r="B30" s="135" t="str">
        <f>IF(Start!$AB$20=Start!$Z$15,Start!$AB$15,IF(Start!$AB$20=Start!$Z$16,Start!$AB$16, IF(Start!$AB$20=Start!$Z$17,Start!$AB$17, IF(Start!$AB$20=Start!$Z$18,Start!$AB$18,""))))</f>
        <v/>
      </c>
      <c r="C30" s="144" t="str">
        <f>IF(Start!$AB$20=Start!$Z$15,Start!$AE$15,IF(Start!$AB$20=Start!$Z$16,Start!$AE$16, IF(Start!$AB$20=Start!$Z$17,Start!$AE$17, IF(Start!$AB$20=Start!$Z$18,Start!$AE$18,""))))</f>
        <v/>
      </c>
      <c r="D30" s="144"/>
      <c r="E30" s="138" t="str">
        <f>IF(WorkPlan[[#This Row],[Activity '#]]="","",LOOKUP(H:H,Outcomes!B:B,Outcomes!C:C))</f>
        <v>Worker Safety: Pesticide Applicator Certification</v>
      </c>
      <c r="F30" s="156" t="str">
        <f>IF(MID(WorkPlan[[#This Row],[Activity '#]],5,1)="1","OPP",IF(MID(WorkPlan[[#This Row],[Activity '#]],5,1)="2","OECA","OPP &amp; OECA"))</f>
        <v>OPP</v>
      </c>
      <c r="G30" s="139" t="s">
        <v>219</v>
      </c>
      <c r="H30" s="140">
        <f>VALUE(LEFT(WorkPlan[[#This Row],[Activity '#]],2))</f>
        <v>3</v>
      </c>
      <c r="I30" s="1036" t="s">
        <v>852</v>
      </c>
      <c r="J30" s="1036" t="s">
        <v>257</v>
      </c>
      <c r="K30" s="1134"/>
      <c r="L30" s="997" t="str">
        <f>Start!$AG$23</f>
        <v/>
      </c>
      <c r="M30" s="998"/>
      <c r="N30" s="1077"/>
      <c r="O30" s="999" t="s">
        <v>283</v>
      </c>
      <c r="P30" s="1000"/>
      <c r="Q30" s="125"/>
      <c r="R30" s="125"/>
    </row>
    <row r="31" spans="1:18" ht="50" x14ac:dyDescent="0.25">
      <c r="A31" s="143" t="str">
        <f>Start!$U$13</f>
        <v/>
      </c>
      <c r="B31" s="135" t="str">
        <f>IF(Start!$AB$20=Start!$Z$15,Start!$AB$15,IF(Start!$AB$20=Start!$Z$16,Start!$AB$16, IF(Start!$AB$20=Start!$Z$17,Start!$AB$17, IF(Start!$AB$20=Start!$Z$18,Start!$AB$18,""))))</f>
        <v/>
      </c>
      <c r="C31" s="144" t="str">
        <f>IF(Start!$AB$20=Start!$Z$15,Start!$AE$15,IF(Start!$AB$20=Start!$Z$16,Start!$AE$16, IF(Start!$AB$20=Start!$Z$17,Start!$AE$17, IF(Start!$AB$20=Start!$Z$18,Start!$AE$18,""))))</f>
        <v/>
      </c>
      <c r="D31" s="144"/>
      <c r="E31" s="138" t="str">
        <f>IF(WorkPlan[[#This Row],[Activity '#]]="","",LOOKUP(H:H,Outcomes!B:B,Outcomes!C:C))</f>
        <v>Worker Safety: Pesticide Applicator Certification</v>
      </c>
      <c r="F31" s="156" t="str">
        <f>IF(MID(WorkPlan[[#This Row],[Activity '#]],5,1)="1","OPP",IF(MID(WorkPlan[[#This Row],[Activity '#]],5,1)="2","OECA","OPP &amp; OECA"))</f>
        <v>OPP</v>
      </c>
      <c r="G31" s="139" t="s">
        <v>220</v>
      </c>
      <c r="H31" s="140">
        <f>VALUE(LEFT(WorkPlan[[#This Row],[Activity '#]],2))</f>
        <v>3</v>
      </c>
      <c r="I31" s="1036" t="s">
        <v>762</v>
      </c>
      <c r="J31" s="1036" t="s">
        <v>257</v>
      </c>
      <c r="K31" s="1134"/>
      <c r="L31" s="997" t="str">
        <f>Start!$AG$23</f>
        <v/>
      </c>
      <c r="M31" s="998"/>
      <c r="N31" s="1077"/>
      <c r="O31" s="999" t="s">
        <v>283</v>
      </c>
      <c r="P31" s="1000"/>
      <c r="Q31" s="125"/>
      <c r="R31" s="125"/>
    </row>
    <row r="32" spans="1:18" ht="50" x14ac:dyDescent="0.25">
      <c r="A32" s="143" t="str">
        <f>Start!$U$13</f>
        <v/>
      </c>
      <c r="B32" s="135" t="str">
        <f>IF(Start!$AB$20=Start!$Z$15,Start!$AB$15,IF(Start!$AB$20=Start!$Z$16,Start!$AB$16, IF(Start!$AB$20=Start!$Z$17,Start!$AB$17, IF(Start!$AB$20=Start!$Z$18,Start!$AB$18,""))))</f>
        <v/>
      </c>
      <c r="C32" s="144" t="str">
        <f>IF(Start!$AB$20=Start!$Z$15,Start!$AE$15,IF(Start!$AB$20=Start!$Z$16,Start!$AE$16, IF(Start!$AB$20=Start!$Z$17,Start!$AE$17, IF(Start!$AB$20=Start!$Z$18,Start!$AE$18,""))))</f>
        <v/>
      </c>
      <c r="D32" s="144"/>
      <c r="E32" s="138" t="str">
        <f>IF(WorkPlan[[#This Row],[Activity '#]]="","",LOOKUP(H:H,Outcomes!B:B,Outcomes!C:C))</f>
        <v>Worker Safety: Pesticide Applicator Certification</v>
      </c>
      <c r="F32" s="156" t="str">
        <f>IF(MID(WorkPlan[[#This Row],[Activity '#]],5,1)="1","OPP",IF(MID(WorkPlan[[#This Row],[Activity '#]],5,1)="2","OECA","OPP &amp; OECA"))</f>
        <v>OPP</v>
      </c>
      <c r="G32" s="139" t="s">
        <v>259</v>
      </c>
      <c r="H32" s="140">
        <f>VALUE(LEFT(WorkPlan[[#This Row],[Activity '#]],2))</f>
        <v>3</v>
      </c>
      <c r="I32" s="1036" t="s">
        <v>763</v>
      </c>
      <c r="J32" s="1036" t="s">
        <v>257</v>
      </c>
      <c r="K32" s="1134"/>
      <c r="L32" s="997" t="str">
        <f>Start!$AG$23</f>
        <v/>
      </c>
      <c r="M32" s="998"/>
      <c r="N32" s="1077"/>
      <c r="O32" s="999" t="s">
        <v>283</v>
      </c>
      <c r="P32" s="1000"/>
      <c r="Q32" s="125"/>
      <c r="R32" s="125"/>
    </row>
    <row r="33" spans="1:18" ht="100" x14ac:dyDescent="0.25">
      <c r="A33" s="143" t="str">
        <f>Start!$U$13</f>
        <v/>
      </c>
      <c r="B33" s="135" t="str">
        <f>IF(Start!$AB$20=Start!$Z$15,Start!$AB$15,IF(Start!$AB$20=Start!$Z$16,Start!$AB$16, IF(Start!$AB$20=Start!$Z$17,Start!$AB$17, IF(Start!$AB$20=Start!$Z$18,Start!$AB$18,""))))</f>
        <v/>
      </c>
      <c r="C33" s="144" t="str">
        <f>IF(Start!$AB$20=Start!$Z$15,Start!$AE$15,IF(Start!$AB$20=Start!$Z$16,Start!$AE$16, IF(Start!$AB$20=Start!$Z$17,Start!$AE$17, IF(Start!$AB$20=Start!$Z$18,Start!$AE$18,""))))</f>
        <v/>
      </c>
      <c r="D33" s="144"/>
      <c r="E33" s="138" t="str">
        <f>IF(WorkPlan[[#This Row],[Activity '#]]="","",LOOKUP(H:H,Outcomes!B:B,Outcomes!C:C))</f>
        <v>Worker Safety: Pesticide Applicator Certification</v>
      </c>
      <c r="F33" s="156" t="str">
        <f>IF(MID(WorkPlan[[#This Row],[Activity '#]],5,1)="1","OPP",IF(MID(WorkPlan[[#This Row],[Activity '#]],5,1)="2","OECA","OPP &amp; OECA"))</f>
        <v>OPP</v>
      </c>
      <c r="G33" s="139" t="s">
        <v>765</v>
      </c>
      <c r="H33" s="140">
        <f>VALUE(LEFT(WorkPlan[[#This Row],[Activity '#]],2))</f>
        <v>3</v>
      </c>
      <c r="I33" s="1036" t="s">
        <v>764</v>
      </c>
      <c r="J33" s="1036" t="s">
        <v>257</v>
      </c>
      <c r="K33" s="1134"/>
      <c r="L33" s="896" t="str">
        <f>Start!$AG$23</f>
        <v/>
      </c>
      <c r="M33" s="897"/>
      <c r="N33" s="1077"/>
      <c r="O33" s="999"/>
      <c r="P33" s="1000"/>
      <c r="Q33" s="125"/>
      <c r="R33" s="125"/>
    </row>
    <row r="34" spans="1:18" ht="50" x14ac:dyDescent="0.25">
      <c r="A34" s="143" t="str">
        <f>Start!$U$13</f>
        <v/>
      </c>
      <c r="B34" s="135" t="str">
        <f>IF(Start!$AB$20=Start!$Z$15,Start!$AB$15,IF(Start!$AB$20=Start!$Z$16,Start!$AB$16, IF(Start!$AB$20=Start!$Z$17,Start!$AB$17, IF(Start!$AB$20=Start!$Z$18,Start!$AB$18,""))))</f>
        <v/>
      </c>
      <c r="C34" s="144" t="str">
        <f>IF(Start!$AB$20=Start!$Z$15,Start!$AE$15,IF(Start!$AB$20=Start!$Z$16,Start!$AE$16, IF(Start!$AB$20=Start!$Z$17,Start!$AE$17, IF(Start!$AB$20=Start!$Z$18,Start!$AE$18,""))))</f>
        <v/>
      </c>
      <c r="D34" s="144"/>
      <c r="E34" s="138" t="str">
        <f>IF(WorkPlan[[#This Row],[Activity '#]]="","",LOOKUP(H:H,Outcomes!B:B,Outcomes!C:C))</f>
        <v>Worker Safety: Pesticide Applicator Certification</v>
      </c>
      <c r="F34" s="156" t="str">
        <f>IF(MID(WorkPlan[[#This Row],[Activity '#]],5,1)="1","OPP",IF(MID(WorkPlan[[#This Row],[Activity '#]],5,1)="2","OECA","OPP &amp; OECA"))</f>
        <v>OPP</v>
      </c>
      <c r="G34" s="139" t="s">
        <v>766</v>
      </c>
      <c r="H34" s="140">
        <f>VALUE(LEFT(WorkPlan[[#This Row],[Activity '#]],2))</f>
        <v>3</v>
      </c>
      <c r="I34" s="1036" t="s">
        <v>767</v>
      </c>
      <c r="J34" s="1036" t="s">
        <v>257</v>
      </c>
      <c r="K34" s="1134"/>
      <c r="L34" s="896" t="str">
        <f>Start!$AG$23</f>
        <v/>
      </c>
      <c r="M34" s="897"/>
      <c r="N34" s="1077"/>
      <c r="O34" s="999"/>
      <c r="P34" s="1000"/>
      <c r="Q34" s="125"/>
      <c r="R34" s="125"/>
    </row>
    <row r="35" spans="1:18" ht="50" x14ac:dyDescent="0.25">
      <c r="A35" s="143" t="str">
        <f>Start!$U$13</f>
        <v/>
      </c>
      <c r="B35" s="135" t="str">
        <f>IF(Start!$AB$20=Start!$Z$15,Start!$AB$15,IF(Start!$AB$20=Start!$Z$16,Start!$AB$16, IF(Start!$AB$20=Start!$Z$17,Start!$AB$17, IF(Start!$AB$20=Start!$Z$18,Start!$AB$18,""))))</f>
        <v/>
      </c>
      <c r="C35" s="144" t="str">
        <f>IF(Start!$AB$20=Start!$Z$15,Start!$AE$15,IF(Start!$AB$20=Start!$Z$16,Start!$AE$16, IF(Start!$AB$20=Start!$Z$17,Start!$AE$17, IF(Start!$AB$20=Start!$Z$18,Start!$AE$18,""))))</f>
        <v/>
      </c>
      <c r="D35" s="144"/>
      <c r="E35" s="138" t="str">
        <f>IF(WorkPlan[[#This Row],[Activity '#]]="","",LOOKUP(H:H,Outcomes!B:B,Outcomes!C:C))</f>
        <v>Worker Safety: Pesticide Applicator Certification</v>
      </c>
      <c r="F35" s="156" t="str">
        <f>IF(MID(WorkPlan[[#This Row],[Activity '#]],5,1)="1","OPP",IF(MID(WorkPlan[[#This Row],[Activity '#]],5,1)="2","OECA","OPP &amp; OECA"))</f>
        <v>OPP</v>
      </c>
      <c r="G35" s="139" t="s">
        <v>768</v>
      </c>
      <c r="H35" s="140">
        <f>VALUE(LEFT(WorkPlan[[#This Row],[Activity '#]],2))</f>
        <v>3</v>
      </c>
      <c r="I35" s="1036" t="s">
        <v>769</v>
      </c>
      <c r="J35" s="1036" t="s">
        <v>257</v>
      </c>
      <c r="K35" s="1134"/>
      <c r="L35" s="896" t="str">
        <f>Start!$AG$23</f>
        <v/>
      </c>
      <c r="M35" s="897"/>
      <c r="N35" s="1077"/>
      <c r="O35" s="999"/>
      <c r="P35" s="1000"/>
      <c r="Q35" s="125"/>
      <c r="R35" s="125"/>
    </row>
    <row r="36" spans="1:18" ht="50" x14ac:dyDescent="0.25">
      <c r="A36" s="143" t="str">
        <f>Start!$U$13</f>
        <v/>
      </c>
      <c r="B36" s="135" t="str">
        <f>IF(Start!$AB$20=Start!$Z$15,Start!$AB$15,IF(Start!$AB$20=Start!$Z$16,Start!$AB$16, IF(Start!$AB$20=Start!$Z$17,Start!$AB$17, IF(Start!$AB$20=Start!$Z$18,Start!$AB$18,""))))</f>
        <v/>
      </c>
      <c r="C36" s="144" t="str">
        <f>IF(Start!$AB$20=Start!$Z$15,Start!$AE$15,IF(Start!$AB$20=Start!$Z$16,Start!$AE$16, IF(Start!$AB$20=Start!$Z$17,Start!$AE$17, IF(Start!$AB$20=Start!$Z$18,Start!$AE$18,""))))</f>
        <v/>
      </c>
      <c r="D36" s="144"/>
      <c r="E36" s="138" t="str">
        <f>IF(WorkPlan[[#This Row],[Activity '#]]="","",LOOKUP(H:H,Outcomes!B:B,Outcomes!C:C))</f>
        <v>Worker Safety: Pesticide Applicator Certification</v>
      </c>
      <c r="F36" s="156" t="str">
        <f>IF(MID(WorkPlan[[#This Row],[Activity '#]],5,1)="1","OPP",IF(MID(WorkPlan[[#This Row],[Activity '#]],5,1)="2","OECA","OPP &amp; OECA"))</f>
        <v>OPP</v>
      </c>
      <c r="G36" s="139" t="s">
        <v>770</v>
      </c>
      <c r="H36" s="140">
        <f>VALUE(LEFT(WorkPlan[[#This Row],[Activity '#]],2))</f>
        <v>3</v>
      </c>
      <c r="I36" s="1036" t="s">
        <v>771</v>
      </c>
      <c r="J36" s="1036" t="s">
        <v>257</v>
      </c>
      <c r="K36" s="1134"/>
      <c r="L36" s="896" t="str">
        <f>Start!$AG$23</f>
        <v/>
      </c>
      <c r="M36" s="897"/>
      <c r="N36" s="1077"/>
      <c r="O36" s="999"/>
      <c r="P36" s="1000"/>
      <c r="Q36" s="125"/>
      <c r="R36" s="125"/>
    </row>
    <row r="37" spans="1:18" ht="75" x14ac:dyDescent="0.25">
      <c r="A37" s="143" t="str">
        <f>Start!$U$13</f>
        <v/>
      </c>
      <c r="B37" s="135" t="str">
        <f>IF(Start!$AB$20=Start!$Z$15,Start!$AB$15,IF(Start!$AB$20=Start!$Z$16,Start!$AB$16, IF(Start!$AB$20=Start!$Z$17,Start!$AB$17, IF(Start!$AB$20=Start!$Z$18,Start!$AB$18,""))))</f>
        <v/>
      </c>
      <c r="C37" s="144" t="str">
        <f>IF(Start!$AB$20=Start!$Z$15,Start!$AE$15,IF(Start!$AB$20=Start!$Z$16,Start!$AE$16, IF(Start!$AB$20=Start!$Z$17,Start!$AE$17, IF(Start!$AB$20=Start!$Z$18,Start!$AE$18,""))))</f>
        <v/>
      </c>
      <c r="D37" s="144"/>
      <c r="E37" s="138" t="str">
        <f>IF(WorkPlan[[#This Row],[Activity '#]]="","",LOOKUP(H:H,Outcomes!B:B,Outcomes!C:C))</f>
        <v>Worker Safety: Pesticide Applicator Certification</v>
      </c>
      <c r="F37" s="156" t="str">
        <f>IF(MID(WorkPlan[[#This Row],[Activity '#]],5,1)="1","OPP",IF(MID(WorkPlan[[#This Row],[Activity '#]],5,1)="2","OECA","OPP &amp; OECA"))</f>
        <v>OECA</v>
      </c>
      <c r="G37" s="139" t="s">
        <v>221</v>
      </c>
      <c r="H37" s="140">
        <f>VALUE(LEFT(WorkPlan[[#This Row],[Activity '#]],2))</f>
        <v>3</v>
      </c>
      <c r="I37" s="1036" t="s">
        <v>772</v>
      </c>
      <c r="J37" s="1036" t="s">
        <v>257</v>
      </c>
      <c r="K37" s="1134"/>
      <c r="L37" s="997" t="str">
        <f>Start!$AG$23</f>
        <v/>
      </c>
      <c r="M37" s="998"/>
      <c r="N37" s="1077"/>
      <c r="O37" s="999" t="s">
        <v>283</v>
      </c>
      <c r="P37" s="1000"/>
      <c r="Q37" s="125"/>
      <c r="R37" s="125"/>
    </row>
    <row r="38" spans="1:18" ht="100" x14ac:dyDescent="0.25">
      <c r="A38" s="143" t="str">
        <f>Start!$U$13</f>
        <v/>
      </c>
      <c r="B38" s="135" t="str">
        <f>IF(Start!$AB$20=Start!$Z$15,Start!$AB$15,IF(Start!$AB$20=Start!$Z$16,Start!$AB$16, IF(Start!$AB$20=Start!$Z$17,Start!$AB$17, IF(Start!$AB$20=Start!$Z$18,Start!$AB$18,""))))</f>
        <v/>
      </c>
      <c r="C38" s="144" t="str">
        <f>IF(Start!$AB$20=Start!$Z$15,Start!$AE$15,IF(Start!$AB$20=Start!$Z$16,Start!$AE$16, IF(Start!$AB$20=Start!$Z$17,Start!$AE$17, IF(Start!$AB$20=Start!$Z$18,Start!$AE$18,""))))</f>
        <v/>
      </c>
      <c r="D38" s="144"/>
      <c r="E38" s="138" t="str">
        <f>IF(WorkPlan[[#This Row],[Activity '#]]="","",LOOKUP(H:H,Outcomes!B:B,Outcomes!C:C))</f>
        <v>Pesticides in Water</v>
      </c>
      <c r="F38" s="156" t="str">
        <f>IF(MID(WorkPlan[[#This Row],[Activity '#]],5,1)="1","OPP",IF(MID(WorkPlan[[#This Row],[Activity '#]],5,1)="2","OECA","OPP &amp; OECA"))</f>
        <v>OPP</v>
      </c>
      <c r="G38" s="139" t="s">
        <v>227</v>
      </c>
      <c r="H38" s="140">
        <f>VALUE(LEFT(WorkPlan[[#This Row],[Activity '#]],2))</f>
        <v>6</v>
      </c>
      <c r="I38" s="1036" t="s">
        <v>773</v>
      </c>
      <c r="J38" s="1036" t="s">
        <v>257</v>
      </c>
      <c r="K38" s="1134"/>
      <c r="L38" s="997" t="str">
        <f>Start!$AG$23</f>
        <v/>
      </c>
      <c r="M38" s="998"/>
      <c r="N38" s="1077"/>
      <c r="O38" s="999" t="s">
        <v>283</v>
      </c>
      <c r="P38" s="1000"/>
      <c r="Q38" s="125"/>
      <c r="R38" s="125"/>
    </row>
    <row r="39" spans="1:18" ht="102" x14ac:dyDescent="0.25">
      <c r="A39" s="143" t="str">
        <f>Start!$U$13</f>
        <v/>
      </c>
      <c r="B39" s="135" t="str">
        <f>IF(Start!$AB$20=Start!$Z$15,Start!$AB$15,IF(Start!$AB$20=Start!$Z$16,Start!$AB$16, IF(Start!$AB$20=Start!$Z$17,Start!$AB$17, IF(Start!$AB$20=Start!$Z$18,Start!$AB$18,""))))</f>
        <v/>
      </c>
      <c r="C39" s="144" t="str">
        <f>IF(Start!$AB$20=Start!$Z$15,Start!$AE$15,IF(Start!$AB$20=Start!$Z$16,Start!$AE$16, IF(Start!$AB$20=Start!$Z$17,Start!$AE$17, IF(Start!$AB$20=Start!$Z$18,Start!$AE$18,""))))</f>
        <v/>
      </c>
      <c r="D39" s="144"/>
      <c r="E39" s="138" t="str">
        <f>IF(WorkPlan[[#This Row],[Activity '#]]="","",LOOKUP(H:H,Outcomes!B:B,Outcomes!C:C))</f>
        <v>Pesticides in Water</v>
      </c>
      <c r="F39" s="156" t="str">
        <f>IF(MID(WorkPlan[[#This Row],[Activity '#]],5,1)="1","OPP",IF(MID(WorkPlan[[#This Row],[Activity '#]],5,1)="2","OECA","OPP &amp; OECA"))</f>
        <v>OPP</v>
      </c>
      <c r="G39" s="139" t="s">
        <v>525</v>
      </c>
      <c r="H39" s="140">
        <f>VALUE(LEFT(WorkPlan[[#This Row],[Activity '#]],2))</f>
        <v>6</v>
      </c>
      <c r="I39" s="1220" t="s">
        <v>774</v>
      </c>
      <c r="J39" s="1036" t="s">
        <v>257</v>
      </c>
      <c r="K39" s="1134"/>
      <c r="L39" s="896" t="str">
        <f>Start!$AG$23</f>
        <v/>
      </c>
      <c r="M39" s="897"/>
      <c r="N39" s="1077"/>
      <c r="O39" s="999" t="s">
        <v>283</v>
      </c>
      <c r="P39" s="1000"/>
      <c r="Q39" s="125"/>
      <c r="R39" s="125"/>
    </row>
    <row r="40" spans="1:18" ht="38" x14ac:dyDescent="0.25">
      <c r="A40" s="143" t="str">
        <f>Start!$U$13</f>
        <v/>
      </c>
      <c r="B40" s="135" t="str">
        <f>IF(Start!$AB$20=Start!$Z$15,Start!$AB$15,IF(Start!$AB$20=Start!$Z$16,Start!$AB$16, IF(Start!$AB$20=Start!$Z$17,Start!$AB$17, IF(Start!$AB$20=Start!$Z$18,Start!$AB$18,""))))</f>
        <v/>
      </c>
      <c r="C40" s="144" t="str">
        <f>IF(Start!$AB$20=Start!$Z$15,Start!$AE$15,IF(Start!$AB$20=Start!$Z$16,Start!$AE$16, IF(Start!$AB$20=Start!$Z$17,Start!$AE$17, IF(Start!$AB$20=Start!$Z$18,Start!$AE$18,""))))</f>
        <v/>
      </c>
      <c r="D40" s="144"/>
      <c r="E40" s="138" t="str">
        <f>IF(WorkPlan[[#This Row],[Activity '#]]="","",LOOKUP(H:H,Outcomes!B:B,Outcomes!C:C))</f>
        <v>Pesticides in Water</v>
      </c>
      <c r="F40" s="156" t="str">
        <f>IF(MID(WorkPlan[[#This Row],[Activity '#]],5,1)="1","OPP",IF(MID(WorkPlan[[#This Row],[Activity '#]],5,1)="2","OECA","OPP &amp; OECA"))</f>
        <v>OPP</v>
      </c>
      <c r="G40" s="139" t="s">
        <v>526</v>
      </c>
      <c r="H40" s="140">
        <f>VALUE(LEFT(WorkPlan[[#This Row],[Activity '#]],2))</f>
        <v>6</v>
      </c>
      <c r="I40" s="1036" t="s">
        <v>560</v>
      </c>
      <c r="J40" s="1036" t="s">
        <v>257</v>
      </c>
      <c r="K40" s="1134"/>
      <c r="L40" s="896" t="str">
        <f>Start!$AG$23</f>
        <v/>
      </c>
      <c r="M40" s="897"/>
      <c r="N40" s="1077"/>
      <c r="O40" s="999" t="s">
        <v>283</v>
      </c>
      <c r="P40" s="1000"/>
      <c r="Q40" s="125"/>
      <c r="R40" s="125"/>
    </row>
    <row r="41" spans="1:18" ht="38" x14ac:dyDescent="0.25">
      <c r="A41" s="143" t="str">
        <f>Start!$U$13</f>
        <v/>
      </c>
      <c r="B41" s="135" t="str">
        <f>IF(Start!$AB$20=Start!$Z$15,Start!$AB$15,IF(Start!$AB$20=Start!$Z$16,Start!$AB$16, IF(Start!$AB$20=Start!$Z$17,Start!$AB$17, IF(Start!$AB$20=Start!$Z$18,Start!$AB$18,""))))</f>
        <v/>
      </c>
      <c r="C41" s="144" t="str">
        <f>IF(Start!$AB$20=Start!$Z$15,Start!$AE$15,IF(Start!$AB$20=Start!$Z$16,Start!$AE$16, IF(Start!$AB$20=Start!$Z$17,Start!$AE$17, IF(Start!$AB$20=Start!$Z$18,Start!$AE$18,""))))</f>
        <v/>
      </c>
      <c r="D41" s="144"/>
      <c r="E41" s="138" t="str">
        <f>IF(WorkPlan[[#This Row],[Activity '#]]="","",LOOKUP(H:H,Outcomes!B:B,Outcomes!C:C))</f>
        <v>Pesticides in Water</v>
      </c>
      <c r="F41" s="156" t="str">
        <f>IF(MID(WorkPlan[[#This Row],[Activity '#]],5,1)="1","OPP",IF(MID(WorkPlan[[#This Row],[Activity '#]],5,1)="2","OECA","OPP &amp; OECA"))</f>
        <v>OPP</v>
      </c>
      <c r="G41" s="139" t="s">
        <v>527</v>
      </c>
      <c r="H41" s="140">
        <f>VALUE(LEFT(WorkPlan[[#This Row],[Activity '#]],2))</f>
        <v>6</v>
      </c>
      <c r="I41" s="1036" t="s">
        <v>862</v>
      </c>
      <c r="J41" s="1036" t="s">
        <v>257</v>
      </c>
      <c r="K41" s="1134"/>
      <c r="L41" s="896" t="str">
        <f>Start!$AG$23</f>
        <v/>
      </c>
      <c r="M41" s="897"/>
      <c r="N41" s="1077"/>
      <c r="O41" s="999" t="s">
        <v>283</v>
      </c>
      <c r="P41" s="1000"/>
      <c r="Q41" s="125"/>
      <c r="R41" s="125"/>
    </row>
    <row r="42" spans="1:18" ht="50" x14ac:dyDescent="0.25">
      <c r="A42" s="143" t="str">
        <f>Start!$U$13</f>
        <v/>
      </c>
      <c r="B42" s="135" t="str">
        <f>IF(Start!$AB$20=Start!$Z$15,Start!$AB$15,IF(Start!$AB$20=Start!$Z$16,Start!$AB$16, IF(Start!$AB$20=Start!$Z$17,Start!$AB$17, IF(Start!$AB$20=Start!$Z$18,Start!$AB$18,""))))</f>
        <v/>
      </c>
      <c r="C42" s="144" t="str">
        <f>IF(Start!$AB$20=Start!$Z$15,Start!$AE$15,IF(Start!$AB$20=Start!$Z$16,Start!$AE$16, IF(Start!$AB$20=Start!$Z$17,Start!$AE$17, IF(Start!$AB$20=Start!$Z$18,Start!$AE$18,""))))</f>
        <v/>
      </c>
      <c r="D42" s="144"/>
      <c r="E42" s="138" t="str">
        <f>IF(WorkPlan[[#This Row],[Activity '#]]="","",LOOKUP(H:H,Outcomes!B:B,Outcomes!C:C))</f>
        <v>Pesticides in Water</v>
      </c>
      <c r="F42" s="156" t="str">
        <f>IF(MID(WorkPlan[[#This Row],[Activity '#]],5,1)="1","OPP",IF(MID(WorkPlan[[#This Row],[Activity '#]],5,1)="2","OECA","OPP &amp; OECA"))</f>
        <v>OPP</v>
      </c>
      <c r="G42" s="139" t="s">
        <v>528</v>
      </c>
      <c r="H42" s="140">
        <f>VALUE(LEFT(WorkPlan[[#This Row],[Activity '#]],2))</f>
        <v>6</v>
      </c>
      <c r="I42" s="1036" t="s">
        <v>561</v>
      </c>
      <c r="J42" s="1036" t="s">
        <v>257</v>
      </c>
      <c r="K42" s="1134"/>
      <c r="L42" s="896" t="str">
        <f>Start!$AG$23</f>
        <v/>
      </c>
      <c r="M42" s="897"/>
      <c r="N42" s="1077"/>
      <c r="O42" s="999" t="s">
        <v>283</v>
      </c>
      <c r="P42" s="1000"/>
      <c r="Q42" s="125"/>
      <c r="R42" s="125"/>
    </row>
    <row r="43" spans="1:18" s="1007" customFormat="1" ht="25" x14ac:dyDescent="0.25">
      <c r="A43" s="1003" t="str">
        <f>Start!$U$13</f>
        <v/>
      </c>
      <c r="B43" s="1004" t="str">
        <f>IF(Start!$AB$20=Start!$Z$15,Start!$AB$15,IF(Start!$AB$20=Start!$Z$16,Start!$AB$16, IF(Start!$AB$20=Start!$Z$17,Start!$AB$17, IF(Start!$AB$20=Start!$Z$18,Start!$AB$18,""))))</f>
        <v/>
      </c>
      <c r="C43" s="1005" t="str">
        <f>IF(Start!$AB$20=Start!$Z$15,Start!$AE$15,IF(Start!$AB$20=Start!$Z$16,Start!$AE$16, IF(Start!$AB$20=Start!$Z$17,Start!$AE$17, IF(Start!$AB$20=Start!$Z$18,Start!$AE$18,""))))</f>
        <v/>
      </c>
      <c r="D43" s="1005"/>
      <c r="E43" s="138" t="str">
        <f>IF(WorkPlan[[#This Row],[Activity '#]]="","",LOOKUP(H:H,Outcomes!B:B,Outcomes!C:C))</f>
        <v>Pesticides in Water</v>
      </c>
      <c r="F43" s="156" t="str">
        <f>IF(MID(WorkPlan[[#This Row],[Activity '#]],5,1)="1","OPP",IF(MID(WorkPlan[[#This Row],[Activity '#]],5,1)="2","OECA","OPP &amp; OECA"))</f>
        <v>OPP</v>
      </c>
      <c r="G43" s="996" t="s">
        <v>529</v>
      </c>
      <c r="H43" s="1006">
        <f>VALUE(LEFT(WorkPlan[[#This Row],[Activity '#]],2))</f>
        <v>6</v>
      </c>
      <c r="I43" s="1036" t="s">
        <v>598</v>
      </c>
      <c r="J43" s="1036" t="s">
        <v>257</v>
      </c>
      <c r="K43" s="1134"/>
      <c r="L43" s="896" t="str">
        <f>Start!$AG$23</f>
        <v/>
      </c>
      <c r="M43" s="897"/>
      <c r="N43" s="1077"/>
      <c r="O43" s="999" t="s">
        <v>283</v>
      </c>
      <c r="P43" s="125"/>
      <c r="Q43" s="125"/>
      <c r="R43" s="125"/>
    </row>
    <row r="44" spans="1:18" ht="37.5" x14ac:dyDescent="0.25">
      <c r="A44" s="143" t="str">
        <f>Start!$U$13</f>
        <v/>
      </c>
      <c r="B44" s="135" t="str">
        <f>IF(Start!$AB$20=Start!$Z$15,Start!$AB$15,IF(Start!$AB$20=Start!$Z$16,Start!$AB$16, IF(Start!$AB$20=Start!$Z$17,Start!$AB$17, IF(Start!$AB$20=Start!$Z$18,Start!$AB$18,""))))</f>
        <v/>
      </c>
      <c r="C44" s="144" t="str">
        <f>IF(Start!$AB$20=Start!$Z$15,Start!$AE$15,IF(Start!$AB$20=Start!$Z$16,Start!$AE$16, IF(Start!$AB$20=Start!$Z$17,Start!$AE$17, IF(Start!$AB$20=Start!$Z$18,Start!$AE$18,""))))</f>
        <v/>
      </c>
      <c r="D44" s="144"/>
      <c r="E44" s="138" t="str">
        <f>IF(WorkPlan[[#This Row],[Activity '#]]="","",LOOKUP(H:H,Outcomes!B:B,Outcomes!C:C))</f>
        <v>Pesticides in Water</v>
      </c>
      <c r="F44" s="156" t="str">
        <f>IF(MID(WorkPlan[[#This Row],[Activity '#]],5,1)="1","OPP",IF(MID(WorkPlan[[#This Row],[Activity '#]],5,1)="2","OECA","OPP &amp; OECA"))</f>
        <v>OPP</v>
      </c>
      <c r="G44" s="139" t="s">
        <v>554</v>
      </c>
      <c r="H44" s="140">
        <f>VALUE(LEFT(WorkPlan[[#This Row],[Activity '#]],2))</f>
        <v>6</v>
      </c>
      <c r="I44" s="1036" t="s">
        <v>530</v>
      </c>
      <c r="J44" s="1036" t="s">
        <v>257</v>
      </c>
      <c r="K44" s="1134"/>
      <c r="L44" s="896" t="str">
        <f>Start!$AG$23</f>
        <v/>
      </c>
      <c r="M44" s="897"/>
      <c r="N44" s="1077"/>
      <c r="O44" s="999" t="s">
        <v>283</v>
      </c>
      <c r="P44" s="1000"/>
      <c r="Q44" s="125"/>
      <c r="R44" s="125"/>
    </row>
    <row r="45" spans="1:18" ht="75" x14ac:dyDescent="0.25">
      <c r="A45" s="143" t="str">
        <f>Start!$U$13</f>
        <v/>
      </c>
      <c r="B45" s="135" t="str">
        <f>IF(Start!$AB$20=Start!$Z$15,Start!$AB$15,IF(Start!$AB$20=Start!$Z$16,Start!$AB$16, IF(Start!$AB$20=Start!$Z$17,Start!$AB$17, IF(Start!$AB$20=Start!$Z$18,Start!$AB$18,""))))</f>
        <v/>
      </c>
      <c r="C45" s="144" t="str">
        <f>IF(Start!$AB$20=Start!$Z$15,Start!$AE$15,IF(Start!$AB$20=Start!$Z$16,Start!$AE$16, IF(Start!$AB$20=Start!$Z$17,Start!$AE$17, IF(Start!$AB$20=Start!$Z$18,Start!$AE$18,""))))</f>
        <v/>
      </c>
      <c r="D45" s="144"/>
      <c r="E45" s="138" t="str">
        <f>IF(WorkPlan[[#This Row],[Activity '#]]="","",LOOKUP(H:H,Outcomes!B:B,Outcomes!C:C))</f>
        <v>Pesticides in Water</v>
      </c>
      <c r="F45" s="156" t="str">
        <f>IF(MID(WorkPlan[[#This Row],[Activity '#]],5,1)="1","OPP",IF(MID(WorkPlan[[#This Row],[Activity '#]],5,1)="2","OECA","OPP &amp; OECA"))</f>
        <v>OPP</v>
      </c>
      <c r="G45" s="996" t="s">
        <v>775</v>
      </c>
      <c r="H45" s="140">
        <f>VALUE(LEFT(WorkPlan[[#This Row],[Activity '#]],2))</f>
        <v>6</v>
      </c>
      <c r="I45" s="1036" t="s">
        <v>777</v>
      </c>
      <c r="J45" s="1036" t="s">
        <v>257</v>
      </c>
      <c r="K45" s="1134"/>
      <c r="L45" s="896" t="str">
        <f>Start!$AG$23</f>
        <v/>
      </c>
      <c r="M45" s="897"/>
      <c r="N45" s="1077"/>
      <c r="O45" s="999"/>
      <c r="P45" s="1000"/>
      <c r="Q45" s="125"/>
      <c r="R45" s="125"/>
    </row>
    <row r="46" spans="1:18" ht="50" x14ac:dyDescent="0.25">
      <c r="A46" s="143" t="str">
        <f>Start!$U$13</f>
        <v/>
      </c>
      <c r="B46" s="135" t="str">
        <f>IF(Start!$AB$20=Start!$Z$15,Start!$AB$15,IF(Start!$AB$20=Start!$Z$16,Start!$AB$16, IF(Start!$AB$20=Start!$Z$17,Start!$AB$17, IF(Start!$AB$20=Start!$Z$18,Start!$AB$18,""))))</f>
        <v/>
      </c>
      <c r="C46" s="144" t="str">
        <f>IF(Start!$AB$20=Start!$Z$15,Start!$AE$15,IF(Start!$AB$20=Start!$Z$16,Start!$AE$16, IF(Start!$AB$20=Start!$Z$17,Start!$AE$17, IF(Start!$AB$20=Start!$Z$18,Start!$AE$18,""))))</f>
        <v/>
      </c>
      <c r="D46" s="144"/>
      <c r="E46" s="138" t="str">
        <f>IF(WorkPlan[[#This Row],[Activity '#]]="","",LOOKUP(H:H,Outcomes!B:B,Outcomes!C:C))</f>
        <v>Pesticides in Water</v>
      </c>
      <c r="F46" s="156" t="str">
        <f>IF(MID(WorkPlan[[#This Row],[Activity '#]],5,1)="1","OPP",IF(MID(WorkPlan[[#This Row],[Activity '#]],5,1)="2","OECA","OPP &amp; OECA"))</f>
        <v>OPP</v>
      </c>
      <c r="G46" s="996" t="s">
        <v>776</v>
      </c>
      <c r="H46" s="140">
        <f>VALUE(LEFT(WorkPlan[[#This Row],[Activity '#]],2))</f>
        <v>6</v>
      </c>
      <c r="I46" s="1036" t="s">
        <v>778</v>
      </c>
      <c r="J46" s="1036" t="s">
        <v>257</v>
      </c>
      <c r="K46" s="1134"/>
      <c r="L46" s="896" t="str">
        <f>Start!$AG$23</f>
        <v/>
      </c>
      <c r="M46" s="897"/>
      <c r="N46" s="1077"/>
      <c r="O46" s="999"/>
      <c r="P46" s="1000"/>
      <c r="Q46" s="125"/>
      <c r="R46" s="125"/>
    </row>
    <row r="47" spans="1:18" s="1007" customFormat="1" ht="50" x14ac:dyDescent="0.25">
      <c r="A47" s="1003" t="str">
        <f>Start!$U$13</f>
        <v/>
      </c>
      <c r="B47" s="1004" t="str">
        <f>IF(Start!$AB$20=Start!$Z$15,Start!$AB$15,IF(Start!$AB$20=Start!$Z$16,Start!$AB$16, IF(Start!$AB$20=Start!$Z$17,Start!$AB$17, IF(Start!$AB$20=Start!$Z$18,Start!$AB$18,""))))</f>
        <v/>
      </c>
      <c r="C47" s="1005" t="str">
        <f>IF(Start!$AB$20=Start!$Z$15,Start!$AE$15,IF(Start!$AB$20=Start!$Z$16,Start!$AE$16, IF(Start!$AB$20=Start!$Z$17,Start!$AE$17, IF(Start!$AB$20=Start!$Z$18,Start!$AE$18,""))))</f>
        <v/>
      </c>
      <c r="D47" s="1005"/>
      <c r="E47" s="138" t="str">
        <f>IF(WorkPlan[[#This Row],[Activity '#]]="","",LOOKUP(H:H,Outcomes!B:B,Outcomes!C:C))</f>
        <v>Pesticides in Water</v>
      </c>
      <c r="F47" s="156" t="str">
        <f>IF(MID(WorkPlan[[#This Row],[Activity '#]],5,1)="1","OPP",IF(MID(WorkPlan[[#This Row],[Activity '#]],5,1)="2","OECA","OPP &amp; OECA"))</f>
        <v>OECA</v>
      </c>
      <c r="G47" s="996" t="s">
        <v>228</v>
      </c>
      <c r="H47" s="1006">
        <f>VALUE(LEFT(WorkPlan[[#This Row],[Activity '#]],2))</f>
        <v>6</v>
      </c>
      <c r="I47" s="1036" t="s">
        <v>555</v>
      </c>
      <c r="J47" s="1036" t="s">
        <v>257</v>
      </c>
      <c r="K47" s="1134"/>
      <c r="L47" s="997" t="str">
        <f>Start!$AG$23</f>
        <v/>
      </c>
      <c r="M47" s="998"/>
      <c r="N47" s="1077"/>
      <c r="O47" s="999" t="s">
        <v>283</v>
      </c>
      <c r="P47" s="125"/>
      <c r="Q47" s="125"/>
      <c r="R47" s="125"/>
    </row>
    <row r="48" spans="1:18" s="1007" customFormat="1" ht="62.5" x14ac:dyDescent="0.25">
      <c r="A48" s="1003" t="str">
        <f>Start!$U$13</f>
        <v/>
      </c>
      <c r="B48" s="1004" t="str">
        <f>IF(Start!$AB$20=Start!$Z$15,Start!$AB$15,IF(Start!$AB$20=Start!$Z$16,Start!$AB$16, IF(Start!$AB$20=Start!$Z$17,Start!$AB$17, IF(Start!$AB$20=Start!$Z$18,Start!$AB$18,""))))</f>
        <v/>
      </c>
      <c r="C48" s="1005" t="str">
        <f>IF(Start!$AB$20=Start!$Z$15,Start!$AE$15,IF(Start!$AB$20=Start!$Z$16,Start!$AE$16, IF(Start!$AB$20=Start!$Z$17,Start!$AE$17, IF(Start!$AB$20=Start!$Z$18,Start!$AE$18,""))))</f>
        <v/>
      </c>
      <c r="D48" s="144"/>
      <c r="E48" s="138" t="str">
        <f>IF(WorkPlan[[#This Row],[Activity '#]]="","",LOOKUP(H:H,Outcomes!B:B,Outcomes!C:C))</f>
        <v>Product Integrity</v>
      </c>
      <c r="F48" s="156" t="str">
        <f>IF(MID(WorkPlan[[#This Row],[Activity '#]],5,1)="1","OPP",IF(MID(WorkPlan[[#This Row],[Activity '#]],5,1)="2","OECA","OPP &amp; OECA"))</f>
        <v>OECA</v>
      </c>
      <c r="G48" s="996" t="s">
        <v>744</v>
      </c>
      <c r="H48" s="1006">
        <f>VALUE(LEFT(WorkPlan[[#This Row],[Activity '#]],2))</f>
        <v>19</v>
      </c>
      <c r="I48" s="1036" t="s">
        <v>863</v>
      </c>
      <c r="J48" s="1036" t="s">
        <v>257</v>
      </c>
      <c r="K48" s="1134"/>
      <c r="L48" s="896" t="str">
        <f>Start!$AG$23</f>
        <v/>
      </c>
      <c r="M48" s="897"/>
      <c r="N48" s="1077"/>
      <c r="O48" s="999" t="s">
        <v>283</v>
      </c>
      <c r="P48" s="125"/>
      <c r="Q48" s="125"/>
      <c r="R48" s="125"/>
    </row>
    <row r="49" spans="1:18" s="1007" customFormat="1" ht="37.5" x14ac:dyDescent="0.25">
      <c r="A49" s="1003" t="str">
        <f>Start!$U$13</f>
        <v/>
      </c>
      <c r="B49" s="1004" t="str">
        <f>IF(Start!$AB$20=Start!$Z$15,Start!$AB$15,IF(Start!$AB$20=Start!$Z$16,Start!$AB$16, IF(Start!$AB$20=Start!$Z$17,Start!$AB$17, IF(Start!$AB$20=Start!$Z$18,Start!$AB$18,""))))</f>
        <v/>
      </c>
      <c r="C49" s="1005" t="str">
        <f>IF(Start!$AB$20=Start!$Z$15,Start!$AE$15,IF(Start!$AB$20=Start!$Z$16,Start!$AE$16, IF(Start!$AB$20=Start!$Z$17,Start!$AE$17, IF(Start!$AB$20=Start!$Z$18,Start!$AE$18,""))))</f>
        <v/>
      </c>
      <c r="D49" s="144"/>
      <c r="E49" s="138" t="str">
        <f>IF(WorkPlan[[#This Row],[Activity '#]]="","",LOOKUP(H:H,Outcomes!B:B,Outcomes!C:C))</f>
        <v>Product Integrity</v>
      </c>
      <c r="F49" s="156" t="s">
        <v>50</v>
      </c>
      <c r="G49" s="996" t="s">
        <v>746</v>
      </c>
      <c r="H49" s="1006">
        <f>VALUE(LEFT(WorkPlan[[#This Row],[Activity '#]],2))</f>
        <v>19</v>
      </c>
      <c r="I49" s="1036" t="s">
        <v>804</v>
      </c>
      <c r="J49" s="1036" t="s">
        <v>257</v>
      </c>
      <c r="K49" s="1134"/>
      <c r="L49" s="896" t="str">
        <f>Start!$AG$23</f>
        <v/>
      </c>
      <c r="M49" s="897"/>
      <c r="N49" s="1077"/>
      <c r="O49" s="999" t="s">
        <v>283</v>
      </c>
      <c r="P49" s="125"/>
      <c r="Q49" s="125"/>
      <c r="R49" s="125"/>
    </row>
    <row r="50" spans="1:18" s="1007" customFormat="1" ht="37.5" x14ac:dyDescent="0.25">
      <c r="A50" s="1003" t="str">
        <f>Start!$U$13</f>
        <v/>
      </c>
      <c r="B50" s="1004" t="str">
        <f>IF(Start!$AB$20=Start!$Z$15,Start!$AB$15,IF(Start!$AB$20=Start!$Z$16,Start!$AB$16, IF(Start!$AB$20=Start!$Z$17,Start!$AB$17, IF(Start!$AB$20=Start!$Z$18,Start!$AB$18,""))))</f>
        <v/>
      </c>
      <c r="C50" s="1005" t="str">
        <f>IF(Start!$AB$20=Start!$Z$15,Start!$AE$15,IF(Start!$AB$20=Start!$Z$16,Start!$AE$16, IF(Start!$AB$20=Start!$Z$17,Start!$AE$17, IF(Start!$AB$20=Start!$Z$18,Start!$AE$18,""))))</f>
        <v/>
      </c>
      <c r="D50" s="144"/>
      <c r="E50" s="138" t="str">
        <f>IF(WorkPlan[[#This Row],[Activity '#]]="","",LOOKUP(H:H,Outcomes!B:B,Outcomes!C:C))</f>
        <v>Border Compliance</v>
      </c>
      <c r="F50" s="156" t="str">
        <f>IF(MID(WorkPlan[[#This Row],[Activity '#]],5,1)="1","OPP",IF(MID(WorkPlan[[#This Row],[Activity '#]],5,1)="2","OECA","OPP &amp; OECA"))</f>
        <v>OECA</v>
      </c>
      <c r="G50" s="996" t="s">
        <v>748</v>
      </c>
      <c r="H50" s="140">
        <f>VALUE(LEFT(WorkPlan[[#This Row],[Activity '#]],2))</f>
        <v>20</v>
      </c>
      <c r="I50" s="1036" t="s">
        <v>879</v>
      </c>
      <c r="J50" s="1036" t="s">
        <v>257</v>
      </c>
      <c r="K50" s="1134"/>
      <c r="L50" s="896" t="str">
        <f>Start!$AG$23</f>
        <v/>
      </c>
      <c r="M50" s="897"/>
      <c r="N50" s="1077"/>
      <c r="O50" s="999" t="s">
        <v>283</v>
      </c>
      <c r="P50" s="125"/>
      <c r="Q50" s="125"/>
      <c r="R50" s="125"/>
    </row>
    <row r="51" spans="1:18" s="1007" customFormat="1" ht="37.5" x14ac:dyDescent="0.25">
      <c r="A51" s="1003" t="str">
        <f>Start!$U$13</f>
        <v/>
      </c>
      <c r="B51" s="1004" t="str">
        <f>IF(Start!$AB$20=Start!$Z$15,Start!$AB$15,IF(Start!$AB$20=Start!$Z$16,Start!$AB$16, IF(Start!$AB$20=Start!$Z$17,Start!$AB$17, IF(Start!$AB$20=Start!$Z$18,Start!$AB$18,""))))</f>
        <v/>
      </c>
      <c r="C51" s="1005" t="str">
        <f>IF(Start!$AB$20=Start!$Z$15,Start!$AE$15,IF(Start!$AB$20=Start!$Z$16,Start!$AE$16, IF(Start!$AB$20=Start!$Z$17,Start!$AE$17, IF(Start!$AB$20=Start!$Z$18,Start!$AE$18,""))))</f>
        <v/>
      </c>
      <c r="D51" s="144"/>
      <c r="E51" s="138" t="str">
        <f>IF(WorkPlan[[#This Row],[Activity '#]]="","",LOOKUP(H:H,Outcomes!B:B,Outcomes!C:C))</f>
        <v>Border Compliance</v>
      </c>
      <c r="F51" s="156" t="s">
        <v>50</v>
      </c>
      <c r="G51" s="996" t="s">
        <v>749</v>
      </c>
      <c r="H51" s="140">
        <f>VALUE(LEFT(WorkPlan[[#This Row],[Activity '#]],2))</f>
        <v>20</v>
      </c>
      <c r="I51" s="1036" t="s">
        <v>880</v>
      </c>
      <c r="J51" s="1036" t="s">
        <v>257</v>
      </c>
      <c r="K51" s="1134"/>
      <c r="L51" s="896" t="str">
        <f>Start!$AG$23</f>
        <v/>
      </c>
      <c r="M51" s="897"/>
      <c r="N51" s="1077"/>
      <c r="O51" s="999" t="s">
        <v>283</v>
      </c>
      <c r="P51" s="125"/>
      <c r="Q51" s="125"/>
      <c r="R51" s="125"/>
    </row>
    <row r="52" spans="1:18" ht="50" x14ac:dyDescent="0.25">
      <c r="A52" s="143" t="str">
        <f>Start!$U$13</f>
        <v/>
      </c>
      <c r="B52" s="135" t="str">
        <f>IF(Start!$AB$20=Start!$Z$15,Start!$AB$15,IF(Start!$AB$20=Start!$Z$16,Start!$AB$16, IF(Start!$AB$20=Start!$Z$17,Start!$AB$17, IF(Start!$AB$20=Start!$Z$18,Start!$AB$18,""))))</f>
        <v/>
      </c>
      <c r="C52" s="144" t="str">
        <f>IF(Start!$AB$20=Start!$Z$15,Start!$AE$15,IF(Start!$AB$20=Start!$Z$16,Start!$AE$16, IF(Start!$AB$20=Start!$Z$17,Start!$AE$17, IF(Start!$AB$20=Start!$Z$18,Start!$AE$18,""))))</f>
        <v/>
      </c>
      <c r="D52" s="144"/>
      <c r="E52" s="1206" t="str">
        <f>IF(WorkPlan[[#This Row],[Activity '#]]="","",LOOKUP(H:H,Outcomes!B:B,Outcomes!C:C))</f>
        <v>Fumigation &amp; Fumigants</v>
      </c>
      <c r="F52" s="1206" t="str">
        <f>IF(MID(WorkPlan[[#This Row],[Activity '#]],5,1)="1","OPP",IF(MID(WorkPlan[[#This Row],[Activity '#]],5,1)="2","OECA","OPP &amp; OECA"))</f>
        <v>OECA</v>
      </c>
      <c r="G52" s="1208" t="s">
        <v>874</v>
      </c>
      <c r="H52" s="1206">
        <f>VALUE(LEFT(WorkPlan[[#This Row],[Activity '#]],2))</f>
        <v>5</v>
      </c>
      <c r="I52" s="1226" t="s">
        <v>810</v>
      </c>
      <c r="J52" s="1226" t="s">
        <v>345</v>
      </c>
      <c r="K52" s="1134"/>
      <c r="L52" s="896" t="str">
        <f>Start!$AG$23</f>
        <v/>
      </c>
      <c r="M52" s="897"/>
      <c r="N52" s="1077"/>
      <c r="O52" s="999"/>
      <c r="P52" s="1000"/>
      <c r="Q52" s="125"/>
      <c r="R52" s="125"/>
    </row>
    <row r="53" spans="1:18" ht="37.5" x14ac:dyDescent="0.25">
      <c r="A53" s="143" t="str">
        <f>Start!$U$13</f>
        <v/>
      </c>
      <c r="B53" s="135" t="str">
        <f>IF(Start!$AB$20=Start!$Z$15,Start!$AB$15,IF(Start!$AB$20=Start!$Z$16,Start!$AB$16, IF(Start!$AB$20=Start!$Z$17,Start!$AB$17, IF(Start!$AB$20=Start!$Z$18,Start!$AB$18,""))))</f>
        <v/>
      </c>
      <c r="C53" s="144" t="str">
        <f>IF(Start!$AB$20=Start!$Z$15,Start!$AE$15,IF(Start!$AB$20=Start!$Z$16,Start!$AE$16, IF(Start!$AB$20=Start!$Z$17,Start!$AE$17, IF(Start!$AB$20=Start!$Z$18,Start!$AE$18,""))))</f>
        <v/>
      </c>
      <c r="D53" s="144"/>
      <c r="E53" s="1206" t="str">
        <f>IF(WorkPlan[[#This Row],[Activity '#]]="","",LOOKUP(H:H,Outcomes!B:B,Outcomes!C:C))</f>
        <v>Endangered Species Protection</v>
      </c>
      <c r="F53" s="1207" t="str">
        <f>IF(MID(WorkPlan[[#This Row],[Activity '#]],5,1)="1","OPP",IF(MID(WorkPlan[[#This Row],[Activity '#]],5,1)="2","OECA","OPP &amp; OECA"))</f>
        <v>OPP</v>
      </c>
      <c r="G53" s="1208" t="s">
        <v>229</v>
      </c>
      <c r="H53" s="1209">
        <f>VALUE(LEFT(WorkPlan[[#This Row],[Activity '#]],2))</f>
        <v>7</v>
      </c>
      <c r="I53" s="1210" t="s">
        <v>538</v>
      </c>
      <c r="J53" s="1210" t="s">
        <v>345</v>
      </c>
      <c r="K53" s="1134"/>
      <c r="L53" s="997" t="str">
        <f>Start!$AG$23</f>
        <v/>
      </c>
      <c r="M53" s="998"/>
      <c r="N53" s="1077"/>
      <c r="O53" s="999" t="s">
        <v>283</v>
      </c>
      <c r="P53" s="1000"/>
      <c r="Q53" s="125"/>
      <c r="R53" s="125"/>
    </row>
    <row r="54" spans="1:18" ht="187.5" x14ac:dyDescent="0.25">
      <c r="A54" s="143" t="str">
        <f>Start!$U$13</f>
        <v/>
      </c>
      <c r="B54" s="135" t="str">
        <f>IF(Start!$AB$20=Start!$Z$15,Start!$AB$15,IF(Start!$AB$20=Start!$Z$16,Start!$AB$16, IF(Start!$AB$20=Start!$Z$17,Start!$AB$17, IF(Start!$AB$20=Start!$Z$18,Start!$AB$18,""))))</f>
        <v/>
      </c>
      <c r="C54" s="144" t="str">
        <f>IF(Start!$AB$20=Start!$Z$15,Start!$AE$15,IF(Start!$AB$20=Start!$Z$16,Start!$AE$16, IF(Start!$AB$20=Start!$Z$17,Start!$AE$17, IF(Start!$AB$20=Start!$Z$18,Start!$AE$18,""))))</f>
        <v/>
      </c>
      <c r="D54" s="144"/>
      <c r="E54" s="1206" t="str">
        <f>IF(WorkPlan[[#This Row],[Activity '#]]="","",LOOKUP(H:H,Outcomes!B:B,Outcomes!C:C))</f>
        <v>Endangered Species Protection</v>
      </c>
      <c r="F54" s="1207" t="str">
        <f>IF(MID(WorkPlan[[#This Row],[Activity '#]],5,1)="1","OPP",IF(MID(WorkPlan[[#This Row],[Activity '#]],5,1)="2","OECA","OPP &amp; OECA"))</f>
        <v>OPP</v>
      </c>
      <c r="G54" s="1208" t="s">
        <v>260</v>
      </c>
      <c r="H54" s="140">
        <f>VALUE(LEFT(WorkPlan[[#This Row],[Activity '#]],2))</f>
        <v>7</v>
      </c>
      <c r="I54" s="1210" t="s">
        <v>858</v>
      </c>
      <c r="J54" s="1210" t="s">
        <v>345</v>
      </c>
      <c r="K54" s="1134"/>
      <c r="L54" s="896" t="str">
        <f>Start!$AG$23</f>
        <v/>
      </c>
      <c r="M54" s="897"/>
      <c r="N54" s="1077"/>
      <c r="O54" s="999"/>
      <c r="P54" s="1000"/>
      <c r="Q54" s="125"/>
      <c r="R54" s="125"/>
    </row>
    <row r="55" spans="1:18" ht="37.5" x14ac:dyDescent="0.25">
      <c r="A55" s="143" t="str">
        <f>Start!$U$13</f>
        <v/>
      </c>
      <c r="B55" s="135" t="str">
        <f>IF(Start!$AB$20=Start!$Z$15,Start!$AB$15,IF(Start!$AB$20=Start!$Z$16,Start!$AB$16, IF(Start!$AB$20=Start!$Z$17,Start!$AB$17, IF(Start!$AB$20=Start!$Z$18,Start!$AB$18,""))))</f>
        <v/>
      </c>
      <c r="C55" s="144" t="str">
        <f>IF(Start!$AB$20=Start!$Z$15,Start!$AE$15,IF(Start!$AB$20=Start!$Z$16,Start!$AE$16, IF(Start!$AB$20=Start!$Z$17,Start!$AE$17, IF(Start!$AB$20=Start!$Z$18,Start!$AE$18,""))))</f>
        <v/>
      </c>
      <c r="D55" s="144"/>
      <c r="E55" s="1206" t="str">
        <f>IF(WorkPlan[[#This Row],[Activity '#]]="","",LOOKUP(H:H,Outcomes!B:B,Outcomes!C:C))</f>
        <v>Endangered Species Protection</v>
      </c>
      <c r="F55" s="1207" t="str">
        <f>IF(MID(WorkPlan[[#This Row],[Activity '#]],5,1)="1","OPP",IF(MID(WorkPlan[[#This Row],[Activity '#]],5,1)="2","OECA","OPP &amp; OECA"))</f>
        <v>OPP</v>
      </c>
      <c r="G55" s="1208" t="s">
        <v>261</v>
      </c>
      <c r="H55" s="1209">
        <f>VALUE(LEFT(WorkPlan[[#This Row],[Activity '#]],2))</f>
        <v>7</v>
      </c>
      <c r="I55" s="1211" t="s">
        <v>189</v>
      </c>
      <c r="J55" s="1210" t="s">
        <v>345</v>
      </c>
      <c r="K55" s="1134"/>
      <c r="L55" s="997" t="str">
        <f>Start!$AG$23</f>
        <v/>
      </c>
      <c r="M55" s="998"/>
      <c r="N55" s="1077"/>
      <c r="O55" s="999" t="s">
        <v>283</v>
      </c>
      <c r="P55" s="1000"/>
      <c r="Q55" s="125"/>
      <c r="R55" s="125"/>
    </row>
    <row r="56" spans="1:18" ht="37.5" x14ac:dyDescent="0.25">
      <c r="A56" s="143" t="str">
        <f>Start!$U$13</f>
        <v/>
      </c>
      <c r="B56" s="135" t="str">
        <f>IF(Start!$AB$20=Start!$Z$15,Start!$AB$15,IF(Start!$AB$20=Start!$Z$16,Start!$AB$16, IF(Start!$AB$20=Start!$Z$17,Start!$AB$17, IF(Start!$AB$20=Start!$Z$18,Start!$AB$18,""))))</f>
        <v/>
      </c>
      <c r="C56" s="144" t="str">
        <f>IF(Start!$AB$20=Start!$Z$15,Start!$AE$15,IF(Start!$AB$20=Start!$Z$16,Start!$AE$16, IF(Start!$AB$20=Start!$Z$17,Start!$AE$17, IF(Start!$AB$20=Start!$Z$18,Start!$AE$18,""))))</f>
        <v/>
      </c>
      <c r="D56" s="144"/>
      <c r="E56" s="1206" t="str">
        <f>IF(WorkPlan[[#This Row],[Activity '#]]="","",LOOKUP(H:H,Outcomes!B:B,Outcomes!C:C))</f>
        <v>Endangered Species Protection</v>
      </c>
      <c r="F56" s="1207" t="str">
        <f>IF(MID(WorkPlan[[#This Row],[Activity '#]],5,1)="1","OPP",IF(MID(WorkPlan[[#This Row],[Activity '#]],5,1)="2","OECA","OPP &amp; OECA"))</f>
        <v>OPP</v>
      </c>
      <c r="G56" s="1208" t="s">
        <v>230</v>
      </c>
      <c r="H56" s="1209">
        <f>VALUE(LEFT(WorkPlan[[#This Row],[Activity '#]],2))</f>
        <v>7</v>
      </c>
      <c r="I56" s="1210" t="s">
        <v>539</v>
      </c>
      <c r="J56" s="1210" t="s">
        <v>345</v>
      </c>
      <c r="K56" s="1134"/>
      <c r="L56" s="997" t="str">
        <f>Start!$AG$23</f>
        <v/>
      </c>
      <c r="M56" s="998"/>
      <c r="N56" s="1077"/>
      <c r="O56" s="999" t="s">
        <v>283</v>
      </c>
      <c r="P56" s="1000"/>
      <c r="Q56" s="125"/>
      <c r="R56" s="125"/>
    </row>
    <row r="57" spans="1:18" ht="50" x14ac:dyDescent="0.25">
      <c r="A57" s="143" t="str">
        <f>Start!$U$13</f>
        <v/>
      </c>
      <c r="B57" s="135" t="str">
        <f>IF(Start!$AB$20=Start!$Z$15,Start!$AB$15,IF(Start!$AB$20=Start!$Z$16,Start!$AB$16, IF(Start!$AB$20=Start!$Z$17,Start!$AB$17, IF(Start!$AB$20=Start!$Z$18,Start!$AB$18,""))))</f>
        <v/>
      </c>
      <c r="C57" s="144" t="str">
        <f>IF(Start!$AB$20=Start!$Z$15,Start!$AE$15,IF(Start!$AB$20=Start!$Z$16,Start!$AE$16, IF(Start!$AB$20=Start!$Z$17,Start!$AE$17, IF(Start!$AB$20=Start!$Z$18,Start!$AE$18,""))))</f>
        <v/>
      </c>
      <c r="D57" s="144"/>
      <c r="E57" s="1206" t="str">
        <f>IF(WorkPlan[[#This Row],[Activity '#]]="","",LOOKUP(H:H,Outcomes!B:B,Outcomes!C:C))</f>
        <v>Bed Bugs</v>
      </c>
      <c r="F57" s="1207" t="str">
        <f>IF(MID(WorkPlan[[#This Row],[Activity '#]],5,1)="1","OPP",IF(MID(WorkPlan[[#This Row],[Activity '#]],5,1)="2","OECA","OPP &amp; OECA"))</f>
        <v>OPP</v>
      </c>
      <c r="G57" s="1208" t="s">
        <v>232</v>
      </c>
      <c r="H57" s="1209">
        <f>VALUE(LEFT(WorkPlan[[#This Row],[Activity '#]],2))</f>
        <v>8</v>
      </c>
      <c r="I57" s="1210" t="s">
        <v>779</v>
      </c>
      <c r="J57" s="1210" t="s">
        <v>345</v>
      </c>
      <c r="K57" s="1134"/>
      <c r="L57" s="997" t="str">
        <f>Start!$AG$23</f>
        <v/>
      </c>
      <c r="M57" s="998"/>
      <c r="N57" s="1077"/>
      <c r="O57" s="999" t="s">
        <v>283</v>
      </c>
      <c r="P57" s="1000"/>
      <c r="Q57" s="125"/>
      <c r="R57" s="125"/>
    </row>
    <row r="58" spans="1:18" ht="51.75" customHeight="1" x14ac:dyDescent="0.25">
      <c r="A58" s="143" t="str">
        <f>Start!$U$13</f>
        <v/>
      </c>
      <c r="B58" s="135" t="str">
        <f>IF(Start!$AB$20=Start!$Z$15,Start!$AB$15,IF(Start!$AB$20=Start!$Z$16,Start!$AB$16, IF(Start!$AB$20=Start!$Z$17,Start!$AB$17, IF(Start!$AB$20=Start!$Z$18,Start!$AB$18,""))))</f>
        <v/>
      </c>
      <c r="C58" s="144" t="str">
        <f>IF(Start!$AB$20=Start!$Z$15,Start!$AE$15,IF(Start!$AB$20=Start!$Z$16,Start!$AE$16, IF(Start!$AB$20=Start!$Z$17,Start!$AE$17, IF(Start!$AB$20=Start!$Z$18,Start!$AE$18,""))))</f>
        <v/>
      </c>
      <c r="D58" s="144"/>
      <c r="E58" s="1206" t="str">
        <f>IF(WorkPlan[[#This Row],[Activity '#]]="","",LOOKUP(H:H,Outcomes!B:B,Outcomes!C:C))</f>
        <v>Bed Bugs</v>
      </c>
      <c r="F58" s="1207" t="str">
        <f>IF(MID(WorkPlan[[#This Row],[Activity '#]],5,1)="1","OPP",IF(MID(WorkPlan[[#This Row],[Activity '#]],5,1)="2","OECA","OPP &amp; OECA"))</f>
        <v>OPP</v>
      </c>
      <c r="G58" s="1208" t="s">
        <v>780</v>
      </c>
      <c r="H58" s="140">
        <f>VALUE(LEFT(WorkPlan[[#This Row],[Activity '#]],2))</f>
        <v>8</v>
      </c>
      <c r="I58" s="1210" t="s">
        <v>864</v>
      </c>
      <c r="J58" s="1210" t="s">
        <v>345</v>
      </c>
      <c r="K58" s="1134"/>
      <c r="L58" s="896" t="str">
        <f>Start!$AG$23</f>
        <v/>
      </c>
      <c r="M58" s="897"/>
      <c r="N58" s="1077"/>
      <c r="O58" s="999" t="s">
        <v>283</v>
      </c>
      <c r="P58" s="1000"/>
      <c r="Q58" s="125"/>
      <c r="R58" s="125"/>
    </row>
    <row r="59" spans="1:18" ht="87" customHeight="1" x14ac:dyDescent="0.25">
      <c r="A59" s="143" t="str">
        <f>Start!$U$13</f>
        <v/>
      </c>
      <c r="B59" s="135" t="str">
        <f>IF(Start!$AB$20=Start!$Z$15,Start!$AB$15,IF(Start!$AB$20=Start!$Z$16,Start!$AB$16, IF(Start!$AB$20=Start!$Z$17,Start!$AB$17, IF(Start!$AB$20=Start!$Z$18,Start!$AB$18,""))))</f>
        <v/>
      </c>
      <c r="C59" s="144" t="str">
        <f>IF(Start!$AB$20=Start!$Z$15,Start!$AE$15,IF(Start!$AB$20=Start!$Z$16,Start!$AE$16, IF(Start!$AB$20=Start!$Z$17,Start!$AE$17, IF(Start!$AB$20=Start!$Z$18,Start!$AE$18,""))))</f>
        <v/>
      </c>
      <c r="D59" s="144"/>
      <c r="E59" s="1206" t="str">
        <f>IF(WorkPlan[[#This Row],[Activity '#]]="","",LOOKUP(H:H,Outcomes!B:B,Outcomes!C:C))</f>
        <v>Pollinator Protection</v>
      </c>
      <c r="F59" s="1207" t="str">
        <f>IF(MID(WorkPlan[[#This Row],[Activity '#]],5,1)="1","OPP",IF(MID(WorkPlan[[#This Row],[Activity '#]],5,1)="2","OECA","OPP &amp; OECA"))</f>
        <v>OPP</v>
      </c>
      <c r="G59" s="1208" t="s">
        <v>233</v>
      </c>
      <c r="H59" s="1209">
        <f>VALUE(LEFT(WorkPlan[[#This Row],[Activity '#]],2))</f>
        <v>9</v>
      </c>
      <c r="I59" s="1210" t="s">
        <v>781</v>
      </c>
      <c r="J59" s="1210" t="s">
        <v>345</v>
      </c>
      <c r="K59" s="1134"/>
      <c r="L59" s="997" t="str">
        <f>Start!$AG$23</f>
        <v/>
      </c>
      <c r="M59" s="998"/>
      <c r="N59" s="1077"/>
      <c r="O59" s="999" t="s">
        <v>283</v>
      </c>
      <c r="P59" s="1000"/>
      <c r="Q59" s="125"/>
      <c r="R59" s="125"/>
    </row>
    <row r="60" spans="1:18" ht="50" x14ac:dyDescent="0.25">
      <c r="A60" s="143" t="str">
        <f>Start!$U$13</f>
        <v/>
      </c>
      <c r="B60" s="135" t="str">
        <f>IF(Start!$AB$20=Start!$Z$15,Start!$AB$15,IF(Start!$AB$20=Start!$Z$16,Start!$AB$16, IF(Start!$AB$20=Start!$Z$17,Start!$AB$17, IF(Start!$AB$20=Start!$Z$18,Start!$AB$18,""))))</f>
        <v/>
      </c>
      <c r="C60" s="144" t="str">
        <f>IF(Start!$AB$20=Start!$Z$15,Start!$AE$15,IF(Start!$AB$20=Start!$Z$16,Start!$AE$16, IF(Start!$AB$20=Start!$Z$17,Start!$AE$17, IF(Start!$AB$20=Start!$Z$18,Start!$AE$18,""))))</f>
        <v/>
      </c>
      <c r="D60" s="144"/>
      <c r="E60" s="1206" t="str">
        <f>IF(WorkPlan[[#This Row],[Activity '#]]="","",LOOKUP(H:H,Outcomes!B:B,Outcomes!C:C))</f>
        <v>Pollinator Protection</v>
      </c>
      <c r="F60" s="1207" t="str">
        <f>IF(MID(WorkPlan[[#This Row],[Activity '#]],5,1)="1","OPP",IF(MID(WorkPlan[[#This Row],[Activity '#]],5,1)="2","OECA","OPP &amp; OECA"))</f>
        <v>OPP</v>
      </c>
      <c r="G60" s="1208" t="s">
        <v>264</v>
      </c>
      <c r="H60" s="1209">
        <f>VALUE(LEFT(WorkPlan[[#This Row],[Activity '#]],2))</f>
        <v>9</v>
      </c>
      <c r="I60" s="1210" t="s">
        <v>495</v>
      </c>
      <c r="J60" s="1210" t="s">
        <v>345</v>
      </c>
      <c r="K60" s="1134"/>
      <c r="L60" s="997" t="str">
        <f>Start!$AG$23</f>
        <v/>
      </c>
      <c r="M60" s="998"/>
      <c r="N60" s="1077"/>
      <c r="O60" s="999" t="s">
        <v>283</v>
      </c>
      <c r="P60" s="1000"/>
      <c r="Q60" s="125"/>
      <c r="R60" s="125"/>
    </row>
    <row r="61" spans="1:18" ht="50" x14ac:dyDescent="0.25">
      <c r="A61" s="143" t="str">
        <f>Start!$U$13</f>
        <v/>
      </c>
      <c r="B61" s="135" t="str">
        <f>IF(Start!$AB$20=Start!$Z$15,Start!$AB$15,IF(Start!$AB$20=Start!$Z$16,Start!$AB$16, IF(Start!$AB$20=Start!$Z$17,Start!$AB$17, IF(Start!$AB$20=Start!$Z$18,Start!$AB$18,""))))</f>
        <v/>
      </c>
      <c r="C61" s="144" t="str">
        <f>IF(Start!$AB$20=Start!$Z$15,Start!$AE$15,IF(Start!$AB$20=Start!$Z$16,Start!$AE$16, IF(Start!$AB$20=Start!$Z$17,Start!$AE$17, IF(Start!$AB$20=Start!$Z$18,Start!$AE$18,""))))</f>
        <v/>
      </c>
      <c r="D61" s="144"/>
      <c r="E61" s="1206" t="str">
        <f>IF(WorkPlan[[#This Row],[Activity '#]]="","",LOOKUP(H:H,Outcomes!B:B,Outcomes!C:C))</f>
        <v>Pollinator Protection</v>
      </c>
      <c r="F61" s="1207" t="str">
        <f>IF(MID(WorkPlan[[#This Row],[Activity '#]],5,1)="1","OPP",IF(MID(WorkPlan[[#This Row],[Activity '#]],5,1)="2","OECA","OPP &amp; OECA"))</f>
        <v>OPP</v>
      </c>
      <c r="G61" s="1208" t="s">
        <v>782</v>
      </c>
      <c r="H61" s="140">
        <f>VALUE(LEFT(WorkPlan[[#This Row],[Activity '#]],2))</f>
        <v>9</v>
      </c>
      <c r="I61" s="1210" t="s">
        <v>788</v>
      </c>
      <c r="J61" s="1210" t="s">
        <v>345</v>
      </c>
      <c r="K61" s="1134"/>
      <c r="L61" s="896" t="str">
        <f>Start!$AG$23</f>
        <v/>
      </c>
      <c r="M61" s="897"/>
      <c r="N61" s="1077"/>
      <c r="O61" s="999" t="s">
        <v>283</v>
      </c>
      <c r="P61" s="1000"/>
      <c r="Q61" s="125"/>
      <c r="R61" s="125"/>
    </row>
    <row r="62" spans="1:18" ht="37.5" x14ac:dyDescent="0.25">
      <c r="A62" s="143" t="str">
        <f>Start!$U$13</f>
        <v/>
      </c>
      <c r="B62" s="135" t="str">
        <f>IF(Start!$AB$20=Start!$Z$15,Start!$AB$15,IF(Start!$AB$20=Start!$Z$16,Start!$AB$16, IF(Start!$AB$20=Start!$Z$17,Start!$AB$17, IF(Start!$AB$20=Start!$Z$18,Start!$AB$18,""))))</f>
        <v/>
      </c>
      <c r="C62" s="144" t="str">
        <f>IF(Start!$AB$20=Start!$Z$15,Start!$AE$15,IF(Start!$AB$20=Start!$Z$16,Start!$AE$16, IF(Start!$AB$20=Start!$Z$17,Start!$AE$17, IF(Start!$AB$20=Start!$Z$18,Start!$AE$18,""))))</f>
        <v/>
      </c>
      <c r="D62" s="144"/>
      <c r="E62" s="1206" t="str">
        <f>IF(WorkPlan[[#This Row],[Activity '#]]="","",LOOKUP(H:H,Outcomes!B:B,Outcomes!C:C))</f>
        <v>Pollinator Protection</v>
      </c>
      <c r="F62" s="1207" t="str">
        <f>IF(MID(WorkPlan[[#This Row],[Activity '#]],5,1)="1","OPP",IF(MID(WorkPlan[[#This Row],[Activity '#]],5,1)="2","OECA","OPP &amp; OECA"))</f>
        <v>OPP</v>
      </c>
      <c r="G62" s="1208" t="s">
        <v>783</v>
      </c>
      <c r="H62" s="140">
        <f>VALUE(LEFT(WorkPlan[[#This Row],[Activity '#]],2))</f>
        <v>9</v>
      </c>
      <c r="I62" s="1210" t="s">
        <v>787</v>
      </c>
      <c r="J62" s="1210" t="s">
        <v>345</v>
      </c>
      <c r="K62" s="1134"/>
      <c r="L62" s="896" t="str">
        <f>Start!$AG$23</f>
        <v/>
      </c>
      <c r="M62" s="897"/>
      <c r="N62" s="1077"/>
      <c r="O62" s="999" t="s">
        <v>283</v>
      </c>
      <c r="P62" s="1000"/>
      <c r="Q62" s="125"/>
      <c r="R62" s="125"/>
    </row>
    <row r="63" spans="1:18" ht="50" x14ac:dyDescent="0.25">
      <c r="A63" s="143" t="str">
        <f>Start!$U$13</f>
        <v/>
      </c>
      <c r="B63" s="135" t="str">
        <f>IF(Start!$AB$20=Start!$Z$15,Start!$AB$15,IF(Start!$AB$20=Start!$Z$16,Start!$AB$16, IF(Start!$AB$20=Start!$Z$17,Start!$AB$17, IF(Start!$AB$20=Start!$Z$18,Start!$AB$18,""))))</f>
        <v/>
      </c>
      <c r="C63" s="144" t="str">
        <f>IF(Start!$AB$20=Start!$Z$15,Start!$AE$15,IF(Start!$AB$20=Start!$Z$16,Start!$AE$16, IF(Start!$AB$20=Start!$Z$17,Start!$AE$17, IF(Start!$AB$20=Start!$Z$18,Start!$AE$18,""))))</f>
        <v/>
      </c>
      <c r="D63" s="144"/>
      <c r="E63" s="1206" t="str">
        <f>IF(WorkPlan[[#This Row],[Activity '#]]="","",LOOKUP(H:H,Outcomes!B:B,Outcomes!C:C))</f>
        <v>Pollinator Protection</v>
      </c>
      <c r="F63" s="1207" t="str">
        <f>IF(MID(WorkPlan[[#This Row],[Activity '#]],5,1)="1","OPP",IF(MID(WorkPlan[[#This Row],[Activity '#]],5,1)="2","OECA","OPP &amp; OECA"))</f>
        <v>OPP</v>
      </c>
      <c r="G63" s="1208" t="s">
        <v>784</v>
      </c>
      <c r="H63" s="140">
        <f>VALUE(LEFT(WorkPlan[[#This Row],[Activity '#]],2))</f>
        <v>9</v>
      </c>
      <c r="I63" s="1210" t="s">
        <v>786</v>
      </c>
      <c r="J63" s="1210" t="s">
        <v>345</v>
      </c>
      <c r="K63" s="1134"/>
      <c r="L63" s="896" t="str">
        <f>Start!$AG$23</f>
        <v/>
      </c>
      <c r="M63" s="897"/>
      <c r="N63" s="1077"/>
      <c r="O63" s="999" t="s">
        <v>283</v>
      </c>
      <c r="P63" s="1000"/>
      <c r="Q63" s="125"/>
      <c r="R63" s="125"/>
    </row>
    <row r="64" spans="1:18" ht="62.5" x14ac:dyDescent="0.25">
      <c r="A64" s="143" t="str">
        <f>Start!$U$13</f>
        <v/>
      </c>
      <c r="B64" s="135" t="str">
        <f>IF(Start!$AB$20=Start!$Z$15,Start!$AB$15,IF(Start!$AB$20=Start!$Z$16,Start!$AB$16, IF(Start!$AB$20=Start!$Z$17,Start!$AB$17, IF(Start!$AB$20=Start!$Z$18,Start!$AB$18,""))))</f>
        <v/>
      </c>
      <c r="C64" s="144" t="str">
        <f>IF(Start!$AB$20=Start!$Z$15,Start!$AE$15,IF(Start!$AB$20=Start!$Z$16,Start!$AE$16, IF(Start!$AB$20=Start!$Z$17,Start!$AE$17, IF(Start!$AB$20=Start!$Z$18,Start!$AE$18,""))))</f>
        <v/>
      </c>
      <c r="D64" s="144"/>
      <c r="E64" s="1206" t="str">
        <f>IF(WorkPlan[[#This Row],[Activity '#]]="","",LOOKUP(H:H,Outcomes!B:B,Outcomes!C:C))</f>
        <v>Pollinator Protection</v>
      </c>
      <c r="F64" s="1207" t="str">
        <f>IF(MID(WorkPlan[[#This Row],[Activity '#]],5,1)="1","OPP",IF(MID(WorkPlan[[#This Row],[Activity '#]],5,1)="2","OECA","OPP &amp; OECA"))</f>
        <v>OPP</v>
      </c>
      <c r="G64" s="1208" t="s">
        <v>785</v>
      </c>
      <c r="H64" s="140">
        <f>VALUE(LEFT(WorkPlan[[#This Row],[Activity '#]],2))</f>
        <v>9</v>
      </c>
      <c r="I64" s="1210" t="s">
        <v>865</v>
      </c>
      <c r="J64" s="1210" t="s">
        <v>345</v>
      </c>
      <c r="K64" s="1134"/>
      <c r="L64" s="896" t="str">
        <f>Start!$AG$23</f>
        <v/>
      </c>
      <c r="M64" s="897"/>
      <c r="N64" s="1077"/>
      <c r="O64" s="999" t="s">
        <v>283</v>
      </c>
      <c r="P64" s="1000"/>
      <c r="Q64" s="125"/>
      <c r="R64" s="125"/>
    </row>
    <row r="65" spans="1:18" ht="37.5" x14ac:dyDescent="0.25">
      <c r="A65" s="143" t="str">
        <f>Start!$U$13</f>
        <v/>
      </c>
      <c r="B65" s="135" t="str">
        <f>IF(Start!$AB$20=Start!$Z$15,Start!$AB$15,IF(Start!$AB$20=Start!$Z$16,Start!$AB$16, IF(Start!$AB$20=Start!$Z$17,Start!$AB$17, IF(Start!$AB$20=Start!$Z$18,Start!$AB$18,""))))</f>
        <v/>
      </c>
      <c r="C65" s="144" t="str">
        <f>IF(Start!$AB$20=Start!$Z$15,Start!$AE$15,IF(Start!$AB$20=Start!$Z$16,Start!$AE$16, IF(Start!$AB$20=Start!$Z$17,Start!$AE$17, IF(Start!$AB$20=Start!$Z$18,Start!$AE$18,""))))</f>
        <v/>
      </c>
      <c r="D65" s="144"/>
      <c r="E65" s="1206" t="str">
        <f>IF(WorkPlan[[#This Row],[Activity '#]]="","",LOOKUP(H:H,Outcomes!B:B,Outcomes!C:C))</f>
        <v>School Integrated Pest Management</v>
      </c>
      <c r="F65" s="1207" t="str">
        <f>IF(MID(WorkPlan[[#This Row],[Activity '#]],5,1)="1","OPP",IF(MID(WorkPlan[[#This Row],[Activity '#]],5,1)="2","OECA","OPP &amp; OECA"))</f>
        <v>OPP</v>
      </c>
      <c r="G65" s="1208" t="s">
        <v>235</v>
      </c>
      <c r="H65" s="1209">
        <f>VALUE(LEFT(WorkPlan[[#This Row],[Activity '#]],2))</f>
        <v>10</v>
      </c>
      <c r="I65" s="1210" t="s">
        <v>789</v>
      </c>
      <c r="J65" s="1210" t="s">
        <v>345</v>
      </c>
      <c r="K65" s="1134"/>
      <c r="L65" s="997" t="str">
        <f>Start!$AG$23</f>
        <v/>
      </c>
      <c r="M65" s="998"/>
      <c r="N65" s="1077"/>
      <c r="O65" s="999" t="s">
        <v>283</v>
      </c>
      <c r="P65" s="1000"/>
      <c r="Q65" s="125"/>
      <c r="R65" s="125"/>
    </row>
    <row r="66" spans="1:18" ht="50" x14ac:dyDescent="0.25">
      <c r="A66" s="143" t="str">
        <f>Start!$U$13</f>
        <v/>
      </c>
      <c r="B66" s="135" t="str">
        <f>IF(Start!$AB$20=Start!$Z$15,Start!$AB$15,IF(Start!$AB$20=Start!$Z$16,Start!$AB$16, IF(Start!$AB$20=Start!$Z$17,Start!$AB$17, IF(Start!$AB$20=Start!$Z$18,Start!$AB$18,""))))</f>
        <v/>
      </c>
      <c r="C66" s="144" t="str">
        <f>IF(Start!$AB$20=Start!$Z$15,Start!$AE$15,IF(Start!$AB$20=Start!$Z$16,Start!$AE$16, IF(Start!$AB$20=Start!$Z$17,Start!$AE$17, IF(Start!$AB$20=Start!$Z$18,Start!$AE$18,""))))</f>
        <v/>
      </c>
      <c r="D66" s="144"/>
      <c r="E66" s="1206" t="str">
        <f>IF(WorkPlan[[#This Row],[Activity '#]]="","",LOOKUP(H:H,Outcomes!B:B,Outcomes!C:C))</f>
        <v>School Integrated Pest Management</v>
      </c>
      <c r="F66" s="1207" t="str">
        <f>IF(MID(WorkPlan[[#This Row],[Activity '#]],5,1)="1","OPP",IF(MID(WorkPlan[[#This Row],[Activity '#]],5,1)="2","OECA","OPP &amp; OECA"))</f>
        <v>OPP</v>
      </c>
      <c r="G66" s="1208" t="s">
        <v>236</v>
      </c>
      <c r="H66" s="1209">
        <f>VALUE(LEFT(WorkPlan[[#This Row],[Activity '#]],2))</f>
        <v>10</v>
      </c>
      <c r="I66" s="1210" t="s">
        <v>790</v>
      </c>
      <c r="J66" s="1210" t="s">
        <v>345</v>
      </c>
      <c r="K66" s="1134"/>
      <c r="L66" s="997" t="str">
        <f>Start!$AG$23</f>
        <v/>
      </c>
      <c r="M66" s="998"/>
      <c r="N66" s="1077"/>
      <c r="O66" s="999" t="s">
        <v>283</v>
      </c>
      <c r="P66" s="1000"/>
      <c r="Q66" s="125"/>
      <c r="R66" s="125"/>
    </row>
    <row r="67" spans="1:18" ht="37.5" x14ac:dyDescent="0.25">
      <c r="A67" s="143" t="str">
        <f>Start!$U$13</f>
        <v/>
      </c>
      <c r="B67" s="135" t="str">
        <f>IF(Start!$AB$20=Start!$Z$15,Start!$AB$15,IF(Start!$AB$20=Start!$Z$16,Start!$AB$16, IF(Start!$AB$20=Start!$Z$17,Start!$AB$17, IF(Start!$AB$20=Start!$Z$18,Start!$AB$18,""))))</f>
        <v/>
      </c>
      <c r="C67" s="144" t="str">
        <f>IF(Start!$AB$20=Start!$Z$15,Start!$AE$15,IF(Start!$AB$20=Start!$Z$16,Start!$AE$16, IF(Start!$AB$20=Start!$Z$17,Start!$AE$17, IF(Start!$AB$20=Start!$Z$18,Start!$AE$18,""))))</f>
        <v/>
      </c>
      <c r="D67" s="144"/>
      <c r="E67" s="1206" t="str">
        <f>IF(WorkPlan[[#This Row],[Activity '#]]="","",LOOKUP(H:H,Outcomes!B:B,Outcomes!C:C))</f>
        <v>Spray Drift</v>
      </c>
      <c r="F67" s="1207" t="str">
        <f>IF(MID(WorkPlan[[#This Row],[Activity '#]],5,1)="1","OPP",IF(MID(WorkPlan[[#This Row],[Activity '#]],5,1)="2","OECA","OPP &amp; OECA"))</f>
        <v>OPP</v>
      </c>
      <c r="G67" s="1208" t="s">
        <v>237</v>
      </c>
      <c r="H67" s="1209">
        <f>VALUE(LEFT(WorkPlan[[#This Row],[Activity '#]],2))</f>
        <v>11</v>
      </c>
      <c r="I67" s="1210" t="s">
        <v>190</v>
      </c>
      <c r="J67" s="1210" t="s">
        <v>345</v>
      </c>
      <c r="K67" s="1134"/>
      <c r="L67" s="997" t="str">
        <f>Start!$AG$23</f>
        <v/>
      </c>
      <c r="M67" s="998"/>
      <c r="N67" s="1077"/>
      <c r="O67" s="999" t="s">
        <v>283</v>
      </c>
      <c r="P67" s="1000"/>
      <c r="Q67" s="125"/>
      <c r="R67" s="125"/>
    </row>
    <row r="68" spans="1:18" ht="50" x14ac:dyDescent="0.25">
      <c r="A68" s="143" t="str">
        <f>Start!$U$13</f>
        <v/>
      </c>
      <c r="B68" s="135" t="str">
        <f>IF(Start!$AB$20=Start!$Z$15,Start!$AB$15,IF(Start!$AB$20=Start!$Z$16,Start!$AB$16, IF(Start!$AB$20=Start!$Z$17,Start!$AB$17, IF(Start!$AB$20=Start!$Z$18,Start!$AB$18,""))))</f>
        <v/>
      </c>
      <c r="C68" s="144" t="str">
        <f>IF(Start!$AB$20=Start!$Z$15,Start!$AE$15,IF(Start!$AB$20=Start!$Z$16,Start!$AE$16, IF(Start!$AB$20=Start!$Z$17,Start!$AE$17, IF(Start!$AB$20=Start!$Z$18,Start!$AE$18,""))))</f>
        <v/>
      </c>
      <c r="D68" s="144"/>
      <c r="E68" s="1206" t="str">
        <f>IF(WorkPlan[[#This Row],[Activity '#]]="","",LOOKUP(H:H,Outcomes!B:B,Outcomes!C:C))</f>
        <v>Spray Drift</v>
      </c>
      <c r="F68" s="1207" t="str">
        <f>IF(MID(WorkPlan[[#This Row],[Activity '#]],5,1)="1","OPP",IF(MID(WorkPlan[[#This Row],[Activity '#]],5,1)="2","OECA","OPP &amp; OECA"))</f>
        <v>OPP</v>
      </c>
      <c r="G68" s="1208" t="s">
        <v>238</v>
      </c>
      <c r="H68" s="1209">
        <f>VALUE(LEFT(WorkPlan[[#This Row],[Activity '#]],2))</f>
        <v>11</v>
      </c>
      <c r="I68" s="1210" t="s">
        <v>791</v>
      </c>
      <c r="J68" s="1210" t="s">
        <v>345</v>
      </c>
      <c r="K68" s="1134"/>
      <c r="L68" s="997" t="str">
        <f>Start!$AG$23</f>
        <v/>
      </c>
      <c r="M68" s="998"/>
      <c r="N68" s="1077"/>
      <c r="O68" s="999" t="s">
        <v>283</v>
      </c>
      <c r="P68" s="1000"/>
      <c r="Q68" s="125"/>
      <c r="R68" s="125"/>
    </row>
    <row r="69" spans="1:18" ht="50" x14ac:dyDescent="0.25">
      <c r="A69" s="143" t="str">
        <f>Start!$U$13</f>
        <v/>
      </c>
      <c r="B69" s="135" t="str">
        <f>IF(Start!$AB$20=Start!$Z$15,Start!$AB$15,IF(Start!$AB$20=Start!$Z$16,Start!$AB$16, IF(Start!$AB$20=Start!$Z$17,Start!$AB$17, IF(Start!$AB$20=Start!$Z$18,Start!$AB$18,""))))</f>
        <v/>
      </c>
      <c r="C69" s="144" t="str">
        <f>IF(Start!$AB$20=Start!$Z$15,Start!$AE$15,IF(Start!$AB$20=Start!$Z$16,Start!$AE$16, IF(Start!$AB$20=Start!$Z$17,Start!$AE$17, IF(Start!$AB$20=Start!$Z$18,Start!$AE$18,""))))</f>
        <v/>
      </c>
      <c r="D69" s="144"/>
      <c r="E69" s="1206" t="str">
        <f>IF(WorkPlan[[#This Row],[Activity '#]]="","",LOOKUP(H:H,Outcomes!B:B,Outcomes!C:C))</f>
        <v>Spray Drift</v>
      </c>
      <c r="F69" s="1207" t="str">
        <f>IF(MID(WorkPlan[[#This Row],[Activity '#]],5,1)="1","OPP",IF(MID(WorkPlan[[#This Row],[Activity '#]],5,1)="2","OECA","OPP &amp; OECA"))</f>
        <v>OPP</v>
      </c>
      <c r="G69" s="1208" t="s">
        <v>531</v>
      </c>
      <c r="H69" s="1209">
        <f>VALUE(LEFT(WorkPlan[[#This Row],[Activity '#]],2))</f>
        <v>11</v>
      </c>
      <c r="I69" s="1210" t="s">
        <v>809</v>
      </c>
      <c r="J69" s="1210" t="s">
        <v>345</v>
      </c>
      <c r="K69" s="1134"/>
      <c r="L69" s="896" t="str">
        <f>Start!$AG$23</f>
        <v/>
      </c>
      <c r="M69" s="897"/>
      <c r="N69" s="1077"/>
      <c r="O69" s="999" t="s">
        <v>283</v>
      </c>
      <c r="P69" s="1000"/>
      <c r="Q69" s="125"/>
      <c r="R69" s="125"/>
    </row>
    <row r="70" spans="1:18" ht="25" x14ac:dyDescent="0.25">
      <c r="A70" s="143" t="str">
        <f>Start!$U$13</f>
        <v/>
      </c>
      <c r="B70" s="135" t="str">
        <f>IF(Start!$AB$20=Start!$Z$15,Start!$AB$15,IF(Start!$AB$20=Start!$Z$16,Start!$AB$16, IF(Start!$AB$20=Start!$Z$17,Start!$AB$17, IF(Start!$AB$20=Start!$Z$18,Start!$AB$18,""))))</f>
        <v/>
      </c>
      <c r="C70" s="144" t="str">
        <f>IF(Start!$AB$20=Start!$Z$15,Start!$AE$15,IF(Start!$AB$20=Start!$Z$16,Start!$AE$16, IF(Start!$AB$20=Start!$Z$17,Start!$AE$17, IF(Start!$AB$20=Start!$Z$18,Start!$AE$18,""))))</f>
        <v/>
      </c>
      <c r="D70" s="144"/>
      <c r="E70" s="1206" t="str">
        <f>IF(WorkPlan[[#This Row],[Activity '#]]="","",LOOKUP(H:H,Outcomes!B:B,Outcomes!C:C))</f>
        <v>Spray Drift</v>
      </c>
      <c r="F70" s="1207" t="str">
        <f>IF(MID(WorkPlan[[#This Row],[Activity '#]],5,1)="1","OPP",IF(MID(WorkPlan[[#This Row],[Activity '#]],5,1)="2","OECA","OPP &amp; OECA"))</f>
        <v>OECA</v>
      </c>
      <c r="G70" s="1208" t="s">
        <v>533</v>
      </c>
      <c r="H70" s="1209">
        <f>VALUE(LEFT(WorkPlan[[#This Row],[Activity '#]],2))</f>
        <v>11</v>
      </c>
      <c r="I70" s="1206" t="s">
        <v>532</v>
      </c>
      <c r="J70" s="1210" t="s">
        <v>345</v>
      </c>
      <c r="K70" s="1134"/>
      <c r="L70" s="997" t="str">
        <f>Start!$AG$23</f>
        <v/>
      </c>
      <c r="M70" s="998"/>
      <c r="N70" s="1077"/>
      <c r="O70" s="999" t="s">
        <v>283</v>
      </c>
      <c r="P70" s="1000"/>
      <c r="Q70" s="125"/>
      <c r="R70" s="125"/>
    </row>
    <row r="71" spans="1:18" ht="50" x14ac:dyDescent="0.25">
      <c r="A71" s="143" t="str">
        <f>Start!$U$13</f>
        <v/>
      </c>
      <c r="B71" s="135" t="str">
        <f>IF(Start!$AB$20=Start!$Z$15,Start!$AB$15,IF(Start!$AB$20=Start!$Z$16,Start!$AB$16, IF(Start!$AB$20=Start!$Z$17,Start!$AB$17, IF(Start!$AB$20=Start!$Z$18,Start!$AB$18,""))))</f>
        <v/>
      </c>
      <c r="C71" s="144" t="str">
        <f>IF(Start!$AB$20=Start!$Z$15,Start!$AE$15,IF(Start!$AB$20=Start!$Z$16,Start!$AE$16, IF(Start!$AB$20=Start!$Z$17,Start!$AE$17, IF(Start!$AB$20=Start!$Z$18,Start!$AE$18,""))))</f>
        <v/>
      </c>
      <c r="D71" s="144"/>
      <c r="E71" s="1206" t="str">
        <f>IF(WorkPlan[[#This Row],[Activity '#]]="","",LOOKUP(H:H,Outcomes!B:B,Outcomes!C:C))</f>
        <v>State and Tribal Coordination and Communication</v>
      </c>
      <c r="F71" s="1207" t="str">
        <f>IF(MID(WorkPlan[[#This Row],[Activity '#]],5,1)="1","OPP",IF(MID(WorkPlan[[#This Row],[Activity '#]],5,1)="2","OECA","OPP &amp; OECA"))</f>
        <v>OPP</v>
      </c>
      <c r="G71" s="1208" t="s">
        <v>857</v>
      </c>
      <c r="H71" s="1209">
        <f>VALUE(LEFT(WorkPlan[[#This Row],[Activity '#]],2))</f>
        <v>12</v>
      </c>
      <c r="I71" s="1206" t="s">
        <v>854</v>
      </c>
      <c r="J71" s="1210" t="s">
        <v>345</v>
      </c>
      <c r="K71" s="1134"/>
      <c r="L71" s="896" t="str">
        <f>Start!$AG$23</f>
        <v/>
      </c>
      <c r="M71" s="897"/>
      <c r="N71" s="1077"/>
      <c r="O71" s="999" t="s">
        <v>283</v>
      </c>
      <c r="P71" s="1000"/>
      <c r="Q71" s="125"/>
      <c r="R71" s="125"/>
    </row>
    <row r="72" spans="1:18" ht="50" x14ac:dyDescent="0.25">
      <c r="A72" s="143" t="str">
        <f>Start!$U$13</f>
        <v/>
      </c>
      <c r="B72" s="135" t="str">
        <f>IF(Start!$AB$20=Start!$Z$15,Start!$AB$15,IF(Start!$AB$20=Start!$Z$16,Start!$AB$16, IF(Start!$AB$20=Start!$Z$17,Start!$AB$17, IF(Start!$AB$20=Start!$Z$18,Start!$AB$18,""))))</f>
        <v/>
      </c>
      <c r="C72" s="144" t="str">
        <f>IF(Start!$AB$20=Start!$Z$15,Start!$AE$15,IF(Start!$AB$20=Start!$Z$16,Start!$AE$16, IF(Start!$AB$20=Start!$Z$17,Start!$AE$17, IF(Start!$AB$20=Start!$Z$18,Start!$AE$18,""))))</f>
        <v/>
      </c>
      <c r="D72" s="144"/>
      <c r="E72" s="1206" t="str">
        <f>IF(WorkPlan[[#This Row],[Activity '#]]="","",LOOKUP(H:H,Outcomes!B:B,Outcomes!C:C))</f>
        <v>State and Tribal Coordination and Communication</v>
      </c>
      <c r="F72" s="1207" t="str">
        <f>IF(MID(WorkPlan[[#This Row],[Activity '#]],5,1)="1","OPP",IF(MID(WorkPlan[[#This Row],[Activity '#]],5,1)="2","OECA","OPP &amp; OECA"))</f>
        <v>OPP</v>
      </c>
      <c r="G72" s="1208" t="s">
        <v>853</v>
      </c>
      <c r="H72" s="1209">
        <f>VALUE(LEFT(WorkPlan[[#This Row],[Activity '#]],2))</f>
        <v>12</v>
      </c>
      <c r="I72" s="1206" t="s">
        <v>795</v>
      </c>
      <c r="J72" s="1210" t="s">
        <v>345</v>
      </c>
      <c r="K72" s="1134"/>
      <c r="L72" s="997" t="str">
        <f>Start!$AG$23</f>
        <v/>
      </c>
      <c r="M72" s="998"/>
      <c r="N72" s="1077"/>
      <c r="O72" s="999" t="s">
        <v>283</v>
      </c>
      <c r="P72" s="1000"/>
      <c r="Q72" s="125"/>
      <c r="R72" s="125"/>
    </row>
    <row r="73" spans="1:18" ht="50" x14ac:dyDescent="0.25">
      <c r="A73" s="143" t="str">
        <f>Start!$U$13</f>
        <v/>
      </c>
      <c r="B73" s="135" t="str">
        <f>IF(Start!$AB$20=Start!$Z$15,Start!$AB$15,IF(Start!$AB$20=Start!$Z$16,Start!$AB$16, IF(Start!$AB$20=Start!$Z$17,Start!$AB$17, IF(Start!$AB$20=Start!$Z$18,Start!$AB$18,""))))</f>
        <v/>
      </c>
      <c r="C73" s="144" t="str">
        <f>IF(Start!$AB$20=Start!$Z$15,Start!$AE$15,IF(Start!$AB$20=Start!$Z$16,Start!$AE$16, IF(Start!$AB$20=Start!$Z$17,Start!$AE$17, IF(Start!$AB$20=Start!$Z$18,Start!$AE$18,""))))</f>
        <v/>
      </c>
      <c r="D73" s="144"/>
      <c r="E73" s="1206" t="str">
        <f>IF(WorkPlan[[#This Row],[Activity '#]]="","",LOOKUP(H:H,Outcomes!B:B,Outcomes!C:C))</f>
        <v>State and Tribal Coordination and Communication</v>
      </c>
      <c r="F73" s="1207" t="str">
        <f>IF(MID(WorkPlan[[#This Row],[Activity '#]],5,1)="1","OPP",IF(MID(WorkPlan[[#This Row],[Activity '#]],5,1)="2","OECA","OPP &amp; OECA"))</f>
        <v>OECA</v>
      </c>
      <c r="G73" s="1208" t="s">
        <v>267</v>
      </c>
      <c r="H73" s="1209">
        <f>VALUE(LEFT(WorkPlan[[#This Row],[Activity '#]],2))</f>
        <v>12</v>
      </c>
      <c r="I73" s="1206" t="s">
        <v>792</v>
      </c>
      <c r="J73" s="1210" t="s">
        <v>345</v>
      </c>
      <c r="K73" s="1134"/>
      <c r="L73" s="997" t="str">
        <f>Start!$AG$23</f>
        <v/>
      </c>
      <c r="M73" s="998"/>
      <c r="N73" s="1077"/>
      <c r="O73" s="999" t="s">
        <v>283</v>
      </c>
      <c r="P73" s="1000"/>
      <c r="Q73" s="125"/>
      <c r="R73" s="125"/>
    </row>
    <row r="74" spans="1:18" ht="50" x14ac:dyDescent="0.25">
      <c r="A74" s="143" t="str">
        <f>Start!$U$13</f>
        <v/>
      </c>
      <c r="B74" s="135" t="str">
        <f>IF(Start!$AB$20=Start!$Z$15,Start!$AB$15,IF(Start!$AB$20=Start!$Z$16,Start!$AB$16, IF(Start!$AB$20=Start!$Z$17,Start!$AB$17, IF(Start!$AB$20=Start!$Z$18,Start!$AB$18,""))))</f>
        <v/>
      </c>
      <c r="C74" s="144" t="str">
        <f>IF(Start!$AB$20=Start!$Z$15,Start!$AE$15,IF(Start!$AB$20=Start!$Z$16,Start!$AE$16, IF(Start!$AB$20=Start!$Z$17,Start!$AE$17, IF(Start!$AB$20=Start!$Z$18,Start!$AE$18,""))))</f>
        <v/>
      </c>
      <c r="D74" s="144"/>
      <c r="E74" s="1206" t="str">
        <f>IF(WorkPlan[[#This Row],[Activity '#]]="","",LOOKUP(H:H,Outcomes!B:B,Outcomes!C:C))</f>
        <v>State and Tribal Coordination and Communication</v>
      </c>
      <c r="F74" s="1207" t="str">
        <f>IF(MID(WorkPlan[[#This Row],[Activity '#]],5,1)="1","OPP",IF(MID(WorkPlan[[#This Row],[Activity '#]],5,1)="2","OECA","OPP &amp; OECA"))</f>
        <v>OECA</v>
      </c>
      <c r="G74" s="1208" t="s">
        <v>805</v>
      </c>
      <c r="H74" s="1209">
        <f>VALUE(LEFT(WorkPlan[[#This Row],[Activity '#]],2))</f>
        <v>12</v>
      </c>
      <c r="I74" s="1206" t="s">
        <v>793</v>
      </c>
      <c r="J74" s="1210" t="s">
        <v>345</v>
      </c>
      <c r="K74" s="1134"/>
      <c r="L74" s="997" t="str">
        <f>Start!$AG$23</f>
        <v/>
      </c>
      <c r="M74" s="998"/>
      <c r="N74" s="1077"/>
      <c r="O74" s="999" t="s">
        <v>283</v>
      </c>
      <c r="P74" s="1000"/>
      <c r="Q74" s="125"/>
      <c r="R74" s="125"/>
    </row>
    <row r="75" spans="1:18" ht="50" x14ac:dyDescent="0.25">
      <c r="A75" s="143" t="str">
        <f>Start!$U$13</f>
        <v/>
      </c>
      <c r="B75" s="135" t="str">
        <f>IF(Start!$AB$20=Start!$Z$15,Start!$AB$15,IF(Start!$AB$20=Start!$Z$16,Start!$AB$16, IF(Start!$AB$20=Start!$Z$17,Start!$AB$17, IF(Start!$AB$20=Start!$Z$18,Start!$AB$18,""))))</f>
        <v/>
      </c>
      <c r="C75" s="144" t="str">
        <f>IF(Start!$AB$20=Start!$Z$15,Start!$AE$15,IF(Start!$AB$20=Start!$Z$16,Start!$AE$16, IF(Start!$AB$20=Start!$Z$17,Start!$AE$17, IF(Start!$AB$20=Start!$Z$18,Start!$AE$18,""))))</f>
        <v/>
      </c>
      <c r="D75" s="144"/>
      <c r="E75" s="1206" t="str">
        <f>IF(WorkPlan[[#This Row],[Activity '#]]="","",LOOKUP(H:H,Outcomes!B:B,Outcomes!C:C))</f>
        <v>State and Tribal Coordination and Communication</v>
      </c>
      <c r="F75" s="1207" t="str">
        <f>IF(MID(WorkPlan[[#This Row],[Activity '#]],5,1)="1","OPP",IF(MID(WorkPlan[[#This Row],[Activity '#]],5,1)="2","OECA","OPP &amp; OECA"))</f>
        <v>OECA</v>
      </c>
      <c r="G75" s="1208" t="s">
        <v>806</v>
      </c>
      <c r="H75" s="1209">
        <f>VALUE(LEFT(WorkPlan[[#This Row],[Activity '#]],2))</f>
        <v>12</v>
      </c>
      <c r="I75" s="1206" t="s">
        <v>794</v>
      </c>
      <c r="J75" s="1210" t="s">
        <v>345</v>
      </c>
      <c r="K75" s="1134"/>
      <c r="L75" s="997" t="str">
        <f>Start!$AG$23</f>
        <v/>
      </c>
      <c r="M75" s="998"/>
      <c r="N75" s="1077"/>
      <c r="O75" s="999" t="s">
        <v>283</v>
      </c>
      <c r="P75" s="1000"/>
      <c r="Q75" s="125"/>
      <c r="R75" s="125"/>
    </row>
    <row r="76" spans="1:18" ht="50" x14ac:dyDescent="0.25">
      <c r="A76" s="143" t="str">
        <f>Start!$U$13</f>
        <v/>
      </c>
      <c r="B76" s="135" t="str">
        <f>IF(Start!$AB$20=Start!$Z$15,Start!$AB$15,IF(Start!$AB$20=Start!$Z$16,Start!$AB$16, IF(Start!$AB$20=Start!$Z$17,Start!$AB$17, IF(Start!$AB$20=Start!$Z$18,Start!$AB$18,""))))</f>
        <v/>
      </c>
      <c r="C76" s="144" t="str">
        <f>IF(Start!$AB$20=Start!$Z$15,Start!$AE$15,IF(Start!$AB$20=Start!$Z$16,Start!$AE$16, IF(Start!$AB$20=Start!$Z$17,Start!$AE$17, IF(Start!$AB$20=Start!$Z$18,Start!$AE$18,""))))</f>
        <v/>
      </c>
      <c r="D76" s="144"/>
      <c r="E76" s="1206" t="str">
        <f>IF(WorkPlan[[#This Row],[Activity '#]]="","",LOOKUP(H:H,Outcomes!B:B,Outcomes!C:C))</f>
        <v>State and Tribal Coordination and Communication</v>
      </c>
      <c r="F76" s="1207" t="str">
        <f>IF(MID(WorkPlan[[#This Row],[Activity '#]],5,1)="1","OPP",IF(MID(WorkPlan[[#This Row],[Activity '#]],5,1)="2","OECA","OPP &amp; OECA"))</f>
        <v>OECA</v>
      </c>
      <c r="G76" s="1208" t="s">
        <v>807</v>
      </c>
      <c r="H76" s="1209">
        <f>VALUE(LEFT(WorkPlan[[#This Row],[Activity '#]],2))</f>
        <v>12</v>
      </c>
      <c r="I76" s="1206" t="s">
        <v>191</v>
      </c>
      <c r="J76" s="1210" t="s">
        <v>345</v>
      </c>
      <c r="K76" s="1134"/>
      <c r="L76" s="997" t="str">
        <f>Start!$AG$23</f>
        <v/>
      </c>
      <c r="M76" s="998"/>
      <c r="N76" s="1077"/>
      <c r="O76" s="999" t="s">
        <v>283</v>
      </c>
      <c r="P76" s="1000"/>
      <c r="Q76" s="125"/>
      <c r="R76" s="125"/>
    </row>
    <row r="77" spans="1:18" ht="50" x14ac:dyDescent="0.25">
      <c r="A77" s="143" t="str">
        <f>Start!$U$13</f>
        <v/>
      </c>
      <c r="B77" s="135" t="str">
        <f>IF(Start!$AB$20=Start!$Z$15,Start!$AB$15,IF(Start!$AB$20=Start!$Z$16,Start!$AB$16, IF(Start!$AB$20=Start!$Z$17,Start!$AB$17, IF(Start!$AB$20=Start!$Z$18,Start!$AB$18,""))))</f>
        <v/>
      </c>
      <c r="C77" s="144" t="str">
        <f>IF(Start!$AB$20=Start!$Z$15,Start!$AE$15,IF(Start!$AB$20=Start!$Z$16,Start!$AE$16, IF(Start!$AB$20=Start!$Z$17,Start!$AE$17, IF(Start!$AB$20=Start!$Z$18,Start!$AE$18,""))))</f>
        <v/>
      </c>
      <c r="D77" s="144"/>
      <c r="E77" s="1206" t="str">
        <f>IF(WorkPlan[[#This Row],[Activity '#]]="","",LOOKUP(H:H,Outcomes!B:B,Outcomes!C:C))</f>
        <v>State and Tribal Coordination and Communication</v>
      </c>
      <c r="F77" s="1206" t="str">
        <f>IF(MID(WorkPlan[[#This Row],[Activity '#]],5,1)="1","OPP",IF(MID(WorkPlan[[#This Row],[Activity '#]],5,1)="2","OECA","OPP &amp; OECA"))</f>
        <v>OECA</v>
      </c>
      <c r="G77" s="1208" t="s">
        <v>808</v>
      </c>
      <c r="H77" s="1206">
        <f>VALUE(LEFT(WorkPlan[[#This Row],[Activity '#]],2))</f>
        <v>12</v>
      </c>
      <c r="I77" s="1206" t="s">
        <v>796</v>
      </c>
      <c r="J77" s="1210" t="s">
        <v>345</v>
      </c>
      <c r="K77" s="1134"/>
      <c r="L77" s="896" t="str">
        <f>Start!$AG$23</f>
        <v/>
      </c>
      <c r="M77" s="897"/>
      <c r="N77" s="1077"/>
      <c r="O77" s="999" t="s">
        <v>283</v>
      </c>
      <c r="P77" s="1000"/>
      <c r="Q77" s="125"/>
      <c r="R77" s="125"/>
    </row>
    <row r="78" spans="1:18" ht="37.5" x14ac:dyDescent="0.25">
      <c r="A78" s="143" t="str">
        <f>Start!$U$13</f>
        <v/>
      </c>
      <c r="B78" s="135" t="str">
        <f>IF(Start!$AB$20=Start!$Z$15,Start!$AB$15,IF(Start!$AB$20=Start!$Z$16,Start!$AB$16, IF(Start!$AB$20=Start!$Z$17,Start!$AB$17, IF(Start!$AB$20=Start!$Z$18,Start!$AB$18,""))))</f>
        <v/>
      </c>
      <c r="C78" s="144" t="str">
        <f>IF(Start!$AB$20=Start!$Z$15,Start!$AE$15,IF(Start!$AB$20=Start!$Z$16,Start!$AE$16, IF(Start!$AB$20=Start!$Z$17,Start!$AE$17, IF(Start!$AB$20=Start!$Z$18,Start!$AE$18,""))))</f>
        <v/>
      </c>
      <c r="D78" s="144"/>
      <c r="E78" s="1206" t="str">
        <f>IF(WorkPlan[[#This Row],[Activity '#]]="","",LOOKUP(H:H,Outcomes!B:B,Outcomes!C:C))</f>
        <v>Emerging Public Health Pesticide Issues</v>
      </c>
      <c r="F78" s="1207" t="str">
        <f>IF(MID(WorkPlan[[#This Row],[Activity '#]],5,1)="1","OPP",IF(MID(WorkPlan[[#This Row],[Activity '#]],5,1)="2","OECA","OPP &amp; OECA"))</f>
        <v>OPP</v>
      </c>
      <c r="G78" s="1208" t="s">
        <v>812</v>
      </c>
      <c r="H78" s="140">
        <f>VALUE(LEFT(WorkPlan[[#This Row],[Activity '#]],2))</f>
        <v>21</v>
      </c>
      <c r="I78" s="1206" t="s">
        <v>797</v>
      </c>
      <c r="J78" s="1210" t="s">
        <v>345</v>
      </c>
      <c r="K78" s="1134"/>
      <c r="L78" s="896" t="str">
        <f>Start!$AG$23</f>
        <v/>
      </c>
      <c r="M78" s="897"/>
      <c r="N78" s="1077"/>
      <c r="O78" s="999" t="s">
        <v>283</v>
      </c>
      <c r="P78" s="1000"/>
      <c r="Q78" s="125"/>
      <c r="R78" s="125"/>
    </row>
    <row r="79" spans="1:18" ht="37.5" x14ac:dyDescent="0.25">
      <c r="A79" s="143" t="str">
        <f>Start!$U$13</f>
        <v/>
      </c>
      <c r="B79" s="135" t="str">
        <f>IF(Start!$AB$20=Start!$Z$15,Start!$AB$15,IF(Start!$AB$20=Start!$Z$16,Start!$AB$16, IF(Start!$AB$20=Start!$Z$17,Start!$AB$17, IF(Start!$AB$20=Start!$Z$18,Start!$AB$18,""))))</f>
        <v/>
      </c>
      <c r="C79" s="144" t="str">
        <f>IF(Start!$AB$20=Start!$Z$15,Start!$AE$15,IF(Start!$AB$20=Start!$Z$16,Start!$AE$16, IF(Start!$AB$20=Start!$Z$17,Start!$AE$17, IF(Start!$AB$20=Start!$Z$18,Start!$AE$18,""))))</f>
        <v/>
      </c>
      <c r="D79" s="144"/>
      <c r="E79" s="1206" t="str">
        <f>IF(WorkPlan[[#This Row],[Activity '#]]="","",LOOKUP(H:H,Outcomes!B:B,Outcomes!C:C))</f>
        <v>Emerging Public Health Pesticide Issues</v>
      </c>
      <c r="F79" s="1207" t="str">
        <f>IF(MID(WorkPlan[[#This Row],[Activity '#]],5,1)="1","OPP",IF(MID(WorkPlan[[#This Row],[Activity '#]],5,1)="2","OECA","OPP &amp; OECA"))</f>
        <v>OPP</v>
      </c>
      <c r="G79" s="1208" t="s">
        <v>813</v>
      </c>
      <c r="H79" s="140">
        <f>VALUE(LEFT(WorkPlan[[#This Row],[Activity '#]],2))</f>
        <v>21</v>
      </c>
      <c r="I79" s="1206" t="s">
        <v>866</v>
      </c>
      <c r="J79" s="1210" t="s">
        <v>345</v>
      </c>
      <c r="K79" s="1134"/>
      <c r="L79" s="896" t="str">
        <f>Start!$AG$23</f>
        <v/>
      </c>
      <c r="M79" s="897"/>
      <c r="N79" s="1077"/>
      <c r="O79" s="999" t="s">
        <v>283</v>
      </c>
      <c r="P79" s="1000"/>
      <c r="Q79" s="125"/>
      <c r="R79" s="125"/>
    </row>
    <row r="80" spans="1:18" ht="50" x14ac:dyDescent="0.25">
      <c r="A80" s="143" t="str">
        <f>Start!$U$13</f>
        <v/>
      </c>
      <c r="B80" s="135" t="str">
        <f>IF(Start!$AB$20=Start!$Z$15,Start!$AB$15,IF(Start!$AB$20=Start!$Z$16,Start!$AB$16, IF(Start!$AB$20=Start!$Z$17,Start!$AB$17, IF(Start!$AB$20=Start!$Z$18,Start!$AB$18,""))))</f>
        <v/>
      </c>
      <c r="C80" s="144" t="str">
        <f>IF(Start!$AB$20=Start!$Z$15,Start!$AE$15,IF(Start!$AB$20=Start!$Z$16,Start!$AE$16, IF(Start!$AB$20=Start!$Z$17,Start!$AE$17, IF(Start!$AB$20=Start!$Z$18,Start!$AE$18,""))))</f>
        <v/>
      </c>
      <c r="D80" s="144"/>
      <c r="E80" s="1206" t="str">
        <f>IF(WorkPlan[[#This Row],[Activity '#]]="","",LOOKUP(H:H,Outcomes!B:B,Outcomes!C:C))</f>
        <v>Emerging Public Health Pesticide Issues</v>
      </c>
      <c r="F80" s="1207" t="str">
        <f>IF(MID(WorkPlan[[#This Row],[Activity '#]],5,1)="1","OPP",IF(MID(WorkPlan[[#This Row],[Activity '#]],5,1)="2","OECA","OPP &amp; OECA"))</f>
        <v>OPP</v>
      </c>
      <c r="G80" s="1208" t="s">
        <v>814</v>
      </c>
      <c r="H80" s="140">
        <f>VALUE(LEFT(WorkPlan[[#This Row],[Activity '#]],2))</f>
        <v>21</v>
      </c>
      <c r="I80" s="1206" t="s">
        <v>800</v>
      </c>
      <c r="J80" s="1210" t="s">
        <v>345</v>
      </c>
      <c r="K80" s="1134"/>
      <c r="L80" s="896" t="str">
        <f>Start!$AG$23</f>
        <v/>
      </c>
      <c r="M80" s="897"/>
      <c r="N80" s="1077"/>
      <c r="O80" s="999" t="s">
        <v>283</v>
      </c>
      <c r="P80" s="1000"/>
      <c r="Q80" s="125"/>
      <c r="R80" s="125"/>
    </row>
    <row r="81" spans="1:18" ht="37.5" x14ac:dyDescent="0.25">
      <c r="A81" s="143" t="str">
        <f>Start!$U$13</f>
        <v/>
      </c>
      <c r="B81" s="135" t="str">
        <f>IF(Start!$AB$20=Start!$Z$15,Start!$AB$15,IF(Start!$AB$20=Start!$Z$16,Start!$AB$16, IF(Start!$AB$20=Start!$Z$17,Start!$AB$17, IF(Start!$AB$20=Start!$Z$18,Start!$AB$18,""))))</f>
        <v/>
      </c>
      <c r="C81" s="144" t="str">
        <f>IF(Start!$AB$20=Start!$Z$15,Start!$AE$15,IF(Start!$AB$20=Start!$Z$16,Start!$AE$16, IF(Start!$AB$20=Start!$Z$17,Start!$AE$17, IF(Start!$AB$20=Start!$Z$18,Start!$AE$18,""))))</f>
        <v/>
      </c>
      <c r="D81" s="144"/>
      <c r="E81" s="1206" t="str">
        <f>IF(WorkPlan[[#This Row],[Activity '#]]="","",LOOKUP(H:H,Outcomes!B:B,Outcomes!C:C))</f>
        <v>Emerging Public Health Pesticide Issues</v>
      </c>
      <c r="F81" s="1207" t="str">
        <f>IF(MID(WorkPlan[[#This Row],[Activity '#]],5,1)="1","OPP",IF(MID(WorkPlan[[#This Row],[Activity '#]],5,1)="2","OECA","OPP &amp; OECA"))</f>
        <v>OPP</v>
      </c>
      <c r="G81" s="1208" t="s">
        <v>815</v>
      </c>
      <c r="H81" s="140">
        <f>VALUE(LEFT(WorkPlan[[#This Row],[Activity '#]],2))</f>
        <v>21</v>
      </c>
      <c r="I81" s="1206" t="s">
        <v>867</v>
      </c>
      <c r="J81" s="1210" t="s">
        <v>345</v>
      </c>
      <c r="K81" s="1134"/>
      <c r="L81" s="896" t="str">
        <f>Start!$AG$23</f>
        <v/>
      </c>
      <c r="M81" s="897"/>
      <c r="N81" s="1077"/>
      <c r="O81" s="999" t="s">
        <v>283</v>
      </c>
      <c r="P81" s="1000"/>
      <c r="Q81" s="125"/>
      <c r="R81" s="125"/>
    </row>
    <row r="82" spans="1:18" ht="37.5" x14ac:dyDescent="0.25">
      <c r="A82" s="143" t="str">
        <f>Start!$U$13</f>
        <v/>
      </c>
      <c r="B82" s="135" t="str">
        <f>IF(Start!$AB$20=Start!$Z$15,Start!$AB$15,IF(Start!$AB$20=Start!$Z$16,Start!$AB$16, IF(Start!$AB$20=Start!$Z$17,Start!$AB$17, IF(Start!$AB$20=Start!$Z$18,Start!$AB$18,""))))</f>
        <v/>
      </c>
      <c r="C82" s="144" t="str">
        <f>IF(Start!$AB$20=Start!$Z$15,Start!$AE$15,IF(Start!$AB$20=Start!$Z$16,Start!$AE$16, IF(Start!$AB$20=Start!$Z$17,Start!$AE$17, IF(Start!$AB$20=Start!$Z$18,Start!$AE$18,""))))</f>
        <v/>
      </c>
      <c r="D82" s="144"/>
      <c r="E82" s="1206" t="str">
        <f>IF(WorkPlan[[#This Row],[Activity '#]]="","",LOOKUP(H:H,Outcomes!B:B,Outcomes!C:C))</f>
        <v>Emerging Public Health Pesticide Issues</v>
      </c>
      <c r="F82" s="1207" t="str">
        <f>IF(MID(WorkPlan[[#This Row],[Activity '#]],5,1)="1","OPP",IF(MID(WorkPlan[[#This Row],[Activity '#]],5,1)="2","OECA","OPP &amp; OECA"))</f>
        <v>OECA</v>
      </c>
      <c r="G82" s="1208" t="s">
        <v>816</v>
      </c>
      <c r="H82" s="140">
        <f>VALUE(LEFT(WorkPlan[[#This Row],[Activity '#]],2))</f>
        <v>21</v>
      </c>
      <c r="I82" s="1206" t="s">
        <v>799</v>
      </c>
      <c r="J82" s="1210" t="s">
        <v>345</v>
      </c>
      <c r="K82" s="1134"/>
      <c r="L82" s="896" t="str">
        <f>Start!$AG$23</f>
        <v/>
      </c>
      <c r="M82" s="897"/>
      <c r="N82" s="1077"/>
      <c r="O82" s="999" t="s">
        <v>283</v>
      </c>
      <c r="P82" s="1000"/>
      <c r="Q82" s="125"/>
      <c r="R82" s="125"/>
    </row>
    <row r="83" spans="1:18" ht="25" x14ac:dyDescent="0.25">
      <c r="A83" s="145" t="str">
        <f>Start!$U$13</f>
        <v/>
      </c>
      <c r="B83" s="135" t="str">
        <f>IF(Start!$AB$20=Start!$Z$15,Start!$AB$15,IF(Start!$AB$20=Start!$Z$16,Start!$AB$16, IF(Start!$AB$20=Start!$Z$17,Start!$AB$17, IF(Start!$AB$20=Start!$Z$18,Start!$AB$18,""))))</f>
        <v/>
      </c>
      <c r="C83" s="135" t="str">
        <f>IF(Start!$AB$20=Start!$Z$15,Start!$AE$15,IF(Start!$AB$20=Start!$Z$16,Start!$AE$16, IF(Start!$AB$20=Start!$Z$17,Start!$AE$17, IF(Start!$AB$20=Start!$Z$18,Start!$AE$18,""))))</f>
        <v/>
      </c>
      <c r="D83" s="135"/>
      <c r="E83" s="1212" t="str">
        <f>IF(WorkPlan[[#This Row],[Activity '#]]="","",LOOKUP(H:H,Outcomes!B:B,Outcomes!C:C))</f>
        <v xml:space="preserve">Supplemental/ Special Project </v>
      </c>
      <c r="F83" s="1213" t="str">
        <f>IF(MID(WorkPlan[[#This Row],[Activity '#]],5,1)="1","OPP",IF(MID(WorkPlan[[#This Row],[Activity '#]],5,1)="2","OECA","OPP &amp; OECA"))</f>
        <v>OPP</v>
      </c>
      <c r="G83" s="1214" t="s">
        <v>536</v>
      </c>
      <c r="H83" s="1204">
        <f>VALUE(LEFT(WorkPlan[[#This Row],[Activity '#]],2))</f>
        <v>17</v>
      </c>
      <c r="I83" s="1215" t="s">
        <v>290</v>
      </c>
      <c r="J83" s="1201" t="s">
        <v>258</v>
      </c>
      <c r="K83" s="1134"/>
      <c r="L83" s="997" t="str">
        <f>Start!$AG$23</f>
        <v/>
      </c>
      <c r="M83" s="998"/>
      <c r="N83" s="1078"/>
      <c r="O83" s="999" t="s">
        <v>283</v>
      </c>
      <c r="P83" s="1001"/>
      <c r="Q83" s="126"/>
      <c r="R83" s="126"/>
    </row>
    <row r="84" spans="1:18" ht="25" x14ac:dyDescent="0.25">
      <c r="A84" s="1008" t="str">
        <f>Start!$U$13</f>
        <v/>
      </c>
      <c r="B84" s="1009" t="str">
        <f>IF(Start!$AB$20=Start!$Z$15,Start!$AB$15,IF(Start!$AB$20=Start!$Z$16,Start!$AB$16, IF(Start!$AB$20=Start!$Z$17,Start!$AB$17, IF(Start!$AB$20=Start!$Z$18,Start!$AB$18,""))))</f>
        <v/>
      </c>
      <c r="C84" s="1009" t="str">
        <f>IF(Start!$AB$20=Start!$Z$15,Start!$AE$15,IF(Start!$AB$20=Start!$Z$16,Start!$AE$16, IF(Start!$AB$20=Start!$Z$17,Start!$AE$17, IF(Start!$AB$20=Start!$Z$18,Start!$AE$18,""))))</f>
        <v/>
      </c>
      <c r="D84" s="1009"/>
      <c r="E84" s="1216" t="str">
        <f>IF(WorkPlan[[#This Row],[Activity '#]]="","",LOOKUP(H:H,Outcomes!B:B,Outcomes!C:C))</f>
        <v xml:space="preserve">Supplemental/ Special Project </v>
      </c>
      <c r="F84" s="1217" t="str">
        <f>IF(MID(WorkPlan[[#This Row],[Activity '#]],5,1)="1","OPP",IF(MID(WorkPlan[[#This Row],[Activity '#]],5,1)="2","OECA","OPP &amp; OECA"))</f>
        <v>OECA</v>
      </c>
      <c r="G84" s="1214" t="s">
        <v>553</v>
      </c>
      <c r="H84" s="1218">
        <f>VALUE(LEFT(WorkPlan[[#This Row],[Activity '#]],2))</f>
        <v>17</v>
      </c>
      <c r="I84" s="1205" t="s">
        <v>291</v>
      </c>
      <c r="J84" s="1201" t="s">
        <v>258</v>
      </c>
      <c r="K84" s="1134"/>
      <c r="L84" s="1011" t="str">
        <f>Start!$AG$23</f>
        <v/>
      </c>
      <c r="M84" s="1010"/>
      <c r="N84" s="1078"/>
      <c r="O84" s="1012" t="s">
        <v>283</v>
      </c>
      <c r="P84" s="1013"/>
      <c r="Q84" s="1014"/>
      <c r="R84" s="1014"/>
    </row>
    <row r="85" spans="1:18" ht="37.5" x14ac:dyDescent="0.25">
      <c r="A85" s="145" t="str">
        <f>Start!$U$13</f>
        <v/>
      </c>
      <c r="B85" s="135" t="str">
        <f>IF(Start!$AB$20=Start!$Z$15,Start!$AB$15,IF(Start!$AB$20=Start!$Z$16,Start!$AB$16, IF(Start!$AB$20=Start!$Z$17,Start!$AB$17, IF(Start!$AB$20=Start!$Z$18,Start!$AB$18,""))))</f>
        <v/>
      </c>
      <c r="C85" s="135" t="str">
        <f>IF(Start!$AB$20=Start!$Z$15,Start!$AE$15,IF(Start!$AB$20=Start!$Z$16,Start!$AE$16, IF(Start!$AB$20=Start!$Z$17,Start!$AE$17, IF(Start!$AB$20=Start!$Z$18,Start!$AE$18,""))))</f>
        <v/>
      </c>
      <c r="D85" s="135"/>
      <c r="E85" s="1212" t="str">
        <f>IF(WorkPlan[[#This Row],[Activity '#]]="","",LOOKUP(H:H,Outcomes!B:B,Outcomes!C:C))</f>
        <v>Regional Guidance Activity</v>
      </c>
      <c r="F85" s="1213" t="str">
        <f>IF(MID(WorkPlan[[#This Row],[Activity '#]],5,1)="1","OPP",IF(MID(WorkPlan[[#This Row],[Activity '#]],5,1)="2","OECA","OPP &amp; OECA"))</f>
        <v>OPP</v>
      </c>
      <c r="G85" s="1214" t="s">
        <v>551</v>
      </c>
      <c r="H85" s="1204">
        <f>VALUE(LEFT(WorkPlan[[#This Row],[Activity '#]],2))</f>
        <v>18</v>
      </c>
      <c r="I85" s="1215" t="s">
        <v>740</v>
      </c>
      <c r="J85" s="1201" t="s">
        <v>258</v>
      </c>
      <c r="K85" s="1134"/>
      <c r="L85" s="997" t="str">
        <f>Start!$AG$23</f>
        <v/>
      </c>
      <c r="M85" s="998"/>
      <c r="N85" s="1078"/>
      <c r="O85" s="999" t="s">
        <v>283</v>
      </c>
      <c r="P85" s="1001"/>
      <c r="Q85" s="126"/>
      <c r="R85" s="126"/>
    </row>
    <row r="86" spans="1:18" ht="37.5" x14ac:dyDescent="0.25">
      <c r="A86" s="145" t="str">
        <f>Start!$U$13</f>
        <v/>
      </c>
      <c r="B86" s="135" t="str">
        <f>IF(Start!$AB$20=Start!$Z$15,Start!$AB$15,IF(Start!$AB$20=Start!$Z$16,Start!$AB$16, IF(Start!$AB$20=Start!$Z$17,Start!$AB$17, IF(Start!$AB$20=Start!$Z$18,Start!$AB$18,""))))</f>
        <v/>
      </c>
      <c r="C86" s="135" t="str">
        <f>IF(Start!$AB$20=Start!$Z$15,Start!$AE$15,IF(Start!$AB$20=Start!$Z$16,Start!$AE$16, IF(Start!$AB$20=Start!$Z$17,Start!$AE$17, IF(Start!$AB$20=Start!$Z$18,Start!$AE$18,""))))</f>
        <v/>
      </c>
      <c r="D86" s="135"/>
      <c r="E86" s="1212" t="str">
        <f>IF(WorkPlan[[#This Row],[Activity '#]]="","",LOOKUP(H:H,Outcomes!B:B,Outcomes!C:C))</f>
        <v>Regional Guidance Activity</v>
      </c>
      <c r="F86" s="1213" t="str">
        <f>IF(MID(WorkPlan[[#This Row],[Activity '#]],5,1)="1","OPP",IF(MID(WorkPlan[[#This Row],[Activity '#]],5,1)="2","OECA","OPP &amp; OECA"))</f>
        <v>OECA</v>
      </c>
      <c r="G86" s="1214" t="s">
        <v>289</v>
      </c>
      <c r="H86" s="1204">
        <f>VALUE(LEFT(WorkPlan[[#This Row],[Activity '#]],2))</f>
        <v>18</v>
      </c>
      <c r="I86" s="1215" t="s">
        <v>552</v>
      </c>
      <c r="J86" s="1201" t="s">
        <v>258</v>
      </c>
      <c r="K86" s="1134"/>
      <c r="L86" s="997" t="str">
        <f>Start!$AG$23</f>
        <v/>
      </c>
      <c r="M86" s="998"/>
      <c r="N86" s="1078"/>
      <c r="O86" s="999" t="s">
        <v>283</v>
      </c>
      <c r="P86" s="1001"/>
      <c r="Q86" s="126"/>
      <c r="R86" s="126"/>
    </row>
    <row r="87" spans="1:18" ht="25" x14ac:dyDescent="0.25">
      <c r="A87" s="143" t="str">
        <f>Start!$U$13</f>
        <v/>
      </c>
      <c r="B87" s="135" t="str">
        <f>IF(Start!$AB$20=Start!$Z$15,Start!$AB$15,IF(Start!$AB$20=Start!$Z$16,Start!$AB$16, IF(Start!$AB$20=Start!$Z$17,Start!$AB$17, IF(Start!$AB$20=Start!$Z$18,Start!$AB$18,""))))</f>
        <v/>
      </c>
      <c r="C87" s="144" t="str">
        <f>IF(Start!$AB$20=Start!$Z$15,Start!$AE$15,IF(Start!$AB$20=Start!$Z$16,Start!$AE$16, IF(Start!$AB$20=Start!$Z$17,Start!$AE$17, IF(Start!$AB$20=Start!$Z$18,Start!$AE$18,""))))</f>
        <v/>
      </c>
      <c r="D87" s="144"/>
      <c r="E87" s="1196" t="str">
        <f>IF(WorkPlan[[#This Row],[Activity '#]]="","",LOOKUP(H:H,Outcomes!B:B,Outcomes!C:C))</f>
        <v>Basic Pesticide Program</v>
      </c>
      <c r="F87" s="1197" t="str">
        <f>IF(MID(WorkPlan[[#This Row],[Activity '#]],5,1)="1","OPP",IF(MID(WorkPlan[[#This Row],[Activity '#]],5,1)="2","OECA","OPP &amp; OECA"))</f>
        <v>OECA</v>
      </c>
      <c r="G87" s="1198" t="s">
        <v>202</v>
      </c>
      <c r="H87" s="140">
        <f>VALUE(LEFT(WorkPlan[[#This Row],[Activity '#]],2))</f>
        <v>1</v>
      </c>
      <c r="I87" s="1200" t="s">
        <v>492</v>
      </c>
      <c r="J87" s="1200" t="s">
        <v>856</v>
      </c>
      <c r="K87" s="1134"/>
      <c r="L87" s="997" t="str">
        <f>Start!$AG$23</f>
        <v/>
      </c>
      <c r="M87" s="998"/>
      <c r="N87" s="1077"/>
      <c r="O87" s="999" t="s">
        <v>283</v>
      </c>
      <c r="P87" s="1000"/>
      <c r="Q87" s="125"/>
      <c r="R87" s="125"/>
    </row>
    <row r="88" spans="1:18" ht="50" x14ac:dyDescent="0.25">
      <c r="A88" s="143" t="str">
        <f>Start!$U$13</f>
        <v/>
      </c>
      <c r="B88" s="135" t="str">
        <f>IF(Start!$AB$20=Start!$Z$15,Start!$AB$15,IF(Start!$AB$20=Start!$Z$16,Start!$AB$16, IF(Start!$AB$20=Start!$Z$17,Start!$AB$17, IF(Start!$AB$20=Start!$Z$18,Start!$AB$18,""))))</f>
        <v/>
      </c>
      <c r="C88" s="144" t="str">
        <f>IF(Start!$AB$20=Start!$Z$15,Start!$AE$15,IF(Start!$AB$20=Start!$Z$16,Start!$AE$16, IF(Start!$AB$20=Start!$Z$17,Start!$AE$17, IF(Start!$AB$20=Start!$Z$18,Start!$AE$18,""))))</f>
        <v/>
      </c>
      <c r="D88" s="144"/>
      <c r="E88" s="1196" t="str">
        <f>IF(WorkPlan[[#This Row],[Activity '#]]="","",LOOKUP(H:H,Outcomes!B:B,Outcomes!C:C))</f>
        <v>Worker Safety: Worker Protection Standard</v>
      </c>
      <c r="F88" s="1197" t="str">
        <f>IF(MID(WorkPlan[[#This Row],[Activity '#]],5,1)="1","OPP",IF(MID(WorkPlan[[#This Row],[Activity '#]],5,1)="2","OECA","OPP &amp; OECA"))</f>
        <v>OECA</v>
      </c>
      <c r="G88" s="1198" t="s">
        <v>494</v>
      </c>
      <c r="H88" s="140">
        <f>VALUE(LEFT(WorkPlan[[#This Row],[Activity '#]],2))</f>
        <v>2</v>
      </c>
      <c r="I88" s="1200" t="s">
        <v>801</v>
      </c>
      <c r="J88" s="1200" t="s">
        <v>856</v>
      </c>
      <c r="K88" s="1134"/>
      <c r="L88" s="896" t="str">
        <f>Start!$AG$23</f>
        <v/>
      </c>
      <c r="M88" s="897"/>
      <c r="N88" s="1077"/>
      <c r="O88" s="999" t="s">
        <v>283</v>
      </c>
      <c r="P88" s="1000"/>
      <c r="Q88" s="125"/>
      <c r="R88" s="125"/>
    </row>
    <row r="89" spans="1:18" ht="25" x14ac:dyDescent="0.25">
      <c r="A89" s="143" t="str">
        <f>Start!$U$13</f>
        <v/>
      </c>
      <c r="B89" s="135" t="str">
        <f>IF(Start!$AB$20=Start!$Z$15,Start!$AB$15,IF(Start!$AB$20=Start!$Z$16,Start!$AB$16, IF(Start!$AB$20=Start!$Z$17,Start!$AB$17, IF(Start!$AB$20=Start!$Z$18,Start!$AB$18,""))))</f>
        <v/>
      </c>
      <c r="C89" s="144" t="str">
        <f>IF(Start!$AB$20=Start!$Z$15,Start!$AE$15,IF(Start!$AB$20=Start!$Z$16,Start!$AE$16, IF(Start!$AB$20=Start!$Z$17,Start!$AE$17, IF(Start!$AB$20=Start!$Z$18,Start!$AE$18,""))))</f>
        <v/>
      </c>
      <c r="D89" s="144"/>
      <c r="E89" s="1196" t="str">
        <f>IF(WorkPlan[[#This Row],[Activity '#]]="","",LOOKUP(H:H,Outcomes!B:B,Outcomes!C:C))</f>
        <v>Container Containment</v>
      </c>
      <c r="F89" s="1197" t="str">
        <f>IF(MID(WorkPlan[[#This Row],[Activity '#]],5,1)="1","OPP",IF(MID(WorkPlan[[#This Row],[Activity '#]],5,1)="2","OECA","OPP &amp; OECA"))</f>
        <v>OPP</v>
      </c>
      <c r="G89" s="1198" t="s">
        <v>222</v>
      </c>
      <c r="H89" s="1199">
        <f>VALUE(LEFT(WorkPlan[[#This Row],[Activity '#]],2))</f>
        <v>4</v>
      </c>
      <c r="I89" s="1200" t="s">
        <v>188</v>
      </c>
      <c r="J89" s="1200" t="s">
        <v>856</v>
      </c>
      <c r="K89" s="1134"/>
      <c r="L89" s="997" t="str">
        <f>Start!$AG$23</f>
        <v/>
      </c>
      <c r="M89" s="998"/>
      <c r="N89" s="1077"/>
      <c r="O89" s="999" t="s">
        <v>283</v>
      </c>
      <c r="P89" s="1000"/>
      <c r="Q89" s="125"/>
      <c r="R89" s="125"/>
    </row>
    <row r="90" spans="1:18" ht="25" x14ac:dyDescent="0.25">
      <c r="A90" s="143" t="str">
        <f>Start!$U$13</f>
        <v/>
      </c>
      <c r="B90" s="135" t="str">
        <f>IF(Start!$AB$20=Start!$Z$15,Start!$AB$15,IF(Start!$AB$20=Start!$Z$16,Start!$AB$16, IF(Start!$AB$20=Start!$Z$17,Start!$AB$17, IF(Start!$AB$20=Start!$Z$18,Start!$AB$18,""))))</f>
        <v/>
      </c>
      <c r="C90" s="144" t="str">
        <f>IF(Start!$AB$20=Start!$Z$15,Start!$AE$15,IF(Start!$AB$20=Start!$Z$16,Start!$AE$16, IF(Start!$AB$20=Start!$Z$17,Start!$AE$17, IF(Start!$AB$20=Start!$Z$18,Start!$AE$18,""))))</f>
        <v/>
      </c>
      <c r="D90" s="144"/>
      <c r="E90" s="1196" t="str">
        <f>IF(WorkPlan[[#This Row],[Activity '#]]="","",LOOKUP(H:H,Outcomes!B:B,Outcomes!C:C))</f>
        <v>Container Containment</v>
      </c>
      <c r="F90" s="1197" t="str">
        <f>IF(MID(WorkPlan[[#This Row],[Activity '#]],5,1)="1","OPP",IF(MID(WorkPlan[[#This Row],[Activity '#]],5,1)="2","OECA","OPP &amp; OECA"))</f>
        <v>OPP</v>
      </c>
      <c r="G90" s="1198" t="s">
        <v>223</v>
      </c>
      <c r="H90" s="1199">
        <f>VALUE(LEFT(WorkPlan[[#This Row],[Activity '#]],2))</f>
        <v>4</v>
      </c>
      <c r="I90" s="1200" t="s">
        <v>537</v>
      </c>
      <c r="J90" s="1200" t="s">
        <v>856</v>
      </c>
      <c r="K90" s="1134"/>
      <c r="L90" s="997" t="str">
        <f>Start!$AG$23</f>
        <v/>
      </c>
      <c r="M90" s="998"/>
      <c r="N90" s="1077"/>
      <c r="O90" s="999" t="s">
        <v>283</v>
      </c>
      <c r="P90" s="1000"/>
      <c r="Q90" s="125"/>
      <c r="R90" s="125"/>
    </row>
    <row r="91" spans="1:18" ht="62.5" x14ac:dyDescent="0.25">
      <c r="A91" s="143" t="str">
        <f>Start!$U$13</f>
        <v/>
      </c>
      <c r="B91" s="135" t="str">
        <f>IF(Start!$AB$20=Start!$Z$15,Start!$AB$15,IF(Start!$AB$20=Start!$Z$16,Start!$AB$16, IF(Start!$AB$20=Start!$Z$17,Start!$AB$17, IF(Start!$AB$20=Start!$Z$18,Start!$AB$18,""))))</f>
        <v/>
      </c>
      <c r="C91" s="144" t="str">
        <f>IF(Start!$AB$20=Start!$Z$15,Start!$AE$15,IF(Start!$AB$20=Start!$Z$16,Start!$AE$16, IF(Start!$AB$20=Start!$Z$17,Start!$AE$17, IF(Start!$AB$20=Start!$Z$18,Start!$AE$18,""))))</f>
        <v/>
      </c>
      <c r="D91" s="144"/>
      <c r="E91" s="1196" t="str">
        <f>IF(WorkPlan[[#This Row],[Activity '#]]="","",LOOKUP(H:H,Outcomes!B:B,Outcomes!C:C))</f>
        <v>Container Containment</v>
      </c>
      <c r="F91" s="1197" t="str">
        <f>IF(MID(WorkPlan[[#This Row],[Activity '#]],5,1)="1","OPP",IF(MID(WorkPlan[[#This Row],[Activity '#]],5,1)="2","OECA","OPP &amp; OECA"))</f>
        <v>OECA</v>
      </c>
      <c r="G91" s="1198" t="s">
        <v>224</v>
      </c>
      <c r="H91" s="1199">
        <f>VALUE(LEFT(WorkPlan[[#This Row],[Activity '#]],2))</f>
        <v>4</v>
      </c>
      <c r="I91" s="1200" t="s">
        <v>523</v>
      </c>
      <c r="J91" s="1200" t="s">
        <v>856</v>
      </c>
      <c r="K91" s="1134"/>
      <c r="L91" s="997" t="str">
        <f>Start!$AG$23</f>
        <v/>
      </c>
      <c r="M91" s="998"/>
      <c r="N91" s="1077"/>
      <c r="O91" s="999" t="s">
        <v>283</v>
      </c>
      <c r="P91" s="1000"/>
      <c r="Q91" s="125"/>
      <c r="R91" s="125"/>
    </row>
    <row r="92" spans="1:18" ht="50" x14ac:dyDescent="0.25">
      <c r="A92" s="143" t="str">
        <f>Start!$U$13</f>
        <v/>
      </c>
      <c r="B92" s="135" t="str">
        <f>IF(Start!$AB$20=Start!$Z$15,Start!$AB$15,IF(Start!$AB$20=Start!$Z$16,Start!$AB$16, IF(Start!$AB$20=Start!$Z$17,Start!$AB$17, IF(Start!$AB$20=Start!$Z$18,Start!$AB$18,""))))</f>
        <v/>
      </c>
      <c r="C92" s="144" t="str">
        <f>IF(Start!$AB$20=Start!$Z$15,Start!$AE$15,IF(Start!$AB$20=Start!$Z$16,Start!$AE$16, IF(Start!$AB$20=Start!$Z$17,Start!$AE$17, IF(Start!$AB$20=Start!$Z$18,Start!$AE$18,""))))</f>
        <v/>
      </c>
      <c r="D92" s="144"/>
      <c r="E92" s="1196" t="str">
        <f>IF(WorkPlan[[#This Row],[Activity '#]]="","",LOOKUP(H:H,Outcomes!B:B,Outcomes!C:C))</f>
        <v>Fumigation &amp; Fumigants</v>
      </c>
      <c r="F92" s="1197" t="str">
        <f>IF(MID(WorkPlan[[#This Row],[Activity '#]],5,1)="1","OPP",IF(MID(WorkPlan[[#This Row],[Activity '#]],5,1)="2","OECA","OPP &amp; OECA"))</f>
        <v>OPP</v>
      </c>
      <c r="G92" s="1198" t="s">
        <v>225</v>
      </c>
      <c r="H92" s="1199">
        <f>VALUE(LEFT(WorkPlan[[#This Row],[Activity '#]],2))</f>
        <v>5</v>
      </c>
      <c r="I92" s="1200" t="s">
        <v>620</v>
      </c>
      <c r="J92" s="1200" t="s">
        <v>856</v>
      </c>
      <c r="K92" s="1134"/>
      <c r="L92" s="997" t="str">
        <f>Start!$AG$23</f>
        <v/>
      </c>
      <c r="M92" s="998"/>
      <c r="N92" s="1077"/>
      <c r="O92" s="999" t="s">
        <v>283</v>
      </c>
      <c r="P92" s="1000"/>
      <c r="Q92" s="125"/>
      <c r="R92" s="125"/>
    </row>
    <row r="93" spans="1:18" ht="37.5" x14ac:dyDescent="0.25">
      <c r="A93" s="143" t="str">
        <f>Start!$U$13</f>
        <v/>
      </c>
      <c r="B93" s="135" t="str">
        <f>IF(Start!$AB$20=Start!$Z$15,Start!$AB$15,IF(Start!$AB$20=Start!$Z$16,Start!$AB$16, IF(Start!$AB$20=Start!$Z$17,Start!$AB$17, IF(Start!$AB$20=Start!$Z$18,Start!$AB$18,""))))</f>
        <v/>
      </c>
      <c r="C93" s="144" t="str">
        <f>IF(Start!$AB$20=Start!$Z$15,Start!$AE$15,IF(Start!$AB$20=Start!$Z$16,Start!$AE$16, IF(Start!$AB$20=Start!$Z$17,Start!$AE$17, IF(Start!$AB$20=Start!$Z$18,Start!$AE$18,""))))</f>
        <v/>
      </c>
      <c r="D93" s="144"/>
      <c r="E93" s="1196" t="str">
        <f>IF(WorkPlan[[#This Row],[Activity '#]]="","",LOOKUP(H:H,Outcomes!B:B,Outcomes!C:C))</f>
        <v>Fumigation &amp; Fumigants</v>
      </c>
      <c r="F93" s="1197" t="str">
        <f>IF(MID(WorkPlan[[#This Row],[Activity '#]],5,1)="1","OPP",IF(MID(WorkPlan[[#This Row],[Activity '#]],5,1)="2","OECA","OPP &amp; OECA"))</f>
        <v>OECA</v>
      </c>
      <c r="G93" s="1198" t="s">
        <v>226</v>
      </c>
      <c r="H93" s="1199">
        <f>VALUE(LEFT(WorkPlan[[#This Row],[Activity '#]],2))</f>
        <v>5</v>
      </c>
      <c r="I93" s="1200" t="s">
        <v>524</v>
      </c>
      <c r="J93" s="1200" t="s">
        <v>856</v>
      </c>
      <c r="K93" s="1134"/>
      <c r="L93" s="997" t="str">
        <f>Start!$AG$23</f>
        <v/>
      </c>
      <c r="M93" s="998"/>
      <c r="N93" s="1077"/>
      <c r="O93" s="999" t="s">
        <v>283</v>
      </c>
      <c r="P93" s="1000"/>
      <c r="Q93" s="125"/>
      <c r="R93" s="125"/>
    </row>
    <row r="94" spans="1:18" ht="75" x14ac:dyDescent="0.25">
      <c r="A94" s="143" t="str">
        <f>Start!$U$13</f>
        <v/>
      </c>
      <c r="B94" s="135" t="str">
        <f>IF(Start!$AB$20=Start!$Z$15,Start!$AB$15,IF(Start!$AB$20=Start!$Z$16,Start!$AB$16, IF(Start!$AB$20=Start!$Z$17,Start!$AB$17, IF(Start!$AB$20=Start!$Z$18,Start!$AB$18,""))))</f>
        <v/>
      </c>
      <c r="C94" s="144" t="str">
        <f>IF(Start!$AB$20=Start!$Z$15,Start!$AE$15,IF(Start!$AB$20=Start!$Z$16,Start!$AE$16, IF(Start!$AB$20=Start!$Z$17,Start!$AE$17, IF(Start!$AB$20=Start!$Z$18,Start!$AE$18,""))))</f>
        <v/>
      </c>
      <c r="D94" s="144"/>
      <c r="E94" s="1196" t="str">
        <f>IF(WorkPlan[[#This Row],[Activity '#]]="","",LOOKUP(H:H,Outcomes!B:B,Outcomes!C:C))</f>
        <v>Endangered Species Protection</v>
      </c>
      <c r="F94" s="1197" t="str">
        <f>IF(MID(WorkPlan[[#This Row],[Activity '#]],5,1)="1","OPP",IF(MID(WorkPlan[[#This Row],[Activity '#]],5,1)="2","OECA","OPP &amp; OECA"))</f>
        <v>OECA</v>
      </c>
      <c r="G94" s="1198" t="s">
        <v>231</v>
      </c>
      <c r="H94" s="1209">
        <f>VALUE(LEFT(WorkPlan[[#This Row],[Activity '#]],2))</f>
        <v>7</v>
      </c>
      <c r="I94" s="1200" t="s">
        <v>623</v>
      </c>
      <c r="J94" s="1200" t="s">
        <v>856</v>
      </c>
      <c r="K94" s="1134"/>
      <c r="L94" s="997" t="str">
        <f>Start!$AG$23</f>
        <v/>
      </c>
      <c r="M94" s="998"/>
      <c r="N94" s="1077"/>
      <c r="O94" s="999" t="s">
        <v>283</v>
      </c>
      <c r="P94" s="1000"/>
      <c r="Q94" s="125"/>
      <c r="R94" s="125"/>
    </row>
    <row r="95" spans="1:18" ht="50" x14ac:dyDescent="0.25">
      <c r="A95" s="143" t="str">
        <f>Start!$U$13</f>
        <v/>
      </c>
      <c r="B95" s="135" t="str">
        <f>IF(Start!$AB$20=Start!$Z$15,Start!$AB$15,IF(Start!$AB$20=Start!$Z$16,Start!$AB$16, IF(Start!$AB$20=Start!$Z$17,Start!$AB$17, IF(Start!$AB$20=Start!$Z$18,Start!$AB$18,""))))</f>
        <v/>
      </c>
      <c r="C95" s="144" t="str">
        <f>IF(Start!$AB$20=Start!$Z$15,Start!$AE$15,IF(Start!$AB$20=Start!$Z$16,Start!$AE$16, IF(Start!$AB$20=Start!$Z$17,Start!$AE$17, IF(Start!$AB$20=Start!$Z$18,Start!$AE$18,""))))</f>
        <v/>
      </c>
      <c r="D95" s="144"/>
      <c r="E95" s="1196" t="str">
        <f>IF(WorkPlan[[#This Row],[Activity '#]]="","",LOOKUP(H:H,Outcomes!B:B,Outcomes!C:C))</f>
        <v>Bed Bugs</v>
      </c>
      <c r="F95" s="1197" t="str">
        <f>IF(MID(WorkPlan[[#This Row],[Activity '#]],5,1)="1","OPP",IF(MID(WorkPlan[[#This Row],[Activity '#]],5,1)="2","OECA","OPP &amp; OECA"))</f>
        <v>OECA</v>
      </c>
      <c r="G95" s="1198" t="s">
        <v>262</v>
      </c>
      <c r="H95" s="1209">
        <f>VALUE(LEFT(WorkPlan[[#This Row],[Activity '#]],2))</f>
        <v>8</v>
      </c>
      <c r="I95" s="1200" t="s">
        <v>614</v>
      </c>
      <c r="J95" s="1200" t="s">
        <v>856</v>
      </c>
      <c r="K95" s="1134"/>
      <c r="L95" s="997" t="str">
        <f>Start!$AG$23</f>
        <v/>
      </c>
      <c r="M95" s="998"/>
      <c r="N95" s="1077"/>
      <c r="O95" s="999" t="s">
        <v>283</v>
      </c>
      <c r="P95" s="1000"/>
      <c r="Q95" s="125"/>
      <c r="R95" s="125"/>
    </row>
    <row r="96" spans="1:18" ht="87.5" x14ac:dyDescent="0.25">
      <c r="A96" s="143" t="str">
        <f>Start!$U$13</f>
        <v/>
      </c>
      <c r="B96" s="135" t="str">
        <f>IF(Start!$AB$20=Start!$Z$15,Start!$AB$15,IF(Start!$AB$20=Start!$Z$16,Start!$AB$16, IF(Start!$AB$20=Start!$Z$17,Start!$AB$17, IF(Start!$AB$20=Start!$Z$18,Start!$AB$18,""))))</f>
        <v/>
      </c>
      <c r="C96" s="144" t="str">
        <f>IF(Start!$AB$20=Start!$Z$15,Start!$AE$15,IF(Start!$AB$20=Start!$Z$16,Start!$AE$16, IF(Start!$AB$20=Start!$Z$17,Start!$AE$17, IF(Start!$AB$20=Start!$Z$18,Start!$AE$18,""))))</f>
        <v/>
      </c>
      <c r="D96" s="144"/>
      <c r="E96" s="1196" t="str">
        <f>IF(WorkPlan[[#This Row],[Activity '#]]="","",LOOKUP(H:H,Outcomes!B:B,Outcomes!C:C))</f>
        <v>Pollinator Protection</v>
      </c>
      <c r="F96" s="1197" t="str">
        <f>IF(MID(WorkPlan[[#This Row],[Activity '#]],5,1)="1","OPP",IF(MID(WorkPlan[[#This Row],[Activity '#]],5,1)="2","OECA","OPP &amp; OECA"))</f>
        <v>OECA</v>
      </c>
      <c r="G96" s="1198" t="s">
        <v>265</v>
      </c>
      <c r="H96" s="1209">
        <f>VALUE(LEFT(WorkPlan[[#This Row],[Activity '#]],2))</f>
        <v>9</v>
      </c>
      <c r="I96" s="1200" t="s">
        <v>618</v>
      </c>
      <c r="J96" s="1200" t="s">
        <v>856</v>
      </c>
      <c r="K96" s="1134"/>
      <c r="L96" s="997" t="str">
        <f>Start!$AG$23</f>
        <v/>
      </c>
      <c r="M96" s="998"/>
      <c r="N96" s="1077"/>
      <c r="O96" s="999" t="s">
        <v>283</v>
      </c>
      <c r="P96" s="1000"/>
      <c r="Q96" s="125"/>
      <c r="R96" s="125"/>
    </row>
    <row r="97" spans="1:18" ht="50" x14ac:dyDescent="0.25">
      <c r="A97" s="143" t="str">
        <f>Start!$U$13</f>
        <v/>
      </c>
      <c r="B97" s="135" t="str">
        <f>IF(Start!$AB$20=Start!$Z$15,Start!$AB$15,IF(Start!$AB$20=Start!$Z$16,Start!$AB$16, IF(Start!$AB$20=Start!$Z$17,Start!$AB$17, IF(Start!$AB$20=Start!$Z$18,Start!$AB$18,""))))</f>
        <v/>
      </c>
      <c r="C97" s="144" t="str">
        <f>IF(Start!$AB$20=Start!$Z$15,Start!$AE$15,IF(Start!$AB$20=Start!$Z$16,Start!$AE$16, IF(Start!$AB$20=Start!$Z$17,Start!$AE$17, IF(Start!$AB$20=Start!$Z$18,Start!$AE$18,""))))</f>
        <v/>
      </c>
      <c r="D97" s="144"/>
      <c r="E97" s="1196" t="str">
        <f>IF(WorkPlan[[#This Row],[Activity '#]]="","",LOOKUP(H:H,Outcomes!B:B,Outcomes!C:C))</f>
        <v>Pollinator Protection</v>
      </c>
      <c r="F97" s="1197" t="str">
        <f>IF(MID(WorkPlan[[#This Row],[Activity '#]],5,1)="1","OPP",IF(MID(WorkPlan[[#This Row],[Activity '#]],5,1)="2","OECA","OPP &amp; OECA"))</f>
        <v>OECA</v>
      </c>
      <c r="G97" s="1198" t="s">
        <v>234</v>
      </c>
      <c r="H97" s="1209">
        <f>VALUE(LEFT(WorkPlan[[#This Row],[Activity '#]],2))</f>
        <v>9</v>
      </c>
      <c r="I97" s="1200" t="s">
        <v>496</v>
      </c>
      <c r="J97" s="1200" t="s">
        <v>856</v>
      </c>
      <c r="K97" s="1134"/>
      <c r="L97" s="997" t="str">
        <f>Start!$AG$23</f>
        <v/>
      </c>
      <c r="M97" s="998"/>
      <c r="N97" s="1077"/>
      <c r="O97" s="999" t="s">
        <v>283</v>
      </c>
      <c r="P97" s="1000"/>
      <c r="Q97" s="125"/>
      <c r="R97" s="125"/>
    </row>
    <row r="98" spans="1:18" ht="50" x14ac:dyDescent="0.25">
      <c r="A98" s="143" t="str">
        <f>Start!$U$13</f>
        <v/>
      </c>
      <c r="B98" s="135" t="str">
        <f>IF(Start!$AB$20=Start!$Z$15,Start!$AB$15,IF(Start!$AB$20=Start!$Z$16,Start!$AB$16, IF(Start!$AB$20=Start!$Z$17,Start!$AB$17, IF(Start!$AB$20=Start!$Z$18,Start!$AB$18,""))))</f>
        <v/>
      </c>
      <c r="C98" s="144" t="str">
        <f>IF(Start!$AB$20=Start!$Z$15,Start!$AE$15,IF(Start!$AB$20=Start!$Z$16,Start!$AE$16, IF(Start!$AB$20=Start!$Z$17,Start!$AE$17, IF(Start!$AB$20=Start!$Z$18,Start!$AE$18,""))))</f>
        <v/>
      </c>
      <c r="D98" s="144"/>
      <c r="E98" s="1355" t="str">
        <f>IF(WorkPlan[[#This Row],[Activity '#]]="","",LOOKUP(H:H,Outcomes!B:B,Outcomes!C:C))</f>
        <v>State and Tribal Coordination and Communication</v>
      </c>
      <c r="F98" s="1356" t="str">
        <f>IF(MID(WorkPlan[[#This Row],[Activity '#]],5,1)="1","OPP",IF(MID(WorkPlan[[#This Row],[Activity '#]],5,1)="2","OECA","OPP &amp; OECA"))</f>
        <v>OPP</v>
      </c>
      <c r="G98" s="1354" t="s">
        <v>855</v>
      </c>
      <c r="H98" s="1357">
        <f>VALUE(LEFT(WorkPlan[[#This Row],[Activity '#]],2))</f>
        <v>12</v>
      </c>
      <c r="I98" s="1358" t="s">
        <v>191</v>
      </c>
      <c r="J98" s="1200" t="s">
        <v>856</v>
      </c>
      <c r="K98" s="1134"/>
      <c r="L98" s="896" t="str">
        <f>Start!$AG$23</f>
        <v/>
      </c>
      <c r="M98" s="897"/>
      <c r="N98" s="1077"/>
      <c r="O98" s="999" t="s">
        <v>283</v>
      </c>
      <c r="P98" s="1000"/>
      <c r="Q98" s="125"/>
      <c r="R98" s="125"/>
    </row>
    <row r="99" spans="1:18" ht="137.5" x14ac:dyDescent="0.25">
      <c r="A99" s="143" t="str">
        <f>Start!$U$13</f>
        <v/>
      </c>
      <c r="B99" s="135" t="str">
        <f>IF(Start!$AB$20=Start!$Z$15,Start!$AB$15,IF(Start!$AB$20=Start!$Z$16,Start!$AB$16, IF(Start!$AB$20=Start!$Z$17,Start!$AB$17, IF(Start!$AB$20=Start!$Z$18,Start!$AB$18,""))))</f>
        <v/>
      </c>
      <c r="C99" s="144" t="str">
        <f>IF(Start!$AB$20=Start!$Z$15,Start!$AE$15,IF(Start!$AB$20=Start!$Z$16,Start!$AE$16, IF(Start!$AB$20=Start!$Z$17,Start!$AE$17, IF(Start!$AB$20=Start!$Z$18,Start!$AE$18,""))))</f>
        <v/>
      </c>
      <c r="D99" s="144"/>
      <c r="E99" s="1196" t="str">
        <f>IF(WorkPlan[[#This Row],[Activity '#]]="","",LOOKUP(H:H,Outcomes!B:B,Outcomes!C:C))</f>
        <v>Supplemental Distributors</v>
      </c>
      <c r="F99" s="1197" t="str">
        <f>IF(MID(WorkPlan[[#This Row],[Activity '#]],5,1)="1","OPP",IF(MID(WorkPlan[[#This Row],[Activity '#]],5,1)="2","OECA","OPP &amp; OECA"))</f>
        <v>OECA</v>
      </c>
      <c r="G99" s="1198" t="s">
        <v>239</v>
      </c>
      <c r="H99" s="1199">
        <f>VALUE(LEFT(WorkPlan[[#This Row],[Activity '#]],2))</f>
        <v>13</v>
      </c>
      <c r="I99" s="1200" t="s">
        <v>534</v>
      </c>
      <c r="J99" s="1200" t="s">
        <v>856</v>
      </c>
      <c r="K99" s="1134"/>
      <c r="L99" s="997" t="str">
        <f>Start!$AG$23</f>
        <v/>
      </c>
      <c r="M99" s="998"/>
      <c r="N99" s="1077"/>
      <c r="O99" s="999" t="s">
        <v>283</v>
      </c>
      <c r="P99" s="1000"/>
      <c r="Q99" s="125"/>
      <c r="R99" s="125"/>
    </row>
    <row r="100" spans="1:18" ht="62.5" x14ac:dyDescent="0.25">
      <c r="A100" s="143" t="str">
        <f>Start!$U$13</f>
        <v/>
      </c>
      <c r="B100" s="135" t="str">
        <f>IF(Start!$AB$20=Start!$Z$15,Start!$AB$15,IF(Start!$AB$20=Start!$Z$16,Start!$AB$16, IF(Start!$AB$20=Start!$Z$17,Start!$AB$17, IF(Start!$AB$20=Start!$Z$18,Start!$AB$18,""))))</f>
        <v/>
      </c>
      <c r="C100" s="144" t="str">
        <f>IF(Start!$AB$20=Start!$Z$15,Start!$AE$15,IF(Start!$AB$20=Start!$Z$16,Start!$AE$16, IF(Start!$AB$20=Start!$Z$17,Start!$AE$17, IF(Start!$AB$20=Start!$Z$18,Start!$AE$18,""))))</f>
        <v/>
      </c>
      <c r="D100" s="144"/>
      <c r="E100" s="1196" t="str">
        <f>IF(WorkPlan[[#This Row],[Activity '#]]="","",LOOKUP(H:H,Outcomes!B:B,Outcomes!C:C))</f>
        <v>Contract Manufacturers</v>
      </c>
      <c r="F100" s="1197" t="str">
        <f>IF(MID(WorkPlan[[#This Row],[Activity '#]],5,1)="1","OPP",IF(MID(WorkPlan[[#This Row],[Activity '#]],5,1)="2","OECA","OPP &amp; OECA"))</f>
        <v>OECA</v>
      </c>
      <c r="G100" s="1198" t="s">
        <v>240</v>
      </c>
      <c r="H100" s="1199">
        <f>VALUE(LEFT(WorkPlan[[#This Row],[Activity '#]],2))</f>
        <v>14</v>
      </c>
      <c r="I100" s="1200" t="s">
        <v>535</v>
      </c>
      <c r="J100" s="1200" t="s">
        <v>856</v>
      </c>
      <c r="K100" s="1134"/>
      <c r="L100" s="997" t="str">
        <f>Start!$AG$23</f>
        <v/>
      </c>
      <c r="M100" s="998"/>
      <c r="N100" s="1077"/>
      <c r="O100" s="999" t="s">
        <v>283</v>
      </c>
      <c r="P100" s="1000"/>
      <c r="Q100" s="125"/>
      <c r="R100" s="125"/>
    </row>
    <row r="101" spans="1:18" ht="25" x14ac:dyDescent="0.25">
      <c r="A101" s="143" t="str">
        <f>Start!$U$13</f>
        <v/>
      </c>
      <c r="B101" s="135" t="str">
        <f>IF(Start!$AB$20=Start!$Z$15,Start!$AB$15,IF(Start!$AB$20=Start!$Z$16,Start!$AB$16, IF(Start!$AB$20=Start!$Z$17,Start!$AB$17, IF(Start!$AB$20=Start!$Z$18,Start!$AB$18,""))))</f>
        <v/>
      </c>
      <c r="C101" s="144" t="str">
        <f>IF(Start!$AB$20=Start!$Z$15,Start!$AE$15,IF(Start!$AB$20=Start!$Z$16,Start!$AE$16, IF(Start!$AB$20=Start!$Z$17,Start!$AE$17, IF(Start!$AB$20=Start!$Z$18,Start!$AE$18,""))))</f>
        <v/>
      </c>
      <c r="D101" s="144"/>
      <c r="E101" s="1196" t="str">
        <f>IF(WorkPlan[[#This Row],[Activity '#]]="","",LOOKUP(H:H,Outcomes!B:B,Outcomes!C:C))</f>
        <v>Imports</v>
      </c>
      <c r="F101" s="1197" t="str">
        <f>IF(MID(WorkPlan[[#This Row],[Activity '#]],5,1)="1","OPP",IF(MID(WorkPlan[[#This Row],[Activity '#]],5,1)="2","OECA","OPP &amp; OECA"))</f>
        <v>OECA</v>
      </c>
      <c r="G101" s="1198" t="s">
        <v>270</v>
      </c>
      <c r="H101" s="1199">
        <f>VALUE(LEFT(WorkPlan[[#This Row],[Activity '#]],2))</f>
        <v>15</v>
      </c>
      <c r="I101" s="1200" t="s">
        <v>497</v>
      </c>
      <c r="J101" s="1200" t="s">
        <v>856</v>
      </c>
      <c r="K101" s="1134"/>
      <c r="L101" s="997" t="str">
        <f>Start!$AG$23</f>
        <v/>
      </c>
      <c r="M101" s="998"/>
      <c r="N101" s="1077"/>
      <c r="O101" s="999" t="s">
        <v>283</v>
      </c>
      <c r="P101" s="1000"/>
      <c r="Q101" s="125"/>
      <c r="R101" s="125"/>
    </row>
    <row r="102" spans="1:18" ht="50" x14ac:dyDescent="0.25">
      <c r="A102" s="145" t="str">
        <f>Start!$U$13</f>
        <v/>
      </c>
      <c r="B102" s="135" t="str">
        <f>IF(Start!$AB$20=Start!$Z$15,Start!$AB$15,IF(Start!$AB$20=Start!$Z$16,Start!$AB$16, IF(Start!$AB$20=Start!$Z$17,Start!$AB$17, IF(Start!$AB$20=Start!$Z$18,Start!$AB$18,""))))</f>
        <v/>
      </c>
      <c r="C102" s="135" t="str">
        <f>IF(Start!$AB$20=Start!$Z$15,Start!$AE$15,IF(Start!$AB$20=Start!$Z$16,Start!$AE$16, IF(Start!$AB$20=Start!$Z$17,Start!$AE$17, IF(Start!$AB$20=Start!$Z$18,Start!$AE$18,""))))</f>
        <v/>
      </c>
      <c r="D102" s="135"/>
      <c r="E102" s="1196" t="str">
        <f>IF(WorkPlan[[#This Row],[Activity '#]]="","",LOOKUP(H:H,Outcomes!B:B,Outcomes!C:C))</f>
        <v>National Data System</v>
      </c>
      <c r="F102" s="1197" t="str">
        <f>IF(MID(WorkPlan[[#This Row],[Activity '#]],5,1)="1","OPP",IF(MID(WorkPlan[[#This Row],[Activity '#]],5,1)="2","OECA","OPP &amp; OECA"))</f>
        <v>OECA</v>
      </c>
      <c r="G102" s="1202" t="s">
        <v>241</v>
      </c>
      <c r="H102" s="1199">
        <f>VALUE(LEFT(WorkPlan[[#This Row],[Activity '#]],2))</f>
        <v>16</v>
      </c>
      <c r="I102" s="1203" t="s">
        <v>192</v>
      </c>
      <c r="J102" s="1200" t="s">
        <v>856</v>
      </c>
      <c r="K102" s="1134"/>
      <c r="L102" s="997" t="str">
        <f>Start!$AG$23</f>
        <v/>
      </c>
      <c r="M102" s="998"/>
      <c r="N102" s="1078"/>
      <c r="O102" s="999" t="s">
        <v>283</v>
      </c>
      <c r="P102" s="1000"/>
      <c r="Q102" s="126"/>
      <c r="R102" s="125"/>
    </row>
    <row r="103" spans="1:18" ht="14.5" x14ac:dyDescent="0.35">
      <c r="A103" t="s">
        <v>115</v>
      </c>
      <c r="B103"/>
      <c r="C103"/>
      <c r="D103"/>
      <c r="E103"/>
      <c r="F103"/>
      <c r="G103"/>
      <c r="H103"/>
      <c r="I103"/>
      <c r="J103">
        <f>SUBTOTAL(103,WorkPlan[Activity Type])</f>
        <v>101</v>
      </c>
      <c r="K103"/>
      <c r="L103"/>
      <c r="M103"/>
      <c r="N103"/>
      <c r="O103"/>
      <c r="P103"/>
      <c r="Q103"/>
      <c r="R103"/>
    </row>
    <row r="107" spans="1:18" x14ac:dyDescent="0.25">
      <c r="C107" s="142"/>
      <c r="D107" s="135"/>
    </row>
  </sheetData>
  <sheetProtection formatCells="0" formatColumns="0" formatRows="0" insertColumns="0" insertRows="0" insertHyperlinks="0" deleteColumns="0" deleteRows="0" sort="0" autoFilter="0" pivotTables="0"/>
  <conditionalFormatting sqref="G2:G47 G53:G76 G78:G102">
    <cfRule type="containsBlanks" dxfId="490" priority="371" stopIfTrue="1">
      <formula>LEN(TRIM(G2))=0</formula>
    </cfRule>
  </conditionalFormatting>
  <conditionalFormatting sqref="L2:L102">
    <cfRule type="cellIs" dxfId="489" priority="352" operator="greaterThan">
      <formula>$C$2</formula>
    </cfRule>
    <cfRule type="cellIs" dxfId="488" priority="353" operator="lessThan">
      <formula>$B$2</formula>
    </cfRule>
  </conditionalFormatting>
  <conditionalFormatting sqref="I40:I46">
    <cfRule type="duplicateValues" dxfId="487" priority="350"/>
    <cfRule type="containsBlanks" dxfId="486" priority="351">
      <formula>LEN(TRIM(I40))=0</formula>
    </cfRule>
  </conditionalFormatting>
  <conditionalFormatting sqref="I69">
    <cfRule type="duplicateValues" dxfId="485" priority="348"/>
    <cfRule type="containsBlanks" dxfId="484" priority="349">
      <formula>LEN(TRIM(I69))=0</formula>
    </cfRule>
  </conditionalFormatting>
  <conditionalFormatting sqref="I92">
    <cfRule type="containsBlanks" dxfId="483" priority="347">
      <formula>LEN(TRIM(I92))=0</formula>
    </cfRule>
  </conditionalFormatting>
  <conditionalFormatting sqref="I48">
    <cfRule type="duplicateValues" dxfId="482" priority="336"/>
    <cfRule type="containsBlanks" dxfId="481" priority="337">
      <formula>LEN(TRIM(I48))=0</formula>
    </cfRule>
  </conditionalFormatting>
  <conditionalFormatting sqref="I48">
    <cfRule type="duplicateValues" dxfId="480" priority="338"/>
  </conditionalFormatting>
  <conditionalFormatting sqref="I49">
    <cfRule type="duplicateValues" dxfId="479" priority="333"/>
    <cfRule type="containsBlanks" dxfId="478" priority="334">
      <formula>LEN(TRIM(I49))=0</formula>
    </cfRule>
  </conditionalFormatting>
  <conditionalFormatting sqref="I49">
    <cfRule type="duplicateValues" dxfId="477" priority="335"/>
  </conditionalFormatting>
  <conditionalFormatting sqref="G52">
    <cfRule type="containsBlanks" dxfId="476" priority="329" stopIfTrue="1">
      <formula>LEN(TRIM(G52))=0</formula>
    </cfRule>
  </conditionalFormatting>
  <conditionalFormatting sqref="G52">
    <cfRule type="duplicateValues" dxfId="475" priority="330" stopIfTrue="1"/>
  </conditionalFormatting>
  <conditionalFormatting sqref="I50">
    <cfRule type="duplicateValues" dxfId="474" priority="318"/>
    <cfRule type="containsBlanks" dxfId="473" priority="319">
      <formula>LEN(TRIM(I50))=0</formula>
    </cfRule>
  </conditionalFormatting>
  <conditionalFormatting sqref="I50">
    <cfRule type="duplicateValues" dxfId="472" priority="320"/>
  </conditionalFormatting>
  <conditionalFormatting sqref="I51">
    <cfRule type="duplicateValues" dxfId="471" priority="315"/>
    <cfRule type="containsBlanks" dxfId="470" priority="316">
      <formula>LEN(TRIM(I51))=0</formula>
    </cfRule>
  </conditionalFormatting>
  <conditionalFormatting sqref="I51">
    <cfRule type="duplicateValues" dxfId="469" priority="317"/>
  </conditionalFormatting>
  <conditionalFormatting sqref="I31">
    <cfRule type="duplicateValues" dxfId="468" priority="312"/>
    <cfRule type="containsBlanks" dxfId="467" priority="313">
      <formula>LEN(TRIM(I31))=0</formula>
    </cfRule>
  </conditionalFormatting>
  <conditionalFormatting sqref="I31">
    <cfRule type="duplicateValues" dxfId="466" priority="314"/>
  </conditionalFormatting>
  <conditionalFormatting sqref="I101:I102 I11:I14 I2:I6 I16:I29 I47 I8:I9 I32:I39 I83:I93 I97:I99 I53:I68">
    <cfRule type="duplicateValues" dxfId="465" priority="1140"/>
    <cfRule type="containsBlanks" dxfId="464" priority="1141">
      <formula>LEN(TRIM(I2))=0</formula>
    </cfRule>
  </conditionalFormatting>
  <conditionalFormatting sqref="G78:G82">
    <cfRule type="duplicateValues" dxfId="463" priority="1202" stopIfTrue="1"/>
  </conditionalFormatting>
  <conditionalFormatting sqref="I94:I95">
    <cfRule type="duplicateValues" dxfId="462" priority="307"/>
    <cfRule type="containsBlanks" dxfId="461" priority="308">
      <formula>LEN(TRIM(I94))=0</formula>
    </cfRule>
  </conditionalFormatting>
  <conditionalFormatting sqref="I94:I95">
    <cfRule type="duplicateValues" dxfId="460" priority="309"/>
  </conditionalFormatting>
  <conditionalFormatting sqref="I96">
    <cfRule type="duplicateValues" dxfId="459" priority="304"/>
    <cfRule type="containsBlanks" dxfId="458" priority="305">
      <formula>LEN(TRIM(I96))=0</formula>
    </cfRule>
  </conditionalFormatting>
  <conditionalFormatting sqref="I96">
    <cfRule type="duplicateValues" dxfId="457" priority="306"/>
  </conditionalFormatting>
  <conditionalFormatting sqref="G77">
    <cfRule type="containsBlanks" dxfId="456" priority="302" stopIfTrue="1">
      <formula>LEN(TRIM(G77))=0</formula>
    </cfRule>
  </conditionalFormatting>
  <conditionalFormatting sqref="G77">
    <cfRule type="duplicateValues" dxfId="455" priority="303" stopIfTrue="1"/>
  </conditionalFormatting>
  <conditionalFormatting sqref="G48:G51">
    <cfRule type="containsBlanks" dxfId="454" priority="300" stopIfTrue="1">
      <formula>LEN(TRIM(G48))=0</formula>
    </cfRule>
  </conditionalFormatting>
  <conditionalFormatting sqref="G48:G51">
    <cfRule type="duplicateValues" dxfId="453" priority="301" stopIfTrue="1"/>
  </conditionalFormatting>
  <conditionalFormatting sqref="J83:J86">
    <cfRule type="cellIs" dxfId="452" priority="299" operator="equal">
      <formula>"Required"</formula>
    </cfRule>
  </conditionalFormatting>
  <conditionalFormatting sqref="I101:I102 I104:I65487 I99 G83:G102 G2:G47 G53:G76">
    <cfRule type="duplicateValues" dxfId="451" priority="1203" stopIfTrue="1"/>
  </conditionalFormatting>
  <conditionalFormatting sqref="I83:I93 I2:I29 I32:I47 I97:I102 I53:I69">
    <cfRule type="duplicateValues" dxfId="450" priority="1275"/>
  </conditionalFormatting>
  <conditionalFormatting sqref="I30">
    <cfRule type="duplicateValues" dxfId="449" priority="292"/>
    <cfRule type="containsBlanks" dxfId="448" priority="293">
      <formula>LEN(TRIM(I30))=0</formula>
    </cfRule>
  </conditionalFormatting>
  <conditionalFormatting sqref="I30">
    <cfRule type="duplicateValues" dxfId="447" priority="294"/>
  </conditionalFormatting>
  <conditionalFormatting sqref="J53">
    <cfRule type="duplicateValues" dxfId="446" priority="289"/>
    <cfRule type="containsBlanks" dxfId="445" priority="290">
      <formula>LEN(TRIM(J53))=0</formula>
    </cfRule>
  </conditionalFormatting>
  <conditionalFormatting sqref="J53">
    <cfRule type="duplicateValues" dxfId="444" priority="291"/>
  </conditionalFormatting>
  <conditionalFormatting sqref="J54">
    <cfRule type="duplicateValues" dxfId="443" priority="286"/>
    <cfRule type="containsBlanks" dxfId="442" priority="287">
      <formula>LEN(TRIM(J54))=0</formula>
    </cfRule>
  </conditionalFormatting>
  <conditionalFormatting sqref="J54">
    <cfRule type="duplicateValues" dxfId="441" priority="288"/>
  </conditionalFormatting>
  <conditionalFormatting sqref="J55">
    <cfRule type="duplicateValues" dxfId="440" priority="283"/>
    <cfRule type="containsBlanks" dxfId="439" priority="284">
      <formula>LEN(TRIM(J55))=0</formula>
    </cfRule>
  </conditionalFormatting>
  <conditionalFormatting sqref="J55">
    <cfRule type="duplicateValues" dxfId="438" priority="285"/>
  </conditionalFormatting>
  <conditionalFormatting sqref="J56">
    <cfRule type="duplicateValues" dxfId="437" priority="280"/>
    <cfRule type="containsBlanks" dxfId="436" priority="281">
      <formula>LEN(TRIM(J56))=0</formula>
    </cfRule>
  </conditionalFormatting>
  <conditionalFormatting sqref="J56">
    <cfRule type="duplicateValues" dxfId="435" priority="282"/>
  </conditionalFormatting>
  <conditionalFormatting sqref="J57">
    <cfRule type="duplicateValues" dxfId="434" priority="277"/>
    <cfRule type="containsBlanks" dxfId="433" priority="278">
      <formula>LEN(TRIM(J57))=0</formula>
    </cfRule>
  </conditionalFormatting>
  <conditionalFormatting sqref="J57">
    <cfRule type="duplicateValues" dxfId="432" priority="279"/>
  </conditionalFormatting>
  <conditionalFormatting sqref="J58">
    <cfRule type="duplicateValues" dxfId="431" priority="274"/>
    <cfRule type="containsBlanks" dxfId="430" priority="275">
      <formula>LEN(TRIM(J58))=0</formula>
    </cfRule>
  </conditionalFormatting>
  <conditionalFormatting sqref="J58">
    <cfRule type="duplicateValues" dxfId="429" priority="276"/>
  </conditionalFormatting>
  <conditionalFormatting sqref="J59">
    <cfRule type="duplicateValues" dxfId="428" priority="271"/>
    <cfRule type="containsBlanks" dxfId="427" priority="272">
      <formula>LEN(TRIM(J59))=0</formula>
    </cfRule>
  </conditionalFormatting>
  <conditionalFormatting sqref="J59">
    <cfRule type="duplicateValues" dxfId="426" priority="273"/>
  </conditionalFormatting>
  <conditionalFormatting sqref="J60">
    <cfRule type="duplicateValues" dxfId="425" priority="268"/>
    <cfRule type="containsBlanks" dxfId="424" priority="269">
      <formula>LEN(TRIM(J60))=0</formula>
    </cfRule>
  </conditionalFormatting>
  <conditionalFormatting sqref="J60">
    <cfRule type="duplicateValues" dxfId="423" priority="270"/>
  </conditionalFormatting>
  <conditionalFormatting sqref="J61">
    <cfRule type="duplicateValues" dxfId="422" priority="265"/>
    <cfRule type="containsBlanks" dxfId="421" priority="266">
      <formula>LEN(TRIM(J61))=0</formula>
    </cfRule>
  </conditionalFormatting>
  <conditionalFormatting sqref="J61">
    <cfRule type="duplicateValues" dxfId="420" priority="267"/>
  </conditionalFormatting>
  <conditionalFormatting sqref="J62">
    <cfRule type="duplicateValues" dxfId="419" priority="262"/>
    <cfRule type="containsBlanks" dxfId="418" priority="263">
      <formula>LEN(TRIM(J62))=0</formula>
    </cfRule>
  </conditionalFormatting>
  <conditionalFormatting sqref="J62">
    <cfRule type="duplicateValues" dxfId="417" priority="264"/>
  </conditionalFormatting>
  <conditionalFormatting sqref="J63">
    <cfRule type="duplicateValues" dxfId="416" priority="259"/>
    <cfRule type="containsBlanks" dxfId="415" priority="260">
      <formula>LEN(TRIM(J63))=0</formula>
    </cfRule>
  </conditionalFormatting>
  <conditionalFormatting sqref="J63">
    <cfRule type="duplicateValues" dxfId="414" priority="261"/>
  </conditionalFormatting>
  <conditionalFormatting sqref="J64">
    <cfRule type="duplicateValues" dxfId="413" priority="256"/>
    <cfRule type="containsBlanks" dxfId="412" priority="257">
      <formula>LEN(TRIM(J64))=0</formula>
    </cfRule>
  </conditionalFormatting>
  <conditionalFormatting sqref="J64">
    <cfRule type="duplicateValues" dxfId="411" priority="258"/>
  </conditionalFormatting>
  <conditionalFormatting sqref="J65">
    <cfRule type="duplicateValues" dxfId="410" priority="253"/>
    <cfRule type="containsBlanks" dxfId="409" priority="254">
      <formula>LEN(TRIM(J65))=0</formula>
    </cfRule>
  </conditionalFormatting>
  <conditionalFormatting sqref="J65">
    <cfRule type="duplicateValues" dxfId="408" priority="255"/>
  </conditionalFormatting>
  <conditionalFormatting sqref="J66">
    <cfRule type="duplicateValues" dxfId="407" priority="250"/>
    <cfRule type="containsBlanks" dxfId="406" priority="251">
      <formula>LEN(TRIM(J66))=0</formula>
    </cfRule>
  </conditionalFormatting>
  <conditionalFormatting sqref="J66">
    <cfRule type="duplicateValues" dxfId="405" priority="252"/>
  </conditionalFormatting>
  <conditionalFormatting sqref="J67">
    <cfRule type="duplicateValues" dxfId="404" priority="247"/>
    <cfRule type="containsBlanks" dxfId="403" priority="248">
      <formula>LEN(TRIM(J67))=0</formula>
    </cfRule>
  </conditionalFormatting>
  <conditionalFormatting sqref="J67">
    <cfRule type="duplicateValues" dxfId="402" priority="249"/>
  </conditionalFormatting>
  <conditionalFormatting sqref="J68">
    <cfRule type="duplicateValues" dxfId="401" priority="244"/>
    <cfRule type="containsBlanks" dxfId="400" priority="245">
      <formula>LEN(TRIM(J68))=0</formula>
    </cfRule>
  </conditionalFormatting>
  <conditionalFormatting sqref="J68">
    <cfRule type="duplicateValues" dxfId="399" priority="246"/>
  </conditionalFormatting>
  <conditionalFormatting sqref="J69">
    <cfRule type="duplicateValues" dxfId="398" priority="241"/>
    <cfRule type="containsBlanks" dxfId="397" priority="242">
      <formula>LEN(TRIM(J69))=0</formula>
    </cfRule>
  </conditionalFormatting>
  <conditionalFormatting sqref="J69">
    <cfRule type="duplicateValues" dxfId="396" priority="243"/>
  </conditionalFormatting>
  <conditionalFormatting sqref="J70">
    <cfRule type="duplicateValues" dxfId="395" priority="238"/>
    <cfRule type="containsBlanks" dxfId="394" priority="239">
      <formula>LEN(TRIM(J70))=0</formula>
    </cfRule>
  </conditionalFormatting>
  <conditionalFormatting sqref="J70">
    <cfRule type="duplicateValues" dxfId="393" priority="240"/>
  </conditionalFormatting>
  <conditionalFormatting sqref="J71">
    <cfRule type="duplicateValues" dxfId="392" priority="235"/>
    <cfRule type="containsBlanks" dxfId="391" priority="236">
      <formula>LEN(TRIM(J71))=0</formula>
    </cfRule>
  </conditionalFormatting>
  <conditionalFormatting sqref="J71">
    <cfRule type="duplicateValues" dxfId="390" priority="237"/>
  </conditionalFormatting>
  <conditionalFormatting sqref="J72">
    <cfRule type="duplicateValues" dxfId="389" priority="232"/>
    <cfRule type="containsBlanks" dxfId="388" priority="233">
      <formula>LEN(TRIM(J72))=0</formula>
    </cfRule>
  </conditionalFormatting>
  <conditionalFormatting sqref="J72">
    <cfRule type="duplicateValues" dxfId="387" priority="234"/>
  </conditionalFormatting>
  <conditionalFormatting sqref="J73">
    <cfRule type="duplicateValues" dxfId="386" priority="229"/>
    <cfRule type="containsBlanks" dxfId="385" priority="230">
      <formula>LEN(TRIM(J73))=0</formula>
    </cfRule>
  </conditionalFormatting>
  <conditionalFormatting sqref="J73">
    <cfRule type="duplicateValues" dxfId="384" priority="231"/>
  </conditionalFormatting>
  <conditionalFormatting sqref="J74">
    <cfRule type="duplicateValues" dxfId="383" priority="226"/>
    <cfRule type="containsBlanks" dxfId="382" priority="227">
      <formula>LEN(TRIM(J74))=0</formula>
    </cfRule>
  </conditionalFormatting>
  <conditionalFormatting sqref="J74">
    <cfRule type="duplicateValues" dxfId="381" priority="228"/>
  </conditionalFormatting>
  <conditionalFormatting sqref="J75">
    <cfRule type="duplicateValues" dxfId="380" priority="223"/>
    <cfRule type="containsBlanks" dxfId="379" priority="224">
      <formula>LEN(TRIM(J75))=0</formula>
    </cfRule>
  </conditionalFormatting>
  <conditionalFormatting sqref="J75">
    <cfRule type="duplicateValues" dxfId="378" priority="225"/>
  </conditionalFormatting>
  <conditionalFormatting sqref="J76">
    <cfRule type="duplicateValues" dxfId="377" priority="220"/>
    <cfRule type="containsBlanks" dxfId="376" priority="221">
      <formula>LEN(TRIM(J76))=0</formula>
    </cfRule>
  </conditionalFormatting>
  <conditionalFormatting sqref="J76">
    <cfRule type="duplicateValues" dxfId="375" priority="222"/>
  </conditionalFormatting>
  <conditionalFormatting sqref="J77">
    <cfRule type="duplicateValues" dxfId="374" priority="217"/>
    <cfRule type="containsBlanks" dxfId="373" priority="218">
      <formula>LEN(TRIM(J77))=0</formula>
    </cfRule>
  </conditionalFormatting>
  <conditionalFormatting sqref="J77">
    <cfRule type="duplicateValues" dxfId="372" priority="219"/>
  </conditionalFormatting>
  <conditionalFormatting sqref="J78">
    <cfRule type="duplicateValues" dxfId="371" priority="214"/>
    <cfRule type="containsBlanks" dxfId="370" priority="215">
      <formula>LEN(TRIM(J78))=0</formula>
    </cfRule>
  </conditionalFormatting>
  <conditionalFormatting sqref="J78">
    <cfRule type="duplicateValues" dxfId="369" priority="216"/>
  </conditionalFormatting>
  <conditionalFormatting sqref="J79">
    <cfRule type="duplicateValues" dxfId="368" priority="211"/>
    <cfRule type="containsBlanks" dxfId="367" priority="212">
      <formula>LEN(TRIM(J79))=0</formula>
    </cfRule>
  </conditionalFormatting>
  <conditionalFormatting sqref="J79">
    <cfRule type="duplicateValues" dxfId="366" priority="213"/>
  </conditionalFormatting>
  <conditionalFormatting sqref="J80">
    <cfRule type="duplicateValues" dxfId="365" priority="208"/>
    <cfRule type="containsBlanks" dxfId="364" priority="209">
      <formula>LEN(TRIM(J80))=0</formula>
    </cfRule>
  </conditionalFormatting>
  <conditionalFormatting sqref="J80">
    <cfRule type="duplicateValues" dxfId="363" priority="210"/>
  </conditionalFormatting>
  <conditionalFormatting sqref="J81">
    <cfRule type="duplicateValues" dxfId="362" priority="205"/>
    <cfRule type="containsBlanks" dxfId="361" priority="206">
      <formula>LEN(TRIM(J81))=0</formula>
    </cfRule>
  </conditionalFormatting>
  <conditionalFormatting sqref="J81">
    <cfRule type="duplicateValues" dxfId="360" priority="207"/>
  </conditionalFormatting>
  <conditionalFormatting sqref="J82">
    <cfRule type="duplicateValues" dxfId="359" priority="202"/>
    <cfRule type="containsBlanks" dxfId="358" priority="203">
      <formula>LEN(TRIM(J82))=0</formula>
    </cfRule>
  </conditionalFormatting>
  <conditionalFormatting sqref="J82">
    <cfRule type="duplicateValues" dxfId="357" priority="204"/>
  </conditionalFormatting>
  <conditionalFormatting sqref="J87">
    <cfRule type="duplicateValues" dxfId="356" priority="199"/>
    <cfRule type="containsBlanks" dxfId="355" priority="200">
      <formula>LEN(TRIM(J87))=0</formula>
    </cfRule>
  </conditionalFormatting>
  <conditionalFormatting sqref="J87">
    <cfRule type="duplicateValues" dxfId="354" priority="201"/>
  </conditionalFormatting>
  <conditionalFormatting sqref="J88">
    <cfRule type="duplicateValues" dxfId="353" priority="196"/>
    <cfRule type="containsBlanks" dxfId="352" priority="197">
      <formula>LEN(TRIM(J88))=0</formula>
    </cfRule>
  </conditionalFormatting>
  <conditionalFormatting sqref="J88">
    <cfRule type="duplicateValues" dxfId="351" priority="198"/>
  </conditionalFormatting>
  <conditionalFormatting sqref="J89">
    <cfRule type="duplicateValues" dxfId="350" priority="193"/>
    <cfRule type="containsBlanks" dxfId="349" priority="194">
      <formula>LEN(TRIM(J89))=0</formula>
    </cfRule>
  </conditionalFormatting>
  <conditionalFormatting sqref="J89">
    <cfRule type="duplicateValues" dxfId="348" priority="195"/>
  </conditionalFormatting>
  <conditionalFormatting sqref="J90">
    <cfRule type="duplicateValues" dxfId="347" priority="190"/>
    <cfRule type="containsBlanks" dxfId="346" priority="191">
      <formula>LEN(TRIM(J90))=0</formula>
    </cfRule>
  </conditionalFormatting>
  <conditionalFormatting sqref="J90">
    <cfRule type="duplicateValues" dxfId="345" priority="192"/>
  </conditionalFormatting>
  <conditionalFormatting sqref="J91">
    <cfRule type="duplicateValues" dxfId="344" priority="187"/>
    <cfRule type="containsBlanks" dxfId="343" priority="188">
      <formula>LEN(TRIM(J91))=0</formula>
    </cfRule>
  </conditionalFormatting>
  <conditionalFormatting sqref="J91">
    <cfRule type="duplicateValues" dxfId="342" priority="189"/>
  </conditionalFormatting>
  <conditionalFormatting sqref="J92">
    <cfRule type="duplicateValues" dxfId="341" priority="184"/>
    <cfRule type="containsBlanks" dxfId="340" priority="185">
      <formula>LEN(TRIM(J92))=0</formula>
    </cfRule>
  </conditionalFormatting>
  <conditionalFormatting sqref="J92">
    <cfRule type="duplicateValues" dxfId="339" priority="186"/>
  </conditionalFormatting>
  <conditionalFormatting sqref="J93">
    <cfRule type="duplicateValues" dxfId="338" priority="181"/>
    <cfRule type="containsBlanks" dxfId="337" priority="182">
      <formula>LEN(TRIM(J93))=0</formula>
    </cfRule>
  </conditionalFormatting>
  <conditionalFormatting sqref="J93">
    <cfRule type="duplicateValues" dxfId="336" priority="183"/>
  </conditionalFormatting>
  <conditionalFormatting sqref="J94">
    <cfRule type="duplicateValues" dxfId="335" priority="178"/>
    <cfRule type="containsBlanks" dxfId="334" priority="179">
      <formula>LEN(TRIM(J94))=0</formula>
    </cfRule>
  </conditionalFormatting>
  <conditionalFormatting sqref="J94">
    <cfRule type="duplicateValues" dxfId="333" priority="180"/>
  </conditionalFormatting>
  <conditionalFormatting sqref="J95">
    <cfRule type="duplicateValues" dxfId="332" priority="175"/>
    <cfRule type="containsBlanks" dxfId="331" priority="176">
      <formula>LEN(TRIM(J95))=0</formula>
    </cfRule>
  </conditionalFormatting>
  <conditionalFormatting sqref="J95">
    <cfRule type="duplicateValues" dxfId="330" priority="177"/>
  </conditionalFormatting>
  <conditionalFormatting sqref="J96">
    <cfRule type="duplicateValues" dxfId="329" priority="172"/>
    <cfRule type="containsBlanks" dxfId="328" priority="173">
      <formula>LEN(TRIM(J96))=0</formula>
    </cfRule>
  </conditionalFormatting>
  <conditionalFormatting sqref="J96">
    <cfRule type="duplicateValues" dxfId="327" priority="174"/>
  </conditionalFormatting>
  <conditionalFormatting sqref="J97">
    <cfRule type="duplicateValues" dxfId="326" priority="169"/>
    <cfRule type="containsBlanks" dxfId="325" priority="170">
      <formula>LEN(TRIM(J97))=0</formula>
    </cfRule>
  </conditionalFormatting>
  <conditionalFormatting sqref="J97">
    <cfRule type="duplicateValues" dxfId="324" priority="171"/>
  </conditionalFormatting>
  <conditionalFormatting sqref="J98">
    <cfRule type="duplicateValues" dxfId="323" priority="166"/>
    <cfRule type="containsBlanks" dxfId="322" priority="167">
      <formula>LEN(TRIM(J98))=0</formula>
    </cfRule>
  </conditionalFormatting>
  <conditionalFormatting sqref="J98">
    <cfRule type="duplicateValues" dxfId="321" priority="168"/>
  </conditionalFormatting>
  <conditionalFormatting sqref="J99">
    <cfRule type="duplicateValues" dxfId="320" priority="163"/>
    <cfRule type="containsBlanks" dxfId="319" priority="164">
      <formula>LEN(TRIM(J99))=0</formula>
    </cfRule>
  </conditionalFormatting>
  <conditionalFormatting sqref="J99">
    <cfRule type="duplicateValues" dxfId="318" priority="165"/>
  </conditionalFormatting>
  <conditionalFormatting sqref="J100">
    <cfRule type="duplicateValues" dxfId="317" priority="160"/>
    <cfRule type="containsBlanks" dxfId="316" priority="161">
      <formula>LEN(TRIM(J100))=0</formula>
    </cfRule>
  </conditionalFormatting>
  <conditionalFormatting sqref="J100">
    <cfRule type="duplicateValues" dxfId="315" priority="162"/>
  </conditionalFormatting>
  <conditionalFormatting sqref="J101">
    <cfRule type="duplicateValues" dxfId="314" priority="157"/>
    <cfRule type="containsBlanks" dxfId="313" priority="158">
      <formula>LEN(TRIM(J101))=0</formula>
    </cfRule>
  </conditionalFormatting>
  <conditionalFormatting sqref="J101">
    <cfRule type="duplicateValues" dxfId="312" priority="159"/>
  </conditionalFormatting>
  <conditionalFormatting sqref="J102">
    <cfRule type="duplicateValues" dxfId="311" priority="154"/>
    <cfRule type="containsBlanks" dxfId="310" priority="155">
      <formula>LEN(TRIM(J102))=0</formula>
    </cfRule>
  </conditionalFormatting>
  <conditionalFormatting sqref="J102">
    <cfRule type="duplicateValues" dxfId="309" priority="156"/>
  </conditionalFormatting>
  <conditionalFormatting sqref="J2">
    <cfRule type="duplicateValues" dxfId="308" priority="151"/>
    <cfRule type="containsBlanks" dxfId="307" priority="152">
      <formula>LEN(TRIM(J2))=0</formula>
    </cfRule>
  </conditionalFormatting>
  <conditionalFormatting sqref="J2">
    <cfRule type="duplicateValues" dxfId="306" priority="153"/>
  </conditionalFormatting>
  <conditionalFormatting sqref="J3">
    <cfRule type="duplicateValues" dxfId="305" priority="148"/>
    <cfRule type="containsBlanks" dxfId="304" priority="149">
      <formula>LEN(TRIM(J3))=0</formula>
    </cfRule>
  </conditionalFormatting>
  <conditionalFormatting sqref="J3">
    <cfRule type="duplicateValues" dxfId="303" priority="150"/>
  </conditionalFormatting>
  <conditionalFormatting sqref="J4">
    <cfRule type="duplicateValues" dxfId="302" priority="145"/>
    <cfRule type="containsBlanks" dxfId="301" priority="146">
      <formula>LEN(TRIM(J4))=0</formula>
    </cfRule>
  </conditionalFormatting>
  <conditionalFormatting sqref="J4">
    <cfRule type="duplicateValues" dxfId="300" priority="147"/>
  </conditionalFormatting>
  <conditionalFormatting sqref="J5">
    <cfRule type="duplicateValues" dxfId="299" priority="142"/>
    <cfRule type="containsBlanks" dxfId="298" priority="143">
      <formula>LEN(TRIM(J5))=0</formula>
    </cfRule>
  </conditionalFormatting>
  <conditionalFormatting sqref="J5">
    <cfRule type="duplicateValues" dxfId="297" priority="144"/>
  </conditionalFormatting>
  <conditionalFormatting sqref="J6">
    <cfRule type="duplicateValues" dxfId="296" priority="139"/>
    <cfRule type="containsBlanks" dxfId="295" priority="140">
      <formula>LEN(TRIM(J6))=0</formula>
    </cfRule>
  </conditionalFormatting>
  <conditionalFormatting sqref="J6">
    <cfRule type="duplicateValues" dxfId="294" priority="141"/>
  </conditionalFormatting>
  <conditionalFormatting sqref="J7">
    <cfRule type="duplicateValues" dxfId="293" priority="136"/>
    <cfRule type="containsBlanks" dxfId="292" priority="137">
      <formula>LEN(TRIM(J7))=0</formula>
    </cfRule>
  </conditionalFormatting>
  <conditionalFormatting sqref="J7">
    <cfRule type="duplicateValues" dxfId="291" priority="138"/>
  </conditionalFormatting>
  <conditionalFormatting sqref="J8">
    <cfRule type="duplicateValues" dxfId="290" priority="133"/>
    <cfRule type="containsBlanks" dxfId="289" priority="134">
      <formula>LEN(TRIM(J8))=0</formula>
    </cfRule>
  </conditionalFormatting>
  <conditionalFormatting sqref="J8">
    <cfRule type="duplicateValues" dxfId="288" priority="135"/>
  </conditionalFormatting>
  <conditionalFormatting sqref="J9">
    <cfRule type="duplicateValues" dxfId="287" priority="130"/>
    <cfRule type="containsBlanks" dxfId="286" priority="131">
      <formula>LEN(TRIM(J9))=0</formula>
    </cfRule>
  </conditionalFormatting>
  <conditionalFormatting sqref="J9">
    <cfRule type="duplicateValues" dxfId="285" priority="132"/>
  </conditionalFormatting>
  <conditionalFormatting sqref="J10">
    <cfRule type="duplicateValues" dxfId="284" priority="127"/>
    <cfRule type="containsBlanks" dxfId="283" priority="128">
      <formula>LEN(TRIM(J10))=0</formula>
    </cfRule>
  </conditionalFormatting>
  <conditionalFormatting sqref="J10">
    <cfRule type="duplicateValues" dxfId="282" priority="129"/>
  </conditionalFormatting>
  <conditionalFormatting sqref="J11">
    <cfRule type="duplicateValues" dxfId="281" priority="124"/>
    <cfRule type="containsBlanks" dxfId="280" priority="125">
      <formula>LEN(TRIM(J11))=0</formula>
    </cfRule>
  </conditionalFormatting>
  <conditionalFormatting sqref="J11">
    <cfRule type="duplicateValues" dxfId="279" priority="126"/>
  </conditionalFormatting>
  <conditionalFormatting sqref="J12">
    <cfRule type="duplicateValues" dxfId="278" priority="121"/>
    <cfRule type="containsBlanks" dxfId="277" priority="122">
      <formula>LEN(TRIM(J12))=0</formula>
    </cfRule>
  </conditionalFormatting>
  <conditionalFormatting sqref="J12">
    <cfRule type="duplicateValues" dxfId="276" priority="123"/>
  </conditionalFormatting>
  <conditionalFormatting sqref="J13">
    <cfRule type="duplicateValues" dxfId="275" priority="118"/>
    <cfRule type="containsBlanks" dxfId="274" priority="119">
      <formula>LEN(TRIM(J13))=0</formula>
    </cfRule>
  </conditionalFormatting>
  <conditionalFormatting sqref="J13">
    <cfRule type="duplicateValues" dxfId="273" priority="120"/>
  </conditionalFormatting>
  <conditionalFormatting sqref="J14">
    <cfRule type="duplicateValues" dxfId="272" priority="115"/>
    <cfRule type="containsBlanks" dxfId="271" priority="116">
      <formula>LEN(TRIM(J14))=0</formula>
    </cfRule>
  </conditionalFormatting>
  <conditionalFormatting sqref="J14">
    <cfRule type="duplicateValues" dxfId="270" priority="117"/>
  </conditionalFormatting>
  <conditionalFormatting sqref="J15">
    <cfRule type="duplicateValues" dxfId="269" priority="112"/>
    <cfRule type="containsBlanks" dxfId="268" priority="113">
      <formula>LEN(TRIM(J15))=0</formula>
    </cfRule>
  </conditionalFormatting>
  <conditionalFormatting sqref="J15">
    <cfRule type="duplicateValues" dxfId="267" priority="114"/>
  </conditionalFormatting>
  <conditionalFormatting sqref="J16">
    <cfRule type="duplicateValues" dxfId="266" priority="109"/>
    <cfRule type="containsBlanks" dxfId="265" priority="110">
      <formula>LEN(TRIM(J16))=0</formula>
    </cfRule>
  </conditionalFormatting>
  <conditionalFormatting sqref="J16">
    <cfRule type="duplicateValues" dxfId="264" priority="111"/>
  </conditionalFormatting>
  <conditionalFormatting sqref="J17">
    <cfRule type="duplicateValues" dxfId="263" priority="106"/>
    <cfRule type="containsBlanks" dxfId="262" priority="107">
      <formula>LEN(TRIM(J17))=0</formula>
    </cfRule>
  </conditionalFormatting>
  <conditionalFormatting sqref="J17">
    <cfRule type="duplicateValues" dxfId="261" priority="108"/>
  </conditionalFormatting>
  <conditionalFormatting sqref="J18">
    <cfRule type="duplicateValues" dxfId="260" priority="103"/>
    <cfRule type="containsBlanks" dxfId="259" priority="104">
      <formula>LEN(TRIM(J18))=0</formula>
    </cfRule>
  </conditionalFormatting>
  <conditionalFormatting sqref="J18">
    <cfRule type="duplicateValues" dxfId="258" priority="105"/>
  </conditionalFormatting>
  <conditionalFormatting sqref="J19">
    <cfRule type="duplicateValues" dxfId="257" priority="100"/>
    <cfRule type="containsBlanks" dxfId="256" priority="101">
      <formula>LEN(TRIM(J19))=0</formula>
    </cfRule>
  </conditionalFormatting>
  <conditionalFormatting sqref="J19">
    <cfRule type="duplicateValues" dxfId="255" priority="102"/>
  </conditionalFormatting>
  <conditionalFormatting sqref="J20">
    <cfRule type="duplicateValues" dxfId="254" priority="97"/>
    <cfRule type="containsBlanks" dxfId="253" priority="98">
      <formula>LEN(TRIM(J20))=0</formula>
    </cfRule>
  </conditionalFormatting>
  <conditionalFormatting sqref="J20">
    <cfRule type="duplicateValues" dxfId="252" priority="99"/>
  </conditionalFormatting>
  <conditionalFormatting sqref="J21">
    <cfRule type="duplicateValues" dxfId="251" priority="94"/>
    <cfRule type="containsBlanks" dxfId="250" priority="95">
      <formula>LEN(TRIM(J21))=0</formula>
    </cfRule>
  </conditionalFormatting>
  <conditionalFormatting sqref="J21">
    <cfRule type="duplicateValues" dxfId="249" priority="96"/>
  </conditionalFormatting>
  <conditionalFormatting sqref="J22">
    <cfRule type="duplicateValues" dxfId="248" priority="91"/>
    <cfRule type="containsBlanks" dxfId="247" priority="92">
      <formula>LEN(TRIM(J22))=0</formula>
    </cfRule>
  </conditionalFormatting>
  <conditionalFormatting sqref="J22">
    <cfRule type="duplicateValues" dxfId="246" priority="93"/>
  </conditionalFormatting>
  <conditionalFormatting sqref="J23">
    <cfRule type="duplicateValues" dxfId="245" priority="88"/>
    <cfRule type="containsBlanks" dxfId="244" priority="89">
      <formula>LEN(TRIM(J23))=0</formula>
    </cfRule>
  </conditionalFormatting>
  <conditionalFormatting sqref="J23">
    <cfRule type="duplicateValues" dxfId="243" priority="90"/>
  </conditionalFormatting>
  <conditionalFormatting sqref="J24">
    <cfRule type="duplicateValues" dxfId="242" priority="85"/>
    <cfRule type="containsBlanks" dxfId="241" priority="86">
      <formula>LEN(TRIM(J24))=0</formula>
    </cfRule>
  </conditionalFormatting>
  <conditionalFormatting sqref="J24">
    <cfRule type="duplicateValues" dxfId="240" priority="87"/>
  </conditionalFormatting>
  <conditionalFormatting sqref="J25">
    <cfRule type="duplicateValues" dxfId="239" priority="82"/>
    <cfRule type="containsBlanks" dxfId="238" priority="83">
      <formula>LEN(TRIM(J25))=0</formula>
    </cfRule>
  </conditionalFormatting>
  <conditionalFormatting sqref="J25">
    <cfRule type="duplicateValues" dxfId="237" priority="84"/>
  </conditionalFormatting>
  <conditionalFormatting sqref="J26">
    <cfRule type="duplicateValues" dxfId="236" priority="79"/>
    <cfRule type="containsBlanks" dxfId="235" priority="80">
      <formula>LEN(TRIM(J26))=0</formula>
    </cfRule>
  </conditionalFormatting>
  <conditionalFormatting sqref="J26">
    <cfRule type="duplicateValues" dxfId="234" priority="81"/>
  </conditionalFormatting>
  <conditionalFormatting sqref="J27">
    <cfRule type="duplicateValues" dxfId="233" priority="76"/>
    <cfRule type="containsBlanks" dxfId="232" priority="77">
      <formula>LEN(TRIM(J27))=0</formula>
    </cfRule>
  </conditionalFormatting>
  <conditionalFormatting sqref="J27">
    <cfRule type="duplicateValues" dxfId="231" priority="78"/>
  </conditionalFormatting>
  <conditionalFormatting sqref="J30">
    <cfRule type="duplicateValues" dxfId="230" priority="70"/>
    <cfRule type="containsBlanks" dxfId="229" priority="71">
      <formula>LEN(TRIM(J30))=0</formula>
    </cfRule>
  </conditionalFormatting>
  <conditionalFormatting sqref="J30">
    <cfRule type="duplicateValues" dxfId="228" priority="72"/>
  </conditionalFormatting>
  <conditionalFormatting sqref="J31">
    <cfRule type="duplicateValues" dxfId="227" priority="67"/>
    <cfRule type="containsBlanks" dxfId="226" priority="68">
      <formula>LEN(TRIM(J31))=0</formula>
    </cfRule>
  </conditionalFormatting>
  <conditionalFormatting sqref="J31">
    <cfRule type="duplicateValues" dxfId="225" priority="69"/>
  </conditionalFormatting>
  <conditionalFormatting sqref="J32">
    <cfRule type="duplicateValues" dxfId="224" priority="64"/>
    <cfRule type="containsBlanks" dxfId="223" priority="65">
      <formula>LEN(TRIM(J32))=0</formula>
    </cfRule>
  </conditionalFormatting>
  <conditionalFormatting sqref="J32">
    <cfRule type="duplicateValues" dxfId="222" priority="66"/>
  </conditionalFormatting>
  <conditionalFormatting sqref="J33">
    <cfRule type="duplicateValues" dxfId="221" priority="61"/>
    <cfRule type="containsBlanks" dxfId="220" priority="62">
      <formula>LEN(TRIM(J33))=0</formula>
    </cfRule>
  </conditionalFormatting>
  <conditionalFormatting sqref="J33">
    <cfRule type="duplicateValues" dxfId="219" priority="63"/>
  </conditionalFormatting>
  <conditionalFormatting sqref="J34">
    <cfRule type="duplicateValues" dxfId="218" priority="58"/>
    <cfRule type="containsBlanks" dxfId="217" priority="59">
      <formula>LEN(TRIM(J34))=0</formula>
    </cfRule>
  </conditionalFormatting>
  <conditionalFormatting sqref="J34">
    <cfRule type="duplicateValues" dxfId="216" priority="60"/>
  </conditionalFormatting>
  <conditionalFormatting sqref="J35">
    <cfRule type="duplicateValues" dxfId="215" priority="55"/>
    <cfRule type="containsBlanks" dxfId="214" priority="56">
      <formula>LEN(TRIM(J35))=0</formula>
    </cfRule>
  </conditionalFormatting>
  <conditionalFormatting sqref="J35">
    <cfRule type="duplicateValues" dxfId="213" priority="57"/>
  </conditionalFormatting>
  <conditionalFormatting sqref="J36">
    <cfRule type="duplicateValues" dxfId="212" priority="52"/>
    <cfRule type="containsBlanks" dxfId="211" priority="53">
      <formula>LEN(TRIM(J36))=0</formula>
    </cfRule>
  </conditionalFormatting>
  <conditionalFormatting sqref="J36">
    <cfRule type="duplicateValues" dxfId="210" priority="54"/>
  </conditionalFormatting>
  <conditionalFormatting sqref="J37">
    <cfRule type="duplicateValues" dxfId="209" priority="49"/>
    <cfRule type="containsBlanks" dxfId="208" priority="50">
      <formula>LEN(TRIM(J37))=0</formula>
    </cfRule>
  </conditionalFormatting>
  <conditionalFormatting sqref="J37">
    <cfRule type="duplicateValues" dxfId="207" priority="51"/>
  </conditionalFormatting>
  <conditionalFormatting sqref="J38">
    <cfRule type="duplicateValues" dxfId="206" priority="46"/>
    <cfRule type="containsBlanks" dxfId="205" priority="47">
      <formula>LEN(TRIM(J38))=0</formula>
    </cfRule>
  </conditionalFormatting>
  <conditionalFormatting sqref="J38">
    <cfRule type="duplicateValues" dxfId="204" priority="48"/>
  </conditionalFormatting>
  <conditionalFormatting sqref="J39">
    <cfRule type="duplicateValues" dxfId="203" priority="43"/>
    <cfRule type="containsBlanks" dxfId="202" priority="44">
      <formula>LEN(TRIM(J39))=0</formula>
    </cfRule>
  </conditionalFormatting>
  <conditionalFormatting sqref="J39">
    <cfRule type="duplicateValues" dxfId="201" priority="45"/>
  </conditionalFormatting>
  <conditionalFormatting sqref="J40">
    <cfRule type="duplicateValues" dxfId="200" priority="40"/>
    <cfRule type="containsBlanks" dxfId="199" priority="41">
      <formula>LEN(TRIM(J40))=0</formula>
    </cfRule>
  </conditionalFormatting>
  <conditionalFormatting sqref="J40">
    <cfRule type="duplicateValues" dxfId="198" priority="42"/>
  </conditionalFormatting>
  <conditionalFormatting sqref="J41">
    <cfRule type="duplicateValues" dxfId="197" priority="37"/>
    <cfRule type="containsBlanks" dxfId="196" priority="38">
      <formula>LEN(TRIM(J41))=0</formula>
    </cfRule>
  </conditionalFormatting>
  <conditionalFormatting sqref="J41">
    <cfRule type="duplicateValues" dxfId="195" priority="39"/>
  </conditionalFormatting>
  <conditionalFormatting sqref="J42">
    <cfRule type="duplicateValues" dxfId="194" priority="34"/>
    <cfRule type="containsBlanks" dxfId="193" priority="35">
      <formula>LEN(TRIM(J42))=0</formula>
    </cfRule>
  </conditionalFormatting>
  <conditionalFormatting sqref="J42">
    <cfRule type="duplicateValues" dxfId="192" priority="36"/>
  </conditionalFormatting>
  <conditionalFormatting sqref="J43">
    <cfRule type="duplicateValues" dxfId="191" priority="31"/>
    <cfRule type="containsBlanks" dxfId="190" priority="32">
      <formula>LEN(TRIM(J43))=0</formula>
    </cfRule>
  </conditionalFormatting>
  <conditionalFormatting sqref="J43">
    <cfRule type="duplicateValues" dxfId="189" priority="33"/>
  </conditionalFormatting>
  <conditionalFormatting sqref="J44">
    <cfRule type="duplicateValues" dxfId="188" priority="28"/>
    <cfRule type="containsBlanks" dxfId="187" priority="29">
      <formula>LEN(TRIM(J44))=0</formula>
    </cfRule>
  </conditionalFormatting>
  <conditionalFormatting sqref="J44">
    <cfRule type="duplicateValues" dxfId="186" priority="30"/>
  </conditionalFormatting>
  <conditionalFormatting sqref="J45">
    <cfRule type="duplicateValues" dxfId="185" priority="25"/>
    <cfRule type="containsBlanks" dxfId="184" priority="26">
      <formula>LEN(TRIM(J45))=0</formula>
    </cfRule>
  </conditionalFormatting>
  <conditionalFormatting sqref="J45">
    <cfRule type="duplicateValues" dxfId="183" priority="27"/>
  </conditionalFormatting>
  <conditionalFormatting sqref="J46">
    <cfRule type="duplicateValues" dxfId="182" priority="22"/>
    <cfRule type="containsBlanks" dxfId="181" priority="23">
      <formula>LEN(TRIM(J46))=0</formula>
    </cfRule>
  </conditionalFormatting>
  <conditionalFormatting sqref="J46">
    <cfRule type="duplicateValues" dxfId="180" priority="24"/>
  </conditionalFormatting>
  <conditionalFormatting sqref="J47">
    <cfRule type="duplicateValues" dxfId="179" priority="19"/>
    <cfRule type="containsBlanks" dxfId="178" priority="20">
      <formula>LEN(TRIM(J47))=0</formula>
    </cfRule>
  </conditionalFormatting>
  <conditionalFormatting sqref="J47">
    <cfRule type="duplicateValues" dxfId="177" priority="21"/>
  </conditionalFormatting>
  <conditionalFormatting sqref="J48">
    <cfRule type="duplicateValues" dxfId="176" priority="16"/>
    <cfRule type="containsBlanks" dxfId="175" priority="17">
      <formula>LEN(TRIM(J48))=0</formula>
    </cfRule>
  </conditionalFormatting>
  <conditionalFormatting sqref="J48">
    <cfRule type="duplicateValues" dxfId="174" priority="18"/>
  </conditionalFormatting>
  <conditionalFormatting sqref="J49">
    <cfRule type="duplicateValues" dxfId="173" priority="13"/>
    <cfRule type="containsBlanks" dxfId="172" priority="14">
      <formula>LEN(TRIM(J49))=0</formula>
    </cfRule>
  </conditionalFormatting>
  <conditionalFormatting sqref="J49">
    <cfRule type="duplicateValues" dxfId="171" priority="15"/>
  </conditionalFormatting>
  <conditionalFormatting sqref="J50">
    <cfRule type="duplicateValues" dxfId="170" priority="10"/>
    <cfRule type="containsBlanks" dxfId="169" priority="11">
      <formula>LEN(TRIM(J50))=0</formula>
    </cfRule>
  </conditionalFormatting>
  <conditionalFormatting sqref="J50">
    <cfRule type="duplicateValues" dxfId="168" priority="12"/>
  </conditionalFormatting>
  <conditionalFormatting sqref="J51">
    <cfRule type="duplicateValues" dxfId="167" priority="7"/>
    <cfRule type="containsBlanks" dxfId="166" priority="8">
      <formula>LEN(TRIM(J51))=0</formula>
    </cfRule>
  </conditionalFormatting>
  <conditionalFormatting sqref="J51">
    <cfRule type="duplicateValues" dxfId="165" priority="9"/>
  </conditionalFormatting>
  <conditionalFormatting sqref="J28">
    <cfRule type="duplicateValues" dxfId="164" priority="4"/>
    <cfRule type="containsBlanks" dxfId="163" priority="5">
      <formula>LEN(TRIM(J28))=0</formula>
    </cfRule>
  </conditionalFormatting>
  <conditionalFormatting sqref="J28">
    <cfRule type="duplicateValues" dxfId="162" priority="6"/>
  </conditionalFormatting>
  <conditionalFormatting sqref="J29">
    <cfRule type="duplicateValues" dxfId="161" priority="1"/>
    <cfRule type="containsBlanks" dxfId="160" priority="2">
      <formula>LEN(TRIM(J29))=0</formula>
    </cfRule>
  </conditionalFormatting>
  <conditionalFormatting sqref="J29">
    <cfRule type="duplicateValues" dxfId="159" priority="3"/>
  </conditionalFormatting>
  <dataValidations count="10">
    <dataValidation type="list" allowBlank="1" showInputMessage="1" showErrorMessage="1" sqref="K982993:K983049 K917457:K917513 K851921:K851977 K786385:K786441 K720849:K720905 K655313:K655369 K589777:K589833 K524241:K524297 K458705:K458761 K393169:K393225 K327633:K327689 K262097:K262153 K196561:K196617 K131025:K131081 K65489:K65545 WLQ982981:WLQ983037 WBU982981:WBU983037 VRY982981:VRY983037 VIC982981:VIC983037 UYG982981:UYG983037 UOK982981:UOK983037 UEO982981:UEO983037 TUS982981:TUS983037 TKW982981:TKW983037 TBA982981:TBA983037 SRE982981:SRE983037 SHI982981:SHI983037 RXM982981:RXM983037 RNQ982981:RNQ983037 RDU982981:RDU983037 QTY982981:QTY983037 QKC982981:QKC983037 QAG982981:QAG983037 PQK982981:PQK983037 PGO982981:PGO983037 OWS982981:OWS983037 OMW982981:OMW983037 ODA982981:ODA983037 NTE982981:NTE983037 NJI982981:NJI983037 MZM982981:MZM983037 MPQ982981:MPQ983037 MFU982981:MFU983037 LVY982981:LVY983037 LMC982981:LMC983037 LCG982981:LCG983037 KSK982981:KSK983037 KIO982981:KIO983037 JYS982981:JYS983037 JOW982981:JOW983037 JFA982981:JFA983037 IVE982981:IVE983037 ILI982981:ILI983037 IBM982981:IBM983037 HRQ982981:HRQ983037 HHU982981:HHU983037 GXY982981:GXY983037 GOC982981:GOC983037 GEG982981:GEG983037 FUK982981:FUK983037 FKO982981:FKO983037 FAS982981:FAS983037 EQW982981:EQW983037 EHA982981:EHA983037 DXE982981:DXE983037 DNI982981:DNI983037 DDM982981:DDM983037 CTQ982981:CTQ983037 CJU982981:CJU983037 BZY982981:BZY983037 BQC982981:BQC983037 BGG982981:BGG983037 AWK982981:AWK983037 AMO982981:AMO983037 ACS982981:ACS983037 SW982981:SW983037 JA982981:JA983037 WVM917445:WVM917501 WLQ917445:WLQ917501 WBU917445:WBU917501 VRY917445:VRY917501 VIC917445:VIC917501 UYG917445:UYG917501 UOK917445:UOK917501 UEO917445:UEO917501 TUS917445:TUS917501 TKW917445:TKW917501 TBA917445:TBA917501 SRE917445:SRE917501 SHI917445:SHI917501 RXM917445:RXM917501 RNQ917445:RNQ917501 RDU917445:RDU917501 QTY917445:QTY917501 QKC917445:QKC917501 QAG917445:QAG917501 PQK917445:PQK917501 PGO917445:PGO917501 OWS917445:OWS917501 OMW917445:OMW917501 ODA917445:ODA917501 NTE917445:NTE917501 NJI917445:NJI917501 MZM917445:MZM917501 MPQ917445:MPQ917501 MFU917445:MFU917501 LVY917445:LVY917501 LMC917445:LMC917501 LCG917445:LCG917501 KSK917445:KSK917501 KIO917445:KIO917501 JYS917445:JYS917501 JOW917445:JOW917501 JFA917445:JFA917501 IVE917445:IVE917501 ILI917445:ILI917501 IBM917445:IBM917501 HRQ917445:HRQ917501 HHU917445:HHU917501 GXY917445:GXY917501 GOC917445:GOC917501 GEG917445:GEG917501 FUK917445:FUK917501 FKO917445:FKO917501 FAS917445:FAS917501 EQW917445:EQW917501 EHA917445:EHA917501 DXE917445:DXE917501 DNI917445:DNI917501 DDM917445:DDM917501 CTQ917445:CTQ917501 CJU917445:CJU917501 BZY917445:BZY917501 BQC917445:BQC917501 BGG917445:BGG917501 AWK917445:AWK917501 AMO917445:AMO917501 ACS917445:ACS917501 SW917445:SW917501 JA917445:JA917501 WVM851909:WVM851965 WLQ851909:WLQ851965 WBU851909:WBU851965 VRY851909:VRY851965 VIC851909:VIC851965 UYG851909:UYG851965 UOK851909:UOK851965 UEO851909:UEO851965 TUS851909:TUS851965 TKW851909:TKW851965 TBA851909:TBA851965 SRE851909:SRE851965 SHI851909:SHI851965 RXM851909:RXM851965 RNQ851909:RNQ851965 RDU851909:RDU851965 QTY851909:QTY851965 QKC851909:QKC851965 QAG851909:QAG851965 PQK851909:PQK851965 PGO851909:PGO851965 OWS851909:OWS851965 OMW851909:OMW851965 ODA851909:ODA851965 NTE851909:NTE851965 NJI851909:NJI851965 MZM851909:MZM851965 MPQ851909:MPQ851965 MFU851909:MFU851965 LVY851909:LVY851965 LMC851909:LMC851965 LCG851909:LCG851965 KSK851909:KSK851965 KIO851909:KIO851965 JYS851909:JYS851965 JOW851909:JOW851965 JFA851909:JFA851965 IVE851909:IVE851965 ILI851909:ILI851965 IBM851909:IBM851965 HRQ851909:HRQ851965 HHU851909:HHU851965 GXY851909:GXY851965 GOC851909:GOC851965 GEG851909:GEG851965 FUK851909:FUK851965 FKO851909:FKO851965 FAS851909:FAS851965 EQW851909:EQW851965 EHA851909:EHA851965 DXE851909:DXE851965 DNI851909:DNI851965 DDM851909:DDM851965 CTQ851909:CTQ851965 CJU851909:CJU851965 BZY851909:BZY851965 BQC851909:BQC851965 BGG851909:BGG851965 AWK851909:AWK851965 AMO851909:AMO851965 ACS851909:ACS851965 SW851909:SW851965 JA851909:JA851965 WVM786373:WVM786429 WLQ786373:WLQ786429 WBU786373:WBU786429 VRY786373:VRY786429 VIC786373:VIC786429 UYG786373:UYG786429 UOK786373:UOK786429 UEO786373:UEO786429 TUS786373:TUS786429 TKW786373:TKW786429 TBA786373:TBA786429 SRE786373:SRE786429 SHI786373:SHI786429 RXM786373:RXM786429 RNQ786373:RNQ786429 RDU786373:RDU786429 QTY786373:QTY786429 QKC786373:QKC786429 QAG786373:QAG786429 PQK786373:PQK786429 PGO786373:PGO786429 OWS786373:OWS786429 OMW786373:OMW786429 ODA786373:ODA786429 NTE786373:NTE786429 NJI786373:NJI786429 MZM786373:MZM786429 MPQ786373:MPQ786429 MFU786373:MFU786429 LVY786373:LVY786429 LMC786373:LMC786429 LCG786373:LCG786429 KSK786373:KSK786429 KIO786373:KIO786429 JYS786373:JYS786429 JOW786373:JOW786429 JFA786373:JFA786429 IVE786373:IVE786429 ILI786373:ILI786429 IBM786373:IBM786429 HRQ786373:HRQ786429 HHU786373:HHU786429 GXY786373:GXY786429 GOC786373:GOC786429 GEG786373:GEG786429 FUK786373:FUK786429 FKO786373:FKO786429 FAS786373:FAS786429 EQW786373:EQW786429 EHA786373:EHA786429 DXE786373:DXE786429 DNI786373:DNI786429 DDM786373:DDM786429 CTQ786373:CTQ786429 CJU786373:CJU786429 BZY786373:BZY786429 BQC786373:BQC786429 BGG786373:BGG786429 AWK786373:AWK786429 AMO786373:AMO786429 ACS786373:ACS786429 SW786373:SW786429 JA786373:JA786429 WVM720837:WVM720893 WLQ720837:WLQ720893 WBU720837:WBU720893 VRY720837:VRY720893 VIC720837:VIC720893 UYG720837:UYG720893 UOK720837:UOK720893 UEO720837:UEO720893 TUS720837:TUS720893 TKW720837:TKW720893 TBA720837:TBA720893 SRE720837:SRE720893 SHI720837:SHI720893 RXM720837:RXM720893 RNQ720837:RNQ720893 RDU720837:RDU720893 QTY720837:QTY720893 QKC720837:QKC720893 QAG720837:QAG720893 PQK720837:PQK720893 PGO720837:PGO720893 OWS720837:OWS720893 OMW720837:OMW720893 ODA720837:ODA720893 NTE720837:NTE720893 NJI720837:NJI720893 MZM720837:MZM720893 MPQ720837:MPQ720893 MFU720837:MFU720893 LVY720837:LVY720893 LMC720837:LMC720893 LCG720837:LCG720893 KSK720837:KSK720893 KIO720837:KIO720893 JYS720837:JYS720893 JOW720837:JOW720893 JFA720837:JFA720893 IVE720837:IVE720893 ILI720837:ILI720893 IBM720837:IBM720893 HRQ720837:HRQ720893 HHU720837:HHU720893 GXY720837:GXY720893 GOC720837:GOC720893 GEG720837:GEG720893 FUK720837:FUK720893 FKO720837:FKO720893 FAS720837:FAS720893 EQW720837:EQW720893 EHA720837:EHA720893 DXE720837:DXE720893 DNI720837:DNI720893 DDM720837:DDM720893 CTQ720837:CTQ720893 CJU720837:CJU720893 BZY720837:BZY720893 BQC720837:BQC720893 BGG720837:BGG720893 AWK720837:AWK720893 AMO720837:AMO720893 ACS720837:ACS720893 SW720837:SW720893 JA720837:JA720893 WVM655301:WVM655357 WLQ655301:WLQ655357 WBU655301:WBU655357 VRY655301:VRY655357 VIC655301:VIC655357 UYG655301:UYG655357 UOK655301:UOK655357 UEO655301:UEO655357 TUS655301:TUS655357 TKW655301:TKW655357 TBA655301:TBA655357 SRE655301:SRE655357 SHI655301:SHI655357 RXM655301:RXM655357 RNQ655301:RNQ655357 RDU655301:RDU655357 QTY655301:QTY655357 QKC655301:QKC655357 QAG655301:QAG655357 PQK655301:PQK655357 PGO655301:PGO655357 OWS655301:OWS655357 OMW655301:OMW655357 ODA655301:ODA655357 NTE655301:NTE655357 NJI655301:NJI655357 MZM655301:MZM655357 MPQ655301:MPQ655357 MFU655301:MFU655357 LVY655301:LVY655357 LMC655301:LMC655357 LCG655301:LCG655357 KSK655301:KSK655357 KIO655301:KIO655357 JYS655301:JYS655357 JOW655301:JOW655357 JFA655301:JFA655357 IVE655301:IVE655357 ILI655301:ILI655357 IBM655301:IBM655357 HRQ655301:HRQ655357 HHU655301:HHU655357 GXY655301:GXY655357 GOC655301:GOC655357 GEG655301:GEG655357 FUK655301:FUK655357 FKO655301:FKO655357 FAS655301:FAS655357 EQW655301:EQW655357 EHA655301:EHA655357 DXE655301:DXE655357 DNI655301:DNI655357 DDM655301:DDM655357 CTQ655301:CTQ655357 CJU655301:CJU655357 BZY655301:BZY655357 BQC655301:BQC655357 BGG655301:BGG655357 AWK655301:AWK655357 AMO655301:AMO655357 ACS655301:ACS655357 SW655301:SW655357 JA655301:JA655357 WVM589765:WVM589821 WLQ589765:WLQ589821 WBU589765:WBU589821 VRY589765:VRY589821 VIC589765:VIC589821 UYG589765:UYG589821 UOK589765:UOK589821 UEO589765:UEO589821 TUS589765:TUS589821 TKW589765:TKW589821 TBA589765:TBA589821 SRE589765:SRE589821 SHI589765:SHI589821 RXM589765:RXM589821 RNQ589765:RNQ589821 RDU589765:RDU589821 QTY589765:QTY589821 QKC589765:QKC589821 QAG589765:QAG589821 PQK589765:PQK589821 PGO589765:PGO589821 OWS589765:OWS589821 OMW589765:OMW589821 ODA589765:ODA589821 NTE589765:NTE589821 NJI589765:NJI589821 MZM589765:MZM589821 MPQ589765:MPQ589821 MFU589765:MFU589821 LVY589765:LVY589821 LMC589765:LMC589821 LCG589765:LCG589821 KSK589765:KSK589821 KIO589765:KIO589821 JYS589765:JYS589821 JOW589765:JOW589821 JFA589765:JFA589821 IVE589765:IVE589821 ILI589765:ILI589821 IBM589765:IBM589821 HRQ589765:HRQ589821 HHU589765:HHU589821 GXY589765:GXY589821 GOC589765:GOC589821 GEG589765:GEG589821 FUK589765:FUK589821 FKO589765:FKO589821 FAS589765:FAS589821 EQW589765:EQW589821 EHA589765:EHA589821 DXE589765:DXE589821 DNI589765:DNI589821 DDM589765:DDM589821 CTQ589765:CTQ589821 CJU589765:CJU589821 BZY589765:BZY589821 BQC589765:BQC589821 BGG589765:BGG589821 AWK589765:AWK589821 AMO589765:AMO589821 ACS589765:ACS589821 SW589765:SW589821 JA589765:JA589821 WVM524229:WVM524285 WLQ524229:WLQ524285 WBU524229:WBU524285 VRY524229:VRY524285 VIC524229:VIC524285 UYG524229:UYG524285 UOK524229:UOK524285 UEO524229:UEO524285 TUS524229:TUS524285 TKW524229:TKW524285 TBA524229:TBA524285 SRE524229:SRE524285 SHI524229:SHI524285 RXM524229:RXM524285 RNQ524229:RNQ524285 RDU524229:RDU524285 QTY524229:QTY524285 QKC524229:QKC524285 QAG524229:QAG524285 PQK524229:PQK524285 PGO524229:PGO524285 OWS524229:OWS524285 OMW524229:OMW524285 ODA524229:ODA524285 NTE524229:NTE524285 NJI524229:NJI524285 MZM524229:MZM524285 MPQ524229:MPQ524285 MFU524229:MFU524285 LVY524229:LVY524285 LMC524229:LMC524285 LCG524229:LCG524285 KSK524229:KSK524285 KIO524229:KIO524285 JYS524229:JYS524285 JOW524229:JOW524285 JFA524229:JFA524285 IVE524229:IVE524285 ILI524229:ILI524285 IBM524229:IBM524285 HRQ524229:HRQ524285 HHU524229:HHU524285 GXY524229:GXY524285 GOC524229:GOC524285 GEG524229:GEG524285 FUK524229:FUK524285 FKO524229:FKO524285 FAS524229:FAS524285 EQW524229:EQW524285 EHA524229:EHA524285 DXE524229:DXE524285 DNI524229:DNI524285 DDM524229:DDM524285 CTQ524229:CTQ524285 CJU524229:CJU524285 BZY524229:BZY524285 BQC524229:BQC524285 BGG524229:BGG524285 AWK524229:AWK524285 AMO524229:AMO524285 ACS524229:ACS524285 SW524229:SW524285 JA524229:JA524285 WVM458693:WVM458749 WLQ458693:WLQ458749 WBU458693:WBU458749 VRY458693:VRY458749 VIC458693:VIC458749 UYG458693:UYG458749 UOK458693:UOK458749 UEO458693:UEO458749 TUS458693:TUS458749 TKW458693:TKW458749 TBA458693:TBA458749 SRE458693:SRE458749 SHI458693:SHI458749 RXM458693:RXM458749 RNQ458693:RNQ458749 RDU458693:RDU458749 QTY458693:QTY458749 QKC458693:QKC458749 QAG458693:QAG458749 PQK458693:PQK458749 PGO458693:PGO458749 OWS458693:OWS458749 OMW458693:OMW458749 ODA458693:ODA458749 NTE458693:NTE458749 NJI458693:NJI458749 MZM458693:MZM458749 MPQ458693:MPQ458749 MFU458693:MFU458749 LVY458693:LVY458749 LMC458693:LMC458749 LCG458693:LCG458749 KSK458693:KSK458749 KIO458693:KIO458749 JYS458693:JYS458749 JOW458693:JOW458749 JFA458693:JFA458749 IVE458693:IVE458749 ILI458693:ILI458749 IBM458693:IBM458749 HRQ458693:HRQ458749 HHU458693:HHU458749 GXY458693:GXY458749 GOC458693:GOC458749 GEG458693:GEG458749 FUK458693:FUK458749 FKO458693:FKO458749 FAS458693:FAS458749 EQW458693:EQW458749 EHA458693:EHA458749 DXE458693:DXE458749 DNI458693:DNI458749 DDM458693:DDM458749 CTQ458693:CTQ458749 CJU458693:CJU458749 BZY458693:BZY458749 BQC458693:BQC458749 BGG458693:BGG458749 AWK458693:AWK458749 AMO458693:AMO458749 ACS458693:ACS458749 SW458693:SW458749 JA458693:JA458749 WVM393157:WVM393213 WLQ393157:WLQ393213 WBU393157:WBU393213 VRY393157:VRY393213 VIC393157:VIC393213 UYG393157:UYG393213 UOK393157:UOK393213 UEO393157:UEO393213 TUS393157:TUS393213 TKW393157:TKW393213 TBA393157:TBA393213 SRE393157:SRE393213 SHI393157:SHI393213 RXM393157:RXM393213 RNQ393157:RNQ393213 RDU393157:RDU393213 QTY393157:QTY393213 QKC393157:QKC393213 QAG393157:QAG393213 PQK393157:PQK393213 PGO393157:PGO393213 OWS393157:OWS393213 OMW393157:OMW393213 ODA393157:ODA393213 NTE393157:NTE393213 NJI393157:NJI393213 MZM393157:MZM393213 MPQ393157:MPQ393213 MFU393157:MFU393213 LVY393157:LVY393213 LMC393157:LMC393213 LCG393157:LCG393213 KSK393157:KSK393213 KIO393157:KIO393213 JYS393157:JYS393213 JOW393157:JOW393213 JFA393157:JFA393213 IVE393157:IVE393213 ILI393157:ILI393213 IBM393157:IBM393213 HRQ393157:HRQ393213 HHU393157:HHU393213 GXY393157:GXY393213 GOC393157:GOC393213 GEG393157:GEG393213 FUK393157:FUK393213 FKO393157:FKO393213 FAS393157:FAS393213 EQW393157:EQW393213 EHA393157:EHA393213 DXE393157:DXE393213 DNI393157:DNI393213 DDM393157:DDM393213 CTQ393157:CTQ393213 CJU393157:CJU393213 BZY393157:BZY393213 BQC393157:BQC393213 BGG393157:BGG393213 AWK393157:AWK393213 AMO393157:AMO393213 ACS393157:ACS393213 SW393157:SW393213 JA393157:JA393213 WVM327621:WVM327677 WLQ327621:WLQ327677 WBU327621:WBU327677 VRY327621:VRY327677 VIC327621:VIC327677 UYG327621:UYG327677 UOK327621:UOK327677 UEO327621:UEO327677 TUS327621:TUS327677 TKW327621:TKW327677 TBA327621:TBA327677 SRE327621:SRE327677 SHI327621:SHI327677 RXM327621:RXM327677 RNQ327621:RNQ327677 RDU327621:RDU327677 QTY327621:QTY327677 QKC327621:QKC327677 QAG327621:QAG327677 PQK327621:PQK327677 PGO327621:PGO327677 OWS327621:OWS327677 OMW327621:OMW327677 ODA327621:ODA327677 NTE327621:NTE327677 NJI327621:NJI327677 MZM327621:MZM327677 MPQ327621:MPQ327677 MFU327621:MFU327677 LVY327621:LVY327677 LMC327621:LMC327677 LCG327621:LCG327677 KSK327621:KSK327677 KIO327621:KIO327677 JYS327621:JYS327677 JOW327621:JOW327677 JFA327621:JFA327677 IVE327621:IVE327677 ILI327621:ILI327677 IBM327621:IBM327677 HRQ327621:HRQ327677 HHU327621:HHU327677 GXY327621:GXY327677 GOC327621:GOC327677 GEG327621:GEG327677 FUK327621:FUK327677 FKO327621:FKO327677 FAS327621:FAS327677 EQW327621:EQW327677 EHA327621:EHA327677 DXE327621:DXE327677 DNI327621:DNI327677 DDM327621:DDM327677 CTQ327621:CTQ327677 CJU327621:CJU327677 BZY327621:BZY327677 BQC327621:BQC327677 BGG327621:BGG327677 AWK327621:AWK327677 AMO327621:AMO327677 ACS327621:ACS327677 SW327621:SW327677 JA327621:JA327677 WVM262085:WVM262141 WLQ262085:WLQ262141 WBU262085:WBU262141 VRY262085:VRY262141 VIC262085:VIC262141 UYG262085:UYG262141 UOK262085:UOK262141 UEO262085:UEO262141 TUS262085:TUS262141 TKW262085:TKW262141 TBA262085:TBA262141 SRE262085:SRE262141 SHI262085:SHI262141 RXM262085:RXM262141 RNQ262085:RNQ262141 RDU262085:RDU262141 QTY262085:QTY262141 QKC262085:QKC262141 QAG262085:QAG262141 PQK262085:PQK262141 PGO262085:PGO262141 OWS262085:OWS262141 OMW262085:OMW262141 ODA262085:ODA262141 NTE262085:NTE262141 NJI262085:NJI262141 MZM262085:MZM262141 MPQ262085:MPQ262141 MFU262085:MFU262141 LVY262085:LVY262141 LMC262085:LMC262141 LCG262085:LCG262141 KSK262085:KSK262141 KIO262085:KIO262141 JYS262085:JYS262141 JOW262085:JOW262141 JFA262085:JFA262141 IVE262085:IVE262141 ILI262085:ILI262141 IBM262085:IBM262141 HRQ262085:HRQ262141 HHU262085:HHU262141 GXY262085:GXY262141 GOC262085:GOC262141 GEG262085:GEG262141 FUK262085:FUK262141 FKO262085:FKO262141 FAS262085:FAS262141 EQW262085:EQW262141 EHA262085:EHA262141 DXE262085:DXE262141 DNI262085:DNI262141 DDM262085:DDM262141 CTQ262085:CTQ262141 CJU262085:CJU262141 BZY262085:BZY262141 BQC262085:BQC262141 BGG262085:BGG262141 AWK262085:AWK262141 AMO262085:AMO262141 ACS262085:ACS262141 SW262085:SW262141 JA262085:JA262141 WVM196549:WVM196605 WLQ196549:WLQ196605 WBU196549:WBU196605 VRY196549:VRY196605 VIC196549:VIC196605 UYG196549:UYG196605 UOK196549:UOK196605 UEO196549:UEO196605 TUS196549:TUS196605 TKW196549:TKW196605 TBA196549:TBA196605 SRE196549:SRE196605 SHI196549:SHI196605 RXM196549:RXM196605 RNQ196549:RNQ196605 RDU196549:RDU196605 QTY196549:QTY196605 QKC196549:QKC196605 QAG196549:QAG196605 PQK196549:PQK196605 PGO196549:PGO196605 OWS196549:OWS196605 OMW196549:OMW196605 ODA196549:ODA196605 NTE196549:NTE196605 NJI196549:NJI196605 MZM196549:MZM196605 MPQ196549:MPQ196605 MFU196549:MFU196605 LVY196549:LVY196605 LMC196549:LMC196605 LCG196549:LCG196605 KSK196549:KSK196605 KIO196549:KIO196605 JYS196549:JYS196605 JOW196549:JOW196605 JFA196549:JFA196605 IVE196549:IVE196605 ILI196549:ILI196605 IBM196549:IBM196605 HRQ196549:HRQ196605 HHU196549:HHU196605 GXY196549:GXY196605 GOC196549:GOC196605 GEG196549:GEG196605 FUK196549:FUK196605 FKO196549:FKO196605 FAS196549:FAS196605 EQW196549:EQW196605 EHA196549:EHA196605 DXE196549:DXE196605 DNI196549:DNI196605 DDM196549:DDM196605 CTQ196549:CTQ196605 CJU196549:CJU196605 BZY196549:BZY196605 BQC196549:BQC196605 BGG196549:BGG196605 AWK196549:AWK196605 AMO196549:AMO196605 ACS196549:ACS196605 SW196549:SW196605 JA196549:JA196605 WVM131013:WVM131069 WLQ131013:WLQ131069 WBU131013:WBU131069 VRY131013:VRY131069 VIC131013:VIC131069 UYG131013:UYG131069 UOK131013:UOK131069 UEO131013:UEO131069 TUS131013:TUS131069 TKW131013:TKW131069 TBA131013:TBA131069 SRE131013:SRE131069 SHI131013:SHI131069 RXM131013:RXM131069 RNQ131013:RNQ131069 RDU131013:RDU131069 QTY131013:QTY131069 QKC131013:QKC131069 QAG131013:QAG131069 PQK131013:PQK131069 PGO131013:PGO131069 OWS131013:OWS131069 OMW131013:OMW131069 ODA131013:ODA131069 NTE131013:NTE131069 NJI131013:NJI131069 MZM131013:MZM131069 MPQ131013:MPQ131069 MFU131013:MFU131069 LVY131013:LVY131069 LMC131013:LMC131069 LCG131013:LCG131069 KSK131013:KSK131069 KIO131013:KIO131069 JYS131013:JYS131069 JOW131013:JOW131069 JFA131013:JFA131069 IVE131013:IVE131069 ILI131013:ILI131069 IBM131013:IBM131069 HRQ131013:HRQ131069 HHU131013:HHU131069 GXY131013:GXY131069 GOC131013:GOC131069 GEG131013:GEG131069 FUK131013:FUK131069 FKO131013:FKO131069 FAS131013:FAS131069 EQW131013:EQW131069 EHA131013:EHA131069 DXE131013:DXE131069 DNI131013:DNI131069 DDM131013:DDM131069 CTQ131013:CTQ131069 CJU131013:CJU131069 BZY131013:BZY131069 BQC131013:BQC131069 BGG131013:BGG131069 AWK131013:AWK131069 AMO131013:AMO131069 ACS131013:ACS131069 SW131013:SW131069 JA131013:JA131069 WVM65477:WVM65533 WLQ65477:WLQ65533 WBU65477:WBU65533 VRY65477:VRY65533 VIC65477:VIC65533 UYG65477:UYG65533 UOK65477:UOK65533 UEO65477:UEO65533 TUS65477:TUS65533 TKW65477:TKW65533 TBA65477:TBA65533 SRE65477:SRE65533 SHI65477:SHI65533 RXM65477:RXM65533 RNQ65477:RNQ65533 RDU65477:RDU65533 QTY65477:QTY65533 QKC65477:QKC65533 QAG65477:QAG65533 PQK65477:PQK65533 PGO65477:PGO65533 OWS65477:OWS65533 OMW65477:OMW65533 ODA65477:ODA65533 NTE65477:NTE65533 NJI65477:NJI65533 MZM65477:MZM65533 MPQ65477:MPQ65533 MFU65477:MFU65533 LVY65477:LVY65533 LMC65477:LMC65533 LCG65477:LCG65533 KSK65477:KSK65533 KIO65477:KIO65533 JYS65477:JYS65533 JOW65477:JOW65533 JFA65477:JFA65533 IVE65477:IVE65533 ILI65477:ILI65533 IBM65477:IBM65533 HRQ65477:HRQ65533 HHU65477:HHU65533 GXY65477:GXY65533 GOC65477:GOC65533 GEG65477:GEG65533 FUK65477:FUK65533 FKO65477:FKO65533 FAS65477:FAS65533 EQW65477:EQW65533 EHA65477:EHA65533 DXE65477:DXE65533 DNI65477:DNI65533 DDM65477:DDM65533 CTQ65477:CTQ65533 CJU65477:CJU65533 BZY65477:BZY65533 BQC65477:BQC65533 BGG65477:BGG65533 AWK65477:AWK65533 AMO65477:AMO65533 ACS65477:ACS65533 SW65477:SW65533 JA65477:JA65533 WVM982981:WVM983037" xr:uid="{00000000-0002-0000-0400-000000000000}">
      <formula1>"? ,Qtrly, Q1, Q2, Q3, Q4, MY &amp; EOY, Annually, As Occurs,Specific Date, N/A"</formula1>
    </dataValidation>
    <dataValidation type="list" allowBlank="1" showInputMessage="1" showErrorMessage="1" sqref="M65489 M131025 M196561 M262097 M327633 M393169 M458705 M524241 M589777 M655313 M720849 M786385 M851921 M917457 M982993 WBW982981 VSA982981 VIE982981 UYI982981 UOM982981 UEQ982981 TUU982981 TKY982981 TBC982981 SRG982981 SHK982981 RXO982981 RNS982981 RDW982981 QUA982981 QKE982981 QAI982981 PQM982981 PGQ982981 OWU982981 OMY982981 ODC982981 NTG982981 NJK982981 MZO982981 MPS982981 MFW982981 LWA982981 LME982981 LCI982981 KSM982981 KIQ982981 JYU982981 JOY982981 JFC982981 IVG982981 ILK982981 IBO982981 HRS982981 HHW982981 GYA982981 GOE982981 GEI982981 FUM982981 FKQ982981 FAU982981 EQY982981 EHC982981 DXG982981 DNK982981 DDO982981 CTS982981 CJW982981 CAA982981 BQE982981 BGI982981 AWM982981 AMQ982981 ACU982981 SY982981 JC982981 WVO917445 WLS917445 WBW917445 VSA917445 VIE917445 UYI917445 UOM917445 UEQ917445 TUU917445 TKY917445 TBC917445 SRG917445 SHK917445 RXO917445 RNS917445 RDW917445 QUA917445 QKE917445 QAI917445 PQM917445 PGQ917445 OWU917445 OMY917445 ODC917445 NTG917445 NJK917445 MZO917445 MPS917445 MFW917445 LWA917445 LME917445 LCI917445 KSM917445 KIQ917445 JYU917445 JOY917445 JFC917445 IVG917445 ILK917445 IBO917445 HRS917445 HHW917445 GYA917445 GOE917445 GEI917445 FUM917445 FKQ917445 FAU917445 EQY917445 EHC917445 DXG917445 DNK917445 DDO917445 CTS917445 CJW917445 CAA917445 BQE917445 BGI917445 AWM917445 AMQ917445 ACU917445 SY917445 JC917445 WVO851909 WLS851909 WBW851909 VSA851909 VIE851909 UYI851909 UOM851909 UEQ851909 TUU851909 TKY851909 TBC851909 SRG851909 SHK851909 RXO851909 RNS851909 RDW851909 QUA851909 QKE851909 QAI851909 PQM851909 PGQ851909 OWU851909 OMY851909 ODC851909 NTG851909 NJK851909 MZO851909 MPS851909 MFW851909 LWA851909 LME851909 LCI851909 KSM851909 KIQ851909 JYU851909 JOY851909 JFC851909 IVG851909 ILK851909 IBO851909 HRS851909 HHW851909 GYA851909 GOE851909 GEI851909 FUM851909 FKQ851909 FAU851909 EQY851909 EHC851909 DXG851909 DNK851909 DDO851909 CTS851909 CJW851909 CAA851909 BQE851909 BGI851909 AWM851909 AMQ851909 ACU851909 SY851909 JC851909 WVO786373 WLS786373 WBW786373 VSA786373 VIE786373 UYI786373 UOM786373 UEQ786373 TUU786373 TKY786373 TBC786373 SRG786373 SHK786373 RXO786373 RNS786373 RDW786373 QUA786373 QKE786373 QAI786373 PQM786373 PGQ786373 OWU786373 OMY786373 ODC786373 NTG786373 NJK786373 MZO786373 MPS786373 MFW786373 LWA786373 LME786373 LCI786373 KSM786373 KIQ786373 JYU786373 JOY786373 JFC786373 IVG786373 ILK786373 IBO786373 HRS786373 HHW786373 GYA786373 GOE786373 GEI786373 FUM786373 FKQ786373 FAU786373 EQY786373 EHC786373 DXG786373 DNK786373 DDO786373 CTS786373 CJW786373 CAA786373 BQE786373 BGI786373 AWM786373 AMQ786373 ACU786373 SY786373 JC786373 WVO720837 WLS720837 WBW720837 VSA720837 VIE720837 UYI720837 UOM720837 UEQ720837 TUU720837 TKY720837 TBC720837 SRG720837 SHK720837 RXO720837 RNS720837 RDW720837 QUA720837 QKE720837 QAI720837 PQM720837 PGQ720837 OWU720837 OMY720837 ODC720837 NTG720837 NJK720837 MZO720837 MPS720837 MFW720837 LWA720837 LME720837 LCI720837 KSM720837 KIQ720837 JYU720837 JOY720837 JFC720837 IVG720837 ILK720837 IBO720837 HRS720837 HHW720837 GYA720837 GOE720837 GEI720837 FUM720837 FKQ720837 FAU720837 EQY720837 EHC720837 DXG720837 DNK720837 DDO720837 CTS720837 CJW720837 CAA720837 BQE720837 BGI720837 AWM720837 AMQ720837 ACU720837 SY720837 JC720837 WVO655301 WLS655301 WBW655301 VSA655301 VIE655301 UYI655301 UOM655301 UEQ655301 TUU655301 TKY655301 TBC655301 SRG655301 SHK655301 RXO655301 RNS655301 RDW655301 QUA655301 QKE655301 QAI655301 PQM655301 PGQ655301 OWU655301 OMY655301 ODC655301 NTG655301 NJK655301 MZO655301 MPS655301 MFW655301 LWA655301 LME655301 LCI655301 KSM655301 KIQ655301 JYU655301 JOY655301 JFC655301 IVG655301 ILK655301 IBO655301 HRS655301 HHW655301 GYA655301 GOE655301 GEI655301 FUM655301 FKQ655301 FAU655301 EQY655301 EHC655301 DXG655301 DNK655301 DDO655301 CTS655301 CJW655301 CAA655301 BQE655301 BGI655301 AWM655301 AMQ655301 ACU655301 SY655301 JC655301 WVO589765 WLS589765 WBW589765 VSA589765 VIE589765 UYI589765 UOM589765 UEQ589765 TUU589765 TKY589765 TBC589765 SRG589765 SHK589765 RXO589765 RNS589765 RDW589765 QUA589765 QKE589765 QAI589765 PQM589765 PGQ589765 OWU589765 OMY589765 ODC589765 NTG589765 NJK589765 MZO589765 MPS589765 MFW589765 LWA589765 LME589765 LCI589765 KSM589765 KIQ589765 JYU589765 JOY589765 JFC589765 IVG589765 ILK589765 IBO589765 HRS589765 HHW589765 GYA589765 GOE589765 GEI589765 FUM589765 FKQ589765 FAU589765 EQY589765 EHC589765 DXG589765 DNK589765 DDO589765 CTS589765 CJW589765 CAA589765 BQE589765 BGI589765 AWM589765 AMQ589765 ACU589765 SY589765 JC589765 WVO524229 WLS524229 WBW524229 VSA524229 VIE524229 UYI524229 UOM524229 UEQ524229 TUU524229 TKY524229 TBC524229 SRG524229 SHK524229 RXO524229 RNS524229 RDW524229 QUA524229 QKE524229 QAI524229 PQM524229 PGQ524229 OWU524229 OMY524229 ODC524229 NTG524229 NJK524229 MZO524229 MPS524229 MFW524229 LWA524229 LME524229 LCI524229 KSM524229 KIQ524229 JYU524229 JOY524229 JFC524229 IVG524229 ILK524229 IBO524229 HRS524229 HHW524229 GYA524229 GOE524229 GEI524229 FUM524229 FKQ524229 FAU524229 EQY524229 EHC524229 DXG524229 DNK524229 DDO524229 CTS524229 CJW524229 CAA524229 BQE524229 BGI524229 AWM524229 AMQ524229 ACU524229 SY524229 JC524229 WVO458693 WLS458693 WBW458693 VSA458693 VIE458693 UYI458693 UOM458693 UEQ458693 TUU458693 TKY458693 TBC458693 SRG458693 SHK458693 RXO458693 RNS458693 RDW458693 QUA458693 QKE458693 QAI458693 PQM458693 PGQ458693 OWU458693 OMY458693 ODC458693 NTG458693 NJK458693 MZO458693 MPS458693 MFW458693 LWA458693 LME458693 LCI458693 KSM458693 KIQ458693 JYU458693 JOY458693 JFC458693 IVG458693 ILK458693 IBO458693 HRS458693 HHW458693 GYA458693 GOE458693 GEI458693 FUM458693 FKQ458693 FAU458693 EQY458693 EHC458693 DXG458693 DNK458693 DDO458693 CTS458693 CJW458693 CAA458693 BQE458693 BGI458693 AWM458693 AMQ458693 ACU458693 SY458693 JC458693 WVO393157 WLS393157 WBW393157 VSA393157 VIE393157 UYI393157 UOM393157 UEQ393157 TUU393157 TKY393157 TBC393157 SRG393157 SHK393157 RXO393157 RNS393157 RDW393157 QUA393157 QKE393157 QAI393157 PQM393157 PGQ393157 OWU393157 OMY393157 ODC393157 NTG393157 NJK393157 MZO393157 MPS393157 MFW393157 LWA393157 LME393157 LCI393157 KSM393157 KIQ393157 JYU393157 JOY393157 JFC393157 IVG393157 ILK393157 IBO393157 HRS393157 HHW393157 GYA393157 GOE393157 GEI393157 FUM393157 FKQ393157 FAU393157 EQY393157 EHC393157 DXG393157 DNK393157 DDO393157 CTS393157 CJW393157 CAA393157 BQE393157 BGI393157 AWM393157 AMQ393157 ACU393157 SY393157 JC393157 WVO327621 WLS327621 WBW327621 VSA327621 VIE327621 UYI327621 UOM327621 UEQ327621 TUU327621 TKY327621 TBC327621 SRG327621 SHK327621 RXO327621 RNS327621 RDW327621 QUA327621 QKE327621 QAI327621 PQM327621 PGQ327621 OWU327621 OMY327621 ODC327621 NTG327621 NJK327621 MZO327621 MPS327621 MFW327621 LWA327621 LME327621 LCI327621 KSM327621 KIQ327621 JYU327621 JOY327621 JFC327621 IVG327621 ILK327621 IBO327621 HRS327621 HHW327621 GYA327621 GOE327621 GEI327621 FUM327621 FKQ327621 FAU327621 EQY327621 EHC327621 DXG327621 DNK327621 DDO327621 CTS327621 CJW327621 CAA327621 BQE327621 BGI327621 AWM327621 AMQ327621 ACU327621 SY327621 JC327621 WVO262085 WLS262085 WBW262085 VSA262085 VIE262085 UYI262085 UOM262085 UEQ262085 TUU262085 TKY262085 TBC262085 SRG262085 SHK262085 RXO262085 RNS262085 RDW262085 QUA262085 QKE262085 QAI262085 PQM262085 PGQ262085 OWU262085 OMY262085 ODC262085 NTG262085 NJK262085 MZO262085 MPS262085 MFW262085 LWA262085 LME262085 LCI262085 KSM262085 KIQ262085 JYU262085 JOY262085 JFC262085 IVG262085 ILK262085 IBO262085 HRS262085 HHW262085 GYA262085 GOE262085 GEI262085 FUM262085 FKQ262085 FAU262085 EQY262085 EHC262085 DXG262085 DNK262085 DDO262085 CTS262085 CJW262085 CAA262085 BQE262085 BGI262085 AWM262085 AMQ262085 ACU262085 SY262085 JC262085 WVO196549 WLS196549 WBW196549 VSA196549 VIE196549 UYI196549 UOM196549 UEQ196549 TUU196549 TKY196549 TBC196549 SRG196549 SHK196549 RXO196549 RNS196549 RDW196549 QUA196549 QKE196549 QAI196549 PQM196549 PGQ196549 OWU196549 OMY196549 ODC196549 NTG196549 NJK196549 MZO196549 MPS196549 MFW196549 LWA196549 LME196549 LCI196549 KSM196549 KIQ196549 JYU196549 JOY196549 JFC196549 IVG196549 ILK196549 IBO196549 HRS196549 HHW196549 GYA196549 GOE196549 GEI196549 FUM196549 FKQ196549 FAU196549 EQY196549 EHC196549 DXG196549 DNK196549 DDO196549 CTS196549 CJW196549 CAA196549 BQE196549 BGI196549 AWM196549 AMQ196549 ACU196549 SY196549 JC196549 WVO131013 WLS131013 WBW131013 VSA131013 VIE131013 UYI131013 UOM131013 UEQ131013 TUU131013 TKY131013 TBC131013 SRG131013 SHK131013 RXO131013 RNS131013 RDW131013 QUA131013 QKE131013 QAI131013 PQM131013 PGQ131013 OWU131013 OMY131013 ODC131013 NTG131013 NJK131013 MZO131013 MPS131013 MFW131013 LWA131013 LME131013 LCI131013 KSM131013 KIQ131013 JYU131013 JOY131013 JFC131013 IVG131013 ILK131013 IBO131013 HRS131013 HHW131013 GYA131013 GOE131013 GEI131013 FUM131013 FKQ131013 FAU131013 EQY131013 EHC131013 DXG131013 DNK131013 DDO131013 CTS131013 CJW131013 CAA131013 BQE131013 BGI131013 AWM131013 AMQ131013 ACU131013 SY131013 JC131013 WVO65477 WLS65477 WBW65477 VSA65477 VIE65477 UYI65477 UOM65477 UEQ65477 TUU65477 TKY65477 TBC65477 SRG65477 SHK65477 RXO65477 RNS65477 RDW65477 QUA65477 QKE65477 QAI65477 PQM65477 PGQ65477 OWU65477 OMY65477 ODC65477 NTG65477 NJK65477 MZO65477 MPS65477 MFW65477 LWA65477 LME65477 LCI65477 KSM65477 KIQ65477 JYU65477 JOY65477 JFC65477 IVG65477 ILK65477 IBO65477 HRS65477 HHW65477 GYA65477 GOE65477 GEI65477 FUM65477 FKQ65477 FAU65477 EQY65477 EHC65477 DXG65477 DNK65477 DDO65477 CTS65477 CJW65477 CAA65477 BQE65477 BGI65477 AWM65477 AMQ65477 ACU65477 SY65477 JC65477 WVO982981 WLS982981" xr:uid="{00000000-0002-0000-0400-000001000000}">
      <formula1>"Complete, Partially Complete, Defered, No Activity"</formula1>
    </dataValidation>
    <dataValidation type="list" allowBlank="1" showInputMessage="1" showErrorMessage="1" sqref="WLP982981 WBT982981 VRX982981 VIB982981 UYF982981 UOJ982981 UEN982981 TUR982981 TKV982981 TAZ982981 SRD982981 SHH982981 RXL982981 RNP982981 RDT982981 QTX982981 QKB982981 QAF982981 PQJ982981 PGN982981 OWR982981 OMV982981 OCZ982981 NTD982981 NJH982981 MZL982981 MPP982981 MFT982981 LVX982981 LMB982981 LCF982981 KSJ982981 KIN982981 JYR982981 JOV982981 JEZ982981 IVD982981 ILH982981 IBL982981 HRP982981 HHT982981 GXX982981 GOB982981 GEF982981 FUJ982981 FKN982981 FAR982981 EQV982981 EGZ982981 DXD982981 DNH982981 DDL982981 CTP982981 CJT982981 BZX982981 BQB982981 BGF982981 AWJ982981 AMN982981 ACR982981 SV982981 IZ982981 WVL917445 WLP917445 WBT917445 VRX917445 VIB917445 UYF917445 UOJ917445 UEN917445 TUR917445 TKV917445 TAZ917445 SRD917445 SHH917445 RXL917445 RNP917445 RDT917445 QTX917445 QKB917445 QAF917445 PQJ917445 PGN917445 OWR917445 OMV917445 OCZ917445 NTD917445 NJH917445 MZL917445 MPP917445 MFT917445 LVX917445 LMB917445 LCF917445 KSJ917445 KIN917445 JYR917445 JOV917445 JEZ917445 IVD917445 ILH917445 IBL917445 HRP917445 HHT917445 GXX917445 GOB917445 GEF917445 FUJ917445 FKN917445 FAR917445 EQV917445 EGZ917445 DXD917445 DNH917445 DDL917445 CTP917445 CJT917445 BZX917445 BQB917445 BGF917445 AWJ917445 AMN917445 ACR917445 SV917445 IZ917445 WVL851909 WLP851909 WBT851909 VRX851909 VIB851909 UYF851909 UOJ851909 UEN851909 TUR851909 TKV851909 TAZ851909 SRD851909 SHH851909 RXL851909 RNP851909 RDT851909 QTX851909 QKB851909 QAF851909 PQJ851909 PGN851909 OWR851909 OMV851909 OCZ851909 NTD851909 NJH851909 MZL851909 MPP851909 MFT851909 LVX851909 LMB851909 LCF851909 KSJ851909 KIN851909 JYR851909 JOV851909 JEZ851909 IVD851909 ILH851909 IBL851909 HRP851909 HHT851909 GXX851909 GOB851909 GEF851909 FUJ851909 FKN851909 FAR851909 EQV851909 EGZ851909 DXD851909 DNH851909 DDL851909 CTP851909 CJT851909 BZX851909 BQB851909 BGF851909 AWJ851909 AMN851909 ACR851909 SV851909 IZ851909 WVL786373 WLP786373 WBT786373 VRX786373 VIB786373 UYF786373 UOJ786373 UEN786373 TUR786373 TKV786373 TAZ786373 SRD786373 SHH786373 RXL786373 RNP786373 RDT786373 QTX786373 QKB786373 QAF786373 PQJ786373 PGN786373 OWR786373 OMV786373 OCZ786373 NTD786373 NJH786373 MZL786373 MPP786373 MFT786373 LVX786373 LMB786373 LCF786373 KSJ786373 KIN786373 JYR786373 JOV786373 JEZ786373 IVD786373 ILH786373 IBL786373 HRP786373 HHT786373 GXX786373 GOB786373 GEF786373 FUJ786373 FKN786373 FAR786373 EQV786373 EGZ786373 DXD786373 DNH786373 DDL786373 CTP786373 CJT786373 BZX786373 BQB786373 BGF786373 AWJ786373 AMN786373 ACR786373 SV786373 IZ786373 WVL720837 WLP720837 WBT720837 VRX720837 VIB720837 UYF720837 UOJ720837 UEN720837 TUR720837 TKV720837 TAZ720837 SRD720837 SHH720837 RXL720837 RNP720837 RDT720837 QTX720837 QKB720837 QAF720837 PQJ720837 PGN720837 OWR720837 OMV720837 OCZ720837 NTD720837 NJH720837 MZL720837 MPP720837 MFT720837 LVX720837 LMB720837 LCF720837 KSJ720837 KIN720837 JYR720837 JOV720837 JEZ720837 IVD720837 ILH720837 IBL720837 HRP720837 HHT720837 GXX720837 GOB720837 GEF720837 FUJ720837 FKN720837 FAR720837 EQV720837 EGZ720837 DXD720837 DNH720837 DDL720837 CTP720837 CJT720837 BZX720837 BQB720837 BGF720837 AWJ720837 AMN720837 ACR720837 SV720837 IZ720837 WVL655301 WLP655301 WBT655301 VRX655301 VIB655301 UYF655301 UOJ655301 UEN655301 TUR655301 TKV655301 TAZ655301 SRD655301 SHH655301 RXL655301 RNP655301 RDT655301 QTX655301 QKB655301 QAF655301 PQJ655301 PGN655301 OWR655301 OMV655301 OCZ655301 NTD655301 NJH655301 MZL655301 MPP655301 MFT655301 LVX655301 LMB655301 LCF655301 KSJ655301 KIN655301 JYR655301 JOV655301 JEZ655301 IVD655301 ILH655301 IBL655301 HRP655301 HHT655301 GXX655301 GOB655301 GEF655301 FUJ655301 FKN655301 FAR655301 EQV655301 EGZ655301 DXD655301 DNH655301 DDL655301 CTP655301 CJT655301 BZX655301 BQB655301 BGF655301 AWJ655301 AMN655301 ACR655301 SV655301 IZ655301 WVL589765 WLP589765 WBT589765 VRX589765 VIB589765 UYF589765 UOJ589765 UEN589765 TUR589765 TKV589765 TAZ589765 SRD589765 SHH589765 RXL589765 RNP589765 RDT589765 QTX589765 QKB589765 QAF589765 PQJ589765 PGN589765 OWR589765 OMV589765 OCZ589765 NTD589765 NJH589765 MZL589765 MPP589765 MFT589765 LVX589765 LMB589765 LCF589765 KSJ589765 KIN589765 JYR589765 JOV589765 JEZ589765 IVD589765 ILH589765 IBL589765 HRP589765 HHT589765 GXX589765 GOB589765 GEF589765 FUJ589765 FKN589765 FAR589765 EQV589765 EGZ589765 DXD589765 DNH589765 DDL589765 CTP589765 CJT589765 BZX589765 BQB589765 BGF589765 AWJ589765 AMN589765 ACR589765 SV589765 IZ589765 WVL524229 WLP524229 WBT524229 VRX524229 VIB524229 UYF524229 UOJ524229 UEN524229 TUR524229 TKV524229 TAZ524229 SRD524229 SHH524229 RXL524229 RNP524229 RDT524229 QTX524229 QKB524229 QAF524229 PQJ524229 PGN524229 OWR524229 OMV524229 OCZ524229 NTD524229 NJH524229 MZL524229 MPP524229 MFT524229 LVX524229 LMB524229 LCF524229 KSJ524229 KIN524229 JYR524229 JOV524229 JEZ524229 IVD524229 ILH524229 IBL524229 HRP524229 HHT524229 GXX524229 GOB524229 GEF524229 FUJ524229 FKN524229 FAR524229 EQV524229 EGZ524229 DXD524229 DNH524229 DDL524229 CTP524229 CJT524229 BZX524229 BQB524229 BGF524229 AWJ524229 AMN524229 ACR524229 SV524229 IZ524229 WVL458693 WLP458693 WBT458693 VRX458693 VIB458693 UYF458693 UOJ458693 UEN458693 TUR458693 TKV458693 TAZ458693 SRD458693 SHH458693 RXL458693 RNP458693 RDT458693 QTX458693 QKB458693 QAF458693 PQJ458693 PGN458693 OWR458693 OMV458693 OCZ458693 NTD458693 NJH458693 MZL458693 MPP458693 MFT458693 LVX458693 LMB458693 LCF458693 KSJ458693 KIN458693 JYR458693 JOV458693 JEZ458693 IVD458693 ILH458693 IBL458693 HRP458693 HHT458693 GXX458693 GOB458693 GEF458693 FUJ458693 FKN458693 FAR458693 EQV458693 EGZ458693 DXD458693 DNH458693 DDL458693 CTP458693 CJT458693 BZX458693 BQB458693 BGF458693 AWJ458693 AMN458693 ACR458693 SV458693 IZ458693 WVL393157 WLP393157 WBT393157 VRX393157 VIB393157 UYF393157 UOJ393157 UEN393157 TUR393157 TKV393157 TAZ393157 SRD393157 SHH393157 RXL393157 RNP393157 RDT393157 QTX393157 QKB393157 QAF393157 PQJ393157 PGN393157 OWR393157 OMV393157 OCZ393157 NTD393157 NJH393157 MZL393157 MPP393157 MFT393157 LVX393157 LMB393157 LCF393157 KSJ393157 KIN393157 JYR393157 JOV393157 JEZ393157 IVD393157 ILH393157 IBL393157 HRP393157 HHT393157 GXX393157 GOB393157 GEF393157 FUJ393157 FKN393157 FAR393157 EQV393157 EGZ393157 DXD393157 DNH393157 DDL393157 CTP393157 CJT393157 BZX393157 BQB393157 BGF393157 AWJ393157 AMN393157 ACR393157 SV393157 IZ393157 WVL327621 WLP327621 WBT327621 VRX327621 VIB327621 UYF327621 UOJ327621 UEN327621 TUR327621 TKV327621 TAZ327621 SRD327621 SHH327621 RXL327621 RNP327621 RDT327621 QTX327621 QKB327621 QAF327621 PQJ327621 PGN327621 OWR327621 OMV327621 OCZ327621 NTD327621 NJH327621 MZL327621 MPP327621 MFT327621 LVX327621 LMB327621 LCF327621 KSJ327621 KIN327621 JYR327621 JOV327621 JEZ327621 IVD327621 ILH327621 IBL327621 HRP327621 HHT327621 GXX327621 GOB327621 GEF327621 FUJ327621 FKN327621 FAR327621 EQV327621 EGZ327621 DXD327621 DNH327621 DDL327621 CTP327621 CJT327621 BZX327621 BQB327621 BGF327621 AWJ327621 AMN327621 ACR327621 SV327621 IZ327621 WVL262085 WLP262085 WBT262085 VRX262085 VIB262085 UYF262085 UOJ262085 UEN262085 TUR262085 TKV262085 TAZ262085 SRD262085 SHH262085 RXL262085 RNP262085 RDT262085 QTX262085 QKB262085 QAF262085 PQJ262085 PGN262085 OWR262085 OMV262085 OCZ262085 NTD262085 NJH262085 MZL262085 MPP262085 MFT262085 LVX262085 LMB262085 LCF262085 KSJ262085 KIN262085 JYR262085 JOV262085 JEZ262085 IVD262085 ILH262085 IBL262085 HRP262085 HHT262085 GXX262085 GOB262085 GEF262085 FUJ262085 FKN262085 FAR262085 EQV262085 EGZ262085 DXD262085 DNH262085 DDL262085 CTP262085 CJT262085 BZX262085 BQB262085 BGF262085 AWJ262085 AMN262085 ACR262085 SV262085 IZ262085 WVL196549 WLP196549 WBT196549 VRX196549 VIB196549 UYF196549 UOJ196549 UEN196549 TUR196549 TKV196549 TAZ196549 SRD196549 SHH196549 RXL196549 RNP196549 RDT196549 QTX196549 QKB196549 QAF196549 PQJ196549 PGN196549 OWR196549 OMV196549 OCZ196549 NTD196549 NJH196549 MZL196549 MPP196549 MFT196549 LVX196549 LMB196549 LCF196549 KSJ196549 KIN196549 JYR196549 JOV196549 JEZ196549 IVD196549 ILH196549 IBL196549 HRP196549 HHT196549 GXX196549 GOB196549 GEF196549 FUJ196549 FKN196549 FAR196549 EQV196549 EGZ196549 DXD196549 DNH196549 DDL196549 CTP196549 CJT196549 BZX196549 BQB196549 BGF196549 AWJ196549 AMN196549 ACR196549 SV196549 IZ196549 WVL131013 WLP131013 WBT131013 VRX131013 VIB131013 UYF131013 UOJ131013 UEN131013 TUR131013 TKV131013 TAZ131013 SRD131013 SHH131013 RXL131013 RNP131013 RDT131013 QTX131013 QKB131013 QAF131013 PQJ131013 PGN131013 OWR131013 OMV131013 OCZ131013 NTD131013 NJH131013 MZL131013 MPP131013 MFT131013 LVX131013 LMB131013 LCF131013 KSJ131013 KIN131013 JYR131013 JOV131013 JEZ131013 IVD131013 ILH131013 IBL131013 HRP131013 HHT131013 GXX131013 GOB131013 GEF131013 FUJ131013 FKN131013 FAR131013 EQV131013 EGZ131013 DXD131013 DNH131013 DDL131013 CTP131013 CJT131013 BZX131013 BQB131013 BGF131013 AWJ131013 AMN131013 ACR131013 SV131013 IZ131013 WVL65477 WLP65477 WBT65477 VRX65477 VIB65477 UYF65477 UOJ65477 UEN65477 TUR65477 TKV65477 TAZ65477 SRD65477 SHH65477 RXL65477 RNP65477 RDT65477 QTX65477 QKB65477 QAF65477 PQJ65477 PGN65477 OWR65477 OMV65477 OCZ65477 NTD65477 NJH65477 MZL65477 MPP65477 MFT65477 LVX65477 LMB65477 LCF65477 KSJ65477 KIN65477 JYR65477 JOV65477 JEZ65477 IVD65477 ILH65477 IBL65477 HRP65477 HHT65477 GXX65477 GOB65477 GEF65477 FUJ65477 FKN65477 FAR65477 EQV65477 EGZ65477 DXD65477 DNH65477 DDL65477 CTP65477 CJT65477 BZX65477 BQB65477 BGF65477 AWJ65477 AMN65477 ACR65477 SV65477 IZ65477 WVL982981" xr:uid="{00000000-0002-0000-0400-000002000000}">
      <formula1>"A, A-SO, O, O-E, O-R, O-SO,O-V"</formula1>
    </dataValidation>
    <dataValidation type="list" allowBlank="1" showInputMessage="1" showErrorMessage="1" sqref="WVL982982:WVL983036 WLP982982:WLP983036 WBT982982:WBT983036 VRX982982:VRX983036 VIB982982:VIB983036 UYF982982:UYF983036 UOJ982982:UOJ983036 UEN982982:UEN983036 TUR982982:TUR983036 TKV982982:TKV983036 TAZ982982:TAZ983036 SRD982982:SRD983036 SHH982982:SHH983036 RXL982982:RXL983036 RNP982982:RNP983036 RDT982982:RDT983036 QTX982982:QTX983036 QKB982982:QKB983036 QAF982982:QAF983036 PQJ982982:PQJ983036 PGN982982:PGN983036 OWR982982:OWR983036 OMV982982:OMV983036 OCZ982982:OCZ983036 NTD982982:NTD983036 NJH982982:NJH983036 MZL982982:MZL983036 MPP982982:MPP983036 MFT982982:MFT983036 LVX982982:LVX983036 LMB982982:LMB983036 LCF982982:LCF983036 KSJ982982:KSJ983036 KIN982982:KIN983036 JYR982982:JYR983036 JOV982982:JOV983036 JEZ982982:JEZ983036 IVD982982:IVD983036 ILH982982:ILH983036 IBL982982:IBL983036 HRP982982:HRP983036 HHT982982:HHT983036 GXX982982:GXX983036 GOB982982:GOB983036 GEF982982:GEF983036 FUJ982982:FUJ983036 FKN982982:FKN983036 FAR982982:FAR983036 EQV982982:EQV983036 EGZ982982:EGZ983036 DXD982982:DXD983036 DNH982982:DNH983036 DDL982982:DDL983036 CTP982982:CTP983036 CJT982982:CJT983036 BZX982982:BZX983036 BQB982982:BQB983036 BGF982982:BGF983036 AWJ982982:AWJ983036 AMN982982:AMN983036 ACR982982:ACR983036 SV982982:SV983036 IZ982982:IZ983036 WVL917446:WVL917500 WLP917446:WLP917500 WBT917446:WBT917500 VRX917446:VRX917500 VIB917446:VIB917500 UYF917446:UYF917500 UOJ917446:UOJ917500 UEN917446:UEN917500 TUR917446:TUR917500 TKV917446:TKV917500 TAZ917446:TAZ917500 SRD917446:SRD917500 SHH917446:SHH917500 RXL917446:RXL917500 RNP917446:RNP917500 RDT917446:RDT917500 QTX917446:QTX917500 QKB917446:QKB917500 QAF917446:QAF917500 PQJ917446:PQJ917500 PGN917446:PGN917500 OWR917446:OWR917500 OMV917446:OMV917500 OCZ917446:OCZ917500 NTD917446:NTD917500 NJH917446:NJH917500 MZL917446:MZL917500 MPP917446:MPP917500 MFT917446:MFT917500 LVX917446:LVX917500 LMB917446:LMB917500 LCF917446:LCF917500 KSJ917446:KSJ917500 KIN917446:KIN917500 JYR917446:JYR917500 JOV917446:JOV917500 JEZ917446:JEZ917500 IVD917446:IVD917500 ILH917446:ILH917500 IBL917446:IBL917500 HRP917446:HRP917500 HHT917446:HHT917500 GXX917446:GXX917500 GOB917446:GOB917500 GEF917446:GEF917500 FUJ917446:FUJ917500 FKN917446:FKN917500 FAR917446:FAR917500 EQV917446:EQV917500 EGZ917446:EGZ917500 DXD917446:DXD917500 DNH917446:DNH917500 DDL917446:DDL917500 CTP917446:CTP917500 CJT917446:CJT917500 BZX917446:BZX917500 BQB917446:BQB917500 BGF917446:BGF917500 AWJ917446:AWJ917500 AMN917446:AMN917500 ACR917446:ACR917500 SV917446:SV917500 IZ917446:IZ917500 WVL851910:WVL851964 WLP851910:WLP851964 WBT851910:WBT851964 VRX851910:VRX851964 VIB851910:VIB851964 UYF851910:UYF851964 UOJ851910:UOJ851964 UEN851910:UEN851964 TUR851910:TUR851964 TKV851910:TKV851964 TAZ851910:TAZ851964 SRD851910:SRD851964 SHH851910:SHH851964 RXL851910:RXL851964 RNP851910:RNP851964 RDT851910:RDT851964 QTX851910:QTX851964 QKB851910:QKB851964 QAF851910:QAF851964 PQJ851910:PQJ851964 PGN851910:PGN851964 OWR851910:OWR851964 OMV851910:OMV851964 OCZ851910:OCZ851964 NTD851910:NTD851964 NJH851910:NJH851964 MZL851910:MZL851964 MPP851910:MPP851964 MFT851910:MFT851964 LVX851910:LVX851964 LMB851910:LMB851964 LCF851910:LCF851964 KSJ851910:KSJ851964 KIN851910:KIN851964 JYR851910:JYR851964 JOV851910:JOV851964 JEZ851910:JEZ851964 IVD851910:IVD851964 ILH851910:ILH851964 IBL851910:IBL851964 HRP851910:HRP851964 HHT851910:HHT851964 GXX851910:GXX851964 GOB851910:GOB851964 GEF851910:GEF851964 FUJ851910:FUJ851964 FKN851910:FKN851964 FAR851910:FAR851964 EQV851910:EQV851964 EGZ851910:EGZ851964 DXD851910:DXD851964 DNH851910:DNH851964 DDL851910:DDL851964 CTP851910:CTP851964 CJT851910:CJT851964 BZX851910:BZX851964 BQB851910:BQB851964 BGF851910:BGF851964 AWJ851910:AWJ851964 AMN851910:AMN851964 ACR851910:ACR851964 SV851910:SV851964 IZ851910:IZ851964 WVL786374:WVL786428 WLP786374:WLP786428 WBT786374:WBT786428 VRX786374:VRX786428 VIB786374:VIB786428 UYF786374:UYF786428 UOJ786374:UOJ786428 UEN786374:UEN786428 TUR786374:TUR786428 TKV786374:TKV786428 TAZ786374:TAZ786428 SRD786374:SRD786428 SHH786374:SHH786428 RXL786374:RXL786428 RNP786374:RNP786428 RDT786374:RDT786428 QTX786374:QTX786428 QKB786374:QKB786428 QAF786374:QAF786428 PQJ786374:PQJ786428 PGN786374:PGN786428 OWR786374:OWR786428 OMV786374:OMV786428 OCZ786374:OCZ786428 NTD786374:NTD786428 NJH786374:NJH786428 MZL786374:MZL786428 MPP786374:MPP786428 MFT786374:MFT786428 LVX786374:LVX786428 LMB786374:LMB786428 LCF786374:LCF786428 KSJ786374:KSJ786428 KIN786374:KIN786428 JYR786374:JYR786428 JOV786374:JOV786428 JEZ786374:JEZ786428 IVD786374:IVD786428 ILH786374:ILH786428 IBL786374:IBL786428 HRP786374:HRP786428 HHT786374:HHT786428 GXX786374:GXX786428 GOB786374:GOB786428 GEF786374:GEF786428 FUJ786374:FUJ786428 FKN786374:FKN786428 FAR786374:FAR786428 EQV786374:EQV786428 EGZ786374:EGZ786428 DXD786374:DXD786428 DNH786374:DNH786428 DDL786374:DDL786428 CTP786374:CTP786428 CJT786374:CJT786428 BZX786374:BZX786428 BQB786374:BQB786428 BGF786374:BGF786428 AWJ786374:AWJ786428 AMN786374:AMN786428 ACR786374:ACR786428 SV786374:SV786428 IZ786374:IZ786428 WVL720838:WVL720892 WLP720838:WLP720892 WBT720838:WBT720892 VRX720838:VRX720892 VIB720838:VIB720892 UYF720838:UYF720892 UOJ720838:UOJ720892 UEN720838:UEN720892 TUR720838:TUR720892 TKV720838:TKV720892 TAZ720838:TAZ720892 SRD720838:SRD720892 SHH720838:SHH720892 RXL720838:RXL720892 RNP720838:RNP720892 RDT720838:RDT720892 QTX720838:QTX720892 QKB720838:QKB720892 QAF720838:QAF720892 PQJ720838:PQJ720892 PGN720838:PGN720892 OWR720838:OWR720892 OMV720838:OMV720892 OCZ720838:OCZ720892 NTD720838:NTD720892 NJH720838:NJH720892 MZL720838:MZL720892 MPP720838:MPP720892 MFT720838:MFT720892 LVX720838:LVX720892 LMB720838:LMB720892 LCF720838:LCF720892 KSJ720838:KSJ720892 KIN720838:KIN720892 JYR720838:JYR720892 JOV720838:JOV720892 JEZ720838:JEZ720892 IVD720838:IVD720892 ILH720838:ILH720892 IBL720838:IBL720892 HRP720838:HRP720892 HHT720838:HHT720892 GXX720838:GXX720892 GOB720838:GOB720892 GEF720838:GEF720892 FUJ720838:FUJ720892 FKN720838:FKN720892 FAR720838:FAR720892 EQV720838:EQV720892 EGZ720838:EGZ720892 DXD720838:DXD720892 DNH720838:DNH720892 DDL720838:DDL720892 CTP720838:CTP720892 CJT720838:CJT720892 BZX720838:BZX720892 BQB720838:BQB720892 BGF720838:BGF720892 AWJ720838:AWJ720892 AMN720838:AMN720892 ACR720838:ACR720892 SV720838:SV720892 IZ720838:IZ720892 WVL655302:WVL655356 WLP655302:WLP655356 WBT655302:WBT655356 VRX655302:VRX655356 VIB655302:VIB655356 UYF655302:UYF655356 UOJ655302:UOJ655356 UEN655302:UEN655356 TUR655302:TUR655356 TKV655302:TKV655356 TAZ655302:TAZ655356 SRD655302:SRD655356 SHH655302:SHH655356 RXL655302:RXL655356 RNP655302:RNP655356 RDT655302:RDT655356 QTX655302:QTX655356 QKB655302:QKB655356 QAF655302:QAF655356 PQJ655302:PQJ655356 PGN655302:PGN655356 OWR655302:OWR655356 OMV655302:OMV655356 OCZ655302:OCZ655356 NTD655302:NTD655356 NJH655302:NJH655356 MZL655302:MZL655356 MPP655302:MPP655356 MFT655302:MFT655356 LVX655302:LVX655356 LMB655302:LMB655356 LCF655302:LCF655356 KSJ655302:KSJ655356 KIN655302:KIN655356 JYR655302:JYR655356 JOV655302:JOV655356 JEZ655302:JEZ655356 IVD655302:IVD655356 ILH655302:ILH655356 IBL655302:IBL655356 HRP655302:HRP655356 HHT655302:HHT655356 GXX655302:GXX655356 GOB655302:GOB655356 GEF655302:GEF655356 FUJ655302:FUJ655356 FKN655302:FKN655356 FAR655302:FAR655356 EQV655302:EQV655356 EGZ655302:EGZ655356 DXD655302:DXD655356 DNH655302:DNH655356 DDL655302:DDL655356 CTP655302:CTP655356 CJT655302:CJT655356 BZX655302:BZX655356 BQB655302:BQB655356 BGF655302:BGF655356 AWJ655302:AWJ655356 AMN655302:AMN655356 ACR655302:ACR655356 SV655302:SV655356 IZ655302:IZ655356 WVL589766:WVL589820 WLP589766:WLP589820 WBT589766:WBT589820 VRX589766:VRX589820 VIB589766:VIB589820 UYF589766:UYF589820 UOJ589766:UOJ589820 UEN589766:UEN589820 TUR589766:TUR589820 TKV589766:TKV589820 TAZ589766:TAZ589820 SRD589766:SRD589820 SHH589766:SHH589820 RXL589766:RXL589820 RNP589766:RNP589820 RDT589766:RDT589820 QTX589766:QTX589820 QKB589766:QKB589820 QAF589766:QAF589820 PQJ589766:PQJ589820 PGN589766:PGN589820 OWR589766:OWR589820 OMV589766:OMV589820 OCZ589766:OCZ589820 NTD589766:NTD589820 NJH589766:NJH589820 MZL589766:MZL589820 MPP589766:MPP589820 MFT589766:MFT589820 LVX589766:LVX589820 LMB589766:LMB589820 LCF589766:LCF589820 KSJ589766:KSJ589820 KIN589766:KIN589820 JYR589766:JYR589820 JOV589766:JOV589820 JEZ589766:JEZ589820 IVD589766:IVD589820 ILH589766:ILH589820 IBL589766:IBL589820 HRP589766:HRP589820 HHT589766:HHT589820 GXX589766:GXX589820 GOB589766:GOB589820 GEF589766:GEF589820 FUJ589766:FUJ589820 FKN589766:FKN589820 FAR589766:FAR589820 EQV589766:EQV589820 EGZ589766:EGZ589820 DXD589766:DXD589820 DNH589766:DNH589820 DDL589766:DDL589820 CTP589766:CTP589820 CJT589766:CJT589820 BZX589766:BZX589820 BQB589766:BQB589820 BGF589766:BGF589820 AWJ589766:AWJ589820 AMN589766:AMN589820 ACR589766:ACR589820 SV589766:SV589820 IZ589766:IZ589820 WVL524230:WVL524284 WLP524230:WLP524284 WBT524230:WBT524284 VRX524230:VRX524284 VIB524230:VIB524284 UYF524230:UYF524284 UOJ524230:UOJ524284 UEN524230:UEN524284 TUR524230:TUR524284 TKV524230:TKV524284 TAZ524230:TAZ524284 SRD524230:SRD524284 SHH524230:SHH524284 RXL524230:RXL524284 RNP524230:RNP524284 RDT524230:RDT524284 QTX524230:QTX524284 QKB524230:QKB524284 QAF524230:QAF524284 PQJ524230:PQJ524284 PGN524230:PGN524284 OWR524230:OWR524284 OMV524230:OMV524284 OCZ524230:OCZ524284 NTD524230:NTD524284 NJH524230:NJH524284 MZL524230:MZL524284 MPP524230:MPP524284 MFT524230:MFT524284 LVX524230:LVX524284 LMB524230:LMB524284 LCF524230:LCF524284 KSJ524230:KSJ524284 KIN524230:KIN524284 JYR524230:JYR524284 JOV524230:JOV524284 JEZ524230:JEZ524284 IVD524230:IVD524284 ILH524230:ILH524284 IBL524230:IBL524284 HRP524230:HRP524284 HHT524230:HHT524284 GXX524230:GXX524284 GOB524230:GOB524284 GEF524230:GEF524284 FUJ524230:FUJ524284 FKN524230:FKN524284 FAR524230:FAR524284 EQV524230:EQV524284 EGZ524230:EGZ524284 DXD524230:DXD524284 DNH524230:DNH524284 DDL524230:DDL524284 CTP524230:CTP524284 CJT524230:CJT524284 BZX524230:BZX524284 BQB524230:BQB524284 BGF524230:BGF524284 AWJ524230:AWJ524284 AMN524230:AMN524284 ACR524230:ACR524284 SV524230:SV524284 IZ524230:IZ524284 WVL458694:WVL458748 WLP458694:WLP458748 WBT458694:WBT458748 VRX458694:VRX458748 VIB458694:VIB458748 UYF458694:UYF458748 UOJ458694:UOJ458748 UEN458694:UEN458748 TUR458694:TUR458748 TKV458694:TKV458748 TAZ458694:TAZ458748 SRD458694:SRD458748 SHH458694:SHH458748 RXL458694:RXL458748 RNP458694:RNP458748 RDT458694:RDT458748 QTX458694:QTX458748 QKB458694:QKB458748 QAF458694:QAF458748 PQJ458694:PQJ458748 PGN458694:PGN458748 OWR458694:OWR458748 OMV458694:OMV458748 OCZ458694:OCZ458748 NTD458694:NTD458748 NJH458694:NJH458748 MZL458694:MZL458748 MPP458694:MPP458748 MFT458694:MFT458748 LVX458694:LVX458748 LMB458694:LMB458748 LCF458694:LCF458748 KSJ458694:KSJ458748 KIN458694:KIN458748 JYR458694:JYR458748 JOV458694:JOV458748 JEZ458694:JEZ458748 IVD458694:IVD458748 ILH458694:ILH458748 IBL458694:IBL458748 HRP458694:HRP458748 HHT458694:HHT458748 GXX458694:GXX458748 GOB458694:GOB458748 GEF458694:GEF458748 FUJ458694:FUJ458748 FKN458694:FKN458748 FAR458694:FAR458748 EQV458694:EQV458748 EGZ458694:EGZ458748 DXD458694:DXD458748 DNH458694:DNH458748 DDL458694:DDL458748 CTP458694:CTP458748 CJT458694:CJT458748 BZX458694:BZX458748 BQB458694:BQB458748 BGF458694:BGF458748 AWJ458694:AWJ458748 AMN458694:AMN458748 ACR458694:ACR458748 SV458694:SV458748 IZ458694:IZ458748 WVL393158:WVL393212 WLP393158:WLP393212 WBT393158:WBT393212 VRX393158:VRX393212 VIB393158:VIB393212 UYF393158:UYF393212 UOJ393158:UOJ393212 UEN393158:UEN393212 TUR393158:TUR393212 TKV393158:TKV393212 TAZ393158:TAZ393212 SRD393158:SRD393212 SHH393158:SHH393212 RXL393158:RXL393212 RNP393158:RNP393212 RDT393158:RDT393212 QTX393158:QTX393212 QKB393158:QKB393212 QAF393158:QAF393212 PQJ393158:PQJ393212 PGN393158:PGN393212 OWR393158:OWR393212 OMV393158:OMV393212 OCZ393158:OCZ393212 NTD393158:NTD393212 NJH393158:NJH393212 MZL393158:MZL393212 MPP393158:MPP393212 MFT393158:MFT393212 LVX393158:LVX393212 LMB393158:LMB393212 LCF393158:LCF393212 KSJ393158:KSJ393212 KIN393158:KIN393212 JYR393158:JYR393212 JOV393158:JOV393212 JEZ393158:JEZ393212 IVD393158:IVD393212 ILH393158:ILH393212 IBL393158:IBL393212 HRP393158:HRP393212 HHT393158:HHT393212 GXX393158:GXX393212 GOB393158:GOB393212 GEF393158:GEF393212 FUJ393158:FUJ393212 FKN393158:FKN393212 FAR393158:FAR393212 EQV393158:EQV393212 EGZ393158:EGZ393212 DXD393158:DXD393212 DNH393158:DNH393212 DDL393158:DDL393212 CTP393158:CTP393212 CJT393158:CJT393212 BZX393158:BZX393212 BQB393158:BQB393212 BGF393158:BGF393212 AWJ393158:AWJ393212 AMN393158:AMN393212 ACR393158:ACR393212 SV393158:SV393212 IZ393158:IZ393212 WVL327622:WVL327676 WLP327622:WLP327676 WBT327622:WBT327676 VRX327622:VRX327676 VIB327622:VIB327676 UYF327622:UYF327676 UOJ327622:UOJ327676 UEN327622:UEN327676 TUR327622:TUR327676 TKV327622:TKV327676 TAZ327622:TAZ327676 SRD327622:SRD327676 SHH327622:SHH327676 RXL327622:RXL327676 RNP327622:RNP327676 RDT327622:RDT327676 QTX327622:QTX327676 QKB327622:QKB327676 QAF327622:QAF327676 PQJ327622:PQJ327676 PGN327622:PGN327676 OWR327622:OWR327676 OMV327622:OMV327676 OCZ327622:OCZ327676 NTD327622:NTD327676 NJH327622:NJH327676 MZL327622:MZL327676 MPP327622:MPP327676 MFT327622:MFT327676 LVX327622:LVX327676 LMB327622:LMB327676 LCF327622:LCF327676 KSJ327622:KSJ327676 KIN327622:KIN327676 JYR327622:JYR327676 JOV327622:JOV327676 JEZ327622:JEZ327676 IVD327622:IVD327676 ILH327622:ILH327676 IBL327622:IBL327676 HRP327622:HRP327676 HHT327622:HHT327676 GXX327622:GXX327676 GOB327622:GOB327676 GEF327622:GEF327676 FUJ327622:FUJ327676 FKN327622:FKN327676 FAR327622:FAR327676 EQV327622:EQV327676 EGZ327622:EGZ327676 DXD327622:DXD327676 DNH327622:DNH327676 DDL327622:DDL327676 CTP327622:CTP327676 CJT327622:CJT327676 BZX327622:BZX327676 BQB327622:BQB327676 BGF327622:BGF327676 AWJ327622:AWJ327676 AMN327622:AMN327676 ACR327622:ACR327676 SV327622:SV327676 IZ327622:IZ327676 WVL262086:WVL262140 WLP262086:WLP262140 WBT262086:WBT262140 VRX262086:VRX262140 VIB262086:VIB262140 UYF262086:UYF262140 UOJ262086:UOJ262140 UEN262086:UEN262140 TUR262086:TUR262140 TKV262086:TKV262140 TAZ262086:TAZ262140 SRD262086:SRD262140 SHH262086:SHH262140 RXL262086:RXL262140 RNP262086:RNP262140 RDT262086:RDT262140 QTX262086:QTX262140 QKB262086:QKB262140 QAF262086:QAF262140 PQJ262086:PQJ262140 PGN262086:PGN262140 OWR262086:OWR262140 OMV262086:OMV262140 OCZ262086:OCZ262140 NTD262086:NTD262140 NJH262086:NJH262140 MZL262086:MZL262140 MPP262086:MPP262140 MFT262086:MFT262140 LVX262086:LVX262140 LMB262086:LMB262140 LCF262086:LCF262140 KSJ262086:KSJ262140 KIN262086:KIN262140 JYR262086:JYR262140 JOV262086:JOV262140 JEZ262086:JEZ262140 IVD262086:IVD262140 ILH262086:ILH262140 IBL262086:IBL262140 HRP262086:HRP262140 HHT262086:HHT262140 GXX262086:GXX262140 GOB262086:GOB262140 GEF262086:GEF262140 FUJ262086:FUJ262140 FKN262086:FKN262140 FAR262086:FAR262140 EQV262086:EQV262140 EGZ262086:EGZ262140 DXD262086:DXD262140 DNH262086:DNH262140 DDL262086:DDL262140 CTP262086:CTP262140 CJT262086:CJT262140 BZX262086:BZX262140 BQB262086:BQB262140 BGF262086:BGF262140 AWJ262086:AWJ262140 AMN262086:AMN262140 ACR262086:ACR262140 SV262086:SV262140 IZ262086:IZ262140 WVL196550:WVL196604 WLP196550:WLP196604 WBT196550:WBT196604 VRX196550:VRX196604 VIB196550:VIB196604 UYF196550:UYF196604 UOJ196550:UOJ196604 UEN196550:UEN196604 TUR196550:TUR196604 TKV196550:TKV196604 TAZ196550:TAZ196604 SRD196550:SRD196604 SHH196550:SHH196604 RXL196550:RXL196604 RNP196550:RNP196604 RDT196550:RDT196604 QTX196550:QTX196604 QKB196550:QKB196604 QAF196550:QAF196604 PQJ196550:PQJ196604 PGN196550:PGN196604 OWR196550:OWR196604 OMV196550:OMV196604 OCZ196550:OCZ196604 NTD196550:NTD196604 NJH196550:NJH196604 MZL196550:MZL196604 MPP196550:MPP196604 MFT196550:MFT196604 LVX196550:LVX196604 LMB196550:LMB196604 LCF196550:LCF196604 KSJ196550:KSJ196604 KIN196550:KIN196604 JYR196550:JYR196604 JOV196550:JOV196604 JEZ196550:JEZ196604 IVD196550:IVD196604 ILH196550:ILH196604 IBL196550:IBL196604 HRP196550:HRP196604 HHT196550:HHT196604 GXX196550:GXX196604 GOB196550:GOB196604 GEF196550:GEF196604 FUJ196550:FUJ196604 FKN196550:FKN196604 FAR196550:FAR196604 EQV196550:EQV196604 EGZ196550:EGZ196604 DXD196550:DXD196604 DNH196550:DNH196604 DDL196550:DDL196604 CTP196550:CTP196604 CJT196550:CJT196604 BZX196550:BZX196604 BQB196550:BQB196604 BGF196550:BGF196604 AWJ196550:AWJ196604 AMN196550:AMN196604 ACR196550:ACR196604 SV196550:SV196604 IZ196550:IZ196604 WVL131014:WVL131068 WLP131014:WLP131068 WBT131014:WBT131068 VRX131014:VRX131068 VIB131014:VIB131068 UYF131014:UYF131068 UOJ131014:UOJ131068 UEN131014:UEN131068 TUR131014:TUR131068 TKV131014:TKV131068 TAZ131014:TAZ131068 SRD131014:SRD131068 SHH131014:SHH131068 RXL131014:RXL131068 RNP131014:RNP131068 RDT131014:RDT131068 QTX131014:QTX131068 QKB131014:QKB131068 QAF131014:QAF131068 PQJ131014:PQJ131068 PGN131014:PGN131068 OWR131014:OWR131068 OMV131014:OMV131068 OCZ131014:OCZ131068 NTD131014:NTD131068 NJH131014:NJH131068 MZL131014:MZL131068 MPP131014:MPP131068 MFT131014:MFT131068 LVX131014:LVX131068 LMB131014:LMB131068 LCF131014:LCF131068 KSJ131014:KSJ131068 KIN131014:KIN131068 JYR131014:JYR131068 JOV131014:JOV131068 JEZ131014:JEZ131068 IVD131014:IVD131068 ILH131014:ILH131068 IBL131014:IBL131068 HRP131014:HRP131068 HHT131014:HHT131068 GXX131014:GXX131068 GOB131014:GOB131068 GEF131014:GEF131068 FUJ131014:FUJ131068 FKN131014:FKN131068 FAR131014:FAR131068 EQV131014:EQV131068 EGZ131014:EGZ131068 DXD131014:DXD131068 DNH131014:DNH131068 DDL131014:DDL131068 CTP131014:CTP131068 CJT131014:CJT131068 BZX131014:BZX131068 BQB131014:BQB131068 BGF131014:BGF131068 AWJ131014:AWJ131068 AMN131014:AMN131068 ACR131014:ACR131068 SV131014:SV131068 IZ131014:IZ131068 WVL65478:WVL65532 WLP65478:WLP65532 WBT65478:WBT65532 VRX65478:VRX65532 VIB65478:VIB65532 UYF65478:UYF65532 UOJ65478:UOJ65532 UEN65478:UEN65532 TUR65478:TUR65532 TKV65478:TKV65532 TAZ65478:TAZ65532 SRD65478:SRD65532 SHH65478:SHH65532 RXL65478:RXL65532 RNP65478:RNP65532 RDT65478:RDT65532 QTX65478:QTX65532 QKB65478:QKB65532 QAF65478:QAF65532 PQJ65478:PQJ65532 PGN65478:PGN65532 OWR65478:OWR65532 OMV65478:OMV65532 OCZ65478:OCZ65532 NTD65478:NTD65532 NJH65478:NJH65532 MZL65478:MZL65532 MPP65478:MPP65532 MFT65478:MFT65532 LVX65478:LVX65532 LMB65478:LMB65532 LCF65478:LCF65532 KSJ65478:KSJ65532 KIN65478:KIN65532 JYR65478:JYR65532 JOV65478:JOV65532 JEZ65478:JEZ65532 IVD65478:IVD65532 ILH65478:ILH65532 IBL65478:IBL65532 HRP65478:HRP65532 HHT65478:HHT65532 GXX65478:GXX65532 GOB65478:GOB65532 GEF65478:GEF65532 FUJ65478:FUJ65532 FKN65478:FKN65532 FAR65478:FAR65532 EQV65478:EQV65532 EGZ65478:EGZ65532 DXD65478:DXD65532 DNH65478:DNH65532 DDL65478:DDL65532 CTP65478:CTP65532 CJT65478:CJT65532 BZX65478:BZX65532 BQB65478:BQB65532 BGF65478:BGF65532 AWJ65478:AWJ65532 AMN65478:AMN65532 ACR65478:ACR65532 SV65478:SV65532 IZ65478:IZ65532" xr:uid="{00000000-0002-0000-0400-000003000000}">
      <formula1>#REF!</formula1>
    </dataValidation>
    <dataValidation type="list" allowBlank="1" showInputMessage="1" showErrorMessage="1" sqref="P2:P102" xr:uid="{00000000-0002-0000-0400-000004000000}">
      <formula1>"Agree, Disagree"</formula1>
    </dataValidation>
    <dataValidation type="list" allowBlank="1" showInputMessage="1" showErrorMessage="1" sqref="O2:O102" xr:uid="{00000000-0002-0000-0400-000005000000}">
      <formula1>"None, Innovative, Significant Issue, Both"</formula1>
    </dataValidation>
    <dataValidation type="list" allowBlank="1" showInputMessage="1" showErrorMessage="1" sqref="M2:M102" xr:uid="{00000000-0002-0000-0400-000006000000}">
      <formula1>"Complete, Partially Complete, Not Started, Ongoing/As Needed"</formula1>
    </dataValidation>
    <dataValidation type="list" allowBlank="1" showInputMessage="1" showErrorMessage="1" sqref="J87:J102" xr:uid="{00000000-0002-0000-0400-000007000000}">
      <formula1>"Inactive, Selected, Not Selected"</formula1>
    </dataValidation>
    <dataValidation type="list" allowBlank="1" showInputMessage="1" showErrorMessage="1" sqref="J52:J72 J73:J82" xr:uid="{00000000-0002-0000-0400-000008000000}">
      <formula1>"Picklist, Selected, Not Selected"</formula1>
    </dataValidation>
    <dataValidation type="list" allowBlank="1" showInputMessage="1" showErrorMessage="1" sqref="J86 J85 J84 J83" xr:uid="{00000000-0002-0000-0400-00000A000000}">
      <formula1>"Optional, Selected, Not Selected"</formula1>
    </dataValidation>
  </dataValidations>
  <hyperlinks>
    <hyperlink ref="I96" r:id="rId1" xr:uid="{00000000-0004-0000-0400-000000000000}"/>
    <hyperlink ref="I43" r:id="rId2" xr:uid="{00000000-0004-0000-0400-000001000000}"/>
  </hyperlinks>
  <printOptions headings="1"/>
  <pageMargins left="0.7" right="0.7" top="0.75" bottom="0.75" header="0.3" footer="0.3"/>
  <pageSetup orientation="landscape" r:id="rId3"/>
  <colBreaks count="1" manualBreakCount="1">
    <brk id="15" max="1048575" man="1"/>
  </colBreaks>
  <legacyDrawing r:id="rId4"/>
  <tableParts count="1">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F23"/>
  <sheetViews>
    <sheetView zoomScaleNormal="100" workbookViewId="0">
      <selection activeCell="E22" sqref="E22"/>
    </sheetView>
  </sheetViews>
  <sheetFormatPr defaultColWidth="9.1796875" defaultRowHeight="111" customHeight="1" x14ac:dyDescent="0.35"/>
  <cols>
    <col min="1" max="1" width="4.453125" style="260" customWidth="1"/>
    <col min="2" max="2" width="8.7265625" style="260" customWidth="1"/>
    <col min="3" max="3" width="20.26953125" style="263" customWidth="1"/>
    <col min="4" max="4" width="42" style="260" customWidth="1"/>
    <col min="5" max="5" width="40" style="260" customWidth="1"/>
    <col min="6" max="6" width="50.453125" style="260" customWidth="1"/>
    <col min="7" max="16384" width="9.1796875" style="260"/>
  </cols>
  <sheetData>
    <row r="1" spans="2:6" ht="26.25" customHeight="1" x14ac:dyDescent="0.35">
      <c r="F1" s="980" t="s">
        <v>278</v>
      </c>
    </row>
    <row r="2" spans="2:6" s="254" customFormat="1" ht="111" customHeight="1" x14ac:dyDescent="0.35">
      <c r="B2" s="1352" t="s">
        <v>824</v>
      </c>
      <c r="C2" s="1353" t="s">
        <v>825</v>
      </c>
      <c r="D2" s="253" t="s">
        <v>301</v>
      </c>
      <c r="E2" s="253" t="s">
        <v>352</v>
      </c>
      <c r="F2" s="253" t="s">
        <v>296</v>
      </c>
    </row>
    <row r="3" spans="2:6" ht="94.5" customHeight="1" x14ac:dyDescent="0.35">
      <c r="B3" s="258">
        <v>1</v>
      </c>
      <c r="C3" s="936" t="s">
        <v>273</v>
      </c>
      <c r="D3" s="255" t="s">
        <v>294</v>
      </c>
      <c r="E3" s="1079"/>
      <c r="F3" s="255" t="s">
        <v>882</v>
      </c>
    </row>
    <row r="4" spans="2:6" ht="90.75" customHeight="1" x14ac:dyDescent="0.35">
      <c r="B4" s="261">
        <v>2</v>
      </c>
      <c r="C4" s="936" t="s">
        <v>562</v>
      </c>
      <c r="D4" s="257" t="s">
        <v>540</v>
      </c>
      <c r="E4" s="256"/>
      <c r="F4" s="255" t="s">
        <v>882</v>
      </c>
    </row>
    <row r="5" spans="2:6" ht="93.75" customHeight="1" x14ac:dyDescent="0.35">
      <c r="B5" s="261">
        <v>3</v>
      </c>
      <c r="C5" s="936" t="s">
        <v>563</v>
      </c>
      <c r="D5" s="257" t="s">
        <v>541</v>
      </c>
      <c r="E5" s="256"/>
      <c r="F5" s="255" t="s">
        <v>882</v>
      </c>
    </row>
    <row r="6" spans="2:6" ht="96.75" customHeight="1" x14ac:dyDescent="0.35">
      <c r="B6" s="261">
        <v>4</v>
      </c>
      <c r="C6" s="1041" t="s">
        <v>619</v>
      </c>
      <c r="D6" s="820" t="s">
        <v>542</v>
      </c>
      <c r="E6" s="256"/>
      <c r="F6" s="255" t="s">
        <v>882</v>
      </c>
    </row>
    <row r="7" spans="2:6" ht="34.5" customHeight="1" x14ac:dyDescent="0.35">
      <c r="B7" s="261">
        <v>5</v>
      </c>
      <c r="C7" s="1041" t="s">
        <v>811</v>
      </c>
      <c r="D7" s="820" t="s">
        <v>871</v>
      </c>
      <c r="E7" s="256"/>
      <c r="F7" s="255" t="s">
        <v>883</v>
      </c>
    </row>
    <row r="8" spans="2:6" ht="93" customHeight="1" x14ac:dyDescent="0.35">
      <c r="B8" s="261">
        <v>6</v>
      </c>
      <c r="C8" s="259" t="s">
        <v>56</v>
      </c>
      <c r="D8" s="257" t="s">
        <v>543</v>
      </c>
      <c r="E8" s="256"/>
      <c r="F8" s="255" t="s">
        <v>882</v>
      </c>
    </row>
    <row r="9" spans="2:6" ht="67.5" customHeight="1" x14ac:dyDescent="0.35">
      <c r="B9" s="261">
        <v>7</v>
      </c>
      <c r="C9" s="259" t="s">
        <v>274</v>
      </c>
      <c r="D9" s="257" t="s">
        <v>544</v>
      </c>
      <c r="E9" s="256"/>
      <c r="F9" s="255" t="s">
        <v>881</v>
      </c>
    </row>
    <row r="10" spans="2:6" ht="66" customHeight="1" x14ac:dyDescent="0.35">
      <c r="B10" s="261">
        <v>8</v>
      </c>
      <c r="C10" s="936" t="s">
        <v>616</v>
      </c>
      <c r="D10" s="820" t="s">
        <v>615</v>
      </c>
      <c r="E10" s="256"/>
      <c r="F10" s="255" t="s">
        <v>881</v>
      </c>
    </row>
    <row r="11" spans="2:6" ht="67.5" customHeight="1" x14ac:dyDescent="0.35">
      <c r="B11" s="261">
        <v>9</v>
      </c>
      <c r="C11" s="259" t="s">
        <v>263</v>
      </c>
      <c r="D11" s="820" t="s">
        <v>545</v>
      </c>
      <c r="E11" s="256"/>
      <c r="F11" s="255" t="s">
        <v>881</v>
      </c>
    </row>
    <row r="12" spans="2:6" ht="64.5" customHeight="1" x14ac:dyDescent="0.35">
      <c r="B12" s="261">
        <v>10</v>
      </c>
      <c r="C12" s="1041" t="s">
        <v>564</v>
      </c>
      <c r="D12" s="257" t="s">
        <v>546</v>
      </c>
      <c r="E12" s="256"/>
      <c r="F12" s="255" t="s">
        <v>881</v>
      </c>
    </row>
    <row r="13" spans="2:6" ht="96.75" customHeight="1" x14ac:dyDescent="0.35">
      <c r="B13" s="261">
        <v>11</v>
      </c>
      <c r="C13" s="259" t="s">
        <v>266</v>
      </c>
      <c r="D13" s="255" t="s">
        <v>295</v>
      </c>
      <c r="E13" s="256"/>
      <c r="F13" s="255" t="s">
        <v>882</v>
      </c>
    </row>
    <row r="14" spans="2:6" ht="95.25" customHeight="1" x14ac:dyDescent="0.35">
      <c r="B14" s="261">
        <v>12</v>
      </c>
      <c r="C14" s="936" t="s">
        <v>565</v>
      </c>
      <c r="D14" s="820" t="s">
        <v>547</v>
      </c>
      <c r="E14" s="256"/>
      <c r="F14" s="255" t="s">
        <v>882</v>
      </c>
    </row>
    <row r="15" spans="2:6" ht="38.25" customHeight="1" x14ac:dyDescent="0.35">
      <c r="B15" s="261">
        <v>13</v>
      </c>
      <c r="C15" s="259" t="s">
        <v>268</v>
      </c>
      <c r="D15" s="820" t="s">
        <v>548</v>
      </c>
      <c r="E15" s="256"/>
      <c r="F15" s="820" t="s">
        <v>883</v>
      </c>
    </row>
    <row r="16" spans="2:6" ht="33.75" customHeight="1" x14ac:dyDescent="0.35">
      <c r="B16" s="261">
        <v>14</v>
      </c>
      <c r="C16" s="259" t="s">
        <v>269</v>
      </c>
      <c r="D16" s="820" t="s">
        <v>549</v>
      </c>
      <c r="E16" s="256"/>
      <c r="F16" s="820" t="s">
        <v>883</v>
      </c>
    </row>
    <row r="17" spans="2:6" ht="41.25" customHeight="1" x14ac:dyDescent="0.35">
      <c r="B17" s="261">
        <v>15</v>
      </c>
      <c r="C17" s="259" t="s">
        <v>84</v>
      </c>
      <c r="D17" s="820" t="s">
        <v>550</v>
      </c>
      <c r="E17" s="256"/>
      <c r="F17" s="820" t="s">
        <v>883</v>
      </c>
    </row>
    <row r="18" spans="2:6" ht="34.5" customHeight="1" x14ac:dyDescent="0.35">
      <c r="B18" s="261">
        <v>16</v>
      </c>
      <c r="C18" s="259" t="s">
        <v>271</v>
      </c>
      <c r="D18" s="820" t="s">
        <v>621</v>
      </c>
      <c r="E18" s="256"/>
      <c r="F18" s="820" t="s">
        <v>883</v>
      </c>
    </row>
    <row r="19" spans="2:6" ht="92.25" customHeight="1" x14ac:dyDescent="0.35">
      <c r="B19" s="261">
        <v>17</v>
      </c>
      <c r="C19" s="936" t="s">
        <v>622</v>
      </c>
      <c r="D19" s="255"/>
      <c r="E19" s="256"/>
      <c r="F19" s="255" t="s">
        <v>882</v>
      </c>
    </row>
    <row r="20" spans="2:6" ht="97.5" customHeight="1" x14ac:dyDescent="0.35">
      <c r="B20" s="262">
        <v>18</v>
      </c>
      <c r="C20" s="259" t="s">
        <v>297</v>
      </c>
      <c r="D20" s="255"/>
      <c r="E20" s="256"/>
      <c r="F20" s="255" t="s">
        <v>882</v>
      </c>
    </row>
    <row r="21" spans="2:6" ht="36.75" customHeight="1" x14ac:dyDescent="0.35">
      <c r="B21" s="1221">
        <v>19</v>
      </c>
      <c r="C21" s="1222" t="s">
        <v>745</v>
      </c>
      <c r="D21" s="1222" t="s">
        <v>869</v>
      </c>
      <c r="E21" s="1223"/>
      <c r="F21" s="820" t="s">
        <v>883</v>
      </c>
    </row>
    <row r="22" spans="2:6" ht="36" customHeight="1" x14ac:dyDescent="0.35">
      <c r="B22" s="1232">
        <v>20</v>
      </c>
      <c r="C22" s="1222" t="s">
        <v>747</v>
      </c>
      <c r="D22" s="1222" t="s">
        <v>870</v>
      </c>
      <c r="E22" s="1233"/>
      <c r="F22" s="820" t="s">
        <v>883</v>
      </c>
    </row>
    <row r="23" spans="2:6" ht="96" customHeight="1" x14ac:dyDescent="0.35">
      <c r="B23" s="1232">
        <v>21</v>
      </c>
      <c r="C23" s="1222" t="s">
        <v>798</v>
      </c>
      <c r="D23" s="1222" t="s">
        <v>872</v>
      </c>
      <c r="E23" s="1233"/>
      <c r="F23" s="255" t="s">
        <v>884</v>
      </c>
    </row>
  </sheetData>
  <sheetProtection sort="0" autoFilter="0" pivotTables="0"/>
  <hyperlinks>
    <hyperlink ref="F1" location="Start!A1" display="Back" xr:uid="{00000000-0004-0000-0500-000000000000}"/>
  </hyperlinks>
  <pageMargins left="0.7" right="0.7" top="0.75" bottom="0.75" header="0.3" footer="0.3"/>
  <pageSetup scale="6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rgb="FF0070C0"/>
  </sheetPr>
  <dimension ref="B1:AA130"/>
  <sheetViews>
    <sheetView showGridLines="0" zoomScale="70" zoomScaleNormal="70" zoomScalePageLayoutView="60" workbookViewId="0">
      <selection activeCell="H44" sqref="H44"/>
    </sheetView>
  </sheetViews>
  <sheetFormatPr defaultColWidth="9.1796875" defaultRowHeight="14.5" outlineLevelRow="1" x14ac:dyDescent="0.35"/>
  <cols>
    <col min="1" max="1" width="2.1796875" style="15" customWidth="1"/>
    <col min="2" max="2" width="5.26953125" style="15" customWidth="1"/>
    <col min="3" max="3" width="24.1796875" style="15" customWidth="1"/>
    <col min="4" max="4" width="5.81640625" style="15" customWidth="1"/>
    <col min="5" max="5" width="18.1796875" style="15" customWidth="1"/>
    <col min="6" max="6" width="11.81640625" style="15" customWidth="1"/>
    <col min="7" max="8" width="12.1796875" style="15" customWidth="1"/>
    <col min="9" max="9" width="10.453125" style="15" customWidth="1"/>
    <col min="10" max="10" width="13.54296875" style="15" customWidth="1"/>
    <col min="11" max="12" width="10.453125" style="15" customWidth="1"/>
    <col min="13" max="13" width="10.26953125" style="15" customWidth="1"/>
    <col min="14" max="14" width="12" style="15" customWidth="1"/>
    <col min="15" max="15" width="11.54296875" style="15" customWidth="1"/>
    <col min="16" max="16" width="12.7265625" style="15" customWidth="1"/>
    <col min="17" max="17" width="11.7265625" style="15" customWidth="1"/>
    <col min="18" max="18" width="10" style="15" customWidth="1"/>
    <col min="19" max="19" width="9.453125" style="16" customWidth="1"/>
    <col min="20" max="20" width="10.81640625" style="15" customWidth="1"/>
    <col min="21" max="21" width="9.26953125" style="15" customWidth="1"/>
    <col min="22" max="23" width="9.81640625" style="15" bestFit="1" customWidth="1"/>
    <col min="24" max="24" width="12.7265625" style="15" customWidth="1"/>
    <col min="25" max="25" width="12.26953125" style="15" customWidth="1"/>
    <col min="26" max="26" width="10.7265625" style="15" customWidth="1"/>
    <col min="27" max="16384" width="9.1796875" style="15"/>
  </cols>
  <sheetData>
    <row r="1" spans="2:19" ht="45.75" customHeight="1" thickBot="1" x14ac:dyDescent="0.4">
      <c r="B1" s="7"/>
      <c r="C1" s="7"/>
      <c r="D1" s="782"/>
      <c r="E1" s="782"/>
      <c r="F1" s="782"/>
      <c r="G1" s="782"/>
      <c r="H1" s="802" t="s">
        <v>341</v>
      </c>
      <c r="I1" s="7"/>
      <c r="J1" s="7"/>
      <c r="K1" s="782"/>
      <c r="L1" s="782"/>
      <c r="M1" s="782"/>
      <c r="N1" s="782"/>
      <c r="O1" s="782"/>
      <c r="P1" s="782"/>
      <c r="Q1" s="811" t="s">
        <v>278</v>
      </c>
      <c r="R1" s="806"/>
      <c r="S1" s="44"/>
    </row>
    <row r="2" spans="2:19" ht="28.5" customHeight="1" x14ac:dyDescent="0.35">
      <c r="B2" s="7"/>
      <c r="C2" s="1560" t="s">
        <v>93</v>
      </c>
      <c r="D2" s="1561"/>
      <c r="E2" s="1561"/>
      <c r="F2" s="1561"/>
      <c r="G2" s="1561"/>
      <c r="H2" s="1561"/>
      <c r="I2" s="1561"/>
      <c r="J2" s="1561"/>
      <c r="K2" s="1561"/>
      <c r="L2" s="1561"/>
      <c r="M2" s="1561"/>
      <c r="N2" s="1561"/>
      <c r="O2" s="1562"/>
      <c r="P2" s="1562"/>
      <c r="Q2" s="1563"/>
      <c r="R2" s="807"/>
      <c r="S2" s="44"/>
    </row>
    <row r="3" spans="2:19" ht="28.5" customHeight="1" thickBot="1" x14ac:dyDescent="0.4">
      <c r="B3" s="7"/>
      <c r="C3" s="1564" t="s">
        <v>92</v>
      </c>
      <c r="D3" s="1565"/>
      <c r="E3" s="849" t="str">
        <f>Start!U13</f>
        <v/>
      </c>
      <c r="F3" s="850" t="str">
        <f>Start!AG20</f>
        <v/>
      </c>
      <c r="G3" s="851" t="str">
        <f>Start!AG21</f>
        <v/>
      </c>
      <c r="H3" s="842" t="s">
        <v>91</v>
      </c>
      <c r="I3" s="846" t="str">
        <f>Start!AG22</f>
        <v/>
      </c>
      <c r="J3" s="847" t="str">
        <f>Start!AG23</f>
        <v/>
      </c>
      <c r="K3" s="1572"/>
      <c r="L3" s="1573"/>
      <c r="M3" s="1573"/>
      <c r="N3" s="1573"/>
      <c r="O3" s="1488" t="s">
        <v>886</v>
      </c>
      <c r="P3" s="1489"/>
      <c r="Q3" s="1490"/>
      <c r="R3" s="807"/>
      <c r="S3" s="44"/>
    </row>
    <row r="4" spans="2:19" ht="25.5" customHeight="1" outlineLevel="1" thickBot="1" x14ac:dyDescent="0.4">
      <c r="B4" s="7"/>
      <c r="C4" s="1566" t="s">
        <v>90</v>
      </c>
      <c r="D4" s="1567"/>
      <c r="E4" s="1568"/>
      <c r="F4" s="1521" t="s">
        <v>89</v>
      </c>
      <c r="G4" s="1522"/>
      <c r="H4" s="1521" t="s">
        <v>88</v>
      </c>
      <c r="I4" s="1523"/>
      <c r="J4" s="1574" t="s">
        <v>87</v>
      </c>
      <c r="K4" s="1496" t="s">
        <v>86</v>
      </c>
      <c r="L4" s="1496" t="s">
        <v>85</v>
      </c>
      <c r="M4" s="1496" t="s">
        <v>84</v>
      </c>
      <c r="N4" s="1496" t="s">
        <v>83</v>
      </c>
      <c r="O4" s="1575" t="s">
        <v>82</v>
      </c>
      <c r="P4" s="1575" t="s">
        <v>81</v>
      </c>
      <c r="Q4" s="848" t="s">
        <v>80</v>
      </c>
      <c r="R4" s="807"/>
      <c r="S4" s="44"/>
    </row>
    <row r="5" spans="2:19" ht="30" customHeight="1" outlineLevel="1" thickBot="1" x14ac:dyDescent="0.4">
      <c r="B5" s="7"/>
      <c r="C5" s="1569"/>
      <c r="D5" s="1570"/>
      <c r="E5" s="1571"/>
      <c r="F5" s="173" t="s">
        <v>79</v>
      </c>
      <c r="G5" s="173" t="s">
        <v>245</v>
      </c>
      <c r="H5" s="173" t="s">
        <v>79</v>
      </c>
      <c r="I5" s="173" t="s">
        <v>98</v>
      </c>
      <c r="J5" s="1497"/>
      <c r="K5" s="1497"/>
      <c r="L5" s="1497"/>
      <c r="M5" s="1497"/>
      <c r="N5" s="1497"/>
      <c r="O5" s="1497"/>
      <c r="P5" s="1497"/>
      <c r="Q5" s="812"/>
      <c r="R5" s="75" t="s">
        <v>340</v>
      </c>
    </row>
    <row r="6" spans="2:19" s="28" customFormat="1" ht="23.25" customHeight="1" outlineLevel="1" thickBot="1" x14ac:dyDescent="0.4">
      <c r="B6" s="7"/>
      <c r="C6" s="1576" t="s">
        <v>337</v>
      </c>
      <c r="D6" s="1577"/>
      <c r="E6" s="816" t="s">
        <v>339</v>
      </c>
      <c r="F6" s="160">
        <f>IF(F7&gt;=0,SUM((F7*20)+(F8*5)),0)</f>
        <v>0</v>
      </c>
      <c r="G6" s="160">
        <f>IF(G7&gt;=0, SUM((G7*20)+(G8*5)), 0)</f>
        <v>0</v>
      </c>
      <c r="H6" s="160">
        <f>IF(H7&gt;=0, SUM((H7*15)+(H8*5)), 0)</f>
        <v>0</v>
      </c>
      <c r="I6" s="160">
        <f>IF(I7&gt;=0, SUM((I7*20)+(I8*5)), 0)</f>
        <v>0</v>
      </c>
      <c r="J6" s="160">
        <f>IF(J7&gt;=0, SUM((J7*15)+(J8*5)), 0)</f>
        <v>0</v>
      </c>
      <c r="K6" s="160">
        <f>IF(K7&gt;=0, SUM((K7*15)+(K8*5)), 0)</f>
        <v>0</v>
      </c>
      <c r="L6" s="160">
        <f>IF(L7&gt;=0, SUM((L7*5)+(L8*5)), 0)</f>
        <v>0</v>
      </c>
      <c r="M6" s="160">
        <f>IF(M7&gt;=0, SUM((M7*10)+(M8*5)), 0)</f>
        <v>0</v>
      </c>
      <c r="N6" s="160">
        <f>IF(N7&gt;=0, SUM((N7*10)+(N8*5)), 0)</f>
        <v>0</v>
      </c>
      <c r="O6" s="160">
        <f>IF(O7&gt;=0, SUM((O7*5)+(O8*5)), 0)</f>
        <v>0</v>
      </c>
      <c r="P6" s="160">
        <f>IF(P7&gt;=0, SUM((P7*5)+(P8*5)), 0)</f>
        <v>0</v>
      </c>
      <c r="Q6" s="817">
        <f t="shared" ref="Q6:Q13" si="0">SUM(F6:P6)</f>
        <v>0</v>
      </c>
      <c r="R6" s="808" t="str">
        <f>IF(Q7&gt;0,SUM(Q6/1800),"")</f>
        <v/>
      </c>
      <c r="S6" s="29"/>
    </row>
    <row r="7" spans="2:19" ht="35.25" customHeight="1" outlineLevel="1" thickTop="1" thickBot="1" x14ac:dyDescent="0.4">
      <c r="B7" s="7"/>
      <c r="C7" s="813" t="s">
        <v>57</v>
      </c>
      <c r="D7" s="814"/>
      <c r="E7" s="815"/>
      <c r="F7" s="1049"/>
      <c r="G7" s="1049"/>
      <c r="H7" s="1049"/>
      <c r="I7" s="1049"/>
      <c r="J7" s="1049"/>
      <c r="K7" s="1049"/>
      <c r="L7" s="1049"/>
      <c r="M7" s="1049"/>
      <c r="N7" s="1049"/>
      <c r="O7" s="1049"/>
      <c r="P7" s="1188"/>
      <c r="Q7" s="43">
        <f t="shared" si="0"/>
        <v>0</v>
      </c>
      <c r="R7" s="7"/>
      <c r="S7" s="17"/>
    </row>
    <row r="8" spans="2:19" ht="31.5" customHeight="1" outlineLevel="1" thickTop="1" thickBot="1" x14ac:dyDescent="0.4">
      <c r="B8" s="7"/>
      <c r="C8" s="1592" t="s">
        <v>338</v>
      </c>
      <c r="D8" s="1593"/>
      <c r="E8" s="1593"/>
      <c r="F8" s="1050"/>
      <c r="G8" s="1050"/>
      <c r="H8" s="1050"/>
      <c r="I8" s="1050"/>
      <c r="J8" s="1050"/>
      <c r="K8" s="1050"/>
      <c r="L8" s="1050"/>
      <c r="M8" s="1050"/>
      <c r="N8" s="1050"/>
      <c r="O8" s="1050"/>
      <c r="P8" s="1189"/>
      <c r="Q8" s="41">
        <f>SUM(F8:P8)</f>
        <v>0</v>
      </c>
      <c r="R8" s="809"/>
      <c r="S8" s="17"/>
    </row>
    <row r="9" spans="2:19" s="28" customFormat="1" ht="21.75" customHeight="1" outlineLevel="1" thickTop="1" thickBot="1" x14ac:dyDescent="0.4">
      <c r="B9" s="7"/>
      <c r="C9" s="150" t="s">
        <v>78</v>
      </c>
      <c r="D9" s="151"/>
      <c r="E9" s="152"/>
      <c r="F9" s="163">
        <f>IF(F10&gt;=0, SUM((F10*20)+(F12*5)), 0)</f>
        <v>0</v>
      </c>
      <c r="G9" s="162">
        <f t="shared" ref="G9:I9" si="1">IF(G10&gt;=0, SUM((G10*20)+(G12*5)), 0)</f>
        <v>0</v>
      </c>
      <c r="H9" s="162">
        <f>IF(H10&gt;=0, SUM((H10*15)+(H12*5)), 0)</f>
        <v>0</v>
      </c>
      <c r="I9" s="162">
        <f t="shared" si="1"/>
        <v>0</v>
      </c>
      <c r="J9" s="162">
        <f>IF(J10&gt;=0, SUM((J10*15)+(J12*5)), 0)</f>
        <v>0</v>
      </c>
      <c r="K9" s="162">
        <f>IF(K10&gt;=0, SUM((K10*15)+(K12*5)), 0)</f>
        <v>0</v>
      </c>
      <c r="L9" s="162">
        <f>IF(L10&gt;=0, SUM((L10*5)+(L12*5)), 0)</f>
        <v>0</v>
      </c>
      <c r="M9" s="162">
        <f>IF(M10&gt;=0, SUM((M10*10)+(M12*5)), 0)</f>
        <v>0</v>
      </c>
      <c r="N9" s="162">
        <f>IF(N10&gt;=0, SUM((N10*10)+(N12*5)), 0)</f>
        <v>0</v>
      </c>
      <c r="O9" s="162">
        <f>IF(O10&gt;=0, SUM((O10*5)+(O12*5)), 0)</f>
        <v>0</v>
      </c>
      <c r="P9" s="162">
        <f>IF(P10&gt;=0, SUM((P10*5)+(P12*5)), 0)</f>
        <v>0</v>
      </c>
      <c r="Q9" s="161">
        <f t="shared" si="0"/>
        <v>0</v>
      </c>
      <c r="R9" s="808" t="str">
        <f>IF(Q9&gt;0,SUM(Q9/1800),"")</f>
        <v/>
      </c>
      <c r="S9" s="40"/>
    </row>
    <row r="10" spans="2:19" ht="21.75" customHeight="1" outlineLevel="1" x14ac:dyDescent="0.35">
      <c r="B10" s="7"/>
      <c r="C10" s="1594" t="str">
        <f>"Inspections:    ( "&amp;IF('5700 Main'!$Q$38&gt;0, "Q1 ","")&amp;IF('5700 Main'!$Q$59&gt;0,"Q2 ","")&amp;IF('5700 Main'!$Q$80&gt;0,"Q3 ","")&amp;IF('5700 Main'!$Q$101&gt;0,"Q4 ","")&amp;" )"</f>
        <v>Inspections:    (  )</v>
      </c>
      <c r="D10" s="1595"/>
      <c r="E10" s="1595"/>
      <c r="F10" s="149">
        <f>SUM('5700 Main'!F38+'5700 Main'!F59+'5700 Main'!F80+'5700 Main'!F101)</f>
        <v>0</v>
      </c>
      <c r="G10" s="149">
        <f>SUM('5700 Main'!G38+'5700 Main'!G59+'5700 Main'!G80+'5700 Main'!G101)</f>
        <v>0</v>
      </c>
      <c r="H10" s="149">
        <f>SUM('5700 Main'!H38+'5700 Main'!H59+'5700 Main'!H80+'5700 Main'!H101)</f>
        <v>0</v>
      </c>
      <c r="I10" s="149">
        <f>SUM('5700 Main'!I38+'5700 Main'!I59+'5700 Main'!I80+'5700 Main'!I101)</f>
        <v>0</v>
      </c>
      <c r="J10" s="149">
        <f>SUM('5700 Main'!J38+'5700 Main'!J59+'5700 Main'!J80+'5700 Main'!J101)</f>
        <v>0</v>
      </c>
      <c r="K10" s="149">
        <f>SUM('5700 Main'!K38+'5700 Main'!K59+'5700 Main'!K80+'5700 Main'!K101)</f>
        <v>0</v>
      </c>
      <c r="L10" s="149">
        <f>SUM('5700 Main'!L38+'5700 Main'!L59+'5700 Main'!L80+'5700 Main'!L101)</f>
        <v>0</v>
      </c>
      <c r="M10" s="149">
        <f>SUM('5700 Main'!M38+'5700 Main'!M59+'5700 Main'!M80+'5700 Main'!M101)</f>
        <v>0</v>
      </c>
      <c r="N10" s="149">
        <f>SUM('5700 Main'!N38+'5700 Main'!N59+'5700 Main'!N80+'5700 Main'!N101)</f>
        <v>0</v>
      </c>
      <c r="O10" s="149">
        <f>SUM('5700 Main'!O38+'5700 Main'!O59+'5700 Main'!O80+'5700 Main'!O101)</f>
        <v>0</v>
      </c>
      <c r="P10" s="149">
        <f>SUM('5700 Main'!P38+'5700 Main'!P59+'5700 Main'!P80+'5700 Main'!P101)</f>
        <v>0</v>
      </c>
      <c r="Q10" s="39">
        <f t="shared" si="0"/>
        <v>0</v>
      </c>
      <c r="R10" s="809"/>
      <c r="S10" s="17"/>
    </row>
    <row r="11" spans="2:19" ht="21.75" customHeight="1" outlineLevel="1" x14ac:dyDescent="0.35">
      <c r="B11" s="7"/>
      <c r="C11" s="942" t="s">
        <v>500</v>
      </c>
      <c r="D11" s="940"/>
      <c r="E11" s="941"/>
      <c r="F11" s="149">
        <f>SUM('5700 Main'!F39+'5700 Main'!F60+'5700 Main'!F81+'5700 Main'!F102)</f>
        <v>0</v>
      </c>
      <c r="G11" s="149">
        <f>SUM('5700 Main'!G39+'5700 Main'!G60+'5700 Main'!G81+'5700 Main'!G102)</f>
        <v>0</v>
      </c>
      <c r="H11" s="149">
        <f>SUM('5700 Main'!H39+'5700 Main'!H60+'5700 Main'!H81+'5700 Main'!H102)</f>
        <v>0</v>
      </c>
      <c r="I11" s="149">
        <f>SUM('5700 Main'!I39+'5700 Main'!I60+'5700 Main'!I81+'5700 Main'!I102)</f>
        <v>0</v>
      </c>
      <c r="J11" s="149">
        <f>SUM('5700 Main'!J39+'5700 Main'!J60+'5700 Main'!J81+'5700 Main'!J102)</f>
        <v>0</v>
      </c>
      <c r="K11" s="149">
        <f>SUM('5700 Main'!K39+'5700 Main'!K60+'5700 Main'!K81+'5700 Main'!K102)</f>
        <v>0</v>
      </c>
      <c r="L11" s="149">
        <f>SUM('5700 Main'!L39+'5700 Main'!L60+'5700 Main'!L81+'5700 Main'!L102)</f>
        <v>0</v>
      </c>
      <c r="M11" s="149">
        <f>SUM('5700 Main'!M39+'5700 Main'!M60+'5700 Main'!M81+'5700 Main'!M102)</f>
        <v>0</v>
      </c>
      <c r="N11" s="149">
        <f>SUM('5700 Main'!N39+'5700 Main'!N60+'5700 Main'!N81+'5700 Main'!N102)</f>
        <v>0</v>
      </c>
      <c r="O11" s="149">
        <f>SUM('5700 Main'!O39+'5700 Main'!O60+'5700 Main'!O81+'5700 Main'!O102)</f>
        <v>0</v>
      </c>
      <c r="P11" s="149">
        <f>SUM('5700 Main'!P39+'5700 Main'!P60+'5700 Main'!P81+'5700 Main'!P102)</f>
        <v>0</v>
      </c>
      <c r="Q11" s="943">
        <f t="shared" si="0"/>
        <v>0</v>
      </c>
      <c r="R11" s="809"/>
      <c r="S11" s="17"/>
    </row>
    <row r="12" spans="2:19" ht="21.75" customHeight="1" outlineLevel="1" x14ac:dyDescent="0.35">
      <c r="B12" s="7"/>
      <c r="C12" s="1598" t="str">
        <f>"Samples"&amp;" = "&amp;SUM(Q12,Q13)</f>
        <v>Samples = 0</v>
      </c>
      <c r="D12" s="1558"/>
      <c r="E12" s="944" t="s">
        <v>77</v>
      </c>
      <c r="F12" s="37">
        <f>SUM('5700 Main'!F40+'5700 Main'!F61+'5700 Main'!F82+'5700 Main'!F103)</f>
        <v>0</v>
      </c>
      <c r="G12" s="37">
        <f>SUM('5700 Main'!G40+'5700 Main'!G61+'5700 Main'!G82+'5700 Main'!G103)</f>
        <v>0</v>
      </c>
      <c r="H12" s="37">
        <f>SUM('5700 Main'!H40+'5700 Main'!H61+'5700 Main'!H82+'5700 Main'!H103)</f>
        <v>0</v>
      </c>
      <c r="I12" s="37">
        <f>SUM('5700 Main'!I40+'5700 Main'!I61+'5700 Main'!I82+'5700 Main'!I103)</f>
        <v>0</v>
      </c>
      <c r="J12" s="37">
        <f>SUM('5700 Main'!J40+'5700 Main'!J61+'5700 Main'!J82+'5700 Main'!J103)</f>
        <v>0</v>
      </c>
      <c r="K12" s="37">
        <f>SUM('5700 Main'!K40+'5700 Main'!K61+'5700 Main'!K82+'5700 Main'!K103)</f>
        <v>0</v>
      </c>
      <c r="L12" s="37">
        <f>SUM('5700 Main'!L40+'5700 Main'!L61+'5700 Main'!L82+'5700 Main'!L103)</f>
        <v>0</v>
      </c>
      <c r="M12" s="37">
        <f>SUM('5700 Main'!M40+'5700 Main'!M61+'5700 Main'!M82+'5700 Main'!M103)</f>
        <v>0</v>
      </c>
      <c r="N12" s="37">
        <f>SUM('5700 Main'!N40+'5700 Main'!N61+'5700 Main'!N82+'5700 Main'!N103)</f>
        <v>0</v>
      </c>
      <c r="O12" s="37">
        <f>SUM('5700 Main'!O40+'5700 Main'!O61+'5700 Main'!O82+'5700 Main'!O103)</f>
        <v>0</v>
      </c>
      <c r="P12" s="37">
        <f>SUM('5700 Main'!P40+'5700 Main'!P61+'5700 Main'!P82+'5700 Main'!P103)</f>
        <v>0</v>
      </c>
      <c r="Q12" s="36">
        <f t="shared" si="0"/>
        <v>0</v>
      </c>
      <c r="R12" s="809"/>
      <c r="S12" s="17"/>
    </row>
    <row r="13" spans="2:19" ht="21.75" customHeight="1" outlineLevel="1" thickBot="1" x14ac:dyDescent="0.4">
      <c r="B13" s="7"/>
      <c r="C13" s="1599"/>
      <c r="D13" s="1600"/>
      <c r="E13" s="945" t="s">
        <v>76</v>
      </c>
      <c r="F13" s="25">
        <f>SUM('5700 Main'!F41+'5700 Main'!F62+'5700 Main'!F83+'5700 Main'!F104)</f>
        <v>0</v>
      </c>
      <c r="G13" s="25">
        <f>SUM('5700 Main'!G41+'5700 Main'!G62+'5700 Main'!G83+'5700 Main'!G104)</f>
        <v>0</v>
      </c>
      <c r="H13" s="25">
        <f>SUM('5700 Main'!H41+'5700 Main'!H62+'5700 Main'!H83+'5700 Main'!H104)</f>
        <v>0</v>
      </c>
      <c r="I13" s="25">
        <f>SUM('5700 Main'!I41+'5700 Main'!I62+'5700 Main'!I83+'5700 Main'!I104)</f>
        <v>0</v>
      </c>
      <c r="J13" s="25">
        <f>SUM('5700 Main'!J41+'5700 Main'!J62+'5700 Main'!J83+'5700 Main'!J104)</f>
        <v>0</v>
      </c>
      <c r="K13" s="25">
        <f>SUM('5700 Main'!K41+'5700 Main'!K62+'5700 Main'!K83+'5700 Main'!K104)</f>
        <v>0</v>
      </c>
      <c r="L13" s="25">
        <f>SUM('5700 Main'!L41+'5700 Main'!L62+'5700 Main'!L83+'5700 Main'!L104)</f>
        <v>0</v>
      </c>
      <c r="M13" s="25">
        <f>SUM('5700 Main'!M41+'5700 Main'!M62+'5700 Main'!M83+'5700 Main'!M104)</f>
        <v>0</v>
      </c>
      <c r="N13" s="25">
        <f>SUM('5700 Main'!N41+'5700 Main'!N62+'5700 Main'!N83+'5700 Main'!N104)</f>
        <v>0</v>
      </c>
      <c r="O13" s="25">
        <f>SUM('5700 Main'!O41+'5700 Main'!O62+'5700 Main'!O83+'5700 Main'!O104)</f>
        <v>0</v>
      </c>
      <c r="P13" s="25">
        <f>SUM('5700 Main'!P41+'5700 Main'!P62+'5700 Main'!P83+'5700 Main'!P104)</f>
        <v>0</v>
      </c>
      <c r="Q13" s="36">
        <f t="shared" si="0"/>
        <v>0</v>
      </c>
      <c r="R13" s="809"/>
      <c r="S13" s="17"/>
    </row>
    <row r="14" spans="2:19" ht="21.75" customHeight="1" outlineLevel="1" thickBot="1" x14ac:dyDescent="0.4">
      <c r="B14" s="7"/>
      <c r="C14" s="35" t="s">
        <v>75</v>
      </c>
      <c r="D14" s="34"/>
      <c r="E14" s="34"/>
      <c r="F14" s="165">
        <f t="shared" ref="F14:Q14" si="2">SUM(F9-F6)</f>
        <v>0</v>
      </c>
      <c r="G14" s="165">
        <f t="shared" si="2"/>
        <v>0</v>
      </c>
      <c r="H14" s="165">
        <f t="shared" si="2"/>
        <v>0</v>
      </c>
      <c r="I14" s="165">
        <f t="shared" si="2"/>
        <v>0</v>
      </c>
      <c r="J14" s="165">
        <f t="shared" si="2"/>
        <v>0</v>
      </c>
      <c r="K14" s="165">
        <f t="shared" si="2"/>
        <v>0</v>
      </c>
      <c r="L14" s="165">
        <f t="shared" si="2"/>
        <v>0</v>
      </c>
      <c r="M14" s="165">
        <f t="shared" si="2"/>
        <v>0</v>
      </c>
      <c r="N14" s="165">
        <f t="shared" si="2"/>
        <v>0</v>
      </c>
      <c r="O14" s="165">
        <f t="shared" si="2"/>
        <v>0</v>
      </c>
      <c r="P14" s="165">
        <f t="shared" si="2"/>
        <v>0</v>
      </c>
      <c r="Q14" s="164">
        <f t="shared" si="2"/>
        <v>0</v>
      </c>
      <c r="R14" s="808" t="str">
        <f>IF(Q14&gt;0,SUM(Q14/1800),"")</f>
        <v/>
      </c>
      <c r="S14" s="17"/>
    </row>
    <row r="15" spans="2:19" s="32" customFormat="1" ht="21.75" customHeight="1" outlineLevel="1" x14ac:dyDescent="0.35">
      <c r="B15" s="803"/>
      <c r="C15" s="1596" t="s">
        <v>57</v>
      </c>
      <c r="D15" s="1595"/>
      <c r="E15" s="1597"/>
      <c r="F15" s="33">
        <f t="shared" ref="F15:P15" si="3">SUM(F10-F7)</f>
        <v>0</v>
      </c>
      <c r="G15" s="33">
        <f t="shared" si="3"/>
        <v>0</v>
      </c>
      <c r="H15" s="33">
        <f t="shared" si="3"/>
        <v>0</v>
      </c>
      <c r="I15" s="33">
        <f t="shared" si="3"/>
        <v>0</v>
      </c>
      <c r="J15" s="33">
        <f t="shared" si="3"/>
        <v>0</v>
      </c>
      <c r="K15" s="33">
        <f t="shared" si="3"/>
        <v>0</v>
      </c>
      <c r="L15" s="33">
        <f t="shared" si="3"/>
        <v>0</v>
      </c>
      <c r="M15" s="33">
        <f t="shared" si="3"/>
        <v>0</v>
      </c>
      <c r="N15" s="33">
        <f t="shared" si="3"/>
        <v>0</v>
      </c>
      <c r="O15" s="33">
        <f t="shared" si="3"/>
        <v>0</v>
      </c>
      <c r="P15" s="33">
        <f t="shared" si="3"/>
        <v>0</v>
      </c>
      <c r="Q15" s="30">
        <f>SUM(F15:P15)</f>
        <v>0</v>
      </c>
      <c r="R15" s="809"/>
      <c r="S15" s="17"/>
    </row>
    <row r="16" spans="2:19" ht="21.75" customHeight="1" outlineLevel="1" thickBot="1" x14ac:dyDescent="0.4">
      <c r="B16" s="7"/>
      <c r="C16" s="1584" t="s">
        <v>74</v>
      </c>
      <c r="D16" s="1585"/>
      <c r="E16" s="1586"/>
      <c r="F16" s="31">
        <f t="shared" ref="F16:P16" si="4">SUM(F12:F13)-F8</f>
        <v>0</v>
      </c>
      <c r="G16" s="31">
        <f t="shared" si="4"/>
        <v>0</v>
      </c>
      <c r="H16" s="31">
        <f t="shared" si="4"/>
        <v>0</v>
      </c>
      <c r="I16" s="31">
        <f t="shared" si="4"/>
        <v>0</v>
      </c>
      <c r="J16" s="31">
        <f t="shared" si="4"/>
        <v>0</v>
      </c>
      <c r="K16" s="31">
        <f t="shared" si="4"/>
        <v>0</v>
      </c>
      <c r="L16" s="31">
        <f t="shared" si="4"/>
        <v>0</v>
      </c>
      <c r="M16" s="31">
        <f t="shared" si="4"/>
        <v>0</v>
      </c>
      <c r="N16" s="31">
        <f t="shared" si="4"/>
        <v>0</v>
      </c>
      <c r="O16" s="31">
        <f t="shared" si="4"/>
        <v>0</v>
      </c>
      <c r="P16" s="31">
        <f t="shared" si="4"/>
        <v>0</v>
      </c>
      <c r="Q16" s="30">
        <f>SUM(F16:P16)</f>
        <v>0</v>
      </c>
      <c r="R16" s="809"/>
      <c r="S16" s="17"/>
    </row>
    <row r="17" spans="2:19" s="28" customFormat="1" ht="23.25" customHeight="1" outlineLevel="1" thickBot="1" x14ac:dyDescent="0.4">
      <c r="B17" s="7"/>
      <c r="C17" s="1589" t="s">
        <v>73</v>
      </c>
      <c r="D17" s="1590"/>
      <c r="E17" s="1590"/>
      <c r="F17" s="1590"/>
      <c r="G17" s="1590"/>
      <c r="H17" s="1590"/>
      <c r="I17" s="1590"/>
      <c r="J17" s="1590"/>
      <c r="K17" s="1590"/>
      <c r="L17" s="1590"/>
      <c r="M17" s="1590"/>
      <c r="N17" s="1590"/>
      <c r="O17" s="1590"/>
      <c r="P17" s="1590"/>
      <c r="Q17" s="1591"/>
      <c r="R17" s="807"/>
      <c r="S17" s="29"/>
    </row>
    <row r="18" spans="2:19" ht="20.25" customHeight="1" outlineLevel="1" x14ac:dyDescent="0.35">
      <c r="B18" s="7"/>
      <c r="C18" s="1578" t="s">
        <v>72</v>
      </c>
      <c r="D18" s="1579"/>
      <c r="E18" s="1580"/>
      <c r="F18" s="27">
        <f>'5700 Main'!F42+'5700 Main'!F63+'5700 Main'!F84+'5700 Main'!F105</f>
        <v>0</v>
      </c>
      <c r="G18" s="27">
        <f>'5700 Main'!G42+'5700 Main'!G63+'5700 Main'!G84+'5700 Main'!G105</f>
        <v>0</v>
      </c>
      <c r="H18" s="27">
        <f>'5700 Main'!H42+'5700 Main'!H63+'5700 Main'!H84+'5700 Main'!H105</f>
        <v>0</v>
      </c>
      <c r="I18" s="27">
        <f>'5700 Main'!I42+'5700 Main'!I63+'5700 Main'!I84+'5700 Main'!I105</f>
        <v>0</v>
      </c>
      <c r="J18" s="27">
        <f>'5700 Main'!J42+'5700 Main'!J63+'5700 Main'!J84+'5700 Main'!J105</f>
        <v>0</v>
      </c>
      <c r="K18" s="27">
        <f>'5700 Main'!K42+'5700 Main'!K63+'5700 Main'!K84+'5700 Main'!K105</f>
        <v>0</v>
      </c>
      <c r="L18" s="27">
        <f>'5700 Main'!L42+'5700 Main'!L63+'5700 Main'!L84+'5700 Main'!L105</f>
        <v>0</v>
      </c>
      <c r="M18" s="27">
        <f>'5700 Main'!M42+'5700 Main'!M63+'5700 Main'!M84+'5700 Main'!M105</f>
        <v>0</v>
      </c>
      <c r="N18" s="27">
        <f>'5700 Main'!N42+'5700 Main'!N63+'5700 Main'!N84+'5700 Main'!N105</f>
        <v>0</v>
      </c>
      <c r="O18" s="27">
        <f>'5700 Main'!O42+'5700 Main'!O63+'5700 Main'!O84+'5700 Main'!O105</f>
        <v>0</v>
      </c>
      <c r="P18" s="27">
        <f>'5700 Main'!P42+'5700 Main'!P63+'5700 Main'!P84+'5700 Main'!P105</f>
        <v>0</v>
      </c>
      <c r="Q18" s="26">
        <f t="shared" ref="Q18:Q28" si="5">SUM(F18:P18)</f>
        <v>0</v>
      </c>
      <c r="R18" s="809"/>
      <c r="S18" s="17"/>
    </row>
    <row r="19" spans="2:19" ht="22.5" customHeight="1" outlineLevel="1" x14ac:dyDescent="0.35">
      <c r="B19" s="7"/>
      <c r="C19" s="1578" t="s">
        <v>71</v>
      </c>
      <c r="D19" s="1579"/>
      <c r="E19" s="1580"/>
      <c r="F19" s="27">
        <f>'5700 Main'!F43+'5700 Main'!F64+'5700 Main'!F85+'5700 Main'!F106</f>
        <v>0</v>
      </c>
      <c r="G19" s="27">
        <f>'5700 Main'!G43+'5700 Main'!G64+'5700 Main'!G85+'5700 Main'!G106</f>
        <v>0</v>
      </c>
      <c r="H19" s="27">
        <f>'5700 Main'!H43+'5700 Main'!H64+'5700 Main'!H85+'5700 Main'!H106</f>
        <v>0</v>
      </c>
      <c r="I19" s="27">
        <f>'5700 Main'!I43+'5700 Main'!I64+'5700 Main'!I85+'5700 Main'!I106</f>
        <v>0</v>
      </c>
      <c r="J19" s="27">
        <f>'5700 Main'!J43+'5700 Main'!J64+'5700 Main'!J85+'5700 Main'!J106</f>
        <v>0</v>
      </c>
      <c r="K19" s="27">
        <f>'5700 Main'!K43+'5700 Main'!K64+'5700 Main'!K85+'5700 Main'!K106</f>
        <v>0</v>
      </c>
      <c r="L19" s="27">
        <f>'5700 Main'!L43+'5700 Main'!L64+'5700 Main'!L85+'5700 Main'!L106</f>
        <v>0</v>
      </c>
      <c r="M19" s="27">
        <f>'5700 Main'!M43+'5700 Main'!M64+'5700 Main'!M85+'5700 Main'!M106</f>
        <v>0</v>
      </c>
      <c r="N19" s="27">
        <f>'5700 Main'!N43+'5700 Main'!N64+'5700 Main'!N85+'5700 Main'!N106</f>
        <v>0</v>
      </c>
      <c r="O19" s="27">
        <f>'5700 Main'!O43+'5700 Main'!O64+'5700 Main'!O85+'5700 Main'!O106</f>
        <v>0</v>
      </c>
      <c r="P19" s="27">
        <f>'5700 Main'!P43+'5700 Main'!P64+'5700 Main'!P85+'5700 Main'!P106</f>
        <v>0</v>
      </c>
      <c r="Q19" s="26">
        <f t="shared" si="5"/>
        <v>0</v>
      </c>
      <c r="R19" s="809"/>
      <c r="S19" s="17"/>
    </row>
    <row r="20" spans="2:19" ht="21.75" customHeight="1" outlineLevel="1" x14ac:dyDescent="0.35">
      <c r="B20" s="7"/>
      <c r="C20" s="1578" t="s">
        <v>70</v>
      </c>
      <c r="D20" s="1579"/>
      <c r="E20" s="1580"/>
      <c r="F20" s="27">
        <f>'5700 Main'!F44+'5700 Main'!F65+'5700 Main'!F86+'5700 Main'!F107</f>
        <v>0</v>
      </c>
      <c r="G20" s="27">
        <f>'5700 Main'!G44+'5700 Main'!G65+'5700 Main'!G86+'5700 Main'!G107</f>
        <v>0</v>
      </c>
      <c r="H20" s="27">
        <f>'5700 Main'!H44+'5700 Main'!H65+'5700 Main'!H86+'5700 Main'!H107</f>
        <v>0</v>
      </c>
      <c r="I20" s="27">
        <f>'5700 Main'!I44+'5700 Main'!I65+'5700 Main'!I86+'5700 Main'!I107</f>
        <v>0</v>
      </c>
      <c r="J20" s="27">
        <f>'5700 Main'!J44+'5700 Main'!J65+'5700 Main'!J86+'5700 Main'!J107</f>
        <v>0</v>
      </c>
      <c r="K20" s="27">
        <f>'5700 Main'!K44+'5700 Main'!K65+'5700 Main'!K86+'5700 Main'!K107</f>
        <v>0</v>
      </c>
      <c r="L20" s="27">
        <f>'5700 Main'!L44+'5700 Main'!L65+'5700 Main'!L86+'5700 Main'!L107</f>
        <v>0</v>
      </c>
      <c r="M20" s="27">
        <f>'5700 Main'!M44+'5700 Main'!M65+'5700 Main'!M86+'5700 Main'!M107</f>
        <v>0</v>
      </c>
      <c r="N20" s="27">
        <f>'5700 Main'!N44+'5700 Main'!N65+'5700 Main'!N86+'5700 Main'!N107</f>
        <v>0</v>
      </c>
      <c r="O20" s="27">
        <f>'5700 Main'!O44+'5700 Main'!O65+'5700 Main'!O86+'5700 Main'!O107</f>
        <v>0</v>
      </c>
      <c r="P20" s="27">
        <f>'5700 Main'!P44+'5700 Main'!P65+'5700 Main'!P86+'5700 Main'!P107</f>
        <v>0</v>
      </c>
      <c r="Q20" s="26">
        <f t="shared" si="5"/>
        <v>0</v>
      </c>
      <c r="R20" s="809"/>
      <c r="S20" s="17"/>
    </row>
    <row r="21" spans="2:19" ht="21" customHeight="1" outlineLevel="1" x14ac:dyDescent="0.35">
      <c r="B21" s="7"/>
      <c r="C21" s="1578" t="s">
        <v>69</v>
      </c>
      <c r="D21" s="1579"/>
      <c r="E21" s="1580"/>
      <c r="F21" s="27">
        <f>'5700 Main'!F45+'5700 Main'!F66+'5700 Main'!F87+'5700 Main'!F108</f>
        <v>0</v>
      </c>
      <c r="G21" s="27">
        <f>'5700 Main'!G45+'5700 Main'!G66+'5700 Main'!G87+'5700 Main'!G108</f>
        <v>0</v>
      </c>
      <c r="H21" s="27">
        <f>'5700 Main'!H45+'5700 Main'!H66+'5700 Main'!H87+'5700 Main'!H108</f>
        <v>0</v>
      </c>
      <c r="I21" s="27">
        <f>'5700 Main'!I45+'5700 Main'!I66+'5700 Main'!I87+'5700 Main'!I108</f>
        <v>0</v>
      </c>
      <c r="J21" s="27">
        <f>'5700 Main'!J45+'5700 Main'!J66+'5700 Main'!J87+'5700 Main'!J108</f>
        <v>0</v>
      </c>
      <c r="K21" s="27">
        <f>'5700 Main'!K45+'5700 Main'!K66+'5700 Main'!K87+'5700 Main'!K108</f>
        <v>0</v>
      </c>
      <c r="L21" s="27">
        <f>'5700 Main'!L45+'5700 Main'!L66+'5700 Main'!L87+'5700 Main'!L108</f>
        <v>0</v>
      </c>
      <c r="M21" s="27">
        <f>'5700 Main'!M45+'5700 Main'!M66+'5700 Main'!M87+'5700 Main'!M108</f>
        <v>0</v>
      </c>
      <c r="N21" s="27">
        <f>'5700 Main'!N45+'5700 Main'!N66+'5700 Main'!N87+'5700 Main'!N108</f>
        <v>0</v>
      </c>
      <c r="O21" s="27">
        <f>'5700 Main'!O45+'5700 Main'!O66+'5700 Main'!O87+'5700 Main'!O108</f>
        <v>0</v>
      </c>
      <c r="P21" s="27">
        <f>'5700 Main'!P45+'5700 Main'!P66+'5700 Main'!P87+'5700 Main'!P108</f>
        <v>0</v>
      </c>
      <c r="Q21" s="26">
        <f t="shared" si="5"/>
        <v>0</v>
      </c>
      <c r="R21" s="809"/>
      <c r="S21" s="17"/>
    </row>
    <row r="22" spans="2:19" ht="21" customHeight="1" outlineLevel="1" x14ac:dyDescent="0.35">
      <c r="B22" s="7"/>
      <c r="C22" s="1578" t="s">
        <v>68</v>
      </c>
      <c r="D22" s="1587"/>
      <c r="E22" s="1588"/>
      <c r="F22" s="27">
        <f>'5700 Main'!F46+'5700 Main'!F67+'5700 Main'!F88+'5700 Main'!F109</f>
        <v>0</v>
      </c>
      <c r="G22" s="27">
        <f>'5700 Main'!G46+'5700 Main'!G67+'5700 Main'!G88+'5700 Main'!G109</f>
        <v>0</v>
      </c>
      <c r="H22" s="27">
        <f>'5700 Main'!H46+'5700 Main'!H67+'5700 Main'!H88+'5700 Main'!H109</f>
        <v>0</v>
      </c>
      <c r="I22" s="27">
        <f>'5700 Main'!I46+'5700 Main'!I67+'5700 Main'!I88+'5700 Main'!I109</f>
        <v>0</v>
      </c>
      <c r="J22" s="27">
        <f>'5700 Main'!J46+'5700 Main'!J67+'5700 Main'!J88+'5700 Main'!J109</f>
        <v>0</v>
      </c>
      <c r="K22" s="27">
        <f>'5700 Main'!K46+'5700 Main'!K67+'5700 Main'!K88+'5700 Main'!K109</f>
        <v>0</v>
      </c>
      <c r="L22" s="27">
        <f>'5700 Main'!L46+'5700 Main'!L67+'5700 Main'!L88+'5700 Main'!L109</f>
        <v>0</v>
      </c>
      <c r="M22" s="27">
        <f>'5700 Main'!M46+'5700 Main'!M67+'5700 Main'!M88+'5700 Main'!M109</f>
        <v>0</v>
      </c>
      <c r="N22" s="27">
        <f>'5700 Main'!N46+'5700 Main'!N67+'5700 Main'!N88+'5700 Main'!N109</f>
        <v>0</v>
      </c>
      <c r="O22" s="27">
        <f>'5700 Main'!O46+'5700 Main'!O67+'5700 Main'!O88+'5700 Main'!O109</f>
        <v>0</v>
      </c>
      <c r="P22" s="27">
        <f>'5700 Main'!P46+'5700 Main'!P67+'5700 Main'!P88+'5700 Main'!P109</f>
        <v>0</v>
      </c>
      <c r="Q22" s="26">
        <f t="shared" si="5"/>
        <v>0</v>
      </c>
      <c r="R22" s="809"/>
      <c r="S22" s="17"/>
    </row>
    <row r="23" spans="2:19" ht="21" customHeight="1" outlineLevel="1" x14ac:dyDescent="0.35">
      <c r="B23" s="7"/>
      <c r="C23" s="1578" t="s">
        <v>67</v>
      </c>
      <c r="D23" s="1587"/>
      <c r="E23" s="1588"/>
      <c r="F23" s="27">
        <f>'5700 Main'!F47+'5700 Main'!F68+'5700 Main'!F89+'5700 Main'!F110</f>
        <v>0</v>
      </c>
      <c r="G23" s="27">
        <f>'5700 Main'!G47+'5700 Main'!G68+'5700 Main'!G89+'5700 Main'!G110</f>
        <v>0</v>
      </c>
      <c r="H23" s="27">
        <f>'5700 Main'!H47+'5700 Main'!H68+'5700 Main'!H89+'5700 Main'!H110</f>
        <v>0</v>
      </c>
      <c r="I23" s="27">
        <f>'5700 Main'!I47+'5700 Main'!I68+'5700 Main'!I89+'5700 Main'!I110</f>
        <v>0</v>
      </c>
      <c r="J23" s="27">
        <f>'5700 Main'!J47+'5700 Main'!J68+'5700 Main'!J89+'5700 Main'!J110</f>
        <v>0</v>
      </c>
      <c r="K23" s="27">
        <f>'5700 Main'!K47+'5700 Main'!K68+'5700 Main'!K89+'5700 Main'!K110</f>
        <v>0</v>
      </c>
      <c r="L23" s="27">
        <f>'5700 Main'!L47+'5700 Main'!L68+'5700 Main'!L89+'5700 Main'!L110</f>
        <v>0</v>
      </c>
      <c r="M23" s="27">
        <f>'5700 Main'!M47+'5700 Main'!M68+'5700 Main'!M89+'5700 Main'!M110</f>
        <v>0</v>
      </c>
      <c r="N23" s="27">
        <f>'5700 Main'!N47+'5700 Main'!N68+'5700 Main'!N89+'5700 Main'!N110</f>
        <v>0</v>
      </c>
      <c r="O23" s="27">
        <f>'5700 Main'!O47+'5700 Main'!O68+'5700 Main'!O89+'5700 Main'!O110</f>
        <v>0</v>
      </c>
      <c r="P23" s="27">
        <f>'5700 Main'!P47+'5700 Main'!P68+'5700 Main'!P89+'5700 Main'!P110</f>
        <v>0</v>
      </c>
      <c r="Q23" s="26">
        <f t="shared" si="5"/>
        <v>0</v>
      </c>
      <c r="R23" s="809"/>
      <c r="S23" s="17"/>
    </row>
    <row r="24" spans="2:19" ht="21" customHeight="1" outlineLevel="1" x14ac:dyDescent="0.35">
      <c r="B24" s="7"/>
      <c r="C24" s="1578" t="s">
        <v>66</v>
      </c>
      <c r="D24" s="1587"/>
      <c r="E24" s="1588"/>
      <c r="F24" s="27">
        <f>'5700 Main'!F48+'5700 Main'!F69+'5700 Main'!F90+'5700 Main'!F111</f>
        <v>0</v>
      </c>
      <c r="G24" s="27">
        <f>'5700 Main'!G48+'5700 Main'!G69+'5700 Main'!G90+'5700 Main'!G111</f>
        <v>0</v>
      </c>
      <c r="H24" s="27">
        <f>'5700 Main'!H48+'5700 Main'!H69+'5700 Main'!H90+'5700 Main'!H111</f>
        <v>0</v>
      </c>
      <c r="I24" s="27">
        <f>'5700 Main'!I48+'5700 Main'!I69+'5700 Main'!I90+'5700 Main'!I111</f>
        <v>0</v>
      </c>
      <c r="J24" s="27">
        <f>'5700 Main'!J48+'5700 Main'!J69+'5700 Main'!J90+'5700 Main'!J111</f>
        <v>0</v>
      </c>
      <c r="K24" s="27">
        <f>'5700 Main'!K48+'5700 Main'!K69+'5700 Main'!K90+'5700 Main'!K111</f>
        <v>0</v>
      </c>
      <c r="L24" s="27">
        <f>'5700 Main'!L48+'5700 Main'!L69+'5700 Main'!L90+'5700 Main'!L111</f>
        <v>0</v>
      </c>
      <c r="M24" s="27">
        <f>'5700 Main'!M48+'5700 Main'!M69+'5700 Main'!M90+'5700 Main'!M111</f>
        <v>0</v>
      </c>
      <c r="N24" s="27">
        <f>'5700 Main'!N48+'5700 Main'!N69+'5700 Main'!N90+'5700 Main'!N111</f>
        <v>0</v>
      </c>
      <c r="O24" s="27">
        <f>'5700 Main'!O48+'5700 Main'!O69+'5700 Main'!O90+'5700 Main'!O111</f>
        <v>0</v>
      </c>
      <c r="P24" s="27">
        <f>'5700 Main'!P48+'5700 Main'!P69+'5700 Main'!P90+'5700 Main'!P111</f>
        <v>0</v>
      </c>
      <c r="Q24" s="26">
        <f t="shared" si="5"/>
        <v>0</v>
      </c>
      <c r="R24" s="809"/>
      <c r="S24" s="17"/>
    </row>
    <row r="25" spans="2:19" ht="21" customHeight="1" outlineLevel="1" x14ac:dyDescent="0.35">
      <c r="B25" s="7"/>
      <c r="C25" s="1578" t="s">
        <v>277</v>
      </c>
      <c r="D25" s="1587"/>
      <c r="E25" s="1588"/>
      <c r="F25" s="27">
        <f>'5700 Main'!F49+'5700 Main'!F70+'5700 Main'!F91+'5700 Main'!F112</f>
        <v>0</v>
      </c>
      <c r="G25" s="27">
        <f>'5700 Main'!G49+'5700 Main'!G70+'5700 Main'!G91+'5700 Main'!G112</f>
        <v>0</v>
      </c>
      <c r="H25" s="27">
        <f>'5700 Main'!H49+'5700 Main'!H70+'5700 Main'!H91+'5700 Main'!H112</f>
        <v>0</v>
      </c>
      <c r="I25" s="27">
        <f>'5700 Main'!I49+'5700 Main'!I70+'5700 Main'!I91+'5700 Main'!I112</f>
        <v>0</v>
      </c>
      <c r="J25" s="27">
        <f>'5700 Main'!J49+'5700 Main'!J70+'5700 Main'!J91+'5700 Main'!J112</f>
        <v>0</v>
      </c>
      <c r="K25" s="27">
        <f>'5700 Main'!K49+'5700 Main'!K70+'5700 Main'!K91+'5700 Main'!K112</f>
        <v>0</v>
      </c>
      <c r="L25" s="27">
        <f>'5700 Main'!L49+'5700 Main'!L70+'5700 Main'!L91+'5700 Main'!L112</f>
        <v>0</v>
      </c>
      <c r="M25" s="27">
        <f>'5700 Main'!M49+'5700 Main'!M70+'5700 Main'!M91+'5700 Main'!M112</f>
        <v>0</v>
      </c>
      <c r="N25" s="27">
        <f>'5700 Main'!N49+'5700 Main'!N70+'5700 Main'!N91+'5700 Main'!N112</f>
        <v>0</v>
      </c>
      <c r="O25" s="27">
        <f>'5700 Main'!O49+'5700 Main'!O70+'5700 Main'!O91+'5700 Main'!O112</f>
        <v>0</v>
      </c>
      <c r="P25" s="27">
        <f>'5700 Main'!P49+'5700 Main'!P70+'5700 Main'!P91+'5700 Main'!P112</f>
        <v>0</v>
      </c>
      <c r="Q25" s="26">
        <f t="shared" si="5"/>
        <v>0</v>
      </c>
      <c r="R25" s="809"/>
      <c r="S25" s="17"/>
    </row>
    <row r="26" spans="2:19" ht="22.5" customHeight="1" outlineLevel="1" x14ac:dyDescent="0.35">
      <c r="B26" s="7"/>
      <c r="C26" s="1578" t="s">
        <v>65</v>
      </c>
      <c r="D26" s="1579"/>
      <c r="E26" s="1580"/>
      <c r="F26" s="27">
        <f>'5700 Main'!F50+'5700 Main'!F71+'5700 Main'!F92+'5700 Main'!F113</f>
        <v>0</v>
      </c>
      <c r="G26" s="27">
        <f>'5700 Main'!G50+'5700 Main'!G71+'5700 Main'!G92+'5700 Main'!G113</f>
        <v>0</v>
      </c>
      <c r="H26" s="27">
        <f>'5700 Main'!H50+'5700 Main'!H71+'5700 Main'!H92+'5700 Main'!H113</f>
        <v>0</v>
      </c>
      <c r="I26" s="27">
        <f>'5700 Main'!I50+'5700 Main'!I71+'5700 Main'!I92+'5700 Main'!I113</f>
        <v>0</v>
      </c>
      <c r="J26" s="27">
        <f>'5700 Main'!J50+'5700 Main'!J71+'5700 Main'!J92+'5700 Main'!J113</f>
        <v>0</v>
      </c>
      <c r="K26" s="27">
        <f>'5700 Main'!K50+'5700 Main'!K71+'5700 Main'!K92+'5700 Main'!K113</f>
        <v>0</v>
      </c>
      <c r="L26" s="27">
        <f>'5700 Main'!L50+'5700 Main'!L71+'5700 Main'!L92+'5700 Main'!L113</f>
        <v>0</v>
      </c>
      <c r="M26" s="27">
        <f>'5700 Main'!M50+'5700 Main'!M71+'5700 Main'!M92+'5700 Main'!M113</f>
        <v>0</v>
      </c>
      <c r="N26" s="27">
        <f>'5700 Main'!N50+'5700 Main'!N71+'5700 Main'!N92+'5700 Main'!N113</f>
        <v>0</v>
      </c>
      <c r="O26" s="27">
        <f>'5700 Main'!O50+'5700 Main'!O71+'5700 Main'!O92+'5700 Main'!O113</f>
        <v>0</v>
      </c>
      <c r="P26" s="27">
        <f>'5700 Main'!P50+'5700 Main'!P71+'5700 Main'!P92+'5700 Main'!P113</f>
        <v>0</v>
      </c>
      <c r="Q26" s="26">
        <f t="shared" si="5"/>
        <v>0</v>
      </c>
      <c r="R26" s="809"/>
      <c r="S26" s="17"/>
    </row>
    <row r="27" spans="2:19" ht="27.75" customHeight="1" outlineLevel="1" thickBot="1" x14ac:dyDescent="0.4">
      <c r="B27" s="7"/>
      <c r="C27" s="1557" t="s">
        <v>64</v>
      </c>
      <c r="D27" s="1558"/>
      <c r="E27" s="1559"/>
      <c r="F27" s="25">
        <f>'5700 Main'!F51+'5700 Main'!F72+'5700 Main'!F93+'5700 Main'!F114</f>
        <v>0</v>
      </c>
      <c r="G27" s="25">
        <f>'5700 Main'!G51+'5700 Main'!G72+'5700 Main'!G93+'5700 Main'!G114</f>
        <v>0</v>
      </c>
      <c r="H27" s="25">
        <f>'5700 Main'!H51+'5700 Main'!H72+'5700 Main'!H93+'5700 Main'!H114</f>
        <v>0</v>
      </c>
      <c r="I27" s="25">
        <f>'5700 Main'!I51+'5700 Main'!I72+'5700 Main'!I93+'5700 Main'!I114</f>
        <v>0</v>
      </c>
      <c r="J27" s="25">
        <f>'5700 Main'!J51+'5700 Main'!J72+'5700 Main'!J93+'5700 Main'!J114</f>
        <v>0</v>
      </c>
      <c r="K27" s="25">
        <f>'5700 Main'!K51+'5700 Main'!K72+'5700 Main'!K93+'5700 Main'!K114</f>
        <v>0</v>
      </c>
      <c r="L27" s="25">
        <f>'5700 Main'!L51+'5700 Main'!L72+'5700 Main'!L93+'5700 Main'!L114</f>
        <v>0</v>
      </c>
      <c r="M27" s="25">
        <f>'5700 Main'!M51+'5700 Main'!M72+'5700 Main'!M93+'5700 Main'!M114</f>
        <v>0</v>
      </c>
      <c r="N27" s="25">
        <f>'5700 Main'!N51+'5700 Main'!N72+'5700 Main'!N93+'5700 Main'!N114</f>
        <v>0</v>
      </c>
      <c r="O27" s="25">
        <f>'5700 Main'!O51+'5700 Main'!O72+'5700 Main'!O93+'5700 Main'!O114</f>
        <v>0</v>
      </c>
      <c r="P27" s="25">
        <f>'5700 Main'!P51+'5700 Main'!P72+'5700 Main'!P93+'5700 Main'!P114</f>
        <v>0</v>
      </c>
      <c r="Q27" s="24">
        <f t="shared" si="5"/>
        <v>0</v>
      </c>
      <c r="R27" s="809"/>
      <c r="S27" s="17"/>
    </row>
    <row r="28" spans="2:19" ht="21.75" customHeight="1" outlineLevel="1" thickBot="1" x14ac:dyDescent="0.4">
      <c r="B28" s="7"/>
      <c r="C28" s="1551" t="s">
        <v>63</v>
      </c>
      <c r="D28" s="1552"/>
      <c r="E28" s="1553"/>
      <c r="F28" s="23">
        <f>'5700 Main'!F52+'5700 Main'!F73+'5700 Main'!F94+'5700 Main'!F115</f>
        <v>0</v>
      </c>
      <c r="G28" s="23">
        <f>'5700 Main'!G52+'5700 Main'!G73+'5700 Main'!G94+'5700 Main'!G115</f>
        <v>0</v>
      </c>
      <c r="H28" s="23">
        <f>'5700 Main'!H52+'5700 Main'!H73+'5700 Main'!H94+'5700 Main'!H115</f>
        <v>0</v>
      </c>
      <c r="I28" s="23">
        <f>'5700 Main'!I52+'5700 Main'!I73+'5700 Main'!I94+'5700 Main'!I115</f>
        <v>0</v>
      </c>
      <c r="J28" s="23">
        <f>'5700 Main'!J52+'5700 Main'!J73+'5700 Main'!J94+'5700 Main'!J115</f>
        <v>0</v>
      </c>
      <c r="K28" s="23">
        <f>'5700 Main'!K52+'5700 Main'!K73+'5700 Main'!K94+'5700 Main'!K115</f>
        <v>0</v>
      </c>
      <c r="L28" s="23">
        <f>'5700 Main'!L52+'5700 Main'!L73+'5700 Main'!L94+'5700 Main'!L115</f>
        <v>0</v>
      </c>
      <c r="M28" s="23">
        <f>'5700 Main'!M52+'5700 Main'!M73+'5700 Main'!M94+'5700 Main'!M115</f>
        <v>0</v>
      </c>
      <c r="N28" s="23">
        <f>'5700 Main'!N52+'5700 Main'!N73+'5700 Main'!N94+'5700 Main'!N115</f>
        <v>0</v>
      </c>
      <c r="O28" s="23">
        <f>'5700 Main'!O52+'5700 Main'!O73+'5700 Main'!O94+'5700 Main'!O115</f>
        <v>0</v>
      </c>
      <c r="P28" s="23">
        <f>'5700 Main'!P52+'5700 Main'!P73+'5700 Main'!P94+'5700 Main'!P115</f>
        <v>0</v>
      </c>
      <c r="Q28" s="22">
        <f t="shared" si="5"/>
        <v>0</v>
      </c>
      <c r="R28" s="809"/>
      <c r="S28" s="17"/>
    </row>
    <row r="29" spans="2:19" ht="21.75" customHeight="1" outlineLevel="1" x14ac:dyDescent="0.35">
      <c r="B29" s="7"/>
      <c r="C29" s="1554" t="s">
        <v>472</v>
      </c>
      <c r="D29" s="1555"/>
      <c r="E29" s="1556"/>
      <c r="F29" s="21">
        <f t="shared" ref="F29:P29" si="6">SUM(F18:F28)</f>
        <v>0</v>
      </c>
      <c r="G29" s="21">
        <f t="shared" si="6"/>
        <v>0</v>
      </c>
      <c r="H29" s="21">
        <f t="shared" si="6"/>
        <v>0</v>
      </c>
      <c r="I29" s="21">
        <f t="shared" si="6"/>
        <v>0</v>
      </c>
      <c r="J29" s="21">
        <f t="shared" si="6"/>
        <v>0</v>
      </c>
      <c r="K29" s="21">
        <f t="shared" si="6"/>
        <v>0</v>
      </c>
      <c r="L29" s="21">
        <f t="shared" si="6"/>
        <v>0</v>
      </c>
      <c r="M29" s="21">
        <f t="shared" si="6"/>
        <v>0</v>
      </c>
      <c r="N29" s="21">
        <f t="shared" si="6"/>
        <v>0</v>
      </c>
      <c r="O29" s="21">
        <f t="shared" si="6"/>
        <v>0</v>
      </c>
      <c r="P29" s="21">
        <f t="shared" si="6"/>
        <v>0</v>
      </c>
      <c r="Q29" s="20">
        <f>SUM(F29:P29)</f>
        <v>0</v>
      </c>
      <c r="R29" s="810"/>
      <c r="S29" s="17"/>
    </row>
    <row r="30" spans="2:19" ht="21.75" customHeight="1" outlineLevel="1" x14ac:dyDescent="0.35">
      <c r="B30" s="7"/>
      <c r="C30" s="1581" t="s">
        <v>62</v>
      </c>
      <c r="D30" s="1582"/>
      <c r="E30" s="1583"/>
      <c r="F30" s="19" t="str">
        <f t="shared" ref="F30:Q30" si="7">IF(F10&gt;0,F29/F10,"")</f>
        <v/>
      </c>
      <c r="G30" s="19" t="str">
        <f t="shared" si="7"/>
        <v/>
      </c>
      <c r="H30" s="19" t="str">
        <f t="shared" si="7"/>
        <v/>
      </c>
      <c r="I30" s="19" t="str">
        <f t="shared" si="7"/>
        <v/>
      </c>
      <c r="J30" s="19" t="str">
        <f t="shared" si="7"/>
        <v/>
      </c>
      <c r="K30" s="19" t="str">
        <f t="shared" si="7"/>
        <v/>
      </c>
      <c r="L30" s="19" t="str">
        <f t="shared" si="7"/>
        <v/>
      </c>
      <c r="M30" s="19" t="str">
        <f t="shared" si="7"/>
        <v/>
      </c>
      <c r="N30" s="19" t="str">
        <f t="shared" si="7"/>
        <v/>
      </c>
      <c r="O30" s="19" t="str">
        <f t="shared" si="7"/>
        <v/>
      </c>
      <c r="P30" s="19" t="str">
        <f t="shared" si="7"/>
        <v/>
      </c>
      <c r="Q30" s="18" t="str">
        <f t="shared" si="7"/>
        <v/>
      </c>
      <c r="R30" s="809"/>
      <c r="S30" s="17"/>
    </row>
    <row r="31" spans="2:19" ht="21.75" customHeight="1" outlineLevel="1" thickBot="1" x14ac:dyDescent="0.4">
      <c r="B31" s="7"/>
      <c r="C31" s="1548" t="s">
        <v>61</v>
      </c>
      <c r="D31" s="1549"/>
      <c r="E31" s="1550"/>
      <c r="F31" s="840" t="str">
        <f t="shared" ref="F31:Q31" si="8">IF(F29&gt;0,F29/$Q$29,"")</f>
        <v/>
      </c>
      <c r="G31" s="840" t="str">
        <f t="shared" si="8"/>
        <v/>
      </c>
      <c r="H31" s="840" t="str">
        <f t="shared" si="8"/>
        <v/>
      </c>
      <c r="I31" s="840" t="str">
        <f t="shared" si="8"/>
        <v/>
      </c>
      <c r="J31" s="840" t="str">
        <f t="shared" si="8"/>
        <v/>
      </c>
      <c r="K31" s="840" t="str">
        <f t="shared" si="8"/>
        <v/>
      </c>
      <c r="L31" s="840" t="str">
        <f t="shared" si="8"/>
        <v/>
      </c>
      <c r="M31" s="840" t="str">
        <f t="shared" si="8"/>
        <v/>
      </c>
      <c r="N31" s="840" t="str">
        <f t="shared" si="8"/>
        <v/>
      </c>
      <c r="O31" s="840" t="str">
        <f t="shared" si="8"/>
        <v/>
      </c>
      <c r="P31" s="840" t="str">
        <f t="shared" si="8"/>
        <v/>
      </c>
      <c r="Q31" s="841" t="str">
        <f t="shared" si="8"/>
        <v/>
      </c>
      <c r="R31" s="809"/>
      <c r="S31" s="17"/>
    </row>
    <row r="32" spans="2:19" ht="30.75" customHeight="1" x14ac:dyDescent="0.35">
      <c r="B32" s="176"/>
      <c r="C32" s="866" t="str">
        <f>"&lt;  Summary (Projections and Accomplishments for "&amp;IF('5700 Main'!$Q$38&gt;0, "Q1 ","")&amp;IF('5700 Main'!$Q$59&gt;0,"Q2 ","")&amp;IF('5700 Main'!$Q$80&gt;0,"Q3 ","")&amp;IF('5700 Main'!$Q$101&gt;0,"Q4","")&amp;" )"</f>
        <v>&lt;  Summary (Projections and Accomplishments for  )</v>
      </c>
      <c r="D32" s="862"/>
      <c r="E32" s="862"/>
      <c r="F32" s="862"/>
      <c r="G32" s="862"/>
      <c r="H32" s="862"/>
      <c r="I32" s="862"/>
      <c r="J32" s="863"/>
      <c r="K32" s="863"/>
      <c r="L32" s="863"/>
      <c r="M32" s="863"/>
      <c r="N32" s="863"/>
      <c r="O32" s="863"/>
      <c r="P32" s="863"/>
      <c r="Q32" s="868"/>
      <c r="R32" s="7"/>
    </row>
    <row r="33" spans="2:18" ht="7.5" customHeight="1" thickBot="1" x14ac:dyDescent="0.4">
      <c r="B33" s="176"/>
      <c r="C33" s="867"/>
      <c r="D33" s="864"/>
      <c r="E33" s="864"/>
      <c r="F33" s="864"/>
      <c r="G33" s="864"/>
      <c r="H33" s="864"/>
      <c r="I33" s="864"/>
      <c r="J33" s="864"/>
      <c r="K33" s="864"/>
      <c r="L33" s="864"/>
      <c r="M33" s="864"/>
      <c r="N33" s="864"/>
      <c r="O33" s="864"/>
      <c r="P33" s="864"/>
      <c r="Q33" s="869"/>
      <c r="R33" s="7"/>
    </row>
    <row r="34" spans="2:18" ht="29.25" customHeight="1" outlineLevel="1" thickBot="1" x14ac:dyDescent="0.55000000000000004">
      <c r="B34" s="818" t="s">
        <v>55</v>
      </c>
      <c r="C34" s="790" t="s">
        <v>92</v>
      </c>
      <c r="D34" s="819"/>
      <c r="E34" s="168" t="str">
        <f>Start!U13</f>
        <v/>
      </c>
      <c r="F34" s="169" t="str">
        <f>Start!AG20</f>
        <v/>
      </c>
      <c r="G34" s="791" t="str">
        <f>Start!AG21</f>
        <v/>
      </c>
      <c r="H34" s="167" t="s">
        <v>91</v>
      </c>
      <c r="I34" s="166" t="str">
        <f>Start!$AG$22</f>
        <v/>
      </c>
      <c r="J34" s="879" t="e">
        <f>LOOKUP(Start!$AG$22,Start!$F$45:$F$69,Start!$G$45:$G$69)</f>
        <v>#N/A</v>
      </c>
      <c r="K34" s="792"/>
      <c r="L34" s="168"/>
      <c r="M34" s="793"/>
      <c r="N34" s="172"/>
      <c r="O34" s="1500" t="str">
        <f>'5700 Main'!$O$3</f>
        <v>Choose Reporting Method</v>
      </c>
      <c r="P34" s="1501"/>
      <c r="Q34" s="1502"/>
      <c r="R34" s="7"/>
    </row>
    <row r="35" spans="2:18" s="147" customFormat="1" ht="38.25" customHeight="1" outlineLevel="1" thickBot="1" x14ac:dyDescent="0.4">
      <c r="B35" s="805"/>
      <c r="C35" s="1515" t="s">
        <v>101</v>
      </c>
      <c r="D35" s="1516"/>
      <c r="E35" s="1517"/>
      <c r="F35" s="1521" t="s">
        <v>89</v>
      </c>
      <c r="G35" s="1522"/>
      <c r="H35" s="1521" t="s">
        <v>88</v>
      </c>
      <c r="I35" s="1523"/>
      <c r="J35" s="1496" t="s">
        <v>100</v>
      </c>
      <c r="K35" s="1496" t="s">
        <v>99</v>
      </c>
      <c r="L35" s="1496" t="s">
        <v>85</v>
      </c>
      <c r="M35" s="1496" t="s">
        <v>84</v>
      </c>
      <c r="N35" s="1496" t="s">
        <v>83</v>
      </c>
      <c r="O35" s="1496" t="s">
        <v>82</v>
      </c>
      <c r="P35" s="1496" t="s">
        <v>81</v>
      </c>
      <c r="Q35" s="1498" t="s">
        <v>28</v>
      </c>
      <c r="R35" s="805"/>
    </row>
    <row r="36" spans="2:18" ht="15.75" customHeight="1" outlineLevel="1" thickBot="1" x14ac:dyDescent="0.4">
      <c r="B36" s="7"/>
      <c r="C36" s="1518"/>
      <c r="D36" s="1519"/>
      <c r="E36" s="1520"/>
      <c r="F36" s="173" t="s">
        <v>79</v>
      </c>
      <c r="G36" s="173" t="s">
        <v>98</v>
      </c>
      <c r="H36" s="173" t="s">
        <v>79</v>
      </c>
      <c r="I36" s="173" t="s">
        <v>98</v>
      </c>
      <c r="J36" s="1497"/>
      <c r="K36" s="1497"/>
      <c r="L36" s="1497"/>
      <c r="M36" s="1497"/>
      <c r="N36" s="1497"/>
      <c r="O36" s="1497"/>
      <c r="P36" s="1497"/>
      <c r="Q36" s="1499"/>
      <c r="R36" s="7"/>
    </row>
    <row r="37" spans="2:18" ht="15.75" customHeight="1" outlineLevel="1" thickBot="1" x14ac:dyDescent="0.4">
      <c r="B37" s="7"/>
      <c r="C37" s="1512" t="s">
        <v>280</v>
      </c>
      <c r="D37" s="1513"/>
      <c r="E37" s="1513"/>
      <c r="F37" s="1513"/>
      <c r="G37" s="1513"/>
      <c r="H37" s="1513"/>
      <c r="I37" s="1513"/>
      <c r="J37" s="1513"/>
      <c r="K37" s="1513"/>
      <c r="L37" s="1513"/>
      <c r="M37" s="1513"/>
      <c r="N37" s="1513"/>
      <c r="O37" s="1513"/>
      <c r="P37" s="1513"/>
      <c r="Q37" s="1514"/>
      <c r="R37" s="7"/>
    </row>
    <row r="38" spans="2:18" ht="15.75" customHeight="1" outlineLevel="1" x14ac:dyDescent="0.35">
      <c r="B38" s="7"/>
      <c r="C38" s="1503" t="s">
        <v>97</v>
      </c>
      <c r="D38" s="1504"/>
      <c r="E38" s="1504"/>
      <c r="F38" s="49"/>
      <c r="G38" s="49"/>
      <c r="H38" s="49"/>
      <c r="I38" s="49"/>
      <c r="J38" s="49"/>
      <c r="K38" s="49"/>
      <c r="L38" s="49"/>
      <c r="M38" s="49"/>
      <c r="N38" s="49"/>
      <c r="O38" s="49"/>
      <c r="P38" s="49"/>
      <c r="Q38" s="20">
        <f>IF(SUM(F38:P38)&gt;0, SUM(F38:P38),0)</f>
        <v>0</v>
      </c>
      <c r="R38" s="7"/>
    </row>
    <row r="39" spans="2:18" ht="15.75" customHeight="1" outlineLevel="1" x14ac:dyDescent="0.35">
      <c r="B39" s="7"/>
      <c r="C39" s="937" t="s">
        <v>500</v>
      </c>
      <c r="D39" s="938"/>
      <c r="E39" s="939"/>
      <c r="F39" s="49"/>
      <c r="G39" s="49"/>
      <c r="H39" s="49"/>
      <c r="I39" s="49"/>
      <c r="J39" s="49"/>
      <c r="K39" s="49"/>
      <c r="L39" s="49"/>
      <c r="M39" s="49"/>
      <c r="N39" s="49"/>
      <c r="O39" s="49"/>
      <c r="P39" s="49"/>
      <c r="Q39" s="20" t="str">
        <f>IF(SUM(F39:P39)&gt;0, SUM(F39:P39),"")</f>
        <v/>
      </c>
      <c r="R39" s="7"/>
    </row>
    <row r="40" spans="2:18" ht="15.75" customHeight="1" outlineLevel="1" x14ac:dyDescent="0.35">
      <c r="B40" s="7"/>
      <c r="C40" s="1508" t="s">
        <v>96</v>
      </c>
      <c r="D40" s="1509"/>
      <c r="E40" s="872" t="s">
        <v>95</v>
      </c>
      <c r="F40" s="45"/>
      <c r="G40" s="45"/>
      <c r="H40" s="45"/>
      <c r="I40" s="45"/>
      <c r="J40" s="45"/>
      <c r="K40" s="45"/>
      <c r="L40" s="45"/>
      <c r="M40" s="45"/>
      <c r="N40" s="45"/>
      <c r="O40" s="45"/>
      <c r="P40" s="45"/>
      <c r="Q40" s="26" t="str">
        <f t="shared" ref="Q40:Q52" si="9">IF(SUM(F40:P40)&gt;0, SUM(F40:P40), "")</f>
        <v/>
      </c>
      <c r="R40" s="7"/>
    </row>
    <row r="41" spans="2:18" ht="15.75" customHeight="1" outlineLevel="1" thickBot="1" x14ac:dyDescent="0.4">
      <c r="B41" s="7"/>
      <c r="C41" s="1546"/>
      <c r="D41" s="1547"/>
      <c r="E41" s="885" t="s">
        <v>76</v>
      </c>
      <c r="F41" s="882"/>
      <c r="G41" s="882"/>
      <c r="H41" s="882"/>
      <c r="I41" s="882"/>
      <c r="J41" s="882"/>
      <c r="K41" s="882"/>
      <c r="L41" s="882"/>
      <c r="M41" s="882"/>
      <c r="N41" s="882"/>
      <c r="O41" s="882"/>
      <c r="P41" s="882"/>
      <c r="Q41" s="883" t="str">
        <f t="shared" si="9"/>
        <v/>
      </c>
      <c r="R41" s="7"/>
    </row>
    <row r="42" spans="2:18" ht="15.75" customHeight="1" outlineLevel="1" x14ac:dyDescent="0.35">
      <c r="B42" s="7"/>
      <c r="C42" s="1543" t="s">
        <v>72</v>
      </c>
      <c r="D42" s="1544"/>
      <c r="E42" s="1545"/>
      <c r="F42" s="884"/>
      <c r="G42" s="884"/>
      <c r="H42" s="884"/>
      <c r="I42" s="884"/>
      <c r="J42" s="884"/>
      <c r="K42" s="884"/>
      <c r="L42" s="884"/>
      <c r="M42" s="884"/>
      <c r="N42" s="884"/>
      <c r="O42" s="884"/>
      <c r="P42" s="884"/>
      <c r="Q42" s="20" t="str">
        <f t="shared" si="9"/>
        <v/>
      </c>
      <c r="R42" s="7"/>
    </row>
    <row r="43" spans="2:18" ht="15.75" customHeight="1" outlineLevel="1" x14ac:dyDescent="0.35">
      <c r="B43" s="7"/>
      <c r="C43" s="1491" t="s">
        <v>71</v>
      </c>
      <c r="D43" s="1535"/>
      <c r="E43" s="1536"/>
      <c r="F43" s="45"/>
      <c r="G43" s="45"/>
      <c r="H43" s="45"/>
      <c r="I43" s="45"/>
      <c r="J43" s="45"/>
      <c r="K43" s="45"/>
      <c r="L43" s="45"/>
      <c r="M43" s="45"/>
      <c r="N43" s="45"/>
      <c r="O43" s="45"/>
      <c r="P43" s="45"/>
      <c r="Q43" s="20" t="str">
        <f t="shared" si="9"/>
        <v/>
      </c>
      <c r="R43" s="7"/>
    </row>
    <row r="44" spans="2:18" outlineLevel="1" x14ac:dyDescent="0.35">
      <c r="B44" s="7"/>
      <c r="C44" s="1491" t="s">
        <v>70</v>
      </c>
      <c r="D44" s="1535"/>
      <c r="E44" s="1536"/>
      <c r="F44" s="45"/>
      <c r="G44" s="45"/>
      <c r="H44" s="45"/>
      <c r="I44" s="45"/>
      <c r="J44" s="45"/>
      <c r="K44" s="45"/>
      <c r="L44" s="45"/>
      <c r="M44" s="45"/>
      <c r="N44" s="45"/>
      <c r="O44" s="45"/>
      <c r="P44" s="45"/>
      <c r="Q44" s="20" t="str">
        <f t="shared" si="9"/>
        <v/>
      </c>
      <c r="R44" s="7"/>
    </row>
    <row r="45" spans="2:18" outlineLevel="1" x14ac:dyDescent="0.35">
      <c r="B45" s="7"/>
      <c r="C45" s="1491" t="s">
        <v>69</v>
      </c>
      <c r="D45" s="1535"/>
      <c r="E45" s="1536"/>
      <c r="F45" s="45"/>
      <c r="G45" s="45"/>
      <c r="H45" s="45"/>
      <c r="I45" s="45"/>
      <c r="J45" s="45"/>
      <c r="K45" s="45"/>
      <c r="L45" s="45"/>
      <c r="M45" s="45"/>
      <c r="N45" s="45"/>
      <c r="O45" s="45"/>
      <c r="P45" s="45"/>
      <c r="Q45" s="20" t="str">
        <f t="shared" si="9"/>
        <v/>
      </c>
      <c r="R45" s="7"/>
    </row>
    <row r="46" spans="2:18" outlineLevel="1" x14ac:dyDescent="0.35">
      <c r="B46" s="7"/>
      <c r="C46" s="1491" t="s">
        <v>68</v>
      </c>
      <c r="D46" s="1535"/>
      <c r="E46" s="1536"/>
      <c r="F46" s="45"/>
      <c r="G46" s="45"/>
      <c r="H46" s="45"/>
      <c r="I46" s="45"/>
      <c r="J46" s="45"/>
      <c r="K46" s="45"/>
      <c r="L46" s="45"/>
      <c r="M46" s="45"/>
      <c r="N46" s="45"/>
      <c r="O46" s="45"/>
      <c r="P46" s="45"/>
      <c r="Q46" s="20" t="str">
        <f t="shared" si="9"/>
        <v/>
      </c>
      <c r="R46" s="7"/>
    </row>
    <row r="47" spans="2:18" outlineLevel="1" x14ac:dyDescent="0.35">
      <c r="B47" s="7"/>
      <c r="C47" s="1491" t="s">
        <v>67</v>
      </c>
      <c r="D47" s="1535"/>
      <c r="E47" s="1536"/>
      <c r="F47" s="45"/>
      <c r="G47" s="45"/>
      <c r="H47" s="45"/>
      <c r="I47" s="45"/>
      <c r="J47" s="45"/>
      <c r="K47" s="45"/>
      <c r="L47" s="45"/>
      <c r="M47" s="45"/>
      <c r="N47" s="45"/>
      <c r="O47" s="45"/>
      <c r="P47" s="45"/>
      <c r="Q47" s="20" t="str">
        <f t="shared" si="9"/>
        <v/>
      </c>
      <c r="R47" s="7"/>
    </row>
    <row r="48" spans="2:18" outlineLevel="1" x14ac:dyDescent="0.35">
      <c r="B48" s="7"/>
      <c r="C48" s="1491" t="s">
        <v>66</v>
      </c>
      <c r="D48" s="1535"/>
      <c r="E48" s="1536"/>
      <c r="F48" s="45"/>
      <c r="G48" s="45"/>
      <c r="H48" s="45"/>
      <c r="I48" s="45"/>
      <c r="J48" s="45"/>
      <c r="K48" s="45"/>
      <c r="L48" s="45"/>
      <c r="M48" s="45"/>
      <c r="N48" s="45"/>
      <c r="O48" s="45"/>
      <c r="P48" s="45"/>
      <c r="Q48" s="20" t="str">
        <f t="shared" si="9"/>
        <v/>
      </c>
      <c r="R48" s="7"/>
    </row>
    <row r="49" spans="2:19" outlineLevel="1" x14ac:dyDescent="0.35">
      <c r="B49" s="7"/>
      <c r="C49" s="1491" t="s">
        <v>276</v>
      </c>
      <c r="D49" s="1537"/>
      <c r="E49" s="1538"/>
      <c r="F49" s="45"/>
      <c r="G49" s="45"/>
      <c r="H49" s="45"/>
      <c r="I49" s="45"/>
      <c r="J49" s="45"/>
      <c r="K49" s="45"/>
      <c r="L49" s="45"/>
      <c r="M49" s="45"/>
      <c r="N49" s="45"/>
      <c r="O49" s="45"/>
      <c r="P49" s="45"/>
      <c r="Q49" s="20" t="str">
        <f t="shared" si="9"/>
        <v/>
      </c>
      <c r="R49" s="7"/>
      <c r="S49" s="15"/>
    </row>
    <row r="50" spans="2:19" outlineLevel="1" x14ac:dyDescent="0.35">
      <c r="B50" s="7"/>
      <c r="C50" s="1491" t="s">
        <v>65</v>
      </c>
      <c r="D50" s="1539"/>
      <c r="E50" s="1540"/>
      <c r="F50" s="45"/>
      <c r="G50" s="45"/>
      <c r="H50" s="45"/>
      <c r="I50" s="45"/>
      <c r="J50" s="45"/>
      <c r="K50" s="45"/>
      <c r="L50" s="45"/>
      <c r="M50" s="45"/>
      <c r="N50" s="45"/>
      <c r="O50" s="45"/>
      <c r="P50" s="45"/>
      <c r="Q50" s="20" t="str">
        <f t="shared" si="9"/>
        <v/>
      </c>
      <c r="R50" s="7"/>
      <c r="S50" s="15"/>
    </row>
    <row r="51" spans="2:19" outlineLevel="1" x14ac:dyDescent="0.35">
      <c r="B51" s="7"/>
      <c r="C51" s="1491" t="s">
        <v>64</v>
      </c>
      <c r="D51" s="1539"/>
      <c r="E51" s="1540"/>
      <c r="F51" s="45"/>
      <c r="G51" s="45"/>
      <c r="H51" s="45"/>
      <c r="I51" s="45"/>
      <c r="J51" s="45"/>
      <c r="K51" s="45"/>
      <c r="L51" s="45"/>
      <c r="M51" s="45"/>
      <c r="N51" s="45"/>
      <c r="O51" s="45"/>
      <c r="P51" s="45"/>
      <c r="Q51" s="20" t="str">
        <f t="shared" si="9"/>
        <v/>
      </c>
      <c r="R51" s="7"/>
      <c r="S51" s="15"/>
    </row>
    <row r="52" spans="2:19" outlineLevel="1" x14ac:dyDescent="0.35">
      <c r="B52" s="7"/>
      <c r="C52" s="1532" t="s">
        <v>63</v>
      </c>
      <c r="D52" s="1533"/>
      <c r="E52" s="1534"/>
      <c r="F52" s="47"/>
      <c r="G52" s="47"/>
      <c r="H52" s="47"/>
      <c r="I52" s="47"/>
      <c r="J52" s="47"/>
      <c r="K52" s="47"/>
      <c r="L52" s="47"/>
      <c r="M52" s="47"/>
      <c r="N52" s="47"/>
      <c r="O52" s="47"/>
      <c r="P52" s="47"/>
      <c r="Q52" s="801" t="str">
        <f t="shared" si="9"/>
        <v/>
      </c>
      <c r="R52" s="7"/>
      <c r="S52" s="15"/>
    </row>
    <row r="53" spans="2:19" ht="17.25" customHeight="1" x14ac:dyDescent="0.35">
      <c r="B53" s="7"/>
      <c r="C53" s="1541" t="str">
        <f>"&lt; Q1 "&amp;IF(Q38=0,"(No Inspections)","")</f>
        <v>&lt; Q1 (No Inspections)</v>
      </c>
      <c r="D53" s="1542"/>
      <c r="E53" s="176"/>
      <c r="F53" s="176"/>
      <c r="G53" s="176"/>
      <c r="H53" s="176"/>
      <c r="I53" s="176"/>
      <c r="J53" s="176"/>
      <c r="K53" s="176"/>
      <c r="L53" s="176"/>
      <c r="M53" s="176"/>
      <c r="N53" s="176"/>
      <c r="O53" s="176"/>
      <c r="P53" s="176"/>
      <c r="Q53" s="830"/>
      <c r="R53" s="7"/>
      <c r="S53" s="15"/>
    </row>
    <row r="54" spans="2:19" ht="9.75" customHeight="1" thickBot="1" x14ac:dyDescent="0.4">
      <c r="B54" s="7"/>
      <c r="C54" s="870"/>
      <c r="D54" s="837"/>
      <c r="E54" s="837"/>
      <c r="F54" s="837"/>
      <c r="G54" s="837"/>
      <c r="H54" s="837"/>
      <c r="I54" s="837"/>
      <c r="J54" s="837"/>
      <c r="K54" s="837"/>
      <c r="L54" s="837"/>
      <c r="M54" s="837"/>
      <c r="N54" s="837"/>
      <c r="O54" s="837"/>
      <c r="P54" s="837"/>
      <c r="Q54" s="871"/>
      <c r="R54" s="7"/>
      <c r="S54" s="15"/>
    </row>
    <row r="55" spans="2:19" ht="25.5" customHeight="1" outlineLevel="1" thickBot="1" x14ac:dyDescent="0.5">
      <c r="B55" s="804" t="s">
        <v>58</v>
      </c>
      <c r="C55" s="1527" t="s">
        <v>92</v>
      </c>
      <c r="D55" s="1528"/>
      <c r="E55" s="168" t="str">
        <f>Start!U13</f>
        <v/>
      </c>
      <c r="F55" s="169" t="str">
        <f>Start!AG20</f>
        <v/>
      </c>
      <c r="G55" s="775" t="str">
        <f>Start!AG21</f>
        <v/>
      </c>
      <c r="H55" s="167" t="s">
        <v>91</v>
      </c>
      <c r="I55" s="170" t="e">
        <f>LOOKUP(Start!$AG$22,Start!$F$45:$F$69,Start!$H$45:$H$69)</f>
        <v>#N/A</v>
      </c>
      <c r="J55" s="170" t="e">
        <f>LOOKUP(Start!$AG$22,Start!$F$45:$F$69,Start!$I$45:$I$69)</f>
        <v>#N/A</v>
      </c>
      <c r="K55" s="172"/>
      <c r="L55" s="168"/>
      <c r="M55" s="168"/>
      <c r="N55" s="172"/>
      <c r="O55" s="1500" t="str">
        <f>'5700 Main'!$O$3</f>
        <v>Choose Reporting Method</v>
      </c>
      <c r="P55" s="1501"/>
      <c r="Q55" s="1502"/>
      <c r="R55" s="7"/>
      <c r="S55" s="15"/>
    </row>
    <row r="56" spans="2:19" ht="27.75" customHeight="1" outlineLevel="1" thickBot="1" x14ac:dyDescent="0.4">
      <c r="B56" s="7"/>
      <c r="C56" s="1515" t="s">
        <v>101</v>
      </c>
      <c r="D56" s="1516"/>
      <c r="E56" s="1517"/>
      <c r="F56" s="1521" t="s">
        <v>89</v>
      </c>
      <c r="G56" s="1522"/>
      <c r="H56" s="1521" t="s">
        <v>88</v>
      </c>
      <c r="I56" s="1523"/>
      <c r="J56" s="1496" t="s">
        <v>100</v>
      </c>
      <c r="K56" s="1496" t="s">
        <v>99</v>
      </c>
      <c r="L56" s="1496" t="s">
        <v>85</v>
      </c>
      <c r="M56" s="1496" t="s">
        <v>84</v>
      </c>
      <c r="N56" s="1496" t="s">
        <v>83</v>
      </c>
      <c r="O56" s="1496" t="s">
        <v>82</v>
      </c>
      <c r="P56" s="1496" t="s">
        <v>81</v>
      </c>
      <c r="Q56" s="1498" t="s">
        <v>28</v>
      </c>
      <c r="R56" s="7"/>
      <c r="S56" s="15"/>
    </row>
    <row r="57" spans="2:19" ht="28.5" customHeight="1" outlineLevel="1" thickBot="1" x14ac:dyDescent="0.4">
      <c r="B57" s="7"/>
      <c r="C57" s="1518"/>
      <c r="D57" s="1519"/>
      <c r="E57" s="1520"/>
      <c r="F57" s="173" t="s">
        <v>79</v>
      </c>
      <c r="G57" s="173" t="s">
        <v>98</v>
      </c>
      <c r="H57" s="173" t="s">
        <v>79</v>
      </c>
      <c r="I57" s="173" t="s">
        <v>98</v>
      </c>
      <c r="J57" s="1497"/>
      <c r="K57" s="1497"/>
      <c r="L57" s="1497"/>
      <c r="M57" s="1497"/>
      <c r="N57" s="1497"/>
      <c r="O57" s="1497"/>
      <c r="P57" s="1497"/>
      <c r="Q57" s="1499"/>
      <c r="R57" s="7"/>
      <c r="S57" s="15"/>
    </row>
    <row r="58" spans="2:19" ht="15" outlineLevel="1" thickBot="1" x14ac:dyDescent="0.4">
      <c r="B58" s="7"/>
      <c r="C58" s="1512" t="s">
        <v>280</v>
      </c>
      <c r="D58" s="1513"/>
      <c r="E58" s="1513"/>
      <c r="F58" s="1513"/>
      <c r="G58" s="1513"/>
      <c r="H58" s="1513"/>
      <c r="I58" s="1513"/>
      <c r="J58" s="1513"/>
      <c r="K58" s="1513"/>
      <c r="L58" s="1513"/>
      <c r="M58" s="1513"/>
      <c r="N58" s="1513"/>
      <c r="O58" s="1513"/>
      <c r="P58" s="1513"/>
      <c r="Q58" s="1514"/>
      <c r="R58" s="7"/>
      <c r="S58" s="15"/>
    </row>
    <row r="59" spans="2:19" outlineLevel="1" x14ac:dyDescent="0.35">
      <c r="B59" s="7"/>
      <c r="C59" s="1503" t="s">
        <v>97</v>
      </c>
      <c r="D59" s="1504"/>
      <c r="E59" s="1504"/>
      <c r="F59" s="49"/>
      <c r="G59" s="49"/>
      <c r="H59" s="49"/>
      <c r="I59" s="49"/>
      <c r="J59" s="49"/>
      <c r="K59" s="49"/>
      <c r="L59" s="49"/>
      <c r="M59" s="49"/>
      <c r="N59" s="49"/>
      <c r="O59" s="49"/>
      <c r="P59" s="49"/>
      <c r="Q59" s="20">
        <f>IF(SUM(F59:P59)&gt;0, SUM(F59:P59),0)</f>
        <v>0</v>
      </c>
      <c r="R59" s="7"/>
      <c r="S59" s="15"/>
    </row>
    <row r="60" spans="2:19" outlineLevel="1" x14ac:dyDescent="0.35">
      <c r="B60" s="7"/>
      <c r="C60" s="937" t="s">
        <v>500</v>
      </c>
      <c r="D60" s="938"/>
      <c r="E60" s="939"/>
      <c r="F60" s="49"/>
      <c r="G60" s="49"/>
      <c r="H60" s="49"/>
      <c r="I60" s="49"/>
      <c r="J60" s="49"/>
      <c r="K60" s="49"/>
      <c r="L60" s="49"/>
      <c r="M60" s="49"/>
      <c r="N60" s="49"/>
      <c r="O60" s="49"/>
      <c r="P60" s="49"/>
      <c r="Q60" s="20" t="str">
        <f>IF(SUM(F60:P60)&gt;0, SUM(F60:P60),"")</f>
        <v/>
      </c>
      <c r="R60" s="7"/>
      <c r="S60" s="15"/>
    </row>
    <row r="61" spans="2:19" outlineLevel="1" x14ac:dyDescent="0.35">
      <c r="B61" s="7"/>
      <c r="C61" s="1508" t="s">
        <v>96</v>
      </c>
      <c r="D61" s="1509"/>
      <c r="E61" s="872" t="s">
        <v>95</v>
      </c>
      <c r="F61" s="45"/>
      <c r="G61" s="45"/>
      <c r="H61" s="45"/>
      <c r="I61" s="45"/>
      <c r="J61" s="45"/>
      <c r="K61" s="45"/>
      <c r="L61" s="45"/>
      <c r="M61" s="45"/>
      <c r="N61" s="45"/>
      <c r="O61" s="45"/>
      <c r="P61" s="45"/>
      <c r="Q61" s="20" t="str">
        <f t="shared" ref="Q61:Q73" si="10">IF(SUM(F61:P61)&gt;0, SUM(F61:P61),"")</f>
        <v/>
      </c>
      <c r="R61" s="7"/>
      <c r="S61" s="15"/>
    </row>
    <row r="62" spans="2:19" ht="15" outlineLevel="1" thickBot="1" x14ac:dyDescent="0.4">
      <c r="B62" s="7"/>
      <c r="C62" s="1510"/>
      <c r="D62" s="1511"/>
      <c r="E62" s="48" t="s">
        <v>76</v>
      </c>
      <c r="F62" s="882"/>
      <c r="G62" s="882"/>
      <c r="H62" s="882"/>
      <c r="I62" s="882"/>
      <c r="J62" s="882"/>
      <c r="K62" s="882"/>
      <c r="L62" s="882"/>
      <c r="M62" s="882"/>
      <c r="N62" s="882"/>
      <c r="O62" s="882"/>
      <c r="P62" s="882"/>
      <c r="Q62" s="46" t="str">
        <f t="shared" si="10"/>
        <v/>
      </c>
      <c r="R62" s="7"/>
      <c r="S62" s="15"/>
    </row>
    <row r="63" spans="2:19" ht="15" outlineLevel="1" thickTop="1" x14ac:dyDescent="0.35">
      <c r="B63" s="7"/>
      <c r="C63" s="1505" t="s">
        <v>72</v>
      </c>
      <c r="D63" s="1506"/>
      <c r="E63" s="1507"/>
      <c r="F63" s="884"/>
      <c r="G63" s="884"/>
      <c r="H63" s="884"/>
      <c r="I63" s="884"/>
      <c r="J63" s="884"/>
      <c r="K63" s="884"/>
      <c r="L63" s="884"/>
      <c r="M63" s="884"/>
      <c r="N63" s="884"/>
      <c r="O63" s="884"/>
      <c r="P63" s="884"/>
      <c r="Q63" s="20" t="str">
        <f t="shared" si="10"/>
        <v/>
      </c>
      <c r="R63" s="7"/>
      <c r="S63" s="15"/>
    </row>
    <row r="64" spans="2:19" outlineLevel="1" x14ac:dyDescent="0.35">
      <c r="B64" s="7"/>
      <c r="C64" s="1491" t="s">
        <v>71</v>
      </c>
      <c r="D64" s="1494"/>
      <c r="E64" s="1495"/>
      <c r="F64" s="49"/>
      <c r="G64" s="49"/>
      <c r="H64" s="49"/>
      <c r="I64" s="49"/>
      <c r="J64" s="49"/>
      <c r="K64" s="49"/>
      <c r="L64" s="49"/>
      <c r="M64" s="49"/>
      <c r="N64" s="49"/>
      <c r="O64" s="49"/>
      <c r="P64" s="49"/>
      <c r="Q64" s="20" t="str">
        <f t="shared" si="10"/>
        <v/>
      </c>
      <c r="R64" s="7"/>
      <c r="S64" s="15"/>
    </row>
    <row r="65" spans="2:19" outlineLevel="1" x14ac:dyDescent="0.35">
      <c r="B65" s="7"/>
      <c r="C65" s="1491" t="s">
        <v>70</v>
      </c>
      <c r="D65" s="1494"/>
      <c r="E65" s="1495"/>
      <c r="F65" s="49"/>
      <c r="G65" s="49"/>
      <c r="H65" s="49"/>
      <c r="I65" s="49"/>
      <c r="J65" s="49"/>
      <c r="K65" s="49"/>
      <c r="L65" s="49"/>
      <c r="M65" s="49"/>
      <c r="N65" s="49"/>
      <c r="O65" s="49"/>
      <c r="P65" s="49"/>
      <c r="Q65" s="20" t="str">
        <f t="shared" si="10"/>
        <v/>
      </c>
      <c r="R65" s="7"/>
      <c r="S65" s="15"/>
    </row>
    <row r="66" spans="2:19" outlineLevel="1" x14ac:dyDescent="0.35">
      <c r="B66" s="7"/>
      <c r="C66" s="1491" t="s">
        <v>69</v>
      </c>
      <c r="D66" s="1494"/>
      <c r="E66" s="1495"/>
      <c r="F66" s="45"/>
      <c r="G66" s="45"/>
      <c r="H66" s="45"/>
      <c r="I66" s="45"/>
      <c r="J66" s="45"/>
      <c r="K66" s="45"/>
      <c r="L66" s="45"/>
      <c r="M66" s="45"/>
      <c r="N66" s="45"/>
      <c r="O66" s="45"/>
      <c r="P66" s="45"/>
      <c r="Q66" s="20" t="str">
        <f t="shared" si="10"/>
        <v/>
      </c>
      <c r="R66" s="7"/>
      <c r="S66" s="15"/>
    </row>
    <row r="67" spans="2:19" ht="15" outlineLevel="1" thickBot="1" x14ac:dyDescent="0.4">
      <c r="B67" s="7"/>
      <c r="C67" s="1491" t="s">
        <v>68</v>
      </c>
      <c r="D67" s="1494"/>
      <c r="E67" s="1495"/>
      <c r="F67" s="882"/>
      <c r="G67" s="882"/>
      <c r="H67" s="882"/>
      <c r="I67" s="882"/>
      <c r="J67" s="882"/>
      <c r="K67" s="882"/>
      <c r="L67" s="882"/>
      <c r="M67" s="882"/>
      <c r="N67" s="882"/>
      <c r="O67" s="882"/>
      <c r="P67" s="882"/>
      <c r="Q67" s="20" t="str">
        <f t="shared" si="10"/>
        <v/>
      </c>
      <c r="R67" s="7"/>
      <c r="S67" s="15"/>
    </row>
    <row r="68" spans="2:19" outlineLevel="1" x14ac:dyDescent="0.35">
      <c r="B68" s="7"/>
      <c r="C68" s="1491" t="s">
        <v>67</v>
      </c>
      <c r="D68" s="1494"/>
      <c r="E68" s="1495"/>
      <c r="F68" s="884"/>
      <c r="G68" s="884"/>
      <c r="H68" s="884"/>
      <c r="I68" s="884"/>
      <c r="J68" s="884"/>
      <c r="K68" s="884"/>
      <c r="L68" s="884"/>
      <c r="M68" s="884"/>
      <c r="N68" s="884"/>
      <c r="O68" s="884"/>
      <c r="P68" s="884"/>
      <c r="Q68" s="20" t="str">
        <f t="shared" si="10"/>
        <v/>
      </c>
      <c r="R68" s="7"/>
      <c r="S68" s="15"/>
    </row>
    <row r="69" spans="2:19" outlineLevel="1" x14ac:dyDescent="0.35">
      <c r="B69" s="7"/>
      <c r="C69" s="1491" t="s">
        <v>66</v>
      </c>
      <c r="D69" s="1494"/>
      <c r="E69" s="1495"/>
      <c r="F69" s="49"/>
      <c r="G69" s="49"/>
      <c r="H69" s="49"/>
      <c r="I69" s="49"/>
      <c r="J69" s="49"/>
      <c r="K69" s="49"/>
      <c r="L69" s="49"/>
      <c r="M69" s="49"/>
      <c r="N69" s="49"/>
      <c r="O69" s="49"/>
      <c r="P69" s="49"/>
      <c r="Q69" s="20" t="str">
        <f t="shared" si="10"/>
        <v/>
      </c>
      <c r="R69" s="7"/>
      <c r="S69" s="15"/>
    </row>
    <row r="70" spans="2:19" outlineLevel="1" x14ac:dyDescent="0.35">
      <c r="B70" s="7"/>
      <c r="C70" s="1491" t="s">
        <v>276</v>
      </c>
      <c r="D70" s="1492"/>
      <c r="E70" s="1493"/>
      <c r="F70" s="49"/>
      <c r="G70" s="49"/>
      <c r="H70" s="49"/>
      <c r="I70" s="49"/>
      <c r="J70" s="49"/>
      <c r="K70" s="49"/>
      <c r="L70" s="49"/>
      <c r="M70" s="49"/>
      <c r="N70" s="49"/>
      <c r="O70" s="49"/>
      <c r="P70" s="49"/>
      <c r="Q70" s="20" t="str">
        <f t="shared" si="10"/>
        <v/>
      </c>
      <c r="R70" s="7"/>
      <c r="S70" s="15"/>
    </row>
    <row r="71" spans="2:19" outlineLevel="1" x14ac:dyDescent="0.35">
      <c r="B71" s="7"/>
      <c r="C71" s="1491" t="s">
        <v>65</v>
      </c>
      <c r="D71" s="1492"/>
      <c r="E71" s="1493"/>
      <c r="F71" s="45"/>
      <c r="G71" s="45"/>
      <c r="H71" s="45"/>
      <c r="I71" s="45"/>
      <c r="J71" s="45"/>
      <c r="K71" s="45"/>
      <c r="L71" s="45"/>
      <c r="M71" s="45"/>
      <c r="N71" s="45"/>
      <c r="O71" s="45"/>
      <c r="P71" s="45"/>
      <c r="Q71" s="20" t="str">
        <f t="shared" si="10"/>
        <v/>
      </c>
      <c r="R71" s="7"/>
      <c r="S71" s="15"/>
    </row>
    <row r="72" spans="2:19" ht="15" outlineLevel="1" thickBot="1" x14ac:dyDescent="0.4">
      <c r="B72" s="7"/>
      <c r="C72" s="1491" t="s">
        <v>64</v>
      </c>
      <c r="D72" s="1492"/>
      <c r="E72" s="1493"/>
      <c r="F72" s="882"/>
      <c r="G72" s="882"/>
      <c r="H72" s="882"/>
      <c r="I72" s="882"/>
      <c r="J72" s="882"/>
      <c r="K72" s="882"/>
      <c r="L72" s="882"/>
      <c r="M72" s="882"/>
      <c r="N72" s="882"/>
      <c r="O72" s="882"/>
      <c r="P72" s="882"/>
      <c r="Q72" s="20" t="str">
        <f t="shared" si="10"/>
        <v/>
      </c>
      <c r="R72" s="7"/>
      <c r="S72" s="15"/>
    </row>
    <row r="73" spans="2:19" ht="15" outlineLevel="1" thickBot="1" x14ac:dyDescent="0.4">
      <c r="B73" s="7"/>
      <c r="C73" s="1529" t="s">
        <v>63</v>
      </c>
      <c r="D73" s="1530"/>
      <c r="E73" s="1531"/>
      <c r="F73" s="884"/>
      <c r="G73" s="884"/>
      <c r="H73" s="884"/>
      <c r="I73" s="884"/>
      <c r="J73" s="884"/>
      <c r="K73" s="884"/>
      <c r="L73" s="884"/>
      <c r="M73" s="884"/>
      <c r="N73" s="884"/>
      <c r="O73" s="884"/>
      <c r="P73" s="884"/>
      <c r="Q73" s="883" t="str">
        <f t="shared" si="10"/>
        <v/>
      </c>
      <c r="R73" s="7"/>
      <c r="S73" s="15"/>
    </row>
    <row r="74" spans="2:19" ht="16.5" customHeight="1" x14ac:dyDescent="0.35">
      <c r="B74" s="7"/>
      <c r="C74" s="1480" t="str">
        <f>"&lt; Q2 "&amp;IF(Q59=0,"(No Inspections)","")</f>
        <v>&lt; Q2 (No Inspections)</v>
      </c>
      <c r="D74" s="1481"/>
      <c r="E74" s="854"/>
      <c r="F74" s="835"/>
      <c r="G74" s="835"/>
      <c r="H74" s="835"/>
      <c r="I74" s="835"/>
      <c r="J74" s="835"/>
      <c r="K74" s="835"/>
      <c r="L74" s="835"/>
      <c r="M74" s="835"/>
      <c r="N74" s="835"/>
      <c r="O74" s="835"/>
      <c r="P74" s="835"/>
      <c r="Q74" s="43"/>
      <c r="R74" s="7"/>
      <c r="S74" s="15"/>
    </row>
    <row r="75" spans="2:19" ht="11.25" customHeight="1" thickBot="1" x14ac:dyDescent="0.4">
      <c r="B75" s="7"/>
      <c r="C75" s="873"/>
      <c r="D75" s="853"/>
      <c r="E75" s="853"/>
      <c r="F75" s="839"/>
      <c r="G75" s="839"/>
      <c r="H75" s="839"/>
      <c r="I75" s="839"/>
      <c r="J75" s="839"/>
      <c r="K75" s="839"/>
      <c r="L75" s="839"/>
      <c r="M75" s="839"/>
      <c r="N75" s="839"/>
      <c r="O75" s="839"/>
      <c r="P75" s="839"/>
      <c r="Q75" s="874"/>
      <c r="R75" s="7"/>
      <c r="S75" s="15"/>
    </row>
    <row r="76" spans="2:19" ht="26.25" customHeight="1" outlineLevel="1" thickBot="1" x14ac:dyDescent="0.5">
      <c r="B76" s="804" t="s">
        <v>244</v>
      </c>
      <c r="C76" s="1527" t="s">
        <v>92</v>
      </c>
      <c r="D76" s="1528"/>
      <c r="E76" s="168" t="str">
        <f>Start!U13</f>
        <v/>
      </c>
      <c r="F76" s="169" t="str">
        <f>Start!AG20</f>
        <v/>
      </c>
      <c r="G76" s="791" t="str">
        <f>Start!AG21</f>
        <v/>
      </c>
      <c r="H76" s="167" t="s">
        <v>91</v>
      </c>
      <c r="I76" s="170" t="e">
        <f>LOOKUP(Start!$AG$22,Start!$F$45:$F$69,Start!$J$45:$J$69)</f>
        <v>#N/A</v>
      </c>
      <c r="J76" s="170" t="e">
        <f>LOOKUP(Start!$AG$22,Start!$F$45:$F$69,Start!$K$45:$K$69)</f>
        <v>#N/A</v>
      </c>
      <c r="K76" s="172"/>
      <c r="L76" s="168"/>
      <c r="M76" s="168"/>
      <c r="N76" s="172"/>
      <c r="O76" s="1500" t="str">
        <f>'5700 Main'!$O$3</f>
        <v>Choose Reporting Method</v>
      </c>
      <c r="P76" s="1501"/>
      <c r="Q76" s="1502"/>
      <c r="R76" s="7"/>
      <c r="S76" s="15"/>
    </row>
    <row r="77" spans="2:19" ht="15.75" customHeight="1" outlineLevel="1" thickBot="1" x14ac:dyDescent="0.4">
      <c r="B77" s="7"/>
      <c r="C77" s="1515" t="s">
        <v>101</v>
      </c>
      <c r="D77" s="1516"/>
      <c r="E77" s="1517"/>
      <c r="F77" s="1521" t="s">
        <v>89</v>
      </c>
      <c r="G77" s="1522"/>
      <c r="H77" s="1521" t="s">
        <v>88</v>
      </c>
      <c r="I77" s="1523"/>
      <c r="J77" s="1496" t="s">
        <v>100</v>
      </c>
      <c r="K77" s="1496" t="s">
        <v>99</v>
      </c>
      <c r="L77" s="1496" t="s">
        <v>85</v>
      </c>
      <c r="M77" s="1496" t="s">
        <v>84</v>
      </c>
      <c r="N77" s="1496" t="s">
        <v>83</v>
      </c>
      <c r="O77" s="1496" t="s">
        <v>82</v>
      </c>
      <c r="P77" s="1496" t="s">
        <v>81</v>
      </c>
      <c r="Q77" s="1498" t="s">
        <v>28</v>
      </c>
      <c r="R77" s="7"/>
      <c r="S77" s="15"/>
    </row>
    <row r="78" spans="2:19" ht="32.25" customHeight="1" outlineLevel="1" thickBot="1" x14ac:dyDescent="0.4">
      <c r="B78" s="7"/>
      <c r="C78" s="1518"/>
      <c r="D78" s="1519"/>
      <c r="E78" s="1520"/>
      <c r="F78" s="173" t="s">
        <v>79</v>
      </c>
      <c r="G78" s="173" t="s">
        <v>98</v>
      </c>
      <c r="H78" s="173" t="s">
        <v>79</v>
      </c>
      <c r="I78" s="173" t="s">
        <v>98</v>
      </c>
      <c r="J78" s="1497"/>
      <c r="K78" s="1497"/>
      <c r="L78" s="1497"/>
      <c r="M78" s="1497"/>
      <c r="N78" s="1497"/>
      <c r="O78" s="1497"/>
      <c r="P78" s="1497"/>
      <c r="Q78" s="1499"/>
      <c r="R78" s="7"/>
      <c r="S78" s="15"/>
    </row>
    <row r="79" spans="2:19" ht="16.5" customHeight="1" outlineLevel="1" thickBot="1" x14ac:dyDescent="0.4">
      <c r="B79" s="7"/>
      <c r="C79" s="1512" t="s">
        <v>280</v>
      </c>
      <c r="D79" s="1513"/>
      <c r="E79" s="1513"/>
      <c r="F79" s="1513"/>
      <c r="G79" s="1513"/>
      <c r="H79" s="1513"/>
      <c r="I79" s="1513"/>
      <c r="J79" s="1513"/>
      <c r="K79" s="1513"/>
      <c r="L79" s="1513"/>
      <c r="M79" s="1513"/>
      <c r="N79" s="1513"/>
      <c r="O79" s="1513"/>
      <c r="P79" s="1513"/>
      <c r="Q79" s="1514"/>
      <c r="R79" s="7"/>
      <c r="S79" s="15"/>
    </row>
    <row r="80" spans="2:19" ht="15" customHeight="1" outlineLevel="1" x14ac:dyDescent="0.35">
      <c r="B80" s="7"/>
      <c r="C80" s="1503" t="s">
        <v>97</v>
      </c>
      <c r="D80" s="1504"/>
      <c r="E80" s="1504"/>
      <c r="F80" s="49"/>
      <c r="G80" s="49"/>
      <c r="H80" s="49"/>
      <c r="I80" s="49"/>
      <c r="J80" s="49"/>
      <c r="K80" s="49"/>
      <c r="L80" s="49"/>
      <c r="M80" s="49"/>
      <c r="N80" s="49"/>
      <c r="O80" s="49"/>
      <c r="P80" s="49"/>
      <c r="Q80" s="174">
        <f>IF(SUM(F80:P80)&gt;0, SUM(F80:P80),0)</f>
        <v>0</v>
      </c>
      <c r="R80" s="7"/>
      <c r="S80" s="15"/>
    </row>
    <row r="81" spans="2:19" ht="15" customHeight="1" outlineLevel="1" x14ac:dyDescent="0.35">
      <c r="B81" s="7"/>
      <c r="C81" s="937" t="s">
        <v>500</v>
      </c>
      <c r="D81" s="938"/>
      <c r="E81" s="939"/>
      <c r="F81" s="49"/>
      <c r="G81" s="49"/>
      <c r="H81" s="49"/>
      <c r="I81" s="49"/>
      <c r="J81" s="49"/>
      <c r="K81" s="49"/>
      <c r="L81" s="49"/>
      <c r="M81" s="49"/>
      <c r="N81" s="49"/>
      <c r="O81" s="49"/>
      <c r="P81" s="49"/>
      <c r="Q81" s="20" t="str">
        <f>IF(SUM(F81:P81)&gt;0, SUM(F81:P81),"")</f>
        <v/>
      </c>
      <c r="R81" s="7"/>
      <c r="S81" s="15"/>
    </row>
    <row r="82" spans="2:19" outlineLevel="1" x14ac:dyDescent="0.35">
      <c r="B82" s="7"/>
      <c r="C82" s="1508" t="s">
        <v>96</v>
      </c>
      <c r="D82" s="1509"/>
      <c r="E82" s="872" t="s">
        <v>95</v>
      </c>
      <c r="F82" s="45"/>
      <c r="G82" s="45"/>
      <c r="H82" s="45"/>
      <c r="I82" s="45"/>
      <c r="J82" s="45"/>
      <c r="K82" s="45"/>
      <c r="L82" s="45"/>
      <c r="M82" s="45"/>
      <c r="N82" s="45"/>
      <c r="O82" s="45"/>
      <c r="P82" s="45"/>
      <c r="Q82" s="174" t="str">
        <f t="shared" ref="Q82:Q94" si="11">IF(SUM(F82:P82)&gt;0, SUM(F82:P82),"")</f>
        <v/>
      </c>
      <c r="R82" s="7"/>
      <c r="S82" s="15"/>
    </row>
    <row r="83" spans="2:19" ht="15" outlineLevel="1" thickBot="1" x14ac:dyDescent="0.4">
      <c r="B83" s="7"/>
      <c r="C83" s="1510"/>
      <c r="D83" s="1511"/>
      <c r="E83" s="48" t="s">
        <v>76</v>
      </c>
      <c r="F83" s="882"/>
      <c r="G83" s="882"/>
      <c r="H83" s="882"/>
      <c r="I83" s="882"/>
      <c r="J83" s="882"/>
      <c r="K83" s="882"/>
      <c r="L83" s="882"/>
      <c r="M83" s="882"/>
      <c r="N83" s="882"/>
      <c r="O83" s="882"/>
      <c r="P83" s="882"/>
      <c r="Q83" s="175" t="str">
        <f t="shared" si="11"/>
        <v/>
      </c>
      <c r="R83" s="7"/>
      <c r="S83" s="15"/>
    </row>
    <row r="84" spans="2:19" ht="15" outlineLevel="1" thickTop="1" x14ac:dyDescent="0.35">
      <c r="B84" s="7"/>
      <c r="C84" s="1505" t="s">
        <v>72</v>
      </c>
      <c r="D84" s="1506"/>
      <c r="E84" s="1507"/>
      <c r="F84" s="884"/>
      <c r="G84" s="884"/>
      <c r="H84" s="884"/>
      <c r="I84" s="884"/>
      <c r="J84" s="884"/>
      <c r="K84" s="884"/>
      <c r="L84" s="884"/>
      <c r="M84" s="884"/>
      <c r="N84" s="884"/>
      <c r="O84" s="884"/>
      <c r="P84" s="884"/>
      <c r="Q84" s="174" t="str">
        <f t="shared" si="11"/>
        <v/>
      </c>
      <c r="R84" s="7"/>
      <c r="S84" s="15"/>
    </row>
    <row r="85" spans="2:19" outlineLevel="1" x14ac:dyDescent="0.35">
      <c r="B85" s="7"/>
      <c r="C85" s="1491" t="s">
        <v>71</v>
      </c>
      <c r="D85" s="1494"/>
      <c r="E85" s="1495"/>
      <c r="F85" s="49"/>
      <c r="G85" s="49"/>
      <c r="H85" s="49"/>
      <c r="I85" s="49"/>
      <c r="J85" s="49"/>
      <c r="K85" s="49"/>
      <c r="L85" s="49"/>
      <c r="M85" s="49"/>
      <c r="N85" s="49"/>
      <c r="O85" s="49"/>
      <c r="P85" s="49"/>
      <c r="Q85" s="174" t="str">
        <f t="shared" si="11"/>
        <v/>
      </c>
      <c r="R85" s="7"/>
      <c r="S85" s="15"/>
    </row>
    <row r="86" spans="2:19" ht="15" customHeight="1" outlineLevel="1" x14ac:dyDescent="0.35">
      <c r="B86" s="7"/>
      <c r="C86" s="1491" t="s">
        <v>70</v>
      </c>
      <c r="D86" s="1494"/>
      <c r="E86" s="1495"/>
      <c r="F86" s="49"/>
      <c r="G86" s="49"/>
      <c r="H86" s="49"/>
      <c r="I86" s="49"/>
      <c r="J86" s="49"/>
      <c r="K86" s="49"/>
      <c r="L86" s="49"/>
      <c r="M86" s="49"/>
      <c r="N86" s="49"/>
      <c r="O86" s="49"/>
      <c r="P86" s="49"/>
      <c r="Q86" s="174" t="str">
        <f t="shared" si="11"/>
        <v/>
      </c>
      <c r="R86" s="7"/>
      <c r="S86" s="15"/>
    </row>
    <row r="87" spans="2:19" ht="15" customHeight="1" outlineLevel="1" x14ac:dyDescent="0.35">
      <c r="B87" s="7"/>
      <c r="C87" s="1491" t="s">
        <v>69</v>
      </c>
      <c r="D87" s="1494"/>
      <c r="E87" s="1495"/>
      <c r="F87" s="45"/>
      <c r="G87" s="45"/>
      <c r="H87" s="45"/>
      <c r="I87" s="45"/>
      <c r="J87" s="45"/>
      <c r="K87" s="45"/>
      <c r="L87" s="45"/>
      <c r="M87" s="45"/>
      <c r="N87" s="45"/>
      <c r="O87" s="45"/>
      <c r="P87" s="45"/>
      <c r="Q87" s="174" t="str">
        <f t="shared" si="11"/>
        <v/>
      </c>
      <c r="R87" s="7"/>
      <c r="S87" s="15"/>
    </row>
    <row r="88" spans="2:19" ht="15" customHeight="1" outlineLevel="1" thickBot="1" x14ac:dyDescent="0.4">
      <c r="B88" s="7"/>
      <c r="C88" s="1491" t="s">
        <v>68</v>
      </c>
      <c r="D88" s="1494"/>
      <c r="E88" s="1495"/>
      <c r="F88" s="882"/>
      <c r="G88" s="882"/>
      <c r="H88" s="882"/>
      <c r="I88" s="882"/>
      <c r="J88" s="882"/>
      <c r="K88" s="882"/>
      <c r="L88" s="882"/>
      <c r="M88" s="882"/>
      <c r="N88" s="882"/>
      <c r="O88" s="882"/>
      <c r="P88" s="882"/>
      <c r="Q88" s="174" t="str">
        <f t="shared" si="11"/>
        <v/>
      </c>
      <c r="R88" s="7"/>
      <c r="S88" s="15"/>
    </row>
    <row r="89" spans="2:19" ht="15" customHeight="1" outlineLevel="1" x14ac:dyDescent="0.35">
      <c r="B89" s="7"/>
      <c r="C89" s="1491" t="s">
        <v>67</v>
      </c>
      <c r="D89" s="1494"/>
      <c r="E89" s="1495"/>
      <c r="F89" s="884"/>
      <c r="G89" s="884"/>
      <c r="H89" s="884"/>
      <c r="I89" s="884"/>
      <c r="J89" s="884"/>
      <c r="K89" s="884"/>
      <c r="L89" s="884"/>
      <c r="M89" s="884"/>
      <c r="N89" s="884"/>
      <c r="O89" s="884"/>
      <c r="P89" s="884"/>
      <c r="Q89" s="174" t="str">
        <f t="shared" si="11"/>
        <v/>
      </c>
      <c r="R89" s="7"/>
      <c r="S89" s="15"/>
    </row>
    <row r="90" spans="2:19" ht="15" customHeight="1" outlineLevel="1" x14ac:dyDescent="0.35">
      <c r="B90" s="7"/>
      <c r="C90" s="1491" t="s">
        <v>66</v>
      </c>
      <c r="D90" s="1494"/>
      <c r="E90" s="1495"/>
      <c r="F90" s="49"/>
      <c r="G90" s="49"/>
      <c r="H90" s="49"/>
      <c r="I90" s="49"/>
      <c r="J90" s="49"/>
      <c r="K90" s="49"/>
      <c r="L90" s="49"/>
      <c r="M90" s="49"/>
      <c r="N90" s="49"/>
      <c r="O90" s="49"/>
      <c r="P90" s="49"/>
      <c r="Q90" s="174" t="str">
        <f t="shared" si="11"/>
        <v/>
      </c>
      <c r="R90" s="7"/>
      <c r="S90" s="15"/>
    </row>
    <row r="91" spans="2:19" ht="15" customHeight="1" outlineLevel="1" x14ac:dyDescent="0.35">
      <c r="B91" s="7"/>
      <c r="C91" s="1491" t="s">
        <v>276</v>
      </c>
      <c r="D91" s="1492"/>
      <c r="E91" s="1493"/>
      <c r="F91" s="49"/>
      <c r="G91" s="49"/>
      <c r="H91" s="49"/>
      <c r="I91" s="49"/>
      <c r="J91" s="49"/>
      <c r="K91" s="49"/>
      <c r="L91" s="49"/>
      <c r="M91" s="49"/>
      <c r="N91" s="49"/>
      <c r="O91" s="49"/>
      <c r="P91" s="49"/>
      <c r="Q91" s="174" t="str">
        <f t="shared" si="11"/>
        <v/>
      </c>
      <c r="R91" s="7"/>
      <c r="S91" s="15"/>
    </row>
    <row r="92" spans="2:19" ht="15" customHeight="1" outlineLevel="1" x14ac:dyDescent="0.35">
      <c r="B92" s="7"/>
      <c r="C92" s="1491" t="s">
        <v>65</v>
      </c>
      <c r="D92" s="1492"/>
      <c r="E92" s="1493"/>
      <c r="F92" s="45"/>
      <c r="G92" s="45"/>
      <c r="H92" s="45"/>
      <c r="I92" s="45"/>
      <c r="J92" s="45"/>
      <c r="K92" s="45"/>
      <c r="L92" s="45"/>
      <c r="M92" s="45"/>
      <c r="N92" s="45"/>
      <c r="O92" s="45"/>
      <c r="P92" s="45"/>
      <c r="Q92" s="174" t="str">
        <f t="shared" si="11"/>
        <v/>
      </c>
      <c r="R92" s="7"/>
      <c r="S92" s="15"/>
    </row>
    <row r="93" spans="2:19" ht="15" outlineLevel="1" thickBot="1" x14ac:dyDescent="0.4">
      <c r="B93" s="7"/>
      <c r="C93" s="1491" t="s">
        <v>64</v>
      </c>
      <c r="D93" s="1492"/>
      <c r="E93" s="1493"/>
      <c r="F93" s="882"/>
      <c r="G93" s="882"/>
      <c r="H93" s="882"/>
      <c r="I93" s="882"/>
      <c r="J93" s="882"/>
      <c r="K93" s="882"/>
      <c r="L93" s="882"/>
      <c r="M93" s="882"/>
      <c r="N93" s="882"/>
      <c r="O93" s="882"/>
      <c r="P93" s="882"/>
      <c r="Q93" s="174" t="str">
        <f t="shared" si="11"/>
        <v/>
      </c>
      <c r="R93" s="7"/>
      <c r="S93" s="15"/>
    </row>
    <row r="94" spans="2:19" ht="15" customHeight="1" outlineLevel="1" x14ac:dyDescent="0.35">
      <c r="B94" s="7"/>
      <c r="C94" s="1524" t="s">
        <v>63</v>
      </c>
      <c r="D94" s="1525"/>
      <c r="E94" s="1526"/>
      <c r="F94" s="884"/>
      <c r="G94" s="884"/>
      <c r="H94" s="884"/>
      <c r="I94" s="884"/>
      <c r="J94" s="884"/>
      <c r="K94" s="884"/>
      <c r="L94" s="884"/>
      <c r="M94" s="884"/>
      <c r="N94" s="884"/>
      <c r="O94" s="884"/>
      <c r="P94" s="884"/>
      <c r="Q94" s="855" t="str">
        <f t="shared" si="11"/>
        <v/>
      </c>
      <c r="R94" s="7"/>
      <c r="S94" s="15"/>
    </row>
    <row r="95" spans="2:19" x14ac:dyDescent="0.35">
      <c r="B95" s="7"/>
      <c r="C95" s="1482" t="str">
        <f>"&lt; Q3"&amp;IF(Q80=0," (No Inspections)","")</f>
        <v>&lt; Q3 (No Inspections)</v>
      </c>
      <c r="D95" s="1483"/>
      <c r="E95" s="856"/>
      <c r="F95" s="835"/>
      <c r="G95" s="835"/>
      <c r="H95" s="835"/>
      <c r="I95" s="835"/>
      <c r="J95" s="835"/>
      <c r="K95" s="835"/>
      <c r="L95" s="835"/>
      <c r="M95" s="835"/>
      <c r="N95" s="835"/>
      <c r="O95" s="835"/>
      <c r="P95" s="835"/>
      <c r="Q95" s="875"/>
      <c r="R95" s="7"/>
      <c r="S95" s="15"/>
    </row>
    <row r="96" spans="2:19" ht="9.75" customHeight="1" thickBot="1" x14ac:dyDescent="0.4">
      <c r="B96" s="7"/>
      <c r="C96" s="876"/>
      <c r="D96" s="838"/>
      <c r="E96" s="838"/>
      <c r="F96" s="839"/>
      <c r="G96" s="839"/>
      <c r="H96" s="839"/>
      <c r="I96" s="839"/>
      <c r="J96" s="839"/>
      <c r="K96" s="839"/>
      <c r="L96" s="839"/>
      <c r="M96" s="839"/>
      <c r="N96" s="839"/>
      <c r="O96" s="839"/>
      <c r="P96" s="839"/>
      <c r="Q96" s="877"/>
      <c r="R96" s="7"/>
      <c r="S96" s="15"/>
    </row>
    <row r="97" spans="2:19" ht="25.5" outlineLevel="1" thickBot="1" x14ac:dyDescent="0.5">
      <c r="B97" s="804" t="s">
        <v>54</v>
      </c>
      <c r="C97" s="1527" t="s">
        <v>92</v>
      </c>
      <c r="D97" s="1528"/>
      <c r="E97" s="171" t="str">
        <f>Start!U13</f>
        <v/>
      </c>
      <c r="F97" s="169" t="str">
        <f>Start!AG20</f>
        <v/>
      </c>
      <c r="G97" s="775" t="str">
        <f>Start!AG21</f>
        <v/>
      </c>
      <c r="H97" s="167" t="s">
        <v>91</v>
      </c>
      <c r="I97" s="170" t="e">
        <f>LOOKUP(Start!$AG$22,Start!$F$45:$F$69,Start!$L$45:$L$69)</f>
        <v>#N/A</v>
      </c>
      <c r="J97" s="170" t="e">
        <f>LOOKUP(Start!$AG$22,Start!$F$45:$F$69,Start!$M$45:$M$69)</f>
        <v>#N/A</v>
      </c>
      <c r="K97" s="172"/>
      <c r="L97" s="168"/>
      <c r="M97" s="168"/>
      <c r="N97" s="172"/>
      <c r="O97" s="1500" t="str">
        <f>'5700 Main'!$O$3</f>
        <v>Choose Reporting Method</v>
      </c>
      <c r="P97" s="1501"/>
      <c r="Q97" s="1502"/>
      <c r="R97" s="7"/>
      <c r="S97" s="15"/>
    </row>
    <row r="98" spans="2:19" ht="15.75" customHeight="1" outlineLevel="1" thickBot="1" x14ac:dyDescent="0.4">
      <c r="B98" s="7"/>
      <c r="C98" s="1515" t="s">
        <v>101</v>
      </c>
      <c r="D98" s="1516"/>
      <c r="E98" s="1517"/>
      <c r="F98" s="1521" t="s">
        <v>89</v>
      </c>
      <c r="G98" s="1522"/>
      <c r="H98" s="1521" t="s">
        <v>88</v>
      </c>
      <c r="I98" s="1523"/>
      <c r="J98" s="1496" t="s">
        <v>100</v>
      </c>
      <c r="K98" s="1496" t="s">
        <v>99</v>
      </c>
      <c r="L98" s="1496" t="s">
        <v>85</v>
      </c>
      <c r="M98" s="1496" t="s">
        <v>84</v>
      </c>
      <c r="N98" s="1496" t="s">
        <v>83</v>
      </c>
      <c r="O98" s="1496" t="s">
        <v>82</v>
      </c>
      <c r="P98" s="1496" t="s">
        <v>81</v>
      </c>
      <c r="Q98" s="1498" t="s">
        <v>28</v>
      </c>
      <c r="R98" s="7"/>
      <c r="S98" s="15"/>
    </row>
    <row r="99" spans="2:19" ht="33.75" customHeight="1" outlineLevel="1" thickBot="1" x14ac:dyDescent="0.4">
      <c r="B99" s="7"/>
      <c r="C99" s="1518"/>
      <c r="D99" s="1519"/>
      <c r="E99" s="1520"/>
      <c r="F99" s="173" t="s">
        <v>79</v>
      </c>
      <c r="G99" s="173" t="s">
        <v>98</v>
      </c>
      <c r="H99" s="173" t="s">
        <v>79</v>
      </c>
      <c r="I99" s="173" t="s">
        <v>98</v>
      </c>
      <c r="J99" s="1497"/>
      <c r="K99" s="1497"/>
      <c r="L99" s="1497"/>
      <c r="M99" s="1497"/>
      <c r="N99" s="1497"/>
      <c r="O99" s="1497"/>
      <c r="P99" s="1497"/>
      <c r="Q99" s="1499"/>
      <c r="R99" s="7"/>
      <c r="S99" s="15"/>
    </row>
    <row r="100" spans="2:19" ht="15" outlineLevel="1" thickBot="1" x14ac:dyDescent="0.4">
      <c r="B100" s="7"/>
      <c r="C100" s="1512" t="s">
        <v>281</v>
      </c>
      <c r="D100" s="1513"/>
      <c r="E100" s="1513"/>
      <c r="F100" s="1513"/>
      <c r="G100" s="1513"/>
      <c r="H100" s="1513"/>
      <c r="I100" s="1513"/>
      <c r="J100" s="1513"/>
      <c r="K100" s="1513"/>
      <c r="L100" s="1513"/>
      <c r="M100" s="1513"/>
      <c r="N100" s="1513"/>
      <c r="O100" s="1513"/>
      <c r="P100" s="1513"/>
      <c r="Q100" s="1514"/>
      <c r="R100" s="7"/>
      <c r="S100" s="15"/>
    </row>
    <row r="101" spans="2:19" outlineLevel="1" x14ac:dyDescent="0.35">
      <c r="B101" s="7"/>
      <c r="C101" s="1503" t="s">
        <v>97</v>
      </c>
      <c r="D101" s="1504"/>
      <c r="E101" s="1504"/>
      <c r="F101" s="49"/>
      <c r="G101" s="49"/>
      <c r="H101" s="49"/>
      <c r="I101" s="49"/>
      <c r="J101" s="49"/>
      <c r="K101" s="49"/>
      <c r="L101" s="49"/>
      <c r="M101" s="49"/>
      <c r="N101" s="49"/>
      <c r="O101" s="49"/>
      <c r="P101" s="49"/>
      <c r="Q101" s="20">
        <f>IF(SUM(F101:P101)&gt;0,SUM(F101:P101), 0)</f>
        <v>0</v>
      </c>
      <c r="R101" s="7"/>
      <c r="S101" s="15"/>
    </row>
    <row r="102" spans="2:19" outlineLevel="1" x14ac:dyDescent="0.35">
      <c r="B102" s="7"/>
      <c r="C102" s="937" t="s">
        <v>500</v>
      </c>
      <c r="D102" s="938"/>
      <c r="E102" s="939"/>
      <c r="F102" s="49"/>
      <c r="G102" s="49"/>
      <c r="H102" s="49"/>
      <c r="I102" s="49"/>
      <c r="J102" s="49"/>
      <c r="K102" s="49"/>
      <c r="L102" s="49"/>
      <c r="M102" s="49"/>
      <c r="N102" s="49"/>
      <c r="O102" s="49"/>
      <c r="P102" s="49"/>
      <c r="Q102" s="20" t="str">
        <f>IF(SUM(F102:P102)&gt;0, SUM(F102:P102),"")</f>
        <v/>
      </c>
      <c r="R102" s="7"/>
      <c r="S102" s="15"/>
    </row>
    <row r="103" spans="2:19" outlineLevel="1" x14ac:dyDescent="0.35">
      <c r="B103" s="7"/>
      <c r="C103" s="1508" t="s">
        <v>96</v>
      </c>
      <c r="D103" s="1509"/>
      <c r="E103" s="872" t="s">
        <v>95</v>
      </c>
      <c r="F103" s="45"/>
      <c r="G103" s="45"/>
      <c r="H103" s="45"/>
      <c r="I103" s="45"/>
      <c r="J103" s="45"/>
      <c r="K103" s="45"/>
      <c r="L103" s="45"/>
      <c r="M103" s="45"/>
      <c r="N103" s="45"/>
      <c r="O103" s="45"/>
      <c r="P103" s="45"/>
      <c r="Q103" s="20" t="str">
        <f t="shared" ref="Q103:Q115" si="12">IF(SUM(F103:P103)&gt;0,SUM(F103:P103), "")</f>
        <v/>
      </c>
      <c r="R103" s="7"/>
      <c r="S103" s="15"/>
    </row>
    <row r="104" spans="2:19" ht="15" outlineLevel="1" thickBot="1" x14ac:dyDescent="0.4">
      <c r="B104" s="7"/>
      <c r="C104" s="1510"/>
      <c r="D104" s="1511"/>
      <c r="E104" s="48" t="s">
        <v>76</v>
      </c>
      <c r="F104" s="882"/>
      <c r="G104" s="882"/>
      <c r="H104" s="882"/>
      <c r="I104" s="882"/>
      <c r="J104" s="882"/>
      <c r="K104" s="882"/>
      <c r="L104" s="882"/>
      <c r="M104" s="882"/>
      <c r="N104" s="882"/>
      <c r="O104" s="882"/>
      <c r="P104" s="882"/>
      <c r="Q104" s="46" t="str">
        <f t="shared" si="12"/>
        <v/>
      </c>
      <c r="R104" s="7"/>
      <c r="S104" s="15"/>
    </row>
    <row r="105" spans="2:19" ht="15" outlineLevel="1" thickTop="1" x14ac:dyDescent="0.35">
      <c r="B105" s="7"/>
      <c r="C105" s="1505" t="s">
        <v>72</v>
      </c>
      <c r="D105" s="1506"/>
      <c r="E105" s="1507"/>
      <c r="F105" s="884"/>
      <c r="G105" s="884"/>
      <c r="H105" s="884"/>
      <c r="I105" s="884"/>
      <c r="J105" s="884"/>
      <c r="K105" s="884"/>
      <c r="L105" s="884"/>
      <c r="M105" s="884"/>
      <c r="N105" s="884"/>
      <c r="O105" s="884"/>
      <c r="P105" s="884"/>
      <c r="Q105" s="20" t="str">
        <f t="shared" si="12"/>
        <v/>
      </c>
      <c r="R105" s="7"/>
      <c r="S105" s="15"/>
    </row>
    <row r="106" spans="2:19" outlineLevel="1" x14ac:dyDescent="0.35">
      <c r="B106" s="7"/>
      <c r="C106" s="1491" t="s">
        <v>71</v>
      </c>
      <c r="D106" s="1494"/>
      <c r="E106" s="1495"/>
      <c r="F106" s="49"/>
      <c r="G106" s="49"/>
      <c r="H106" s="49"/>
      <c r="I106" s="49"/>
      <c r="J106" s="49"/>
      <c r="K106" s="49"/>
      <c r="L106" s="49"/>
      <c r="M106" s="49"/>
      <c r="N106" s="49"/>
      <c r="O106" s="49"/>
      <c r="P106" s="49"/>
      <c r="Q106" s="20" t="str">
        <f t="shared" si="12"/>
        <v/>
      </c>
      <c r="R106" s="7"/>
      <c r="S106" s="15"/>
    </row>
    <row r="107" spans="2:19" outlineLevel="1" x14ac:dyDescent="0.35">
      <c r="B107" s="7"/>
      <c r="C107" s="1491" t="s">
        <v>70</v>
      </c>
      <c r="D107" s="1494"/>
      <c r="E107" s="1495"/>
      <c r="F107" s="49"/>
      <c r="G107" s="49"/>
      <c r="H107" s="49"/>
      <c r="I107" s="49"/>
      <c r="J107" s="49"/>
      <c r="K107" s="49"/>
      <c r="L107" s="49"/>
      <c r="M107" s="49"/>
      <c r="N107" s="49"/>
      <c r="O107" s="49"/>
      <c r="P107" s="49"/>
      <c r="Q107" s="20" t="str">
        <f t="shared" si="12"/>
        <v/>
      </c>
      <c r="R107" s="7"/>
      <c r="S107" s="15"/>
    </row>
    <row r="108" spans="2:19" outlineLevel="1" x14ac:dyDescent="0.35">
      <c r="B108" s="7"/>
      <c r="C108" s="1491" t="s">
        <v>69</v>
      </c>
      <c r="D108" s="1494"/>
      <c r="E108" s="1495"/>
      <c r="F108" s="45"/>
      <c r="G108" s="45"/>
      <c r="H108" s="45"/>
      <c r="I108" s="45"/>
      <c r="J108" s="45"/>
      <c r="K108" s="45"/>
      <c r="L108" s="45"/>
      <c r="M108" s="45"/>
      <c r="N108" s="45"/>
      <c r="O108" s="45"/>
      <c r="P108" s="45"/>
      <c r="Q108" s="20" t="str">
        <f t="shared" si="12"/>
        <v/>
      </c>
      <c r="R108" s="7"/>
    </row>
    <row r="109" spans="2:19" ht="15" outlineLevel="1" thickBot="1" x14ac:dyDescent="0.4">
      <c r="B109" s="7"/>
      <c r="C109" s="1491" t="s">
        <v>68</v>
      </c>
      <c r="D109" s="1494"/>
      <c r="E109" s="1495"/>
      <c r="F109" s="882"/>
      <c r="G109" s="882"/>
      <c r="H109" s="882"/>
      <c r="I109" s="882"/>
      <c r="J109" s="882"/>
      <c r="K109" s="882"/>
      <c r="L109" s="882"/>
      <c r="M109" s="882"/>
      <c r="N109" s="882"/>
      <c r="O109" s="882"/>
      <c r="P109" s="882"/>
      <c r="Q109" s="20" t="str">
        <f t="shared" si="12"/>
        <v/>
      </c>
      <c r="R109" s="7"/>
    </row>
    <row r="110" spans="2:19" outlineLevel="1" x14ac:dyDescent="0.35">
      <c r="B110" s="7"/>
      <c r="C110" s="1491" t="s">
        <v>67</v>
      </c>
      <c r="D110" s="1494"/>
      <c r="E110" s="1495"/>
      <c r="F110" s="884"/>
      <c r="G110" s="884"/>
      <c r="H110" s="884"/>
      <c r="I110" s="884"/>
      <c r="J110" s="884"/>
      <c r="K110" s="884"/>
      <c r="L110" s="884"/>
      <c r="M110" s="884"/>
      <c r="N110" s="884"/>
      <c r="O110" s="884"/>
      <c r="P110" s="884"/>
      <c r="Q110" s="20" t="str">
        <f t="shared" si="12"/>
        <v/>
      </c>
      <c r="R110" s="7"/>
    </row>
    <row r="111" spans="2:19" outlineLevel="1" x14ac:dyDescent="0.35">
      <c r="B111" s="7"/>
      <c r="C111" s="1491" t="s">
        <v>66</v>
      </c>
      <c r="D111" s="1494"/>
      <c r="E111" s="1495"/>
      <c r="F111" s="49"/>
      <c r="G111" s="49"/>
      <c r="H111" s="49"/>
      <c r="I111" s="49"/>
      <c r="J111" s="49"/>
      <c r="K111" s="49"/>
      <c r="L111" s="49"/>
      <c r="M111" s="49"/>
      <c r="N111" s="49"/>
      <c r="O111" s="49"/>
      <c r="P111" s="49"/>
      <c r="Q111" s="20" t="str">
        <f t="shared" si="12"/>
        <v/>
      </c>
      <c r="R111" s="7"/>
    </row>
    <row r="112" spans="2:19" outlineLevel="1" x14ac:dyDescent="0.35">
      <c r="B112" s="7"/>
      <c r="C112" s="1491" t="s">
        <v>276</v>
      </c>
      <c r="D112" s="1492"/>
      <c r="E112" s="1493"/>
      <c r="F112" s="49"/>
      <c r="G112" s="49"/>
      <c r="H112" s="49"/>
      <c r="I112" s="49"/>
      <c r="J112" s="49"/>
      <c r="K112" s="49"/>
      <c r="L112" s="49"/>
      <c r="M112" s="49"/>
      <c r="N112" s="49"/>
      <c r="O112" s="49"/>
      <c r="P112" s="49"/>
      <c r="Q112" s="20" t="str">
        <f t="shared" si="12"/>
        <v/>
      </c>
      <c r="R112" s="7"/>
    </row>
    <row r="113" spans="2:27" outlineLevel="1" x14ac:dyDescent="0.35">
      <c r="B113" s="7"/>
      <c r="C113" s="1491" t="s">
        <v>65</v>
      </c>
      <c r="D113" s="1492"/>
      <c r="E113" s="1493"/>
      <c r="F113" s="45"/>
      <c r="G113" s="45"/>
      <c r="H113" s="45"/>
      <c r="I113" s="45"/>
      <c r="J113" s="45"/>
      <c r="K113" s="45"/>
      <c r="L113" s="45"/>
      <c r="M113" s="45"/>
      <c r="N113" s="45"/>
      <c r="O113" s="45"/>
      <c r="P113" s="45"/>
      <c r="Q113" s="20" t="str">
        <f t="shared" si="12"/>
        <v/>
      </c>
      <c r="R113" s="7"/>
    </row>
    <row r="114" spans="2:27" ht="15" outlineLevel="1" thickBot="1" x14ac:dyDescent="0.4">
      <c r="B114" s="7"/>
      <c r="C114" s="1491" t="s">
        <v>64</v>
      </c>
      <c r="D114" s="1492"/>
      <c r="E114" s="1493"/>
      <c r="F114" s="882"/>
      <c r="G114" s="882"/>
      <c r="H114" s="882"/>
      <c r="I114" s="882"/>
      <c r="J114" s="882"/>
      <c r="K114" s="882"/>
      <c r="L114" s="882"/>
      <c r="M114" s="882"/>
      <c r="N114" s="882"/>
      <c r="O114" s="882"/>
      <c r="P114" s="882"/>
      <c r="Q114" s="20" t="str">
        <f t="shared" si="12"/>
        <v/>
      </c>
      <c r="R114" s="7"/>
    </row>
    <row r="115" spans="2:27" outlineLevel="1" x14ac:dyDescent="0.35">
      <c r="B115" s="7"/>
      <c r="C115" s="1491" t="s">
        <v>63</v>
      </c>
      <c r="D115" s="1492"/>
      <c r="E115" s="1493"/>
      <c r="F115" s="884"/>
      <c r="G115" s="884"/>
      <c r="H115" s="884"/>
      <c r="I115" s="884"/>
      <c r="J115" s="884"/>
      <c r="K115" s="884"/>
      <c r="L115" s="884"/>
      <c r="M115" s="884"/>
      <c r="N115" s="884"/>
      <c r="O115" s="884"/>
      <c r="P115" s="884"/>
      <c r="Q115" s="26" t="str">
        <f t="shared" si="12"/>
        <v/>
      </c>
      <c r="R115" s="7"/>
    </row>
    <row r="116" spans="2:27" ht="16" thickBot="1" x14ac:dyDescent="0.4">
      <c r="B116" s="7"/>
      <c r="C116" s="1484" t="str">
        <f>"&lt; Q4 "&amp;IF(Q101=0,"(No Inspections)", "")</f>
        <v>&lt; Q4 (No Inspections)</v>
      </c>
      <c r="D116" s="1485"/>
      <c r="E116" s="881"/>
      <c r="F116" s="881"/>
      <c r="G116" s="881"/>
      <c r="H116" s="881"/>
      <c r="I116" s="881"/>
      <c r="J116" s="881"/>
      <c r="K116" s="881"/>
      <c r="L116" s="881"/>
      <c r="M116" s="881"/>
      <c r="N116" s="881"/>
      <c r="O116" s="881"/>
      <c r="P116" s="881"/>
      <c r="Q116" s="831"/>
      <c r="R116" s="7"/>
    </row>
    <row r="117" spans="2:27" ht="12" customHeight="1" x14ac:dyDescent="0.35">
      <c r="B117" s="7"/>
      <c r="C117" s="932" t="s">
        <v>499</v>
      </c>
      <c r="D117" s="7"/>
      <c r="E117" s="7"/>
      <c r="F117" s="7"/>
      <c r="G117" s="7"/>
      <c r="H117" s="7"/>
      <c r="I117" s="7"/>
      <c r="J117" s="7"/>
      <c r="K117" s="7"/>
      <c r="L117" s="7"/>
      <c r="M117" s="7"/>
      <c r="N117" s="7"/>
      <c r="O117" s="7"/>
      <c r="P117" s="7"/>
      <c r="Q117" s="7"/>
      <c r="R117" s="7"/>
    </row>
    <row r="118" spans="2:27" ht="47" hidden="1" thickBot="1" x14ac:dyDescent="0.4">
      <c r="B118" s="1486" t="s">
        <v>478</v>
      </c>
      <c r="C118" s="898" t="s">
        <v>331</v>
      </c>
      <c r="D118" s="898" t="s">
        <v>136</v>
      </c>
      <c r="E118" s="899" t="s">
        <v>302</v>
      </c>
      <c r="F118" s="900" t="s">
        <v>335</v>
      </c>
      <c r="G118" s="900" t="s">
        <v>303</v>
      </c>
      <c r="H118" s="901" t="s">
        <v>304</v>
      </c>
      <c r="I118" s="900" t="s">
        <v>305</v>
      </c>
      <c r="J118" s="900" t="s">
        <v>306</v>
      </c>
      <c r="K118" s="900" t="s">
        <v>307</v>
      </c>
      <c r="L118" s="900" t="s">
        <v>501</v>
      </c>
      <c r="M118" s="902" t="s">
        <v>308</v>
      </c>
      <c r="N118" s="901" t="s">
        <v>309</v>
      </c>
      <c r="O118" s="900" t="s">
        <v>310</v>
      </c>
      <c r="P118" s="900" t="s">
        <v>311</v>
      </c>
      <c r="Q118" s="900" t="s">
        <v>312</v>
      </c>
      <c r="R118" s="900" t="s">
        <v>313</v>
      </c>
      <c r="S118" s="902" t="s">
        <v>314</v>
      </c>
      <c r="T118" s="902" t="s">
        <v>315</v>
      </c>
      <c r="U118" s="902" t="s">
        <v>316</v>
      </c>
      <c r="V118" s="902" t="s">
        <v>322</v>
      </c>
      <c r="W118" s="902" t="s">
        <v>323</v>
      </c>
      <c r="X118" s="903" t="s">
        <v>317</v>
      </c>
      <c r="Y118" s="904" t="s">
        <v>333</v>
      </c>
      <c r="Z118" s="904" t="s">
        <v>334</v>
      </c>
      <c r="AA118" s="904" t="s">
        <v>498</v>
      </c>
    </row>
    <row r="119" spans="2:27" s="794" customFormat="1" ht="15.75" hidden="1" customHeight="1" thickTop="1" x14ac:dyDescent="0.35">
      <c r="B119" s="1487"/>
      <c r="C119" s="1" t="str">
        <f t="shared" ref="C119:C129" si="13">IF($O$3="","",IF($O$3="Work Plan Accomplishments", "WPA", IF($O$3="Total Program Accomplishments","TPA","")))</f>
        <v/>
      </c>
      <c r="D119" s="1" t="str">
        <f>$E$3</f>
        <v/>
      </c>
      <c r="E119" s="905" t="s">
        <v>346</v>
      </c>
      <c r="F119" s="906">
        <f>F7</f>
        <v>0</v>
      </c>
      <c r="G119" s="906">
        <f>F8</f>
        <v>0</v>
      </c>
      <c r="H119" s="907">
        <f t="shared" ref="H119:H129" si="14">SUM(I119:J119)</f>
        <v>0</v>
      </c>
      <c r="I119" s="906">
        <f>F12</f>
        <v>0</v>
      </c>
      <c r="J119" s="906">
        <f>G13</f>
        <v>0</v>
      </c>
      <c r="K119" s="908">
        <f>F10</f>
        <v>0</v>
      </c>
      <c r="L119" s="908">
        <f>F11</f>
        <v>0</v>
      </c>
      <c r="M119" s="909">
        <f t="shared" ref="M119:M129" si="15">SUM(N119:W119)</f>
        <v>0</v>
      </c>
      <c r="N119" s="910">
        <f>F18</f>
        <v>0</v>
      </c>
      <c r="O119" s="906">
        <f>F19</f>
        <v>0</v>
      </c>
      <c r="P119" s="906">
        <f>F20</f>
        <v>0</v>
      </c>
      <c r="Q119" s="906">
        <f>F21</f>
        <v>0</v>
      </c>
      <c r="R119" s="906">
        <f>F22</f>
        <v>0</v>
      </c>
      <c r="S119" s="906">
        <f>F23</f>
        <v>0</v>
      </c>
      <c r="T119" s="906">
        <f>F24</f>
        <v>0</v>
      </c>
      <c r="U119" s="906">
        <f>F25</f>
        <v>0</v>
      </c>
      <c r="V119" s="906">
        <f>F26</f>
        <v>0</v>
      </c>
      <c r="W119" s="906">
        <f>F27</f>
        <v>0</v>
      </c>
      <c r="X119" s="911">
        <f>F28</f>
        <v>0</v>
      </c>
      <c r="Y119" s="912" t="str">
        <f t="shared" ref="Y119:Y129" si="16">$I$3</f>
        <v/>
      </c>
      <c r="Z119" s="912" t="str">
        <f t="shared" ref="Z119:Z129" si="17">$J$3</f>
        <v/>
      </c>
      <c r="AA119" s="913">
        <f>Exp5700Main[[#This Row],[TotInsp]]-Exp5700Main[[#This Row],[ProjInsp]]</f>
        <v>0</v>
      </c>
    </row>
    <row r="120" spans="2:27" s="794" customFormat="1" hidden="1" x14ac:dyDescent="0.35">
      <c r="B120" s="1487"/>
      <c r="C120" s="1" t="str">
        <f t="shared" si="13"/>
        <v/>
      </c>
      <c r="D120" s="1" t="str">
        <f t="shared" ref="D120:D129" si="18">$E$3</f>
        <v/>
      </c>
      <c r="E120" s="914" t="s">
        <v>347</v>
      </c>
      <c r="F120" s="915">
        <f>G7</f>
        <v>0</v>
      </c>
      <c r="G120" s="915">
        <f>G8</f>
        <v>0</v>
      </c>
      <c r="H120" s="916">
        <f t="shared" si="14"/>
        <v>0</v>
      </c>
      <c r="I120" s="915">
        <f>G12</f>
        <v>0</v>
      </c>
      <c r="J120" s="915">
        <f>H13</f>
        <v>0</v>
      </c>
      <c r="K120" s="917">
        <f>G10</f>
        <v>0</v>
      </c>
      <c r="L120" s="917">
        <f>G11</f>
        <v>0</v>
      </c>
      <c r="M120" s="918">
        <f t="shared" si="15"/>
        <v>0</v>
      </c>
      <c r="N120" s="919">
        <f>G18</f>
        <v>0</v>
      </c>
      <c r="O120" s="915">
        <f>G19</f>
        <v>0</v>
      </c>
      <c r="P120" s="915">
        <f>G20</f>
        <v>0</v>
      </c>
      <c r="Q120" s="915">
        <f>G21</f>
        <v>0</v>
      </c>
      <c r="R120" s="915">
        <f>G22</f>
        <v>0</v>
      </c>
      <c r="S120" s="915">
        <f>G23</f>
        <v>0</v>
      </c>
      <c r="T120" s="915">
        <f>G24</f>
        <v>0</v>
      </c>
      <c r="U120" s="915">
        <f>G25</f>
        <v>0</v>
      </c>
      <c r="V120" s="915">
        <f>G26</f>
        <v>0</v>
      </c>
      <c r="W120" s="915">
        <f>G27</f>
        <v>0</v>
      </c>
      <c r="X120" s="920">
        <f>G28</f>
        <v>0</v>
      </c>
      <c r="Y120" s="912" t="str">
        <f t="shared" si="16"/>
        <v/>
      </c>
      <c r="Z120" s="912" t="str">
        <f t="shared" si="17"/>
        <v/>
      </c>
      <c r="AA120" s="913">
        <f>Exp5700Main[[#This Row],[TotInsp]]-Exp5700Main[[#This Row],[ProjInsp]]</f>
        <v>0</v>
      </c>
    </row>
    <row r="121" spans="2:27" s="794" customFormat="1" hidden="1" x14ac:dyDescent="0.35">
      <c r="B121" s="1487"/>
      <c r="C121" s="1" t="str">
        <f t="shared" si="13"/>
        <v/>
      </c>
      <c r="D121" s="1" t="str">
        <f t="shared" si="18"/>
        <v/>
      </c>
      <c r="E121" s="905" t="s">
        <v>348</v>
      </c>
      <c r="F121" s="906">
        <f>H7</f>
        <v>0</v>
      </c>
      <c r="G121" s="906">
        <f>H8</f>
        <v>0</v>
      </c>
      <c r="H121" s="907">
        <f t="shared" si="14"/>
        <v>0</v>
      </c>
      <c r="I121" s="906">
        <f>H12</f>
        <v>0</v>
      </c>
      <c r="J121" s="906">
        <f>I13</f>
        <v>0</v>
      </c>
      <c r="K121" s="908">
        <f>H10</f>
        <v>0</v>
      </c>
      <c r="L121" s="908">
        <f>H11</f>
        <v>0</v>
      </c>
      <c r="M121" s="909">
        <f t="shared" si="15"/>
        <v>0</v>
      </c>
      <c r="N121" s="910">
        <f>H18</f>
        <v>0</v>
      </c>
      <c r="O121" s="906">
        <f>H19</f>
        <v>0</v>
      </c>
      <c r="P121" s="906">
        <f>H20</f>
        <v>0</v>
      </c>
      <c r="Q121" s="906">
        <f>H21</f>
        <v>0</v>
      </c>
      <c r="R121" s="906">
        <f>H22</f>
        <v>0</v>
      </c>
      <c r="S121" s="906">
        <f>H23</f>
        <v>0</v>
      </c>
      <c r="T121" s="906">
        <f>H24</f>
        <v>0</v>
      </c>
      <c r="U121" s="906">
        <f>H25</f>
        <v>0</v>
      </c>
      <c r="V121" s="906">
        <f>H26</f>
        <v>0</v>
      </c>
      <c r="W121" s="906">
        <f>H27</f>
        <v>0</v>
      </c>
      <c r="X121" s="911">
        <f>H28</f>
        <v>0</v>
      </c>
      <c r="Y121" s="912" t="str">
        <f t="shared" si="16"/>
        <v/>
      </c>
      <c r="Z121" s="912" t="str">
        <f t="shared" si="17"/>
        <v/>
      </c>
      <c r="AA121" s="913">
        <f>Exp5700Main[[#This Row],[TotInsp]]-Exp5700Main[[#This Row],[ProjInsp]]</f>
        <v>0</v>
      </c>
    </row>
    <row r="122" spans="2:27" s="794" customFormat="1" hidden="1" x14ac:dyDescent="0.35">
      <c r="B122" s="1487"/>
      <c r="C122" s="1" t="str">
        <f t="shared" si="13"/>
        <v/>
      </c>
      <c r="D122" s="1" t="str">
        <f t="shared" si="18"/>
        <v/>
      </c>
      <c r="E122" s="914" t="s">
        <v>349</v>
      </c>
      <c r="F122" s="915">
        <f>I7</f>
        <v>0</v>
      </c>
      <c r="G122" s="915">
        <f>I8</f>
        <v>0</v>
      </c>
      <c r="H122" s="916">
        <f t="shared" si="14"/>
        <v>0</v>
      </c>
      <c r="I122" s="915">
        <f>I12</f>
        <v>0</v>
      </c>
      <c r="J122" s="915">
        <f>J13</f>
        <v>0</v>
      </c>
      <c r="K122" s="917">
        <f>I10</f>
        <v>0</v>
      </c>
      <c r="L122" s="917">
        <f>I11</f>
        <v>0</v>
      </c>
      <c r="M122" s="918">
        <f t="shared" si="15"/>
        <v>0</v>
      </c>
      <c r="N122" s="919">
        <f>I18</f>
        <v>0</v>
      </c>
      <c r="O122" s="915">
        <f>I19</f>
        <v>0</v>
      </c>
      <c r="P122" s="915">
        <f>I20</f>
        <v>0</v>
      </c>
      <c r="Q122" s="915">
        <f>I21</f>
        <v>0</v>
      </c>
      <c r="R122" s="915">
        <f>I22</f>
        <v>0</v>
      </c>
      <c r="S122" s="915">
        <f>I23</f>
        <v>0</v>
      </c>
      <c r="T122" s="915">
        <f>I24</f>
        <v>0</v>
      </c>
      <c r="U122" s="915">
        <f>I25</f>
        <v>0</v>
      </c>
      <c r="V122" s="915">
        <f>I26</f>
        <v>0</v>
      </c>
      <c r="W122" s="915">
        <f>I27</f>
        <v>0</v>
      </c>
      <c r="X122" s="920">
        <f>I28</f>
        <v>0</v>
      </c>
      <c r="Y122" s="912" t="str">
        <f t="shared" si="16"/>
        <v/>
      </c>
      <c r="Z122" s="912" t="str">
        <f t="shared" si="17"/>
        <v/>
      </c>
      <c r="AA122" s="913">
        <f>Exp5700Main[[#This Row],[TotInsp]]-Exp5700Main[[#This Row],[ProjInsp]]</f>
        <v>0</v>
      </c>
    </row>
    <row r="123" spans="2:27" s="794" customFormat="1" hidden="1" x14ac:dyDescent="0.35">
      <c r="B123" s="1487"/>
      <c r="C123" s="1" t="str">
        <f t="shared" si="13"/>
        <v/>
      </c>
      <c r="D123" s="1" t="str">
        <f t="shared" si="18"/>
        <v/>
      </c>
      <c r="E123" s="905" t="s">
        <v>87</v>
      </c>
      <c r="F123" s="906">
        <f>J7</f>
        <v>0</v>
      </c>
      <c r="G123" s="906">
        <f>J8</f>
        <v>0</v>
      </c>
      <c r="H123" s="907">
        <f t="shared" si="14"/>
        <v>0</v>
      </c>
      <c r="I123" s="906">
        <f>J12</f>
        <v>0</v>
      </c>
      <c r="J123" s="906">
        <f>J13</f>
        <v>0</v>
      </c>
      <c r="K123" s="921">
        <f>J10</f>
        <v>0</v>
      </c>
      <c r="L123" s="921">
        <f>J11</f>
        <v>0</v>
      </c>
      <c r="M123" s="909">
        <f t="shared" si="15"/>
        <v>0</v>
      </c>
      <c r="N123" s="910">
        <f>J18</f>
        <v>0</v>
      </c>
      <c r="O123" s="906">
        <f>J19</f>
        <v>0</v>
      </c>
      <c r="P123" s="906">
        <f>J20</f>
        <v>0</v>
      </c>
      <c r="Q123" s="906">
        <f>J21</f>
        <v>0</v>
      </c>
      <c r="R123" s="906">
        <f>J22</f>
        <v>0</v>
      </c>
      <c r="S123" s="906">
        <f>J23</f>
        <v>0</v>
      </c>
      <c r="T123" s="906">
        <f>J24</f>
        <v>0</v>
      </c>
      <c r="U123" s="906">
        <f>J25</f>
        <v>0</v>
      </c>
      <c r="V123" s="906">
        <f>J26</f>
        <v>0</v>
      </c>
      <c r="W123" s="906">
        <f>J27</f>
        <v>0</v>
      </c>
      <c r="X123" s="911">
        <f>J28</f>
        <v>0</v>
      </c>
      <c r="Y123" s="912" t="str">
        <f t="shared" si="16"/>
        <v/>
      </c>
      <c r="Z123" s="912" t="str">
        <f t="shared" si="17"/>
        <v/>
      </c>
      <c r="AA123" s="913">
        <f>Exp5700Main[[#This Row],[TotInsp]]-Exp5700Main[[#This Row],[ProjInsp]]</f>
        <v>0</v>
      </c>
    </row>
    <row r="124" spans="2:27" s="794" customFormat="1" hidden="1" x14ac:dyDescent="0.35">
      <c r="B124" s="1487"/>
      <c r="C124" s="1" t="str">
        <f t="shared" si="13"/>
        <v/>
      </c>
      <c r="D124" s="1" t="str">
        <f t="shared" si="18"/>
        <v/>
      </c>
      <c r="E124" s="914" t="s">
        <v>86</v>
      </c>
      <c r="F124" s="915">
        <f>K7</f>
        <v>0</v>
      </c>
      <c r="G124" s="915">
        <f>K8</f>
        <v>0</v>
      </c>
      <c r="H124" s="916">
        <f t="shared" si="14"/>
        <v>0</v>
      </c>
      <c r="I124" s="915">
        <f>K12</f>
        <v>0</v>
      </c>
      <c r="J124" s="915">
        <f>K13</f>
        <v>0</v>
      </c>
      <c r="K124" s="922">
        <f>K10</f>
        <v>0</v>
      </c>
      <c r="L124" s="922">
        <f>K11</f>
        <v>0</v>
      </c>
      <c r="M124" s="918">
        <f t="shared" si="15"/>
        <v>0</v>
      </c>
      <c r="N124" s="919">
        <f>K18</f>
        <v>0</v>
      </c>
      <c r="O124" s="915">
        <f>K19</f>
        <v>0</v>
      </c>
      <c r="P124" s="915">
        <f>K20</f>
        <v>0</v>
      </c>
      <c r="Q124" s="915">
        <f>K21</f>
        <v>0</v>
      </c>
      <c r="R124" s="915">
        <f>K22</f>
        <v>0</v>
      </c>
      <c r="S124" s="915">
        <f>K23</f>
        <v>0</v>
      </c>
      <c r="T124" s="915">
        <f>K24</f>
        <v>0</v>
      </c>
      <c r="U124" s="915">
        <f>K25</f>
        <v>0</v>
      </c>
      <c r="V124" s="915">
        <f>K26</f>
        <v>0</v>
      </c>
      <c r="W124" s="915">
        <f>K27</f>
        <v>0</v>
      </c>
      <c r="X124" s="920">
        <f>K28</f>
        <v>0</v>
      </c>
      <c r="Y124" s="912" t="str">
        <f t="shared" si="16"/>
        <v/>
      </c>
      <c r="Z124" s="912" t="str">
        <f t="shared" si="17"/>
        <v/>
      </c>
      <c r="AA124" s="913">
        <f>Exp5700Main[[#This Row],[TotInsp]]-Exp5700Main[[#This Row],[ProjInsp]]</f>
        <v>0</v>
      </c>
    </row>
    <row r="125" spans="2:27" s="794" customFormat="1" hidden="1" x14ac:dyDescent="0.35">
      <c r="B125" s="1487"/>
      <c r="C125" s="1" t="str">
        <f t="shared" si="13"/>
        <v/>
      </c>
      <c r="D125" s="1" t="str">
        <f t="shared" si="18"/>
        <v/>
      </c>
      <c r="E125" s="905" t="s">
        <v>350</v>
      </c>
      <c r="F125" s="906">
        <f>L7</f>
        <v>0</v>
      </c>
      <c r="G125" s="906">
        <f>L8</f>
        <v>0</v>
      </c>
      <c r="H125" s="907">
        <f t="shared" si="14"/>
        <v>0</v>
      </c>
      <c r="I125" s="906">
        <f>L12</f>
        <v>0</v>
      </c>
      <c r="J125" s="906">
        <f>L13</f>
        <v>0</v>
      </c>
      <c r="K125" s="921">
        <f>L10</f>
        <v>0</v>
      </c>
      <c r="L125" s="921">
        <f>L11</f>
        <v>0</v>
      </c>
      <c r="M125" s="909">
        <f t="shared" si="15"/>
        <v>0</v>
      </c>
      <c r="N125" s="910">
        <f>L18</f>
        <v>0</v>
      </c>
      <c r="O125" s="906">
        <f>L19</f>
        <v>0</v>
      </c>
      <c r="P125" s="906">
        <f>L20</f>
        <v>0</v>
      </c>
      <c r="Q125" s="906">
        <f>L21</f>
        <v>0</v>
      </c>
      <c r="R125" s="906">
        <f>L22</f>
        <v>0</v>
      </c>
      <c r="S125" s="906">
        <f>L23</f>
        <v>0</v>
      </c>
      <c r="T125" s="906">
        <f>L24</f>
        <v>0</v>
      </c>
      <c r="U125" s="906">
        <f>L25</f>
        <v>0</v>
      </c>
      <c r="V125" s="906">
        <f>L26</f>
        <v>0</v>
      </c>
      <c r="W125" s="906">
        <f>L27</f>
        <v>0</v>
      </c>
      <c r="X125" s="911">
        <f>L28</f>
        <v>0</v>
      </c>
      <c r="Y125" s="912" t="str">
        <f t="shared" si="16"/>
        <v/>
      </c>
      <c r="Z125" s="912" t="str">
        <f t="shared" si="17"/>
        <v/>
      </c>
      <c r="AA125" s="913">
        <f>Exp5700Main[[#This Row],[TotInsp]]-Exp5700Main[[#This Row],[ProjInsp]]</f>
        <v>0</v>
      </c>
    </row>
    <row r="126" spans="2:27" s="794" customFormat="1" hidden="1" x14ac:dyDescent="0.35">
      <c r="B126" s="1487"/>
      <c r="C126" s="1" t="str">
        <f t="shared" si="13"/>
        <v/>
      </c>
      <c r="D126" s="1" t="str">
        <f t="shared" si="18"/>
        <v/>
      </c>
      <c r="E126" s="914" t="s">
        <v>318</v>
      </c>
      <c r="F126" s="915">
        <f>M7</f>
        <v>0</v>
      </c>
      <c r="G126" s="915">
        <f>M8</f>
        <v>0</v>
      </c>
      <c r="H126" s="916">
        <f t="shared" si="14"/>
        <v>0</v>
      </c>
      <c r="I126" s="915">
        <f>M12</f>
        <v>0</v>
      </c>
      <c r="J126" s="915">
        <f>M13</f>
        <v>0</v>
      </c>
      <c r="K126" s="922">
        <f>M10</f>
        <v>0</v>
      </c>
      <c r="L126" s="922">
        <f>M11</f>
        <v>0</v>
      </c>
      <c r="M126" s="918">
        <f t="shared" si="15"/>
        <v>0</v>
      </c>
      <c r="N126" s="919">
        <f>M18</f>
        <v>0</v>
      </c>
      <c r="O126" s="915">
        <f>M19</f>
        <v>0</v>
      </c>
      <c r="P126" s="915">
        <f>M20</f>
        <v>0</v>
      </c>
      <c r="Q126" s="915">
        <f>M21</f>
        <v>0</v>
      </c>
      <c r="R126" s="915">
        <f>M22</f>
        <v>0</v>
      </c>
      <c r="S126" s="915">
        <f>M23</f>
        <v>0</v>
      </c>
      <c r="T126" s="915">
        <f>M24</f>
        <v>0</v>
      </c>
      <c r="U126" s="915">
        <f>M25</f>
        <v>0</v>
      </c>
      <c r="V126" s="915">
        <f>M26</f>
        <v>0</v>
      </c>
      <c r="W126" s="915">
        <f>M27</f>
        <v>0</v>
      </c>
      <c r="X126" s="920">
        <f>M28</f>
        <v>0</v>
      </c>
      <c r="Y126" s="912" t="str">
        <f t="shared" si="16"/>
        <v/>
      </c>
      <c r="Z126" s="912" t="str">
        <f t="shared" si="17"/>
        <v/>
      </c>
      <c r="AA126" s="913">
        <f>Exp5700Main[[#This Row],[TotInsp]]-Exp5700Main[[#This Row],[ProjInsp]]</f>
        <v>0</v>
      </c>
    </row>
    <row r="127" spans="2:27" s="794" customFormat="1" hidden="1" x14ac:dyDescent="0.35">
      <c r="B127" s="1487"/>
      <c r="C127" s="1" t="str">
        <f t="shared" si="13"/>
        <v/>
      </c>
      <c r="D127" s="1" t="str">
        <f t="shared" si="18"/>
        <v/>
      </c>
      <c r="E127" s="905" t="s">
        <v>319</v>
      </c>
      <c r="F127" s="906">
        <f>N7</f>
        <v>0</v>
      </c>
      <c r="G127" s="906">
        <f>N8</f>
        <v>0</v>
      </c>
      <c r="H127" s="907">
        <f t="shared" si="14"/>
        <v>0</v>
      </c>
      <c r="I127" s="906">
        <f>N12</f>
        <v>0</v>
      </c>
      <c r="J127" s="906">
        <f>N13</f>
        <v>0</v>
      </c>
      <c r="K127" s="921">
        <f>N10</f>
        <v>0</v>
      </c>
      <c r="L127" s="921">
        <f>N11</f>
        <v>0</v>
      </c>
      <c r="M127" s="909">
        <f t="shared" si="15"/>
        <v>0</v>
      </c>
      <c r="N127" s="910">
        <f>N18</f>
        <v>0</v>
      </c>
      <c r="O127" s="906">
        <f>N19</f>
        <v>0</v>
      </c>
      <c r="P127" s="906">
        <f>N20</f>
        <v>0</v>
      </c>
      <c r="Q127" s="906">
        <f>N21</f>
        <v>0</v>
      </c>
      <c r="R127" s="906">
        <f>N22</f>
        <v>0</v>
      </c>
      <c r="S127" s="906">
        <f>N23</f>
        <v>0</v>
      </c>
      <c r="T127" s="906">
        <f>N24</f>
        <v>0</v>
      </c>
      <c r="U127" s="906">
        <f>N25</f>
        <v>0</v>
      </c>
      <c r="V127" s="906">
        <f>N26</f>
        <v>0</v>
      </c>
      <c r="W127" s="906">
        <f>N27</f>
        <v>0</v>
      </c>
      <c r="X127" s="911">
        <f>N28</f>
        <v>0</v>
      </c>
      <c r="Y127" s="912" t="str">
        <f t="shared" si="16"/>
        <v/>
      </c>
      <c r="Z127" s="912" t="str">
        <f t="shared" si="17"/>
        <v/>
      </c>
      <c r="AA127" s="913">
        <f>Exp5700Main[[#This Row],[TotInsp]]-Exp5700Main[[#This Row],[ProjInsp]]</f>
        <v>0</v>
      </c>
    </row>
    <row r="128" spans="2:27" s="794" customFormat="1" hidden="1" x14ac:dyDescent="0.35">
      <c r="B128" s="1487"/>
      <c r="C128" s="1" t="str">
        <f t="shared" si="13"/>
        <v/>
      </c>
      <c r="D128" s="1" t="str">
        <f t="shared" si="18"/>
        <v/>
      </c>
      <c r="E128" s="914" t="s">
        <v>320</v>
      </c>
      <c r="F128" s="915">
        <f>O7</f>
        <v>0</v>
      </c>
      <c r="G128" s="915">
        <f>O8</f>
        <v>0</v>
      </c>
      <c r="H128" s="916">
        <f t="shared" si="14"/>
        <v>0</v>
      </c>
      <c r="I128" s="915">
        <f>O12</f>
        <v>0</v>
      </c>
      <c r="J128" s="915">
        <f>O13</f>
        <v>0</v>
      </c>
      <c r="K128" s="922">
        <f>O10</f>
        <v>0</v>
      </c>
      <c r="L128" s="922">
        <f>O11</f>
        <v>0</v>
      </c>
      <c r="M128" s="918">
        <f t="shared" si="15"/>
        <v>0</v>
      </c>
      <c r="N128" s="919">
        <f>O18</f>
        <v>0</v>
      </c>
      <c r="O128" s="915">
        <f>O19</f>
        <v>0</v>
      </c>
      <c r="P128" s="915">
        <f>O20</f>
        <v>0</v>
      </c>
      <c r="Q128" s="915">
        <f>O21</f>
        <v>0</v>
      </c>
      <c r="R128" s="915">
        <f>O22</f>
        <v>0</v>
      </c>
      <c r="S128" s="915">
        <f>O23</f>
        <v>0</v>
      </c>
      <c r="T128" s="915">
        <f>O24</f>
        <v>0</v>
      </c>
      <c r="U128" s="915">
        <f>O25</f>
        <v>0</v>
      </c>
      <c r="V128" s="915">
        <f>O26</f>
        <v>0</v>
      </c>
      <c r="W128" s="915">
        <f>O27</f>
        <v>0</v>
      </c>
      <c r="X128" s="920">
        <f>O28</f>
        <v>0</v>
      </c>
      <c r="Y128" s="912" t="str">
        <f t="shared" si="16"/>
        <v/>
      </c>
      <c r="Z128" s="912" t="str">
        <f t="shared" si="17"/>
        <v/>
      </c>
      <c r="AA128" s="913">
        <f>Exp5700Main[[#This Row],[TotInsp]]-Exp5700Main[[#This Row],[ProjInsp]]</f>
        <v>0</v>
      </c>
    </row>
    <row r="129" spans="2:27" s="794" customFormat="1" hidden="1" x14ac:dyDescent="0.35">
      <c r="B129" s="1487"/>
      <c r="C129" s="1" t="str">
        <f t="shared" si="13"/>
        <v/>
      </c>
      <c r="D129" s="1" t="str">
        <f t="shared" si="18"/>
        <v/>
      </c>
      <c r="E129" s="923" t="s">
        <v>321</v>
      </c>
      <c r="F129" s="924">
        <f>P7</f>
        <v>0</v>
      </c>
      <c r="G129" s="924">
        <f>P8</f>
        <v>0</v>
      </c>
      <c r="H129" s="925">
        <f t="shared" si="14"/>
        <v>0</v>
      </c>
      <c r="I129" s="924">
        <f>P12</f>
        <v>0</v>
      </c>
      <c r="J129" s="924">
        <f>P13</f>
        <v>0</v>
      </c>
      <c r="K129" s="926">
        <f>P10</f>
        <v>0</v>
      </c>
      <c r="L129" s="926">
        <f>P11</f>
        <v>0</v>
      </c>
      <c r="M129" s="927">
        <f t="shared" si="15"/>
        <v>0</v>
      </c>
      <c r="N129" s="928">
        <f>P18</f>
        <v>0</v>
      </c>
      <c r="O129" s="924">
        <f>P19</f>
        <v>0</v>
      </c>
      <c r="P129" s="924">
        <f>P20</f>
        <v>0</v>
      </c>
      <c r="Q129" s="924">
        <f>P21</f>
        <v>0</v>
      </c>
      <c r="R129" s="924">
        <f>P22</f>
        <v>0</v>
      </c>
      <c r="S129" s="924">
        <f>P23</f>
        <v>0</v>
      </c>
      <c r="T129" s="924">
        <f>P24</f>
        <v>0</v>
      </c>
      <c r="U129" s="924">
        <f>P25</f>
        <v>0</v>
      </c>
      <c r="V129" s="924">
        <f>P26</f>
        <v>0</v>
      </c>
      <c r="W129" s="924">
        <f>P27</f>
        <v>0</v>
      </c>
      <c r="X129" s="929">
        <f>P28</f>
        <v>0</v>
      </c>
      <c r="Y129" s="912" t="str">
        <f t="shared" si="16"/>
        <v/>
      </c>
      <c r="Z129" s="912" t="str">
        <f t="shared" si="17"/>
        <v/>
      </c>
      <c r="AA129" s="913">
        <f>Exp5700Main[[#This Row],[TotInsp]]-Exp5700Main[[#This Row],[ProjInsp]]</f>
        <v>0</v>
      </c>
    </row>
    <row r="130" spans="2:27" s="794" customFormat="1" ht="16.5" customHeight="1" x14ac:dyDescent="0.35">
      <c r="B130" s="930"/>
      <c r="C130" s="932" t="s">
        <v>499</v>
      </c>
      <c r="D130" s="931"/>
      <c r="E130" s="931"/>
      <c r="F130" s="931"/>
      <c r="G130" s="931"/>
      <c r="H130" s="931"/>
      <c r="I130" s="931"/>
      <c r="J130" s="931"/>
      <c r="K130" s="931"/>
      <c r="L130" s="931"/>
      <c r="M130" s="931"/>
      <c r="N130" s="931"/>
      <c r="O130" s="931"/>
      <c r="P130" s="931"/>
      <c r="Q130" s="931"/>
      <c r="R130" s="931"/>
      <c r="S130" s="795"/>
    </row>
  </sheetData>
  <sheetProtection sheet="1" formatRows="0"/>
  <mergeCells count="147">
    <mergeCell ref="C25:E25"/>
    <mergeCell ref="C18:E18"/>
    <mergeCell ref="C17:Q17"/>
    <mergeCell ref="C8:E8"/>
    <mergeCell ref="C10:E10"/>
    <mergeCell ref="C15:E15"/>
    <mergeCell ref="C12:D13"/>
    <mergeCell ref="C22:E22"/>
    <mergeCell ref="C23:E23"/>
    <mergeCell ref="C24:E24"/>
    <mergeCell ref="C31:E31"/>
    <mergeCell ref="C28:E28"/>
    <mergeCell ref="C29:E29"/>
    <mergeCell ref="C27:E27"/>
    <mergeCell ref="C2:Q2"/>
    <mergeCell ref="C3:D3"/>
    <mergeCell ref="C4:E5"/>
    <mergeCell ref="F4:G4"/>
    <mergeCell ref="H4:I4"/>
    <mergeCell ref="L4:L5"/>
    <mergeCell ref="N4:N5"/>
    <mergeCell ref="K3:N3"/>
    <mergeCell ref="J4:J5"/>
    <mergeCell ref="K4:K5"/>
    <mergeCell ref="P4:P5"/>
    <mergeCell ref="O4:O5"/>
    <mergeCell ref="M4:M5"/>
    <mergeCell ref="C6:D6"/>
    <mergeCell ref="C19:E19"/>
    <mergeCell ref="C20:E20"/>
    <mergeCell ref="C21:E21"/>
    <mergeCell ref="C30:E30"/>
    <mergeCell ref="C26:E26"/>
    <mergeCell ref="C16:E16"/>
    <mergeCell ref="M35:M36"/>
    <mergeCell ref="N35:N36"/>
    <mergeCell ref="O35:O36"/>
    <mergeCell ref="P35:P36"/>
    <mergeCell ref="C51:E51"/>
    <mergeCell ref="O34:Q34"/>
    <mergeCell ref="C45:E45"/>
    <mergeCell ref="C37:Q37"/>
    <mergeCell ref="C38:E38"/>
    <mergeCell ref="C42:E42"/>
    <mergeCell ref="C43:E43"/>
    <mergeCell ref="C44:E44"/>
    <mergeCell ref="C40:D41"/>
    <mergeCell ref="Q35:Q36"/>
    <mergeCell ref="L35:L36"/>
    <mergeCell ref="C35:E36"/>
    <mergeCell ref="F35:G35"/>
    <mergeCell ref="H35:I35"/>
    <mergeCell ref="J35:J36"/>
    <mergeCell ref="K35:K36"/>
    <mergeCell ref="O56:O57"/>
    <mergeCell ref="C52:E52"/>
    <mergeCell ref="C46:E46"/>
    <mergeCell ref="C47:E47"/>
    <mergeCell ref="C48:E48"/>
    <mergeCell ref="C49:E49"/>
    <mergeCell ref="C50:E50"/>
    <mergeCell ref="C55:D55"/>
    <mergeCell ref="O55:Q55"/>
    <mergeCell ref="P56:P57"/>
    <mergeCell ref="C53:D53"/>
    <mergeCell ref="C58:Q58"/>
    <mergeCell ref="C56:E57"/>
    <mergeCell ref="F56:G56"/>
    <mergeCell ref="H56:I56"/>
    <mergeCell ref="J56:J57"/>
    <mergeCell ref="K56:K57"/>
    <mergeCell ref="Q56:Q57"/>
    <mergeCell ref="L56:L57"/>
    <mergeCell ref="C79:Q79"/>
    <mergeCell ref="C73:E73"/>
    <mergeCell ref="C59:E59"/>
    <mergeCell ref="C72:E72"/>
    <mergeCell ref="C67:E67"/>
    <mergeCell ref="C68:E68"/>
    <mergeCell ref="C69:E69"/>
    <mergeCell ref="C70:E70"/>
    <mergeCell ref="C71:E71"/>
    <mergeCell ref="C61:D62"/>
    <mergeCell ref="C63:E63"/>
    <mergeCell ref="C64:E64"/>
    <mergeCell ref="C65:E65"/>
    <mergeCell ref="C66:E66"/>
    <mergeCell ref="M56:M57"/>
    <mergeCell ref="N56:N57"/>
    <mergeCell ref="C76:D76"/>
    <mergeCell ref="O76:Q76"/>
    <mergeCell ref="C77:E78"/>
    <mergeCell ref="F77:G77"/>
    <mergeCell ref="H77:I77"/>
    <mergeCell ref="J77:J78"/>
    <mergeCell ref="K77:K78"/>
    <mergeCell ref="L77:L78"/>
    <mergeCell ref="M77:M78"/>
    <mergeCell ref="N77:N78"/>
    <mergeCell ref="O77:O78"/>
    <mergeCell ref="P77:P78"/>
    <mergeCell ref="Q77:Q78"/>
    <mergeCell ref="C86:E86"/>
    <mergeCell ref="C87:E87"/>
    <mergeCell ref="C88:E88"/>
    <mergeCell ref="C89:E89"/>
    <mergeCell ref="C90:E90"/>
    <mergeCell ref="C80:E80"/>
    <mergeCell ref="C82:D83"/>
    <mergeCell ref="C84:E84"/>
    <mergeCell ref="C85:E85"/>
    <mergeCell ref="H98:I98"/>
    <mergeCell ref="J98:J99"/>
    <mergeCell ref="K98:K99"/>
    <mergeCell ref="L98:L99"/>
    <mergeCell ref="M98:M99"/>
    <mergeCell ref="N98:N99"/>
    <mergeCell ref="O98:O99"/>
    <mergeCell ref="C91:E91"/>
    <mergeCell ref="C92:E92"/>
    <mergeCell ref="C93:E93"/>
    <mergeCell ref="C94:E94"/>
    <mergeCell ref="C97:D97"/>
    <mergeCell ref="C74:D74"/>
    <mergeCell ref="C95:D95"/>
    <mergeCell ref="C116:D116"/>
    <mergeCell ref="B118:B129"/>
    <mergeCell ref="O3:Q3"/>
    <mergeCell ref="C112:E112"/>
    <mergeCell ref="C115:E115"/>
    <mergeCell ref="C111:E111"/>
    <mergeCell ref="C113:E113"/>
    <mergeCell ref="C114:E114"/>
    <mergeCell ref="P98:P99"/>
    <mergeCell ref="Q98:Q99"/>
    <mergeCell ref="C108:E108"/>
    <mergeCell ref="C109:E109"/>
    <mergeCell ref="C110:E110"/>
    <mergeCell ref="O97:Q97"/>
    <mergeCell ref="C107:E107"/>
    <mergeCell ref="C101:E101"/>
    <mergeCell ref="C105:E105"/>
    <mergeCell ref="C106:E106"/>
    <mergeCell ref="C103:D104"/>
    <mergeCell ref="C100:Q100"/>
    <mergeCell ref="C98:E99"/>
    <mergeCell ref="F98:G98"/>
  </mergeCells>
  <conditionalFormatting sqref="Q15:Q16">
    <cfRule type="cellIs" dxfId="123" priority="3" operator="greaterThanOrEqual">
      <formula>$Q$7</formula>
    </cfRule>
  </conditionalFormatting>
  <dataValidations count="3">
    <dataValidation type="whole" allowBlank="1" showInputMessage="1" showErrorMessage="1" error="Enter a whole number" sqref="F7:P8" xr:uid="{00000000-0002-0000-0600-000001000000}">
      <formula1>0</formula1>
      <formula2>5000</formula2>
    </dataValidation>
    <dataValidation type="whole" allowBlank="1" showInputMessage="1" showErrorMessage="1" error="Enter a number" sqref="F80:P94 F38:P52 F59:P73 F101:P115" xr:uid="{00000000-0002-0000-0600-000002000000}">
      <formula1>0</formula1>
      <formula2>5000</formula2>
    </dataValidation>
    <dataValidation type="list" allowBlank="1" showInputMessage="1" showErrorMessage="1" sqref="O3:Q3" xr:uid="{1E1EB4BD-DE5B-4F4C-ACC1-C89E0897402A}">
      <formula1>"Work Plan Accomplishments, Total Program Accomplishments, Choose Reporting Method"</formula1>
    </dataValidation>
  </dataValidations>
  <hyperlinks>
    <hyperlink ref="Q1" location="Start!A1" display="Back" xr:uid="{00000000-0004-0000-0600-000000000000}"/>
  </hyperlinks>
  <pageMargins left="0.7" right="0.7" top="0.75" bottom="0.75" header="0.3" footer="0.3"/>
  <pageSetup scale="61" fitToHeight="4"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B1:AA130"/>
  <sheetViews>
    <sheetView showGridLines="0" showRowColHeaders="0" zoomScale="80" zoomScaleNormal="80" zoomScalePageLayoutView="60" workbookViewId="0">
      <selection activeCell="T4" sqref="T4"/>
    </sheetView>
  </sheetViews>
  <sheetFormatPr defaultColWidth="9.1796875" defaultRowHeight="14.5" outlineLevelRow="1" x14ac:dyDescent="0.35"/>
  <cols>
    <col min="1" max="1" width="2.1796875" style="15" customWidth="1"/>
    <col min="2" max="2" width="5.26953125" style="15" customWidth="1"/>
    <col min="3" max="3" width="24.1796875" style="15" customWidth="1"/>
    <col min="4" max="4" width="5.81640625" style="15" customWidth="1"/>
    <col min="5" max="5" width="18.1796875" style="15" customWidth="1"/>
    <col min="6" max="6" width="11.81640625" style="15" customWidth="1"/>
    <col min="7" max="8" width="12.1796875" style="15" customWidth="1"/>
    <col min="9" max="9" width="10.453125" style="15" customWidth="1"/>
    <col min="10" max="10" width="13.54296875" style="15" customWidth="1"/>
    <col min="11" max="12" width="10.453125" style="15" customWidth="1"/>
    <col min="13" max="13" width="10.26953125" style="15" customWidth="1"/>
    <col min="14" max="14" width="12" style="15" customWidth="1"/>
    <col min="15" max="15" width="11.54296875" style="15" customWidth="1"/>
    <col min="16" max="16" width="12.7265625" style="15" customWidth="1"/>
    <col min="17" max="17" width="11.7265625" style="15" customWidth="1"/>
    <col min="18" max="18" width="10" style="15" customWidth="1"/>
    <col min="19" max="19" width="9.453125" style="16" customWidth="1"/>
    <col min="20" max="20" width="10.81640625" style="15" customWidth="1"/>
    <col min="21" max="21" width="9.26953125" style="15" customWidth="1"/>
    <col min="22" max="23" width="9.81640625" style="15" bestFit="1" customWidth="1"/>
    <col min="24" max="24" width="12.7265625" style="15" customWidth="1"/>
    <col min="25" max="25" width="12.26953125" style="15" customWidth="1"/>
    <col min="26" max="26" width="10.7265625" style="15" customWidth="1"/>
    <col min="27" max="16384" width="9.1796875" style="15"/>
  </cols>
  <sheetData>
    <row r="1" spans="2:19" ht="45.75" customHeight="1" thickBot="1" x14ac:dyDescent="0.4">
      <c r="B1" s="7"/>
      <c r="C1" s="7"/>
      <c r="D1" s="1230"/>
      <c r="E1" s="1230"/>
      <c r="F1" s="1230"/>
      <c r="G1" s="1230"/>
      <c r="H1" s="802" t="s">
        <v>341</v>
      </c>
      <c r="I1" s="7"/>
      <c r="J1" s="7"/>
      <c r="K1" s="1230"/>
      <c r="L1" s="1230"/>
      <c r="M1" s="1230"/>
      <c r="N1" s="1230"/>
      <c r="O1" s="1230"/>
      <c r="P1" s="1230"/>
      <c r="Q1" s="811" t="s">
        <v>278</v>
      </c>
      <c r="R1" s="806"/>
      <c r="S1" s="44"/>
    </row>
    <row r="2" spans="2:19" ht="28.5" customHeight="1" x14ac:dyDescent="0.35">
      <c r="B2" s="7"/>
      <c r="C2" s="1560" t="s">
        <v>93</v>
      </c>
      <c r="D2" s="1561"/>
      <c r="E2" s="1561"/>
      <c r="F2" s="1561"/>
      <c r="G2" s="1561"/>
      <c r="H2" s="1561"/>
      <c r="I2" s="1561"/>
      <c r="J2" s="1561"/>
      <c r="K2" s="1561"/>
      <c r="L2" s="1561"/>
      <c r="M2" s="1561"/>
      <c r="N2" s="1561"/>
      <c r="O2" s="1562"/>
      <c r="P2" s="1562"/>
      <c r="Q2" s="1563"/>
      <c r="R2" s="807"/>
      <c r="S2" s="44"/>
    </row>
    <row r="3" spans="2:19" ht="28.5" customHeight="1" thickBot="1" x14ac:dyDescent="0.4">
      <c r="B3" s="7"/>
      <c r="C3" s="1564" t="s">
        <v>92</v>
      </c>
      <c r="D3" s="1565"/>
      <c r="E3" s="849" t="str">
        <f>Start!U13</f>
        <v/>
      </c>
      <c r="F3" s="850" t="str">
        <f>Start!AG20</f>
        <v/>
      </c>
      <c r="G3" s="851" t="str">
        <f>Start!AG21</f>
        <v/>
      </c>
      <c r="H3" s="1227" t="s">
        <v>91</v>
      </c>
      <c r="I3" s="846" t="str">
        <f>Start!AG22</f>
        <v/>
      </c>
      <c r="J3" s="847" t="str">
        <f>Start!AG23</f>
        <v/>
      </c>
      <c r="K3" s="1572"/>
      <c r="L3" s="1573"/>
      <c r="M3" s="1573"/>
      <c r="N3" s="1573"/>
      <c r="O3" s="1488" t="s">
        <v>823</v>
      </c>
      <c r="P3" s="1489"/>
      <c r="Q3" s="1490"/>
      <c r="R3" s="807"/>
      <c r="S3" s="44"/>
    </row>
    <row r="4" spans="2:19" ht="25.5" customHeight="1" outlineLevel="1" thickBot="1" x14ac:dyDescent="0.4">
      <c r="B4" s="7"/>
      <c r="C4" s="1566" t="s">
        <v>90</v>
      </c>
      <c r="D4" s="1567"/>
      <c r="E4" s="1568"/>
      <c r="F4" s="1521" t="s">
        <v>89</v>
      </c>
      <c r="G4" s="1522"/>
      <c r="H4" s="1521" t="s">
        <v>88</v>
      </c>
      <c r="I4" s="1523"/>
      <c r="J4" s="1574" t="s">
        <v>87</v>
      </c>
      <c r="K4" s="1496" t="s">
        <v>86</v>
      </c>
      <c r="L4" s="1496" t="s">
        <v>85</v>
      </c>
      <c r="M4" s="1496" t="s">
        <v>84</v>
      </c>
      <c r="N4" s="1496" t="s">
        <v>83</v>
      </c>
      <c r="O4" s="1575" t="s">
        <v>82</v>
      </c>
      <c r="P4" s="1575" t="s">
        <v>81</v>
      </c>
      <c r="Q4" s="848" t="s">
        <v>80</v>
      </c>
      <c r="R4" s="807"/>
      <c r="S4" s="44"/>
    </row>
    <row r="5" spans="2:19" ht="30" customHeight="1" outlineLevel="1" thickBot="1" x14ac:dyDescent="0.4">
      <c r="B5" s="7"/>
      <c r="C5" s="1569"/>
      <c r="D5" s="1570"/>
      <c r="E5" s="1571"/>
      <c r="F5" s="173" t="s">
        <v>79</v>
      </c>
      <c r="G5" s="173" t="s">
        <v>245</v>
      </c>
      <c r="H5" s="173" t="s">
        <v>79</v>
      </c>
      <c r="I5" s="173" t="s">
        <v>98</v>
      </c>
      <c r="J5" s="1497"/>
      <c r="K5" s="1497"/>
      <c r="L5" s="1497"/>
      <c r="M5" s="1497"/>
      <c r="N5" s="1497"/>
      <c r="O5" s="1497"/>
      <c r="P5" s="1497"/>
      <c r="Q5" s="812"/>
      <c r="R5" s="75" t="s">
        <v>340</v>
      </c>
    </row>
    <row r="6" spans="2:19" s="28" customFormat="1" ht="23.25" customHeight="1" outlineLevel="1" thickBot="1" x14ac:dyDescent="0.4">
      <c r="B6" s="7"/>
      <c r="C6" s="1576" t="s">
        <v>337</v>
      </c>
      <c r="D6" s="1577"/>
      <c r="E6" s="816" t="s">
        <v>339</v>
      </c>
      <c r="F6" s="160">
        <f>IF(F7&gt;=0,SUM((F7*20)+(F8*5)),0)</f>
        <v>0</v>
      </c>
      <c r="G6" s="160">
        <f>IF(G7&gt;=0, SUM((G7*20)+(G8*5)), 0)</f>
        <v>0</v>
      </c>
      <c r="H6" s="160">
        <f>IF(H7&gt;=0, SUM((H7*15)+(H8*5)), 0)</f>
        <v>0</v>
      </c>
      <c r="I6" s="160">
        <f>IF(I7&gt;=0, SUM((I7*20)+(I8*5)), 0)</f>
        <v>0</v>
      </c>
      <c r="J6" s="160">
        <f>IF(J7&gt;=0, SUM((J7*15)+(J8*5)), 0)</f>
        <v>0</v>
      </c>
      <c r="K6" s="160">
        <f>IF(K7&gt;=0, SUM((K7*15)+(K8*5)), 0)</f>
        <v>0</v>
      </c>
      <c r="L6" s="160">
        <f>IF(L7&gt;=0, SUM((L7*5)+(L8*5)), 0)</f>
        <v>0</v>
      </c>
      <c r="M6" s="160">
        <f>IF(M7&gt;=0, SUM((M7*10)+(M8*5)), 0)</f>
        <v>0</v>
      </c>
      <c r="N6" s="160">
        <f>IF(N7&gt;=0, SUM((N7*10)+(N8*5)), 0)</f>
        <v>0</v>
      </c>
      <c r="O6" s="160">
        <f>IF(O7&gt;=0, SUM((O7*5)+(O8*5)), 0)</f>
        <v>0</v>
      </c>
      <c r="P6" s="160">
        <f>IF(P7&gt;=0, SUM((P7*5)+(P8*5)), 0)</f>
        <v>0</v>
      </c>
      <c r="Q6" s="817">
        <f t="shared" ref="Q6:Q13" si="0">SUM(F6:P6)</f>
        <v>0</v>
      </c>
      <c r="R6" s="808" t="str">
        <f>IF(Q7&gt;0,SUM(Q6/1800),"")</f>
        <v/>
      </c>
      <c r="S6" s="29"/>
    </row>
    <row r="7" spans="2:19" ht="35.25" customHeight="1" outlineLevel="1" thickTop="1" thickBot="1" x14ac:dyDescent="0.4">
      <c r="B7" s="7"/>
      <c r="C7" s="813" t="s">
        <v>57</v>
      </c>
      <c r="D7" s="814"/>
      <c r="E7" s="815"/>
      <c r="F7" s="1049"/>
      <c r="G7" s="1049"/>
      <c r="H7" s="1049"/>
      <c r="I7" s="1049"/>
      <c r="J7" s="1049"/>
      <c r="K7" s="1049"/>
      <c r="L7" s="1049"/>
      <c r="M7" s="1049"/>
      <c r="N7" s="1049"/>
      <c r="O7" s="1049"/>
      <c r="P7" s="1188"/>
      <c r="Q7" s="43">
        <f t="shared" si="0"/>
        <v>0</v>
      </c>
      <c r="R7" s="7"/>
      <c r="S7" s="17"/>
    </row>
    <row r="8" spans="2:19" ht="31.5" customHeight="1" outlineLevel="1" thickTop="1" thickBot="1" x14ac:dyDescent="0.4">
      <c r="B8" s="7"/>
      <c r="C8" s="1592" t="s">
        <v>338</v>
      </c>
      <c r="D8" s="1593"/>
      <c r="E8" s="1593"/>
      <c r="F8" s="1050"/>
      <c r="G8" s="1050"/>
      <c r="H8" s="1050"/>
      <c r="I8" s="1050"/>
      <c r="J8" s="1050"/>
      <c r="K8" s="1050"/>
      <c r="L8" s="1050"/>
      <c r="M8" s="1050"/>
      <c r="N8" s="1050"/>
      <c r="O8" s="1050"/>
      <c r="P8" s="1189"/>
      <c r="Q8" s="41"/>
      <c r="R8" s="809"/>
      <c r="S8" s="17"/>
    </row>
    <row r="9" spans="2:19" s="28" customFormat="1" ht="21.75" customHeight="1" outlineLevel="1" thickTop="1" thickBot="1" x14ac:dyDescent="0.4">
      <c r="B9" s="7"/>
      <c r="C9" s="150" t="s">
        <v>78</v>
      </c>
      <c r="D9" s="151"/>
      <c r="E9" s="152"/>
      <c r="F9" s="163">
        <f>IF(F10&gt;0, F10*20, 0)</f>
        <v>0</v>
      </c>
      <c r="G9" s="162">
        <f>IF(G10&gt;0, G10*20, 0)</f>
        <v>0</v>
      </c>
      <c r="H9" s="162">
        <f>IF(H10&gt;0, H10*15, 0)</f>
        <v>0</v>
      </c>
      <c r="I9" s="162">
        <f>IF(I10&gt;0, I10*20, 0)</f>
        <v>0</v>
      </c>
      <c r="J9" s="162">
        <f>IF(J10&gt;0, J10*20, 0)</f>
        <v>0</v>
      </c>
      <c r="K9" s="162">
        <f>IF(K10&gt;0, K10*20, 0)</f>
        <v>0</v>
      </c>
      <c r="L9" s="162">
        <f>IF(L10&gt;0, L10*5, 0)</f>
        <v>0</v>
      </c>
      <c r="M9" s="162">
        <f>IF(M10&gt;0, M10*10, 0)</f>
        <v>0</v>
      </c>
      <c r="N9" s="162">
        <f>IF(N10&gt;0, N10*10, 0)</f>
        <v>0</v>
      </c>
      <c r="O9" s="162">
        <f>IF(O10&gt;0, O10*5, 0)</f>
        <v>0</v>
      </c>
      <c r="P9" s="162">
        <f>IF(P10&gt;0, P10*5, 0)</f>
        <v>0</v>
      </c>
      <c r="Q9" s="161">
        <f t="shared" si="0"/>
        <v>0</v>
      </c>
      <c r="R9" s="808" t="str">
        <f>IF(Q9&gt;0,SUM(Q9/2080),"")</f>
        <v/>
      </c>
      <c r="S9" s="40"/>
    </row>
    <row r="10" spans="2:19" ht="21.75" customHeight="1" outlineLevel="1" x14ac:dyDescent="0.35">
      <c r="B10" s="7"/>
      <c r="C10" s="1594" t="str">
        <f>"Inspections:    ( "&amp;IF('5700 Main (2)'!$Q$38&gt;0, "Q1 ","")&amp;IF('5700 Main (2)'!$Q$59&gt;0,"Q2 ","")&amp;IF('5700 Main (2)'!$Q$80&gt;0,"Q3 ","")&amp;IF('5700 Main (2)'!$Q$101&gt;0,"Q4 ","")&amp;" )"</f>
        <v>Inspections:    (  )</v>
      </c>
      <c r="D10" s="1595"/>
      <c r="E10" s="1595"/>
      <c r="F10" s="149">
        <f>SUM('5700 Main (2)'!F38+'5700 Main (2)'!F59+'5700 Main (2)'!F80+'5700 Main (2)'!F101)</f>
        <v>0</v>
      </c>
      <c r="G10" s="149">
        <f>SUM('5700 Main (2)'!G38+'5700 Main (2)'!G59+'5700 Main (2)'!G80+'5700 Main (2)'!G101)</f>
        <v>0</v>
      </c>
      <c r="H10" s="149">
        <f>SUM('5700 Main (2)'!H38+'5700 Main (2)'!H59+'5700 Main (2)'!H80+'5700 Main (2)'!H101)</f>
        <v>0</v>
      </c>
      <c r="I10" s="149">
        <f>SUM('5700 Main (2)'!I38+'5700 Main (2)'!I59+'5700 Main (2)'!I80+'5700 Main (2)'!I101)</f>
        <v>0</v>
      </c>
      <c r="J10" s="149">
        <f>SUM('5700 Main (2)'!J38+'5700 Main (2)'!J59+'5700 Main (2)'!J80+'5700 Main (2)'!J101)</f>
        <v>0</v>
      </c>
      <c r="K10" s="149">
        <f>SUM('5700 Main (2)'!K38+'5700 Main (2)'!K59+'5700 Main (2)'!K80+'5700 Main (2)'!K101)</f>
        <v>0</v>
      </c>
      <c r="L10" s="149">
        <f>SUM('5700 Main (2)'!L38+'5700 Main (2)'!L59+'5700 Main (2)'!L80+'5700 Main (2)'!L101)</f>
        <v>0</v>
      </c>
      <c r="M10" s="149">
        <f>SUM('5700 Main (2)'!M38+'5700 Main (2)'!M59+'5700 Main (2)'!M80+'5700 Main (2)'!M101)</f>
        <v>0</v>
      </c>
      <c r="N10" s="149">
        <f>SUM('5700 Main (2)'!N38+'5700 Main (2)'!N59+'5700 Main (2)'!N80+'5700 Main (2)'!N101)</f>
        <v>0</v>
      </c>
      <c r="O10" s="149">
        <f>SUM('5700 Main (2)'!O38+'5700 Main (2)'!O59+'5700 Main (2)'!O80+'5700 Main (2)'!O101)</f>
        <v>0</v>
      </c>
      <c r="P10" s="149">
        <f>SUM('5700 Main (2)'!P38+'5700 Main (2)'!P59+'5700 Main (2)'!P80+'5700 Main (2)'!P101)</f>
        <v>0</v>
      </c>
      <c r="Q10" s="39">
        <f t="shared" si="0"/>
        <v>0</v>
      </c>
      <c r="R10" s="809"/>
      <c r="S10" s="17"/>
    </row>
    <row r="11" spans="2:19" ht="21.75" customHeight="1" outlineLevel="1" x14ac:dyDescent="0.35">
      <c r="B11" s="7"/>
      <c r="C11" s="942" t="s">
        <v>500</v>
      </c>
      <c r="D11" s="940"/>
      <c r="E11" s="941"/>
      <c r="F11" s="149">
        <f>SUM('5700 Main (2)'!F39+'5700 Main (2)'!F60+'5700 Main (2)'!F81+'5700 Main (2)'!F102)</f>
        <v>0</v>
      </c>
      <c r="G11" s="149">
        <f>SUM('5700 Main (2)'!G39+'5700 Main (2)'!G60+'5700 Main (2)'!G81+'5700 Main (2)'!G102)</f>
        <v>0</v>
      </c>
      <c r="H11" s="149">
        <f>SUM('5700 Main (2)'!H39+'5700 Main (2)'!H60+'5700 Main (2)'!H81+'5700 Main (2)'!H102)</f>
        <v>0</v>
      </c>
      <c r="I11" s="149">
        <f>SUM('5700 Main (2)'!I39+'5700 Main (2)'!I60+'5700 Main (2)'!I81+'5700 Main (2)'!I102)</f>
        <v>0</v>
      </c>
      <c r="J11" s="149">
        <f>SUM('5700 Main (2)'!J39+'5700 Main (2)'!J60+'5700 Main (2)'!J81+'5700 Main (2)'!J102)</f>
        <v>0</v>
      </c>
      <c r="K11" s="149">
        <f>SUM('5700 Main (2)'!K39+'5700 Main (2)'!K60+'5700 Main (2)'!K81+'5700 Main (2)'!K102)</f>
        <v>0</v>
      </c>
      <c r="L11" s="149">
        <f>SUM('5700 Main (2)'!L39+'5700 Main (2)'!L60+'5700 Main (2)'!L81+'5700 Main (2)'!L102)</f>
        <v>0</v>
      </c>
      <c r="M11" s="149">
        <f>SUM('5700 Main (2)'!M39+'5700 Main (2)'!M60+'5700 Main (2)'!M81+'5700 Main (2)'!M102)</f>
        <v>0</v>
      </c>
      <c r="N11" s="149">
        <f>SUM('5700 Main (2)'!N39+'5700 Main (2)'!N60+'5700 Main (2)'!N81+'5700 Main (2)'!N102)</f>
        <v>0</v>
      </c>
      <c r="O11" s="149">
        <f>SUM('5700 Main (2)'!O39+'5700 Main (2)'!O60+'5700 Main (2)'!O81+'5700 Main (2)'!O102)</f>
        <v>0</v>
      </c>
      <c r="P11" s="149">
        <f>SUM('5700 Main (2)'!P39+'5700 Main (2)'!P60+'5700 Main (2)'!P81+'5700 Main (2)'!P102)</f>
        <v>0</v>
      </c>
      <c r="Q11" s="943">
        <f t="shared" si="0"/>
        <v>0</v>
      </c>
      <c r="R11" s="809"/>
      <c r="S11" s="17"/>
    </row>
    <row r="12" spans="2:19" ht="21.75" customHeight="1" outlineLevel="1" x14ac:dyDescent="0.35">
      <c r="B12" s="7"/>
      <c r="C12" s="1598" t="str">
        <f>"Samples"&amp;" = "&amp;SUM(Q12,Q13)</f>
        <v>Samples = 0</v>
      </c>
      <c r="D12" s="1558"/>
      <c r="E12" s="944" t="s">
        <v>77</v>
      </c>
      <c r="F12" s="37">
        <f>SUM('5700 Main (2)'!F40+'5700 Main (2)'!F61+'5700 Main (2)'!F82+'5700 Main (2)'!F103)</f>
        <v>0</v>
      </c>
      <c r="G12" s="37">
        <f>SUM('5700 Main (2)'!G40+'5700 Main (2)'!G61+'5700 Main (2)'!G82+'5700 Main (2)'!G103)</f>
        <v>0</v>
      </c>
      <c r="H12" s="37">
        <f>SUM('5700 Main (2)'!H40+'5700 Main (2)'!H61+'5700 Main (2)'!H82+'5700 Main (2)'!H103)</f>
        <v>0</v>
      </c>
      <c r="I12" s="37">
        <f>SUM('5700 Main (2)'!I40+'5700 Main (2)'!I61+'5700 Main (2)'!I82+'5700 Main (2)'!I103)</f>
        <v>0</v>
      </c>
      <c r="J12" s="37">
        <f>SUM('5700 Main (2)'!J40+'5700 Main (2)'!J61+'5700 Main (2)'!J82+'5700 Main (2)'!J103)</f>
        <v>0</v>
      </c>
      <c r="K12" s="37">
        <f>SUM('5700 Main (2)'!K40+'5700 Main (2)'!K61+'5700 Main (2)'!K82+'5700 Main (2)'!K103)</f>
        <v>0</v>
      </c>
      <c r="L12" s="37">
        <f>SUM('5700 Main (2)'!L40+'5700 Main (2)'!L61+'5700 Main (2)'!L82+'5700 Main (2)'!L103)</f>
        <v>0</v>
      </c>
      <c r="M12" s="37">
        <f>SUM('5700 Main (2)'!M40+'5700 Main (2)'!M61+'5700 Main (2)'!M82+'5700 Main (2)'!M103)</f>
        <v>0</v>
      </c>
      <c r="N12" s="37">
        <f>SUM('5700 Main (2)'!N40+'5700 Main (2)'!N61+'5700 Main (2)'!N82+'5700 Main (2)'!N103)</f>
        <v>0</v>
      </c>
      <c r="O12" s="37">
        <f>SUM('5700 Main (2)'!O40+'5700 Main (2)'!O61+'5700 Main (2)'!O82+'5700 Main (2)'!O103)</f>
        <v>0</v>
      </c>
      <c r="P12" s="37">
        <f>SUM('5700 Main (2)'!P40+'5700 Main (2)'!P61+'5700 Main (2)'!P82+'5700 Main (2)'!P103)</f>
        <v>0</v>
      </c>
      <c r="Q12" s="36">
        <f t="shared" si="0"/>
        <v>0</v>
      </c>
      <c r="R12" s="809"/>
      <c r="S12" s="17"/>
    </row>
    <row r="13" spans="2:19" ht="21.75" customHeight="1" outlineLevel="1" thickBot="1" x14ac:dyDescent="0.4">
      <c r="B13" s="7"/>
      <c r="C13" s="1599"/>
      <c r="D13" s="1600"/>
      <c r="E13" s="945" t="s">
        <v>76</v>
      </c>
      <c r="F13" s="25">
        <f>SUM('5700 Main (2)'!F41+'5700 Main (2)'!F62+'5700 Main (2)'!F83+'5700 Main (2)'!F104)</f>
        <v>0</v>
      </c>
      <c r="G13" s="25">
        <f>SUM('5700 Main (2)'!G41+'5700 Main (2)'!G62+'5700 Main (2)'!G83+'5700 Main (2)'!G104)</f>
        <v>0</v>
      </c>
      <c r="H13" s="25">
        <f>SUM('5700 Main (2)'!H41+'5700 Main (2)'!H62+'5700 Main (2)'!H83+'5700 Main (2)'!H104)</f>
        <v>0</v>
      </c>
      <c r="I13" s="25">
        <f>SUM('5700 Main (2)'!I41+'5700 Main (2)'!I62+'5700 Main (2)'!I83+'5700 Main (2)'!I104)</f>
        <v>0</v>
      </c>
      <c r="J13" s="25">
        <f>SUM('5700 Main (2)'!J41+'5700 Main (2)'!J62+'5700 Main (2)'!J83+'5700 Main (2)'!J104)</f>
        <v>0</v>
      </c>
      <c r="K13" s="25">
        <f>SUM('5700 Main (2)'!K41+'5700 Main (2)'!K62+'5700 Main (2)'!K83+'5700 Main (2)'!K104)</f>
        <v>0</v>
      </c>
      <c r="L13" s="25">
        <f>SUM('5700 Main (2)'!L41+'5700 Main (2)'!L62+'5700 Main (2)'!L83+'5700 Main (2)'!L104)</f>
        <v>0</v>
      </c>
      <c r="M13" s="25">
        <f>SUM('5700 Main (2)'!M41+'5700 Main (2)'!M62+'5700 Main (2)'!M83+'5700 Main (2)'!M104)</f>
        <v>0</v>
      </c>
      <c r="N13" s="25">
        <f>SUM('5700 Main (2)'!N41+'5700 Main (2)'!N62+'5700 Main (2)'!N83+'5700 Main (2)'!N104)</f>
        <v>0</v>
      </c>
      <c r="O13" s="25">
        <f>SUM('5700 Main (2)'!O41+'5700 Main (2)'!O62+'5700 Main (2)'!O83+'5700 Main (2)'!O104)</f>
        <v>0</v>
      </c>
      <c r="P13" s="25">
        <f>SUM('5700 Main (2)'!P41+'5700 Main (2)'!P62+'5700 Main (2)'!P83+'5700 Main (2)'!P104)</f>
        <v>0</v>
      </c>
      <c r="Q13" s="36">
        <f t="shared" si="0"/>
        <v>0</v>
      </c>
      <c r="R13" s="809"/>
      <c r="S13" s="17"/>
    </row>
    <row r="14" spans="2:19" ht="21.75" customHeight="1" outlineLevel="1" thickBot="1" x14ac:dyDescent="0.4">
      <c r="B14" s="7"/>
      <c r="C14" s="35" t="s">
        <v>75</v>
      </c>
      <c r="D14" s="34"/>
      <c r="E14" s="34"/>
      <c r="F14" s="165">
        <f>SUM(F9-F6)</f>
        <v>0</v>
      </c>
      <c r="G14" s="165">
        <f t="shared" ref="G14:P14" si="1">SUM(G9-G6)</f>
        <v>0</v>
      </c>
      <c r="H14" s="165">
        <f t="shared" si="1"/>
        <v>0</v>
      </c>
      <c r="I14" s="165">
        <f t="shared" si="1"/>
        <v>0</v>
      </c>
      <c r="J14" s="165">
        <f t="shared" si="1"/>
        <v>0</v>
      </c>
      <c r="K14" s="165">
        <f t="shared" si="1"/>
        <v>0</v>
      </c>
      <c r="L14" s="165">
        <f t="shared" si="1"/>
        <v>0</v>
      </c>
      <c r="M14" s="165">
        <f t="shared" si="1"/>
        <v>0</v>
      </c>
      <c r="N14" s="165">
        <f t="shared" si="1"/>
        <v>0</v>
      </c>
      <c r="O14" s="165">
        <f t="shared" si="1"/>
        <v>0</v>
      </c>
      <c r="P14" s="165">
        <f t="shared" si="1"/>
        <v>0</v>
      </c>
      <c r="Q14" s="164">
        <f>SUM(Q9-Q6)</f>
        <v>0</v>
      </c>
      <c r="R14" s="808" t="str">
        <f>IF(Q14&gt;0,SUM(Q14/2080),"")</f>
        <v/>
      </c>
      <c r="S14" s="17"/>
    </row>
    <row r="15" spans="2:19" s="32" customFormat="1" ht="21.75" customHeight="1" outlineLevel="1" x14ac:dyDescent="0.35">
      <c r="B15" s="803"/>
      <c r="C15" s="1596" t="s">
        <v>57</v>
      </c>
      <c r="D15" s="1595"/>
      <c r="E15" s="1597"/>
      <c r="F15" s="33">
        <f t="shared" ref="F15:P15" si="2">SUM(F10-F7)</f>
        <v>0</v>
      </c>
      <c r="G15" s="33">
        <f t="shared" si="2"/>
        <v>0</v>
      </c>
      <c r="H15" s="33">
        <f t="shared" si="2"/>
        <v>0</v>
      </c>
      <c r="I15" s="33">
        <f t="shared" si="2"/>
        <v>0</v>
      </c>
      <c r="J15" s="33">
        <f t="shared" si="2"/>
        <v>0</v>
      </c>
      <c r="K15" s="33">
        <f t="shared" si="2"/>
        <v>0</v>
      </c>
      <c r="L15" s="33">
        <f t="shared" si="2"/>
        <v>0</v>
      </c>
      <c r="M15" s="33">
        <f t="shared" si="2"/>
        <v>0</v>
      </c>
      <c r="N15" s="33">
        <f t="shared" si="2"/>
        <v>0</v>
      </c>
      <c r="O15" s="33">
        <f t="shared" si="2"/>
        <v>0</v>
      </c>
      <c r="P15" s="33">
        <f t="shared" si="2"/>
        <v>0</v>
      </c>
      <c r="Q15" s="30">
        <f>SUM(F15:P15)</f>
        <v>0</v>
      </c>
      <c r="R15" s="809"/>
      <c r="S15" s="17"/>
    </row>
    <row r="16" spans="2:19" ht="21.75" customHeight="1" outlineLevel="1" thickBot="1" x14ac:dyDescent="0.4">
      <c r="B16" s="7"/>
      <c r="C16" s="1584" t="s">
        <v>74</v>
      </c>
      <c r="D16" s="1585"/>
      <c r="E16" s="1586"/>
      <c r="F16" s="31">
        <f t="shared" ref="F16:P16" si="3">SUM(F12:F13)-F8</f>
        <v>0</v>
      </c>
      <c r="G16" s="31">
        <f t="shared" si="3"/>
        <v>0</v>
      </c>
      <c r="H16" s="31">
        <f t="shared" si="3"/>
        <v>0</v>
      </c>
      <c r="I16" s="31">
        <f t="shared" si="3"/>
        <v>0</v>
      </c>
      <c r="J16" s="31">
        <f t="shared" si="3"/>
        <v>0</v>
      </c>
      <c r="K16" s="31">
        <f t="shared" si="3"/>
        <v>0</v>
      </c>
      <c r="L16" s="31">
        <f t="shared" si="3"/>
        <v>0</v>
      </c>
      <c r="M16" s="31">
        <f t="shared" si="3"/>
        <v>0</v>
      </c>
      <c r="N16" s="31">
        <f t="shared" si="3"/>
        <v>0</v>
      </c>
      <c r="O16" s="31">
        <f t="shared" si="3"/>
        <v>0</v>
      </c>
      <c r="P16" s="31">
        <f t="shared" si="3"/>
        <v>0</v>
      </c>
      <c r="Q16" s="30">
        <f>SUM(F16:P16)</f>
        <v>0</v>
      </c>
      <c r="R16" s="809"/>
      <c r="S16" s="17"/>
    </row>
    <row r="17" spans="2:19" s="28" customFormat="1" ht="23.25" customHeight="1" outlineLevel="1" thickBot="1" x14ac:dyDescent="0.4">
      <c r="B17" s="7"/>
      <c r="C17" s="1589" t="s">
        <v>73</v>
      </c>
      <c r="D17" s="1590"/>
      <c r="E17" s="1590"/>
      <c r="F17" s="1590"/>
      <c r="G17" s="1590"/>
      <c r="H17" s="1590"/>
      <c r="I17" s="1590"/>
      <c r="J17" s="1590"/>
      <c r="K17" s="1590"/>
      <c r="L17" s="1590"/>
      <c r="M17" s="1590"/>
      <c r="N17" s="1590"/>
      <c r="O17" s="1590"/>
      <c r="P17" s="1590"/>
      <c r="Q17" s="1591"/>
      <c r="R17" s="807"/>
      <c r="S17" s="29"/>
    </row>
    <row r="18" spans="2:19" ht="20.25" customHeight="1" outlineLevel="1" x14ac:dyDescent="0.35">
      <c r="B18" s="7"/>
      <c r="C18" s="1578" t="s">
        <v>72</v>
      </c>
      <c r="D18" s="1579"/>
      <c r="E18" s="1580"/>
      <c r="F18" s="27">
        <f>'5700 Main (2)'!F42+'5700 Main (2)'!F63+'5700 Main (2)'!F84+'5700 Main (2)'!F105</f>
        <v>0</v>
      </c>
      <c r="G18" s="27">
        <f>'5700 Main (2)'!G42+'5700 Main (2)'!G63+'5700 Main (2)'!G84+'5700 Main (2)'!G105</f>
        <v>0</v>
      </c>
      <c r="H18" s="27">
        <f>'5700 Main (2)'!H42+'5700 Main (2)'!H63+'5700 Main (2)'!H84+'5700 Main (2)'!H105</f>
        <v>0</v>
      </c>
      <c r="I18" s="27">
        <f>'5700 Main (2)'!I42+'5700 Main (2)'!I63+'5700 Main (2)'!I84+'5700 Main (2)'!I105</f>
        <v>0</v>
      </c>
      <c r="J18" s="27">
        <f>'5700 Main (2)'!J42+'5700 Main (2)'!J63+'5700 Main (2)'!J84+'5700 Main (2)'!J105</f>
        <v>0</v>
      </c>
      <c r="K18" s="27">
        <f>'5700 Main (2)'!K42+'5700 Main (2)'!K63+'5700 Main (2)'!K84+'5700 Main (2)'!K105</f>
        <v>0</v>
      </c>
      <c r="L18" s="27">
        <f>'5700 Main (2)'!L42+'5700 Main (2)'!L63+'5700 Main (2)'!L84+'5700 Main (2)'!L105</f>
        <v>0</v>
      </c>
      <c r="M18" s="27">
        <f>'5700 Main (2)'!M42+'5700 Main (2)'!M63+'5700 Main (2)'!M84+'5700 Main (2)'!M105</f>
        <v>0</v>
      </c>
      <c r="N18" s="27">
        <f>'5700 Main (2)'!N42+'5700 Main (2)'!N63+'5700 Main (2)'!N84+'5700 Main (2)'!N105</f>
        <v>0</v>
      </c>
      <c r="O18" s="27">
        <f>'5700 Main (2)'!O42+'5700 Main (2)'!O63+'5700 Main (2)'!O84+'5700 Main (2)'!O105</f>
        <v>0</v>
      </c>
      <c r="P18" s="27">
        <f>'5700 Main (2)'!P42+'5700 Main (2)'!P63+'5700 Main (2)'!P84+'5700 Main (2)'!P105</f>
        <v>0</v>
      </c>
      <c r="Q18" s="26">
        <f t="shared" ref="Q18:Q28" si="4">SUM(F18:P18)</f>
        <v>0</v>
      </c>
      <c r="R18" s="809"/>
      <c r="S18" s="17"/>
    </row>
    <row r="19" spans="2:19" ht="22.5" customHeight="1" outlineLevel="1" x14ac:dyDescent="0.35">
      <c r="B19" s="7"/>
      <c r="C19" s="1578" t="s">
        <v>71</v>
      </c>
      <c r="D19" s="1579"/>
      <c r="E19" s="1580"/>
      <c r="F19" s="27">
        <f>'5700 Main (2)'!F43+'5700 Main (2)'!F64+'5700 Main (2)'!F85+'5700 Main (2)'!F106</f>
        <v>0</v>
      </c>
      <c r="G19" s="27">
        <f>'5700 Main (2)'!G43+'5700 Main (2)'!G64+'5700 Main (2)'!G85+'5700 Main (2)'!G106</f>
        <v>0</v>
      </c>
      <c r="H19" s="27">
        <f>'5700 Main (2)'!H43+'5700 Main (2)'!H64+'5700 Main (2)'!H85+'5700 Main (2)'!H106</f>
        <v>0</v>
      </c>
      <c r="I19" s="27">
        <f>'5700 Main (2)'!I43+'5700 Main (2)'!I64+'5700 Main (2)'!I85+'5700 Main (2)'!I106</f>
        <v>0</v>
      </c>
      <c r="J19" s="27">
        <f>'5700 Main (2)'!J43+'5700 Main (2)'!J64+'5700 Main (2)'!J85+'5700 Main (2)'!J106</f>
        <v>0</v>
      </c>
      <c r="K19" s="27">
        <f>'5700 Main (2)'!K43+'5700 Main (2)'!K64+'5700 Main (2)'!K85+'5700 Main (2)'!K106</f>
        <v>0</v>
      </c>
      <c r="L19" s="27">
        <f>'5700 Main (2)'!L43+'5700 Main (2)'!L64+'5700 Main (2)'!L85+'5700 Main (2)'!L106</f>
        <v>0</v>
      </c>
      <c r="M19" s="27">
        <f>'5700 Main (2)'!M43+'5700 Main (2)'!M64+'5700 Main (2)'!M85+'5700 Main (2)'!M106</f>
        <v>0</v>
      </c>
      <c r="N19" s="27">
        <f>'5700 Main (2)'!N43+'5700 Main (2)'!N64+'5700 Main (2)'!N85+'5700 Main (2)'!N106</f>
        <v>0</v>
      </c>
      <c r="O19" s="27">
        <f>'5700 Main (2)'!O43+'5700 Main (2)'!O64+'5700 Main (2)'!O85+'5700 Main (2)'!O106</f>
        <v>0</v>
      </c>
      <c r="P19" s="27">
        <f>'5700 Main (2)'!P43+'5700 Main (2)'!P64+'5700 Main (2)'!P85+'5700 Main (2)'!P106</f>
        <v>0</v>
      </c>
      <c r="Q19" s="26">
        <f t="shared" si="4"/>
        <v>0</v>
      </c>
      <c r="R19" s="809"/>
      <c r="S19" s="17"/>
    </row>
    <row r="20" spans="2:19" ht="21.75" customHeight="1" outlineLevel="1" x14ac:dyDescent="0.35">
      <c r="B20" s="7"/>
      <c r="C20" s="1578" t="s">
        <v>70</v>
      </c>
      <c r="D20" s="1579"/>
      <c r="E20" s="1580"/>
      <c r="F20" s="27">
        <f>'5700 Main (2)'!F44+'5700 Main (2)'!F65+'5700 Main (2)'!F86+'5700 Main (2)'!F107</f>
        <v>0</v>
      </c>
      <c r="G20" s="27">
        <f>'5700 Main (2)'!G44+'5700 Main (2)'!G65+'5700 Main (2)'!G86+'5700 Main (2)'!G107</f>
        <v>0</v>
      </c>
      <c r="H20" s="27">
        <f>'5700 Main (2)'!H44+'5700 Main (2)'!H65+'5700 Main (2)'!H86+'5700 Main (2)'!H107</f>
        <v>0</v>
      </c>
      <c r="I20" s="27">
        <f>'5700 Main (2)'!I44+'5700 Main (2)'!I65+'5700 Main (2)'!I86+'5700 Main (2)'!I107</f>
        <v>0</v>
      </c>
      <c r="J20" s="27">
        <f>'5700 Main (2)'!J44+'5700 Main (2)'!J65+'5700 Main (2)'!J86+'5700 Main (2)'!J107</f>
        <v>0</v>
      </c>
      <c r="K20" s="27">
        <f>'5700 Main (2)'!K44+'5700 Main (2)'!K65+'5700 Main (2)'!K86+'5700 Main (2)'!K107</f>
        <v>0</v>
      </c>
      <c r="L20" s="27">
        <f>'5700 Main (2)'!L44+'5700 Main (2)'!L65+'5700 Main (2)'!L86+'5700 Main (2)'!L107</f>
        <v>0</v>
      </c>
      <c r="M20" s="27">
        <f>'5700 Main (2)'!M44+'5700 Main (2)'!M65+'5700 Main (2)'!M86+'5700 Main (2)'!M107</f>
        <v>0</v>
      </c>
      <c r="N20" s="27">
        <f>'5700 Main (2)'!N44+'5700 Main (2)'!N65+'5700 Main (2)'!N86+'5700 Main (2)'!N107</f>
        <v>0</v>
      </c>
      <c r="O20" s="27">
        <f>'5700 Main (2)'!O44+'5700 Main (2)'!O65+'5700 Main (2)'!O86+'5700 Main (2)'!O107</f>
        <v>0</v>
      </c>
      <c r="P20" s="27">
        <f>'5700 Main (2)'!P44+'5700 Main (2)'!P65+'5700 Main (2)'!P86+'5700 Main (2)'!P107</f>
        <v>0</v>
      </c>
      <c r="Q20" s="26">
        <f t="shared" si="4"/>
        <v>0</v>
      </c>
      <c r="R20" s="809"/>
      <c r="S20" s="17"/>
    </row>
    <row r="21" spans="2:19" ht="21" customHeight="1" outlineLevel="1" x14ac:dyDescent="0.35">
      <c r="B21" s="7"/>
      <c r="C21" s="1578" t="s">
        <v>69</v>
      </c>
      <c r="D21" s="1579"/>
      <c r="E21" s="1580"/>
      <c r="F21" s="27">
        <f>'5700 Main (2)'!F45+'5700 Main (2)'!F66+'5700 Main (2)'!F87+'5700 Main (2)'!F108</f>
        <v>0</v>
      </c>
      <c r="G21" s="27">
        <f>'5700 Main (2)'!G45+'5700 Main (2)'!G66+'5700 Main (2)'!G87+'5700 Main (2)'!G108</f>
        <v>0</v>
      </c>
      <c r="H21" s="27">
        <f>'5700 Main (2)'!H45+'5700 Main (2)'!H66+'5700 Main (2)'!H87+'5700 Main (2)'!H108</f>
        <v>0</v>
      </c>
      <c r="I21" s="27">
        <f>'5700 Main (2)'!I45+'5700 Main (2)'!I66+'5700 Main (2)'!I87+'5700 Main (2)'!I108</f>
        <v>0</v>
      </c>
      <c r="J21" s="27">
        <f>'5700 Main (2)'!J45+'5700 Main (2)'!J66+'5700 Main (2)'!J87+'5700 Main (2)'!J108</f>
        <v>0</v>
      </c>
      <c r="K21" s="27">
        <f>'5700 Main (2)'!K45+'5700 Main (2)'!K66+'5700 Main (2)'!K87+'5700 Main (2)'!K108</f>
        <v>0</v>
      </c>
      <c r="L21" s="27">
        <f>'5700 Main (2)'!L45+'5700 Main (2)'!L66+'5700 Main (2)'!L87+'5700 Main (2)'!L108</f>
        <v>0</v>
      </c>
      <c r="M21" s="27">
        <f>'5700 Main (2)'!M45+'5700 Main (2)'!M66+'5700 Main (2)'!M87+'5700 Main (2)'!M108</f>
        <v>0</v>
      </c>
      <c r="N21" s="27">
        <f>'5700 Main (2)'!N45+'5700 Main (2)'!N66+'5700 Main (2)'!N87+'5700 Main (2)'!N108</f>
        <v>0</v>
      </c>
      <c r="O21" s="27">
        <f>'5700 Main (2)'!O45+'5700 Main (2)'!O66+'5700 Main (2)'!O87+'5700 Main (2)'!O108</f>
        <v>0</v>
      </c>
      <c r="P21" s="27">
        <f>'5700 Main (2)'!P45+'5700 Main (2)'!P66+'5700 Main (2)'!P87+'5700 Main (2)'!P108</f>
        <v>0</v>
      </c>
      <c r="Q21" s="26">
        <f t="shared" si="4"/>
        <v>0</v>
      </c>
      <c r="R21" s="809"/>
      <c r="S21" s="17"/>
    </row>
    <row r="22" spans="2:19" ht="21" customHeight="1" outlineLevel="1" x14ac:dyDescent="0.35">
      <c r="B22" s="7"/>
      <c r="C22" s="1578" t="s">
        <v>68</v>
      </c>
      <c r="D22" s="1587"/>
      <c r="E22" s="1588"/>
      <c r="F22" s="27">
        <f>'5700 Main (2)'!F46+'5700 Main (2)'!F67+'5700 Main (2)'!F88+'5700 Main (2)'!F109</f>
        <v>0</v>
      </c>
      <c r="G22" s="27">
        <f>'5700 Main (2)'!G46+'5700 Main (2)'!G67+'5700 Main (2)'!G88+'5700 Main (2)'!G109</f>
        <v>0</v>
      </c>
      <c r="H22" s="27">
        <f>'5700 Main (2)'!H46+'5700 Main (2)'!H67+'5700 Main (2)'!H88+'5700 Main (2)'!H109</f>
        <v>0</v>
      </c>
      <c r="I22" s="27">
        <f>'5700 Main (2)'!I46+'5700 Main (2)'!I67+'5700 Main (2)'!I88+'5700 Main (2)'!I109</f>
        <v>0</v>
      </c>
      <c r="J22" s="27">
        <f>'5700 Main (2)'!J46+'5700 Main (2)'!J67+'5700 Main (2)'!J88+'5700 Main (2)'!J109</f>
        <v>0</v>
      </c>
      <c r="K22" s="27">
        <f>'5700 Main (2)'!K46+'5700 Main (2)'!K67+'5700 Main (2)'!K88+'5700 Main (2)'!K109</f>
        <v>0</v>
      </c>
      <c r="L22" s="27">
        <f>'5700 Main (2)'!L46+'5700 Main (2)'!L67+'5700 Main (2)'!L88+'5700 Main (2)'!L109</f>
        <v>0</v>
      </c>
      <c r="M22" s="27">
        <f>'5700 Main (2)'!M46+'5700 Main (2)'!M67+'5700 Main (2)'!M88+'5700 Main (2)'!M109</f>
        <v>0</v>
      </c>
      <c r="N22" s="27">
        <f>'5700 Main (2)'!N46+'5700 Main (2)'!N67+'5700 Main (2)'!N88+'5700 Main (2)'!N109</f>
        <v>0</v>
      </c>
      <c r="O22" s="27">
        <f>'5700 Main (2)'!O46+'5700 Main (2)'!O67+'5700 Main (2)'!O88+'5700 Main (2)'!O109</f>
        <v>0</v>
      </c>
      <c r="P22" s="27">
        <f>'5700 Main (2)'!P46+'5700 Main (2)'!P67+'5700 Main (2)'!P88+'5700 Main (2)'!P109</f>
        <v>0</v>
      </c>
      <c r="Q22" s="26">
        <f t="shared" si="4"/>
        <v>0</v>
      </c>
      <c r="R22" s="809"/>
      <c r="S22" s="17"/>
    </row>
    <row r="23" spans="2:19" ht="21" customHeight="1" outlineLevel="1" x14ac:dyDescent="0.35">
      <c r="B23" s="7"/>
      <c r="C23" s="1578" t="s">
        <v>67</v>
      </c>
      <c r="D23" s="1587"/>
      <c r="E23" s="1588"/>
      <c r="F23" s="27">
        <f>'5700 Main (2)'!F47+'5700 Main (2)'!F68+'5700 Main (2)'!F89+'5700 Main (2)'!F110</f>
        <v>0</v>
      </c>
      <c r="G23" s="27">
        <f>'5700 Main (2)'!G47+'5700 Main (2)'!G68+'5700 Main (2)'!G89+'5700 Main (2)'!G110</f>
        <v>0</v>
      </c>
      <c r="H23" s="27">
        <f>'5700 Main (2)'!H47+'5700 Main (2)'!H68+'5700 Main (2)'!H89+'5700 Main (2)'!H110</f>
        <v>0</v>
      </c>
      <c r="I23" s="27">
        <f>'5700 Main (2)'!I47+'5700 Main (2)'!I68+'5700 Main (2)'!I89+'5700 Main (2)'!I110</f>
        <v>0</v>
      </c>
      <c r="J23" s="27">
        <f>'5700 Main (2)'!J47+'5700 Main (2)'!J68+'5700 Main (2)'!J89+'5700 Main (2)'!J110</f>
        <v>0</v>
      </c>
      <c r="K23" s="27">
        <f>'5700 Main (2)'!K47+'5700 Main (2)'!K68+'5700 Main (2)'!K89+'5700 Main (2)'!K110</f>
        <v>0</v>
      </c>
      <c r="L23" s="27">
        <f>'5700 Main (2)'!L47+'5700 Main (2)'!L68+'5700 Main (2)'!L89+'5700 Main (2)'!L110</f>
        <v>0</v>
      </c>
      <c r="M23" s="27">
        <f>'5700 Main (2)'!M47+'5700 Main (2)'!M68+'5700 Main (2)'!M89+'5700 Main (2)'!M110</f>
        <v>0</v>
      </c>
      <c r="N23" s="27">
        <f>'5700 Main (2)'!N47+'5700 Main (2)'!N68+'5700 Main (2)'!N89+'5700 Main (2)'!N110</f>
        <v>0</v>
      </c>
      <c r="O23" s="27">
        <f>'5700 Main (2)'!O47+'5700 Main (2)'!O68+'5700 Main (2)'!O89+'5700 Main (2)'!O110</f>
        <v>0</v>
      </c>
      <c r="P23" s="27">
        <f>'5700 Main (2)'!P47+'5700 Main (2)'!P68+'5700 Main (2)'!P89+'5700 Main (2)'!P110</f>
        <v>0</v>
      </c>
      <c r="Q23" s="26">
        <f t="shared" si="4"/>
        <v>0</v>
      </c>
      <c r="R23" s="809"/>
      <c r="S23" s="17"/>
    </row>
    <row r="24" spans="2:19" ht="21" customHeight="1" outlineLevel="1" x14ac:dyDescent="0.35">
      <c r="B24" s="7"/>
      <c r="C24" s="1578" t="s">
        <v>66</v>
      </c>
      <c r="D24" s="1587"/>
      <c r="E24" s="1588"/>
      <c r="F24" s="27">
        <f>'5700 Main (2)'!F48+'5700 Main (2)'!F69+'5700 Main (2)'!F90+'5700 Main (2)'!F111</f>
        <v>0</v>
      </c>
      <c r="G24" s="27">
        <f>'5700 Main (2)'!G48+'5700 Main (2)'!G69+'5700 Main (2)'!G90+'5700 Main (2)'!G111</f>
        <v>0</v>
      </c>
      <c r="H24" s="27">
        <f>'5700 Main (2)'!H48+'5700 Main (2)'!H69+'5700 Main (2)'!H90+'5700 Main (2)'!H111</f>
        <v>0</v>
      </c>
      <c r="I24" s="27">
        <f>'5700 Main (2)'!I48+'5700 Main (2)'!I69+'5700 Main (2)'!I90+'5700 Main (2)'!I111</f>
        <v>0</v>
      </c>
      <c r="J24" s="27">
        <f>'5700 Main (2)'!J48+'5700 Main (2)'!J69+'5700 Main (2)'!J90+'5700 Main (2)'!J111</f>
        <v>0</v>
      </c>
      <c r="K24" s="27">
        <f>'5700 Main (2)'!K48+'5700 Main (2)'!K69+'5700 Main (2)'!K90+'5700 Main (2)'!K111</f>
        <v>0</v>
      </c>
      <c r="L24" s="27">
        <f>'5700 Main (2)'!L48+'5700 Main (2)'!L69+'5700 Main (2)'!L90+'5700 Main (2)'!L111</f>
        <v>0</v>
      </c>
      <c r="M24" s="27">
        <f>'5700 Main (2)'!M48+'5700 Main (2)'!M69+'5700 Main (2)'!M90+'5700 Main (2)'!M111</f>
        <v>0</v>
      </c>
      <c r="N24" s="27">
        <f>'5700 Main (2)'!N48+'5700 Main (2)'!N69+'5700 Main (2)'!N90+'5700 Main (2)'!N111</f>
        <v>0</v>
      </c>
      <c r="O24" s="27">
        <f>'5700 Main (2)'!O48+'5700 Main (2)'!O69+'5700 Main (2)'!O90+'5700 Main (2)'!O111</f>
        <v>0</v>
      </c>
      <c r="P24" s="27">
        <f>'5700 Main (2)'!P48+'5700 Main (2)'!P69+'5700 Main (2)'!P90+'5700 Main (2)'!P111</f>
        <v>0</v>
      </c>
      <c r="Q24" s="26">
        <f t="shared" si="4"/>
        <v>0</v>
      </c>
      <c r="R24" s="809"/>
      <c r="S24" s="17"/>
    </row>
    <row r="25" spans="2:19" ht="21" customHeight="1" outlineLevel="1" x14ac:dyDescent="0.35">
      <c r="B25" s="7"/>
      <c r="C25" s="1578" t="s">
        <v>277</v>
      </c>
      <c r="D25" s="1587"/>
      <c r="E25" s="1588"/>
      <c r="F25" s="27">
        <f>'5700 Main (2)'!F49+'5700 Main (2)'!F70+'5700 Main (2)'!F91+'5700 Main (2)'!F112</f>
        <v>0</v>
      </c>
      <c r="G25" s="27">
        <f>'5700 Main (2)'!G49+'5700 Main (2)'!G70+'5700 Main (2)'!G91+'5700 Main (2)'!G112</f>
        <v>0</v>
      </c>
      <c r="H25" s="27">
        <f>'5700 Main (2)'!H49+'5700 Main (2)'!H70+'5700 Main (2)'!H91+'5700 Main (2)'!H112</f>
        <v>0</v>
      </c>
      <c r="I25" s="27">
        <f>'5700 Main (2)'!I49+'5700 Main (2)'!I70+'5700 Main (2)'!I91+'5700 Main (2)'!I112</f>
        <v>0</v>
      </c>
      <c r="J25" s="27">
        <f>'5700 Main (2)'!J49+'5700 Main (2)'!J70+'5700 Main (2)'!J91+'5700 Main (2)'!J112</f>
        <v>0</v>
      </c>
      <c r="K25" s="27">
        <f>'5700 Main (2)'!K49+'5700 Main (2)'!K70+'5700 Main (2)'!K91+'5700 Main (2)'!K112</f>
        <v>0</v>
      </c>
      <c r="L25" s="27">
        <f>'5700 Main (2)'!L49+'5700 Main (2)'!L70+'5700 Main (2)'!L91+'5700 Main (2)'!L112</f>
        <v>0</v>
      </c>
      <c r="M25" s="27">
        <f>'5700 Main (2)'!M49+'5700 Main (2)'!M70+'5700 Main (2)'!M91+'5700 Main (2)'!M112</f>
        <v>0</v>
      </c>
      <c r="N25" s="27">
        <f>'5700 Main (2)'!N49+'5700 Main (2)'!N70+'5700 Main (2)'!N91+'5700 Main (2)'!N112</f>
        <v>0</v>
      </c>
      <c r="O25" s="27">
        <f>'5700 Main (2)'!O49+'5700 Main (2)'!O70+'5700 Main (2)'!O91+'5700 Main (2)'!O112</f>
        <v>0</v>
      </c>
      <c r="P25" s="27">
        <f>'5700 Main (2)'!P49+'5700 Main (2)'!P70+'5700 Main (2)'!P91+'5700 Main (2)'!P112</f>
        <v>0</v>
      </c>
      <c r="Q25" s="26">
        <f t="shared" si="4"/>
        <v>0</v>
      </c>
      <c r="R25" s="809"/>
      <c r="S25" s="17"/>
    </row>
    <row r="26" spans="2:19" ht="22.5" customHeight="1" outlineLevel="1" x14ac:dyDescent="0.35">
      <c r="B26" s="7"/>
      <c r="C26" s="1578" t="s">
        <v>65</v>
      </c>
      <c r="D26" s="1579"/>
      <c r="E26" s="1580"/>
      <c r="F26" s="27">
        <f>'5700 Main (2)'!F50+'5700 Main (2)'!F71+'5700 Main (2)'!F92+'5700 Main (2)'!F113</f>
        <v>0</v>
      </c>
      <c r="G26" s="27">
        <f>'5700 Main (2)'!G50+'5700 Main (2)'!G71+'5700 Main (2)'!G92+'5700 Main (2)'!G113</f>
        <v>0</v>
      </c>
      <c r="H26" s="27">
        <f>'5700 Main (2)'!H50+'5700 Main (2)'!H71+'5700 Main (2)'!H92+'5700 Main (2)'!H113</f>
        <v>0</v>
      </c>
      <c r="I26" s="27">
        <f>'5700 Main (2)'!I50+'5700 Main (2)'!I71+'5700 Main (2)'!I92+'5700 Main (2)'!I113</f>
        <v>0</v>
      </c>
      <c r="J26" s="27">
        <f>'5700 Main (2)'!J50+'5700 Main (2)'!J71+'5700 Main (2)'!J92+'5700 Main (2)'!J113</f>
        <v>0</v>
      </c>
      <c r="K26" s="27">
        <f>'5700 Main (2)'!K50+'5700 Main (2)'!K71+'5700 Main (2)'!K92+'5700 Main (2)'!K113</f>
        <v>0</v>
      </c>
      <c r="L26" s="27">
        <f>'5700 Main (2)'!L50+'5700 Main (2)'!L71+'5700 Main (2)'!L92+'5700 Main (2)'!L113</f>
        <v>0</v>
      </c>
      <c r="M26" s="27">
        <f>'5700 Main (2)'!M50+'5700 Main (2)'!M71+'5700 Main (2)'!M92+'5700 Main (2)'!M113</f>
        <v>0</v>
      </c>
      <c r="N26" s="27">
        <f>'5700 Main (2)'!N50+'5700 Main (2)'!N71+'5700 Main (2)'!N92+'5700 Main (2)'!N113</f>
        <v>0</v>
      </c>
      <c r="O26" s="27">
        <f>'5700 Main (2)'!O50+'5700 Main (2)'!O71+'5700 Main (2)'!O92+'5700 Main (2)'!O113</f>
        <v>0</v>
      </c>
      <c r="P26" s="27">
        <f>'5700 Main (2)'!P50+'5700 Main (2)'!P71+'5700 Main (2)'!P92+'5700 Main (2)'!P113</f>
        <v>0</v>
      </c>
      <c r="Q26" s="26">
        <f t="shared" si="4"/>
        <v>0</v>
      </c>
      <c r="R26" s="809"/>
      <c r="S26" s="17"/>
    </row>
    <row r="27" spans="2:19" ht="27.75" customHeight="1" outlineLevel="1" thickBot="1" x14ac:dyDescent="0.4">
      <c r="B27" s="7"/>
      <c r="C27" s="1557" t="s">
        <v>64</v>
      </c>
      <c r="D27" s="1558"/>
      <c r="E27" s="1559"/>
      <c r="F27" s="25">
        <f>'5700 Main (2)'!F51+'5700 Main (2)'!F72+'5700 Main (2)'!F93+'5700 Main (2)'!F114</f>
        <v>0</v>
      </c>
      <c r="G27" s="25">
        <f>'5700 Main (2)'!G51+'5700 Main (2)'!G72+'5700 Main (2)'!G93+'5700 Main (2)'!G114</f>
        <v>0</v>
      </c>
      <c r="H27" s="25">
        <f>'5700 Main (2)'!H51+'5700 Main (2)'!H72+'5700 Main (2)'!H93+'5700 Main (2)'!H114</f>
        <v>0</v>
      </c>
      <c r="I27" s="25">
        <f>'5700 Main (2)'!I51+'5700 Main (2)'!I72+'5700 Main (2)'!I93+'5700 Main (2)'!I114</f>
        <v>0</v>
      </c>
      <c r="J27" s="25">
        <f>'5700 Main (2)'!J51+'5700 Main (2)'!J72+'5700 Main (2)'!J93+'5700 Main (2)'!J114</f>
        <v>0</v>
      </c>
      <c r="K27" s="25">
        <f>'5700 Main (2)'!K51+'5700 Main (2)'!K72+'5700 Main (2)'!K93+'5700 Main (2)'!K114</f>
        <v>0</v>
      </c>
      <c r="L27" s="25">
        <f>'5700 Main (2)'!L51+'5700 Main (2)'!L72+'5700 Main (2)'!L93+'5700 Main (2)'!L114</f>
        <v>0</v>
      </c>
      <c r="M27" s="25">
        <f>'5700 Main (2)'!M51+'5700 Main (2)'!M72+'5700 Main (2)'!M93+'5700 Main (2)'!M114</f>
        <v>0</v>
      </c>
      <c r="N27" s="25">
        <f>'5700 Main (2)'!N51+'5700 Main (2)'!N72+'5700 Main (2)'!N93+'5700 Main (2)'!N114</f>
        <v>0</v>
      </c>
      <c r="O27" s="25">
        <f>'5700 Main (2)'!O51+'5700 Main (2)'!O72+'5700 Main (2)'!O93+'5700 Main (2)'!O114</f>
        <v>0</v>
      </c>
      <c r="P27" s="25">
        <f>'5700 Main (2)'!P51+'5700 Main (2)'!P72+'5700 Main (2)'!P93+'5700 Main (2)'!P114</f>
        <v>0</v>
      </c>
      <c r="Q27" s="24">
        <f t="shared" si="4"/>
        <v>0</v>
      </c>
      <c r="R27" s="809"/>
      <c r="S27" s="17"/>
    </row>
    <row r="28" spans="2:19" ht="21.75" customHeight="1" outlineLevel="1" thickBot="1" x14ac:dyDescent="0.4">
      <c r="B28" s="7"/>
      <c r="C28" s="1551" t="s">
        <v>63</v>
      </c>
      <c r="D28" s="1552"/>
      <c r="E28" s="1553"/>
      <c r="F28" s="23">
        <f>'5700 Main (2)'!F52+'5700 Main (2)'!F73+'5700 Main (2)'!F94+'5700 Main (2)'!F115</f>
        <v>0</v>
      </c>
      <c r="G28" s="23">
        <f>'5700 Main (2)'!G52+'5700 Main (2)'!G73+'5700 Main (2)'!G94+'5700 Main (2)'!G115</f>
        <v>0</v>
      </c>
      <c r="H28" s="23">
        <f>'5700 Main (2)'!H52+'5700 Main (2)'!H73+'5700 Main (2)'!H94+'5700 Main (2)'!H115</f>
        <v>0</v>
      </c>
      <c r="I28" s="23">
        <f>'5700 Main (2)'!I52+'5700 Main (2)'!I73+'5700 Main (2)'!I94+'5700 Main (2)'!I115</f>
        <v>0</v>
      </c>
      <c r="J28" s="23">
        <f>'5700 Main (2)'!J52+'5700 Main (2)'!J73+'5700 Main (2)'!J94+'5700 Main (2)'!J115</f>
        <v>0</v>
      </c>
      <c r="K28" s="23">
        <f>'5700 Main (2)'!K52+'5700 Main (2)'!K73+'5700 Main (2)'!K94+'5700 Main (2)'!K115</f>
        <v>0</v>
      </c>
      <c r="L28" s="23">
        <f>'5700 Main (2)'!L52+'5700 Main (2)'!L73+'5700 Main (2)'!L94+'5700 Main (2)'!L115</f>
        <v>0</v>
      </c>
      <c r="M28" s="23">
        <f>'5700 Main (2)'!M52+'5700 Main (2)'!M73+'5700 Main (2)'!M94+'5700 Main (2)'!M115</f>
        <v>0</v>
      </c>
      <c r="N28" s="23">
        <f>'5700 Main (2)'!N52+'5700 Main (2)'!N73+'5700 Main (2)'!N94+'5700 Main (2)'!N115</f>
        <v>0</v>
      </c>
      <c r="O28" s="23">
        <f>'5700 Main (2)'!O52+'5700 Main (2)'!O73+'5700 Main (2)'!O94+'5700 Main (2)'!O115</f>
        <v>0</v>
      </c>
      <c r="P28" s="23">
        <f>'5700 Main (2)'!P52+'5700 Main (2)'!P73+'5700 Main (2)'!P94+'5700 Main (2)'!P115</f>
        <v>0</v>
      </c>
      <c r="Q28" s="22">
        <f t="shared" si="4"/>
        <v>0</v>
      </c>
      <c r="R28" s="809"/>
      <c r="S28" s="17"/>
    </row>
    <row r="29" spans="2:19" ht="21.75" customHeight="1" outlineLevel="1" x14ac:dyDescent="0.35">
      <c r="B29" s="7"/>
      <c r="C29" s="1554" t="s">
        <v>472</v>
      </c>
      <c r="D29" s="1555"/>
      <c r="E29" s="1556"/>
      <c r="F29" s="21">
        <f t="shared" ref="F29:P29" si="5">SUM(F18:F28)</f>
        <v>0</v>
      </c>
      <c r="G29" s="21">
        <f t="shared" si="5"/>
        <v>0</v>
      </c>
      <c r="H29" s="21">
        <f t="shared" si="5"/>
        <v>0</v>
      </c>
      <c r="I29" s="21">
        <f t="shared" si="5"/>
        <v>0</v>
      </c>
      <c r="J29" s="21">
        <f t="shared" si="5"/>
        <v>0</v>
      </c>
      <c r="K29" s="21">
        <f t="shared" si="5"/>
        <v>0</v>
      </c>
      <c r="L29" s="21">
        <f t="shared" si="5"/>
        <v>0</v>
      </c>
      <c r="M29" s="21">
        <f t="shared" si="5"/>
        <v>0</v>
      </c>
      <c r="N29" s="21">
        <f t="shared" si="5"/>
        <v>0</v>
      </c>
      <c r="O29" s="21">
        <f t="shared" si="5"/>
        <v>0</v>
      </c>
      <c r="P29" s="21">
        <f t="shared" si="5"/>
        <v>0</v>
      </c>
      <c r="Q29" s="20">
        <f>SUM(F29:P29)</f>
        <v>0</v>
      </c>
      <c r="R29" s="810"/>
      <c r="S29" s="17"/>
    </row>
    <row r="30" spans="2:19" ht="21.75" customHeight="1" outlineLevel="1" x14ac:dyDescent="0.35">
      <c r="B30" s="7"/>
      <c r="C30" s="1581" t="s">
        <v>62</v>
      </c>
      <c r="D30" s="1582"/>
      <c r="E30" s="1583"/>
      <c r="F30" s="19" t="str">
        <f t="shared" ref="F30:Q30" si="6">IF(F10&gt;0,F29/F10,"")</f>
        <v/>
      </c>
      <c r="G30" s="19" t="str">
        <f t="shared" si="6"/>
        <v/>
      </c>
      <c r="H30" s="19" t="str">
        <f t="shared" si="6"/>
        <v/>
      </c>
      <c r="I30" s="19" t="str">
        <f t="shared" si="6"/>
        <v/>
      </c>
      <c r="J30" s="19" t="str">
        <f t="shared" si="6"/>
        <v/>
      </c>
      <c r="K30" s="19" t="str">
        <f t="shared" si="6"/>
        <v/>
      </c>
      <c r="L30" s="19" t="str">
        <f t="shared" si="6"/>
        <v/>
      </c>
      <c r="M30" s="19" t="str">
        <f t="shared" si="6"/>
        <v/>
      </c>
      <c r="N30" s="19" t="str">
        <f t="shared" si="6"/>
        <v/>
      </c>
      <c r="O30" s="19" t="str">
        <f t="shared" si="6"/>
        <v/>
      </c>
      <c r="P30" s="19" t="str">
        <f t="shared" si="6"/>
        <v/>
      </c>
      <c r="Q30" s="18" t="str">
        <f t="shared" si="6"/>
        <v/>
      </c>
      <c r="R30" s="809"/>
      <c r="S30" s="17"/>
    </row>
    <row r="31" spans="2:19" ht="21.75" customHeight="1" outlineLevel="1" thickBot="1" x14ac:dyDescent="0.4">
      <c r="B31" s="7"/>
      <c r="C31" s="1548" t="s">
        <v>61</v>
      </c>
      <c r="D31" s="1549"/>
      <c r="E31" s="1550"/>
      <c r="F31" s="840" t="str">
        <f t="shared" ref="F31:Q31" si="7">IF(F29&gt;0,F29/$Q$29,"")</f>
        <v/>
      </c>
      <c r="G31" s="840" t="str">
        <f t="shared" si="7"/>
        <v/>
      </c>
      <c r="H31" s="840" t="str">
        <f t="shared" si="7"/>
        <v/>
      </c>
      <c r="I31" s="840" t="str">
        <f t="shared" si="7"/>
        <v/>
      </c>
      <c r="J31" s="840" t="str">
        <f t="shared" si="7"/>
        <v/>
      </c>
      <c r="K31" s="840" t="str">
        <f t="shared" si="7"/>
        <v/>
      </c>
      <c r="L31" s="840" t="str">
        <f t="shared" si="7"/>
        <v/>
      </c>
      <c r="M31" s="840" t="str">
        <f t="shared" si="7"/>
        <v/>
      </c>
      <c r="N31" s="840" t="str">
        <f t="shared" si="7"/>
        <v/>
      </c>
      <c r="O31" s="840" t="str">
        <f t="shared" si="7"/>
        <v/>
      </c>
      <c r="P31" s="840" t="str">
        <f t="shared" si="7"/>
        <v/>
      </c>
      <c r="Q31" s="841" t="str">
        <f t="shared" si="7"/>
        <v/>
      </c>
      <c r="R31" s="809"/>
      <c r="S31" s="17"/>
    </row>
    <row r="32" spans="2:19" ht="30.75" customHeight="1" x14ac:dyDescent="0.35">
      <c r="B32" s="176"/>
      <c r="C32" s="866" t="str">
        <f>"&lt;  Summary (Projections and Accomplishments for "&amp;IF('5700 Main (2)'!$Q$38&gt;0, "Q1 ","")&amp;IF('5700 Main (2)'!$Q$59&gt;0,"Q2 ","")&amp;IF('5700 Main (2)'!$Q$80&gt;0,"Q3 ","")&amp;IF('5700 Main (2)'!$Q$101&gt;0,"Q4","")&amp;" )"</f>
        <v>&lt;  Summary (Projections and Accomplishments for  )</v>
      </c>
      <c r="D32" s="862"/>
      <c r="E32" s="862"/>
      <c r="F32" s="862"/>
      <c r="G32" s="862"/>
      <c r="H32" s="862"/>
      <c r="I32" s="862"/>
      <c r="J32" s="863"/>
      <c r="K32" s="863"/>
      <c r="L32" s="863"/>
      <c r="M32" s="863"/>
      <c r="N32" s="863"/>
      <c r="O32" s="863"/>
      <c r="P32" s="863"/>
      <c r="Q32" s="868"/>
      <c r="R32" s="7"/>
    </row>
    <row r="33" spans="2:18" ht="7.5" customHeight="1" thickBot="1" x14ac:dyDescent="0.4">
      <c r="B33" s="176"/>
      <c r="C33" s="867"/>
      <c r="D33" s="864"/>
      <c r="E33" s="864"/>
      <c r="F33" s="864"/>
      <c r="G33" s="864"/>
      <c r="H33" s="864"/>
      <c r="I33" s="864"/>
      <c r="J33" s="864"/>
      <c r="K33" s="864"/>
      <c r="L33" s="864"/>
      <c r="M33" s="864"/>
      <c r="N33" s="864"/>
      <c r="O33" s="864"/>
      <c r="P33" s="864"/>
      <c r="Q33" s="869"/>
      <c r="R33" s="7"/>
    </row>
    <row r="34" spans="2:18" ht="29.25" customHeight="1" outlineLevel="1" thickBot="1" x14ac:dyDescent="0.55000000000000004">
      <c r="B34" s="818" t="s">
        <v>55</v>
      </c>
      <c r="C34" s="790" t="s">
        <v>92</v>
      </c>
      <c r="D34" s="1228"/>
      <c r="E34" s="168" t="str">
        <f>Start!U13</f>
        <v/>
      </c>
      <c r="F34" s="1231" t="str">
        <f>Start!AG20</f>
        <v/>
      </c>
      <c r="G34" s="791" t="str">
        <f>Start!AG21</f>
        <v/>
      </c>
      <c r="H34" s="167" t="s">
        <v>91</v>
      </c>
      <c r="I34" s="166" t="str">
        <f>Start!$AG$22</f>
        <v/>
      </c>
      <c r="J34" s="879" t="e">
        <f>LOOKUP(Start!$AG$22,Start!$F$51:$F$62,Start!$G$51:$G$62)</f>
        <v>#N/A</v>
      </c>
      <c r="K34" s="792"/>
      <c r="L34" s="168"/>
      <c r="M34" s="793"/>
      <c r="N34" s="172"/>
      <c r="O34" s="1500" t="str">
        <f>'5700 Main (2)'!$O$3</f>
        <v>Total Program Accomplishments</v>
      </c>
      <c r="P34" s="1501"/>
      <c r="Q34" s="1502"/>
      <c r="R34" s="7"/>
    </row>
    <row r="35" spans="2:18" s="147" customFormat="1" ht="38.25" customHeight="1" outlineLevel="1" thickBot="1" x14ac:dyDescent="0.4">
      <c r="B35" s="805"/>
      <c r="C35" s="1515" t="s">
        <v>101</v>
      </c>
      <c r="D35" s="1516"/>
      <c r="E35" s="1517"/>
      <c r="F35" s="1521" t="s">
        <v>89</v>
      </c>
      <c r="G35" s="1522"/>
      <c r="H35" s="1521" t="s">
        <v>88</v>
      </c>
      <c r="I35" s="1523"/>
      <c r="J35" s="1496" t="s">
        <v>100</v>
      </c>
      <c r="K35" s="1496" t="s">
        <v>99</v>
      </c>
      <c r="L35" s="1496" t="s">
        <v>85</v>
      </c>
      <c r="M35" s="1496" t="s">
        <v>84</v>
      </c>
      <c r="N35" s="1496" t="s">
        <v>83</v>
      </c>
      <c r="O35" s="1496" t="s">
        <v>82</v>
      </c>
      <c r="P35" s="1496" t="s">
        <v>81</v>
      </c>
      <c r="Q35" s="1498" t="s">
        <v>28</v>
      </c>
      <c r="R35" s="805"/>
    </row>
    <row r="36" spans="2:18" ht="15.75" customHeight="1" outlineLevel="1" thickBot="1" x14ac:dyDescent="0.4">
      <c r="B36" s="7"/>
      <c r="C36" s="1518"/>
      <c r="D36" s="1519"/>
      <c r="E36" s="1520"/>
      <c r="F36" s="173" t="s">
        <v>79</v>
      </c>
      <c r="G36" s="173" t="s">
        <v>98</v>
      </c>
      <c r="H36" s="173" t="s">
        <v>79</v>
      </c>
      <c r="I36" s="173" t="s">
        <v>98</v>
      </c>
      <c r="J36" s="1497"/>
      <c r="K36" s="1497"/>
      <c r="L36" s="1497"/>
      <c r="M36" s="1497"/>
      <c r="N36" s="1497"/>
      <c r="O36" s="1497"/>
      <c r="P36" s="1497"/>
      <c r="Q36" s="1499"/>
      <c r="R36" s="7"/>
    </row>
    <row r="37" spans="2:18" ht="15.75" customHeight="1" outlineLevel="1" thickBot="1" x14ac:dyDescent="0.4">
      <c r="B37" s="7"/>
      <c r="C37" s="1512" t="s">
        <v>280</v>
      </c>
      <c r="D37" s="1513"/>
      <c r="E37" s="1513"/>
      <c r="F37" s="1513"/>
      <c r="G37" s="1513"/>
      <c r="H37" s="1513"/>
      <c r="I37" s="1513"/>
      <c r="J37" s="1513"/>
      <c r="K37" s="1513"/>
      <c r="L37" s="1513"/>
      <c r="M37" s="1513"/>
      <c r="N37" s="1513"/>
      <c r="O37" s="1513"/>
      <c r="P37" s="1513"/>
      <c r="Q37" s="1514"/>
      <c r="R37" s="7"/>
    </row>
    <row r="38" spans="2:18" ht="15.75" customHeight="1" outlineLevel="1" x14ac:dyDescent="0.35">
      <c r="B38" s="7"/>
      <c r="C38" s="1503" t="s">
        <v>97</v>
      </c>
      <c r="D38" s="1504"/>
      <c r="E38" s="1504"/>
      <c r="F38" s="49"/>
      <c r="G38" s="49"/>
      <c r="H38" s="49"/>
      <c r="I38" s="49"/>
      <c r="J38" s="49"/>
      <c r="K38" s="49"/>
      <c r="L38" s="49"/>
      <c r="M38" s="49"/>
      <c r="N38" s="49"/>
      <c r="O38" s="49"/>
      <c r="P38" s="49"/>
      <c r="Q38" s="20">
        <f>IF(SUM(F38:P38)&gt;0, SUM(F38:P38),0)</f>
        <v>0</v>
      </c>
      <c r="R38" s="7"/>
    </row>
    <row r="39" spans="2:18" ht="15.75" customHeight="1" outlineLevel="1" x14ac:dyDescent="0.35">
      <c r="B39" s="7"/>
      <c r="C39" s="937" t="s">
        <v>500</v>
      </c>
      <c r="D39" s="938"/>
      <c r="E39" s="939"/>
      <c r="F39" s="49"/>
      <c r="G39" s="49"/>
      <c r="H39" s="49"/>
      <c r="I39" s="49"/>
      <c r="J39" s="49"/>
      <c r="K39" s="49"/>
      <c r="L39" s="49"/>
      <c r="M39" s="49"/>
      <c r="N39" s="49"/>
      <c r="O39" s="49"/>
      <c r="P39" s="49"/>
      <c r="Q39" s="20" t="str">
        <f>IF(SUM(F39:P39)&gt;0, SUM(F39:P39),"")</f>
        <v/>
      </c>
      <c r="R39" s="7"/>
    </row>
    <row r="40" spans="2:18" ht="15.75" customHeight="1" outlineLevel="1" x14ac:dyDescent="0.35">
      <c r="B40" s="7"/>
      <c r="C40" s="1508" t="s">
        <v>96</v>
      </c>
      <c r="D40" s="1509"/>
      <c r="E40" s="872" t="s">
        <v>95</v>
      </c>
      <c r="F40" s="45"/>
      <c r="G40" s="45"/>
      <c r="H40" s="45"/>
      <c r="I40" s="45"/>
      <c r="J40" s="45"/>
      <c r="K40" s="45"/>
      <c r="L40" s="45"/>
      <c r="M40" s="45"/>
      <c r="N40" s="45"/>
      <c r="O40" s="45"/>
      <c r="P40" s="45"/>
      <c r="Q40" s="26" t="str">
        <f t="shared" ref="Q40:Q52" si="8">IF(SUM(F40:P40)&gt;0, SUM(F40:P40), "")</f>
        <v/>
      </c>
      <c r="R40" s="7"/>
    </row>
    <row r="41" spans="2:18" ht="15.75" customHeight="1" outlineLevel="1" thickBot="1" x14ac:dyDescent="0.4">
      <c r="B41" s="7"/>
      <c r="C41" s="1546"/>
      <c r="D41" s="1547"/>
      <c r="E41" s="885" t="s">
        <v>76</v>
      </c>
      <c r="F41" s="882"/>
      <c r="G41" s="882"/>
      <c r="H41" s="882"/>
      <c r="I41" s="882"/>
      <c r="J41" s="882"/>
      <c r="K41" s="882"/>
      <c r="L41" s="882"/>
      <c r="M41" s="882"/>
      <c r="N41" s="882"/>
      <c r="O41" s="882"/>
      <c r="P41" s="882"/>
      <c r="Q41" s="883" t="str">
        <f t="shared" si="8"/>
        <v/>
      </c>
      <c r="R41" s="7"/>
    </row>
    <row r="42" spans="2:18" ht="15.75" customHeight="1" outlineLevel="1" x14ac:dyDescent="0.35">
      <c r="B42" s="7"/>
      <c r="C42" s="1543" t="s">
        <v>72</v>
      </c>
      <c r="D42" s="1544"/>
      <c r="E42" s="1545"/>
      <c r="F42" s="884"/>
      <c r="G42" s="884"/>
      <c r="H42" s="884"/>
      <c r="I42" s="884"/>
      <c r="J42" s="884"/>
      <c r="K42" s="884"/>
      <c r="L42" s="884"/>
      <c r="M42" s="884"/>
      <c r="N42" s="884"/>
      <c r="O42" s="884"/>
      <c r="P42" s="884"/>
      <c r="Q42" s="20" t="str">
        <f t="shared" si="8"/>
        <v/>
      </c>
      <c r="R42" s="7"/>
    </row>
    <row r="43" spans="2:18" ht="15.75" customHeight="1" outlineLevel="1" x14ac:dyDescent="0.35">
      <c r="B43" s="7"/>
      <c r="C43" s="1491" t="s">
        <v>71</v>
      </c>
      <c r="D43" s="1535"/>
      <c r="E43" s="1536"/>
      <c r="F43" s="45"/>
      <c r="G43" s="45"/>
      <c r="H43" s="45"/>
      <c r="I43" s="45"/>
      <c r="J43" s="45"/>
      <c r="K43" s="45"/>
      <c r="L43" s="45"/>
      <c r="M43" s="45"/>
      <c r="N43" s="45"/>
      <c r="O43" s="45"/>
      <c r="P43" s="45"/>
      <c r="Q43" s="20" t="str">
        <f t="shared" si="8"/>
        <v/>
      </c>
      <c r="R43" s="7"/>
    </row>
    <row r="44" spans="2:18" outlineLevel="1" x14ac:dyDescent="0.35">
      <c r="B44" s="7"/>
      <c r="C44" s="1491" t="s">
        <v>70</v>
      </c>
      <c r="D44" s="1535"/>
      <c r="E44" s="1536"/>
      <c r="F44" s="45"/>
      <c r="G44" s="45"/>
      <c r="H44" s="45"/>
      <c r="I44" s="45"/>
      <c r="J44" s="45"/>
      <c r="K44" s="45"/>
      <c r="L44" s="45"/>
      <c r="M44" s="45"/>
      <c r="N44" s="45"/>
      <c r="O44" s="45"/>
      <c r="P44" s="45"/>
      <c r="Q44" s="20" t="str">
        <f t="shared" si="8"/>
        <v/>
      </c>
      <c r="R44" s="7"/>
    </row>
    <row r="45" spans="2:18" outlineLevel="1" x14ac:dyDescent="0.35">
      <c r="B45" s="7"/>
      <c r="C45" s="1491" t="s">
        <v>69</v>
      </c>
      <c r="D45" s="1535"/>
      <c r="E45" s="1536"/>
      <c r="F45" s="45"/>
      <c r="G45" s="45"/>
      <c r="H45" s="45"/>
      <c r="I45" s="45"/>
      <c r="J45" s="45"/>
      <c r="K45" s="45"/>
      <c r="L45" s="45"/>
      <c r="M45" s="45"/>
      <c r="N45" s="45"/>
      <c r="O45" s="45"/>
      <c r="P45" s="45"/>
      <c r="Q45" s="20" t="str">
        <f t="shared" si="8"/>
        <v/>
      </c>
      <c r="R45" s="7"/>
    </row>
    <row r="46" spans="2:18" outlineLevel="1" x14ac:dyDescent="0.35">
      <c r="B46" s="7"/>
      <c r="C46" s="1491" t="s">
        <v>68</v>
      </c>
      <c r="D46" s="1535"/>
      <c r="E46" s="1536"/>
      <c r="F46" s="45"/>
      <c r="G46" s="45"/>
      <c r="H46" s="45"/>
      <c r="I46" s="45"/>
      <c r="J46" s="45"/>
      <c r="K46" s="45"/>
      <c r="L46" s="45"/>
      <c r="M46" s="45"/>
      <c r="N46" s="45"/>
      <c r="O46" s="45"/>
      <c r="P46" s="45"/>
      <c r="Q46" s="20" t="str">
        <f t="shared" si="8"/>
        <v/>
      </c>
      <c r="R46" s="7"/>
    </row>
    <row r="47" spans="2:18" outlineLevel="1" x14ac:dyDescent="0.35">
      <c r="B47" s="7"/>
      <c r="C47" s="1491" t="s">
        <v>67</v>
      </c>
      <c r="D47" s="1535"/>
      <c r="E47" s="1536"/>
      <c r="F47" s="45"/>
      <c r="G47" s="45"/>
      <c r="H47" s="45"/>
      <c r="I47" s="45"/>
      <c r="J47" s="45"/>
      <c r="K47" s="45"/>
      <c r="L47" s="45"/>
      <c r="M47" s="45"/>
      <c r="N47" s="45"/>
      <c r="O47" s="45"/>
      <c r="P47" s="45"/>
      <c r="Q47" s="20" t="str">
        <f t="shared" si="8"/>
        <v/>
      </c>
      <c r="R47" s="7"/>
    </row>
    <row r="48" spans="2:18" outlineLevel="1" x14ac:dyDescent="0.35">
      <c r="B48" s="7"/>
      <c r="C48" s="1491" t="s">
        <v>66</v>
      </c>
      <c r="D48" s="1535"/>
      <c r="E48" s="1536"/>
      <c r="F48" s="45"/>
      <c r="G48" s="45"/>
      <c r="H48" s="45"/>
      <c r="I48" s="45"/>
      <c r="J48" s="45"/>
      <c r="K48" s="45"/>
      <c r="L48" s="45"/>
      <c r="M48" s="45"/>
      <c r="N48" s="45"/>
      <c r="O48" s="45"/>
      <c r="P48" s="45"/>
      <c r="Q48" s="20" t="str">
        <f t="shared" si="8"/>
        <v/>
      </c>
      <c r="R48" s="7"/>
    </row>
    <row r="49" spans="2:19" outlineLevel="1" x14ac:dyDescent="0.35">
      <c r="B49" s="7"/>
      <c r="C49" s="1491" t="s">
        <v>276</v>
      </c>
      <c r="D49" s="1537"/>
      <c r="E49" s="1538"/>
      <c r="F49" s="45"/>
      <c r="G49" s="45"/>
      <c r="H49" s="45"/>
      <c r="I49" s="45"/>
      <c r="J49" s="45"/>
      <c r="K49" s="45"/>
      <c r="L49" s="45"/>
      <c r="M49" s="45"/>
      <c r="N49" s="45"/>
      <c r="O49" s="45"/>
      <c r="P49" s="45"/>
      <c r="Q49" s="20" t="str">
        <f t="shared" si="8"/>
        <v/>
      </c>
      <c r="R49" s="7"/>
      <c r="S49" s="15"/>
    </row>
    <row r="50" spans="2:19" outlineLevel="1" x14ac:dyDescent="0.35">
      <c r="B50" s="7"/>
      <c r="C50" s="1491" t="s">
        <v>65</v>
      </c>
      <c r="D50" s="1539"/>
      <c r="E50" s="1540"/>
      <c r="F50" s="45"/>
      <c r="G50" s="45"/>
      <c r="H50" s="45"/>
      <c r="I50" s="45"/>
      <c r="J50" s="45"/>
      <c r="K50" s="45"/>
      <c r="L50" s="45"/>
      <c r="M50" s="45"/>
      <c r="N50" s="45"/>
      <c r="O50" s="45"/>
      <c r="P50" s="45"/>
      <c r="Q50" s="20" t="str">
        <f t="shared" si="8"/>
        <v/>
      </c>
      <c r="R50" s="7"/>
      <c r="S50" s="15"/>
    </row>
    <row r="51" spans="2:19" outlineLevel="1" x14ac:dyDescent="0.35">
      <c r="B51" s="7"/>
      <c r="C51" s="1491" t="s">
        <v>64</v>
      </c>
      <c r="D51" s="1539"/>
      <c r="E51" s="1540"/>
      <c r="F51" s="45"/>
      <c r="G51" s="45"/>
      <c r="H51" s="45"/>
      <c r="I51" s="45"/>
      <c r="J51" s="45"/>
      <c r="K51" s="45"/>
      <c r="L51" s="45"/>
      <c r="M51" s="45"/>
      <c r="N51" s="45"/>
      <c r="O51" s="45"/>
      <c r="P51" s="45"/>
      <c r="Q51" s="20" t="str">
        <f t="shared" si="8"/>
        <v/>
      </c>
      <c r="R51" s="7"/>
      <c r="S51" s="15"/>
    </row>
    <row r="52" spans="2:19" outlineLevel="1" x14ac:dyDescent="0.35">
      <c r="B52" s="7"/>
      <c r="C52" s="1532" t="s">
        <v>63</v>
      </c>
      <c r="D52" s="1533"/>
      <c r="E52" s="1534"/>
      <c r="F52" s="47"/>
      <c r="G52" s="47"/>
      <c r="H52" s="47"/>
      <c r="I52" s="47"/>
      <c r="J52" s="47"/>
      <c r="K52" s="47"/>
      <c r="L52" s="47"/>
      <c r="M52" s="47"/>
      <c r="N52" s="47"/>
      <c r="O52" s="47"/>
      <c r="P52" s="47"/>
      <c r="Q52" s="801" t="str">
        <f t="shared" si="8"/>
        <v/>
      </c>
      <c r="R52" s="7"/>
      <c r="S52" s="15"/>
    </row>
    <row r="53" spans="2:19" ht="17.25" customHeight="1" x14ac:dyDescent="0.35">
      <c r="B53" s="7"/>
      <c r="C53" s="1541" t="str">
        <f>"&lt; Q1 "&amp;IF(Q38=0,"(No Inspections)","")</f>
        <v>&lt; Q1 (No Inspections)</v>
      </c>
      <c r="D53" s="1542"/>
      <c r="E53" s="176"/>
      <c r="F53" s="176"/>
      <c r="G53" s="176"/>
      <c r="H53" s="176"/>
      <c r="I53" s="176"/>
      <c r="J53" s="176"/>
      <c r="K53" s="176"/>
      <c r="L53" s="176"/>
      <c r="M53" s="176"/>
      <c r="N53" s="176"/>
      <c r="O53" s="176"/>
      <c r="P53" s="176"/>
      <c r="Q53" s="830"/>
      <c r="R53" s="7"/>
      <c r="S53" s="15"/>
    </row>
    <row r="54" spans="2:19" ht="9.75" customHeight="1" thickBot="1" x14ac:dyDescent="0.4">
      <c r="B54" s="7"/>
      <c r="C54" s="870"/>
      <c r="D54" s="837"/>
      <c r="E54" s="837"/>
      <c r="F54" s="837"/>
      <c r="G54" s="837"/>
      <c r="H54" s="837"/>
      <c r="I54" s="837"/>
      <c r="J54" s="837"/>
      <c r="K54" s="837"/>
      <c r="L54" s="837"/>
      <c r="M54" s="837"/>
      <c r="N54" s="837"/>
      <c r="O54" s="837"/>
      <c r="P54" s="837"/>
      <c r="Q54" s="871"/>
      <c r="R54" s="7"/>
      <c r="S54" s="15"/>
    </row>
    <row r="55" spans="2:19" ht="25.5" customHeight="1" outlineLevel="1" thickBot="1" x14ac:dyDescent="0.5">
      <c r="B55" s="804" t="s">
        <v>58</v>
      </c>
      <c r="C55" s="1527" t="s">
        <v>92</v>
      </c>
      <c r="D55" s="1528"/>
      <c r="E55" s="168" t="str">
        <f>Start!U13</f>
        <v/>
      </c>
      <c r="F55" s="1231" t="str">
        <f>Start!AG20</f>
        <v/>
      </c>
      <c r="G55" s="775" t="str">
        <f>Start!AG21</f>
        <v/>
      </c>
      <c r="H55" s="167" t="s">
        <v>91</v>
      </c>
      <c r="I55" s="170" t="e">
        <f>LOOKUP(Start!$AG$22,Start!$F$51:$F$62,Start!$H$51:$H$62)</f>
        <v>#N/A</v>
      </c>
      <c r="J55" s="170" t="e">
        <f>LOOKUP(Start!$AG$22,Start!$F$51:$F$62,Start!$I$51:$I$62)</f>
        <v>#N/A</v>
      </c>
      <c r="K55" s="172"/>
      <c r="L55" s="168"/>
      <c r="M55" s="168"/>
      <c r="N55" s="172"/>
      <c r="O55" s="1500" t="str">
        <f>'5700 Main (2)'!$O$3</f>
        <v>Total Program Accomplishments</v>
      </c>
      <c r="P55" s="1501"/>
      <c r="Q55" s="1502"/>
      <c r="R55" s="7"/>
      <c r="S55" s="15"/>
    </row>
    <row r="56" spans="2:19" ht="27.75" customHeight="1" outlineLevel="1" thickBot="1" x14ac:dyDescent="0.4">
      <c r="B56" s="7"/>
      <c r="C56" s="1515" t="s">
        <v>101</v>
      </c>
      <c r="D56" s="1516"/>
      <c r="E56" s="1517"/>
      <c r="F56" s="1521" t="s">
        <v>89</v>
      </c>
      <c r="G56" s="1522"/>
      <c r="H56" s="1521" t="s">
        <v>88</v>
      </c>
      <c r="I56" s="1523"/>
      <c r="J56" s="1496" t="s">
        <v>100</v>
      </c>
      <c r="K56" s="1496" t="s">
        <v>99</v>
      </c>
      <c r="L56" s="1496" t="s">
        <v>85</v>
      </c>
      <c r="M56" s="1496" t="s">
        <v>84</v>
      </c>
      <c r="N56" s="1496" t="s">
        <v>83</v>
      </c>
      <c r="O56" s="1496" t="s">
        <v>82</v>
      </c>
      <c r="P56" s="1496" t="s">
        <v>81</v>
      </c>
      <c r="Q56" s="1498" t="s">
        <v>28</v>
      </c>
      <c r="R56" s="7"/>
      <c r="S56" s="15"/>
    </row>
    <row r="57" spans="2:19" ht="28.5" customHeight="1" outlineLevel="1" thickBot="1" x14ac:dyDescent="0.4">
      <c r="B57" s="7"/>
      <c r="C57" s="1518"/>
      <c r="D57" s="1519"/>
      <c r="E57" s="1520"/>
      <c r="F57" s="173" t="s">
        <v>79</v>
      </c>
      <c r="G57" s="173" t="s">
        <v>98</v>
      </c>
      <c r="H57" s="173" t="s">
        <v>79</v>
      </c>
      <c r="I57" s="173" t="s">
        <v>98</v>
      </c>
      <c r="J57" s="1497"/>
      <c r="K57" s="1497"/>
      <c r="L57" s="1497"/>
      <c r="M57" s="1497"/>
      <c r="N57" s="1497"/>
      <c r="O57" s="1497"/>
      <c r="P57" s="1497"/>
      <c r="Q57" s="1499"/>
      <c r="R57" s="7"/>
      <c r="S57" s="15"/>
    </row>
    <row r="58" spans="2:19" ht="15" outlineLevel="1" thickBot="1" x14ac:dyDescent="0.4">
      <c r="B58" s="7"/>
      <c r="C58" s="1512" t="s">
        <v>280</v>
      </c>
      <c r="D58" s="1513"/>
      <c r="E58" s="1513"/>
      <c r="F58" s="1513"/>
      <c r="G58" s="1513"/>
      <c r="H58" s="1513"/>
      <c r="I58" s="1513"/>
      <c r="J58" s="1513"/>
      <c r="K58" s="1513"/>
      <c r="L58" s="1513"/>
      <c r="M58" s="1513"/>
      <c r="N58" s="1513"/>
      <c r="O58" s="1513"/>
      <c r="P58" s="1513"/>
      <c r="Q58" s="1514"/>
      <c r="R58" s="7"/>
      <c r="S58" s="15"/>
    </row>
    <row r="59" spans="2:19" outlineLevel="1" x14ac:dyDescent="0.35">
      <c r="B59" s="7"/>
      <c r="C59" s="1503" t="s">
        <v>97</v>
      </c>
      <c r="D59" s="1504"/>
      <c r="E59" s="1504"/>
      <c r="F59" s="49"/>
      <c r="G59" s="49"/>
      <c r="H59" s="49"/>
      <c r="I59" s="49"/>
      <c r="J59" s="49"/>
      <c r="K59" s="49"/>
      <c r="L59" s="49"/>
      <c r="M59" s="49"/>
      <c r="N59" s="49"/>
      <c r="O59" s="49"/>
      <c r="P59" s="49"/>
      <c r="Q59" s="20">
        <f>IF(SUM(F59:P59)&gt;0, SUM(F59:P59),0)</f>
        <v>0</v>
      </c>
      <c r="R59" s="7"/>
      <c r="S59" s="15"/>
    </row>
    <row r="60" spans="2:19" outlineLevel="1" x14ac:dyDescent="0.35">
      <c r="B60" s="7"/>
      <c r="C60" s="937" t="s">
        <v>500</v>
      </c>
      <c r="D60" s="938"/>
      <c r="E60" s="939"/>
      <c r="F60" s="49"/>
      <c r="G60" s="49"/>
      <c r="H60" s="49"/>
      <c r="I60" s="49"/>
      <c r="J60" s="49"/>
      <c r="K60" s="49"/>
      <c r="L60" s="49"/>
      <c r="M60" s="49"/>
      <c r="N60" s="49"/>
      <c r="O60" s="49"/>
      <c r="P60" s="49"/>
      <c r="Q60" s="20" t="str">
        <f>IF(SUM(F60:P60)&gt;0, SUM(F60:P60),"")</f>
        <v/>
      </c>
      <c r="R60" s="7"/>
      <c r="S60" s="15"/>
    </row>
    <row r="61" spans="2:19" outlineLevel="1" x14ac:dyDescent="0.35">
      <c r="B61" s="7"/>
      <c r="C61" s="1508" t="s">
        <v>96</v>
      </c>
      <c r="D61" s="1509"/>
      <c r="E61" s="872" t="s">
        <v>95</v>
      </c>
      <c r="F61" s="45"/>
      <c r="G61" s="45"/>
      <c r="H61" s="45"/>
      <c r="I61" s="45"/>
      <c r="J61" s="45"/>
      <c r="K61" s="45"/>
      <c r="L61" s="45"/>
      <c r="M61" s="45"/>
      <c r="N61" s="45"/>
      <c r="O61" s="45"/>
      <c r="P61" s="45"/>
      <c r="Q61" s="20" t="str">
        <f t="shared" ref="Q61:Q73" si="9">IF(SUM(F61:P61)&gt;0, SUM(F61:P61),"")</f>
        <v/>
      </c>
      <c r="R61" s="7"/>
      <c r="S61" s="15"/>
    </row>
    <row r="62" spans="2:19" ht="15" outlineLevel="1" thickBot="1" x14ac:dyDescent="0.4">
      <c r="B62" s="7"/>
      <c r="C62" s="1510"/>
      <c r="D62" s="1511"/>
      <c r="E62" s="48" t="s">
        <v>76</v>
      </c>
      <c r="F62" s="882"/>
      <c r="G62" s="882"/>
      <c r="H62" s="882"/>
      <c r="I62" s="882"/>
      <c r="J62" s="882"/>
      <c r="K62" s="882"/>
      <c r="L62" s="882"/>
      <c r="M62" s="882"/>
      <c r="N62" s="882"/>
      <c r="O62" s="882"/>
      <c r="P62" s="882"/>
      <c r="Q62" s="46" t="str">
        <f t="shared" si="9"/>
        <v/>
      </c>
      <c r="R62" s="7"/>
      <c r="S62" s="15"/>
    </row>
    <row r="63" spans="2:19" ht="15" outlineLevel="1" thickTop="1" x14ac:dyDescent="0.35">
      <c r="B63" s="7"/>
      <c r="C63" s="1505" t="s">
        <v>72</v>
      </c>
      <c r="D63" s="1506"/>
      <c r="E63" s="1507"/>
      <c r="F63" s="884"/>
      <c r="G63" s="884"/>
      <c r="H63" s="884"/>
      <c r="I63" s="884"/>
      <c r="J63" s="884"/>
      <c r="K63" s="884"/>
      <c r="L63" s="884"/>
      <c r="M63" s="884"/>
      <c r="N63" s="884"/>
      <c r="O63" s="884"/>
      <c r="P63" s="884"/>
      <c r="Q63" s="20" t="str">
        <f t="shared" si="9"/>
        <v/>
      </c>
      <c r="R63" s="7"/>
      <c r="S63" s="15"/>
    </row>
    <row r="64" spans="2:19" outlineLevel="1" x14ac:dyDescent="0.35">
      <c r="B64" s="7"/>
      <c r="C64" s="1491" t="s">
        <v>71</v>
      </c>
      <c r="D64" s="1494"/>
      <c r="E64" s="1495"/>
      <c r="F64" s="49"/>
      <c r="G64" s="49"/>
      <c r="H64" s="49"/>
      <c r="I64" s="49"/>
      <c r="J64" s="49"/>
      <c r="K64" s="49"/>
      <c r="L64" s="49"/>
      <c r="M64" s="49"/>
      <c r="N64" s="49"/>
      <c r="O64" s="49"/>
      <c r="P64" s="49"/>
      <c r="Q64" s="20" t="str">
        <f t="shared" si="9"/>
        <v/>
      </c>
      <c r="R64" s="7"/>
      <c r="S64" s="15"/>
    </row>
    <row r="65" spans="2:19" outlineLevel="1" x14ac:dyDescent="0.35">
      <c r="B65" s="7"/>
      <c r="C65" s="1491" t="s">
        <v>70</v>
      </c>
      <c r="D65" s="1494"/>
      <c r="E65" s="1495"/>
      <c r="F65" s="49"/>
      <c r="G65" s="49"/>
      <c r="H65" s="49"/>
      <c r="I65" s="49"/>
      <c r="J65" s="49"/>
      <c r="K65" s="49"/>
      <c r="L65" s="49"/>
      <c r="M65" s="49"/>
      <c r="N65" s="49"/>
      <c r="O65" s="49"/>
      <c r="P65" s="49"/>
      <c r="Q65" s="20" t="str">
        <f t="shared" si="9"/>
        <v/>
      </c>
      <c r="R65" s="7"/>
      <c r="S65" s="15"/>
    </row>
    <row r="66" spans="2:19" outlineLevel="1" x14ac:dyDescent="0.35">
      <c r="B66" s="7"/>
      <c r="C66" s="1491" t="s">
        <v>69</v>
      </c>
      <c r="D66" s="1494"/>
      <c r="E66" s="1495"/>
      <c r="F66" s="45"/>
      <c r="G66" s="45"/>
      <c r="H66" s="45"/>
      <c r="I66" s="45"/>
      <c r="J66" s="45"/>
      <c r="K66" s="45"/>
      <c r="L66" s="45"/>
      <c r="M66" s="45"/>
      <c r="N66" s="45"/>
      <c r="O66" s="45"/>
      <c r="P66" s="45"/>
      <c r="Q66" s="20" t="str">
        <f t="shared" si="9"/>
        <v/>
      </c>
      <c r="R66" s="7"/>
      <c r="S66" s="15"/>
    </row>
    <row r="67" spans="2:19" ht="15" outlineLevel="1" thickBot="1" x14ac:dyDescent="0.4">
      <c r="B67" s="7"/>
      <c r="C67" s="1491" t="s">
        <v>68</v>
      </c>
      <c r="D67" s="1494"/>
      <c r="E67" s="1495"/>
      <c r="F67" s="882"/>
      <c r="G67" s="882"/>
      <c r="H67" s="882"/>
      <c r="I67" s="882"/>
      <c r="J67" s="882"/>
      <c r="K67" s="882"/>
      <c r="L67" s="882"/>
      <c r="M67" s="882"/>
      <c r="N67" s="882"/>
      <c r="O67" s="882"/>
      <c r="P67" s="882"/>
      <c r="Q67" s="20" t="str">
        <f t="shared" si="9"/>
        <v/>
      </c>
      <c r="R67" s="7"/>
      <c r="S67" s="15"/>
    </row>
    <row r="68" spans="2:19" outlineLevel="1" x14ac:dyDescent="0.35">
      <c r="B68" s="7"/>
      <c r="C68" s="1491" t="s">
        <v>67</v>
      </c>
      <c r="D68" s="1494"/>
      <c r="E68" s="1495"/>
      <c r="F68" s="884"/>
      <c r="G68" s="884"/>
      <c r="H68" s="884"/>
      <c r="I68" s="884"/>
      <c r="J68" s="884"/>
      <c r="K68" s="884"/>
      <c r="L68" s="884"/>
      <c r="M68" s="884"/>
      <c r="N68" s="884"/>
      <c r="O68" s="884"/>
      <c r="P68" s="884"/>
      <c r="Q68" s="20" t="str">
        <f t="shared" si="9"/>
        <v/>
      </c>
      <c r="R68" s="7"/>
      <c r="S68" s="15"/>
    </row>
    <row r="69" spans="2:19" outlineLevel="1" x14ac:dyDescent="0.35">
      <c r="B69" s="7"/>
      <c r="C69" s="1491" t="s">
        <v>66</v>
      </c>
      <c r="D69" s="1494"/>
      <c r="E69" s="1495"/>
      <c r="F69" s="49"/>
      <c r="G69" s="49"/>
      <c r="H69" s="49"/>
      <c r="I69" s="49"/>
      <c r="J69" s="49"/>
      <c r="K69" s="49"/>
      <c r="L69" s="49"/>
      <c r="M69" s="49"/>
      <c r="N69" s="49"/>
      <c r="O69" s="49"/>
      <c r="P69" s="49"/>
      <c r="Q69" s="20" t="str">
        <f t="shared" si="9"/>
        <v/>
      </c>
      <c r="R69" s="7"/>
      <c r="S69" s="15"/>
    </row>
    <row r="70" spans="2:19" outlineLevel="1" x14ac:dyDescent="0.35">
      <c r="B70" s="7"/>
      <c r="C70" s="1491" t="s">
        <v>276</v>
      </c>
      <c r="D70" s="1492"/>
      <c r="E70" s="1493"/>
      <c r="F70" s="49"/>
      <c r="G70" s="49"/>
      <c r="H70" s="49"/>
      <c r="I70" s="49"/>
      <c r="J70" s="49"/>
      <c r="K70" s="49"/>
      <c r="L70" s="49"/>
      <c r="M70" s="49"/>
      <c r="N70" s="49"/>
      <c r="O70" s="49"/>
      <c r="P70" s="49"/>
      <c r="Q70" s="20" t="str">
        <f t="shared" si="9"/>
        <v/>
      </c>
      <c r="R70" s="7"/>
      <c r="S70" s="15"/>
    </row>
    <row r="71" spans="2:19" outlineLevel="1" x14ac:dyDescent="0.35">
      <c r="B71" s="7"/>
      <c r="C71" s="1491" t="s">
        <v>65</v>
      </c>
      <c r="D71" s="1492"/>
      <c r="E71" s="1493"/>
      <c r="F71" s="45"/>
      <c r="G71" s="45"/>
      <c r="H71" s="45"/>
      <c r="I71" s="45"/>
      <c r="J71" s="45"/>
      <c r="K71" s="45"/>
      <c r="L71" s="45"/>
      <c r="M71" s="45"/>
      <c r="N71" s="45"/>
      <c r="O71" s="45"/>
      <c r="P71" s="45"/>
      <c r="Q71" s="20" t="str">
        <f t="shared" si="9"/>
        <v/>
      </c>
      <c r="R71" s="7"/>
      <c r="S71" s="15"/>
    </row>
    <row r="72" spans="2:19" ht="15" outlineLevel="1" thickBot="1" x14ac:dyDescent="0.4">
      <c r="B72" s="7"/>
      <c r="C72" s="1491" t="s">
        <v>64</v>
      </c>
      <c r="D72" s="1492"/>
      <c r="E72" s="1493"/>
      <c r="F72" s="882"/>
      <c r="G72" s="882"/>
      <c r="H72" s="882"/>
      <c r="I72" s="882"/>
      <c r="J72" s="882"/>
      <c r="K72" s="882"/>
      <c r="L72" s="882"/>
      <c r="M72" s="882"/>
      <c r="N72" s="882"/>
      <c r="O72" s="882"/>
      <c r="P72" s="882"/>
      <c r="Q72" s="20" t="str">
        <f t="shared" si="9"/>
        <v/>
      </c>
      <c r="R72" s="7"/>
      <c r="S72" s="15"/>
    </row>
    <row r="73" spans="2:19" ht="15" outlineLevel="1" thickBot="1" x14ac:dyDescent="0.4">
      <c r="B73" s="7"/>
      <c r="C73" s="1529" t="s">
        <v>63</v>
      </c>
      <c r="D73" s="1530"/>
      <c r="E73" s="1531"/>
      <c r="F73" s="884"/>
      <c r="G73" s="884"/>
      <c r="H73" s="884"/>
      <c r="I73" s="884"/>
      <c r="J73" s="884"/>
      <c r="K73" s="884"/>
      <c r="L73" s="884"/>
      <c r="M73" s="884"/>
      <c r="N73" s="884"/>
      <c r="O73" s="884"/>
      <c r="P73" s="884"/>
      <c r="Q73" s="883" t="str">
        <f t="shared" si="9"/>
        <v/>
      </c>
      <c r="R73" s="7"/>
      <c r="S73" s="15"/>
    </row>
    <row r="74" spans="2:19" ht="16.5" customHeight="1" x14ac:dyDescent="0.35">
      <c r="B74" s="7"/>
      <c r="C74" s="1480" t="str">
        <f>"&lt; Q2 "&amp;IF(Q59=0,"(No Inspections)","")</f>
        <v>&lt; Q2 (No Inspections)</v>
      </c>
      <c r="D74" s="1481"/>
      <c r="E74" s="854"/>
      <c r="F74" s="835"/>
      <c r="G74" s="835"/>
      <c r="H74" s="835"/>
      <c r="I74" s="835"/>
      <c r="J74" s="835"/>
      <c r="K74" s="835"/>
      <c r="L74" s="835"/>
      <c r="M74" s="835"/>
      <c r="N74" s="835"/>
      <c r="O74" s="835"/>
      <c r="P74" s="835"/>
      <c r="Q74" s="43"/>
      <c r="R74" s="7"/>
      <c r="S74" s="15"/>
    </row>
    <row r="75" spans="2:19" ht="11.25" customHeight="1" thickBot="1" x14ac:dyDescent="0.4">
      <c r="B75" s="7"/>
      <c r="C75" s="873"/>
      <c r="D75" s="853"/>
      <c r="E75" s="853"/>
      <c r="F75" s="839"/>
      <c r="G75" s="839"/>
      <c r="H75" s="839"/>
      <c r="I75" s="839"/>
      <c r="J75" s="839"/>
      <c r="K75" s="839"/>
      <c r="L75" s="839"/>
      <c r="M75" s="839"/>
      <c r="N75" s="839"/>
      <c r="O75" s="839"/>
      <c r="P75" s="839"/>
      <c r="Q75" s="874"/>
      <c r="R75" s="7"/>
      <c r="S75" s="15"/>
    </row>
    <row r="76" spans="2:19" ht="26.25" customHeight="1" outlineLevel="1" thickBot="1" x14ac:dyDescent="0.5">
      <c r="B76" s="804" t="s">
        <v>244</v>
      </c>
      <c r="C76" s="1527" t="s">
        <v>92</v>
      </c>
      <c r="D76" s="1528"/>
      <c r="E76" s="168" t="str">
        <f>Start!U13</f>
        <v/>
      </c>
      <c r="F76" s="1231" t="str">
        <f>Start!AG20</f>
        <v/>
      </c>
      <c r="G76" s="791" t="str">
        <f>Start!AG21</f>
        <v/>
      </c>
      <c r="H76" s="167" t="s">
        <v>91</v>
      </c>
      <c r="I76" s="170" t="e">
        <f>LOOKUP(Start!$AG$22,Start!$F$51:$F$62,Start!$J$51:$J$62)</f>
        <v>#N/A</v>
      </c>
      <c r="J76" s="170" t="e">
        <f>LOOKUP(Start!$AG$22,Start!$F$51:$F$62,Start!$K$51:$K$62)</f>
        <v>#N/A</v>
      </c>
      <c r="K76" s="172"/>
      <c r="L76" s="168"/>
      <c r="M76" s="168"/>
      <c r="N76" s="172"/>
      <c r="O76" s="1500" t="str">
        <f>'5700 Main (2)'!$O$3</f>
        <v>Total Program Accomplishments</v>
      </c>
      <c r="P76" s="1501"/>
      <c r="Q76" s="1502"/>
      <c r="R76" s="7"/>
      <c r="S76" s="15"/>
    </row>
    <row r="77" spans="2:19" ht="15.75" customHeight="1" outlineLevel="1" thickBot="1" x14ac:dyDescent="0.4">
      <c r="B77" s="7"/>
      <c r="C77" s="1515" t="s">
        <v>101</v>
      </c>
      <c r="D77" s="1516"/>
      <c r="E77" s="1517"/>
      <c r="F77" s="1521" t="s">
        <v>89</v>
      </c>
      <c r="G77" s="1522"/>
      <c r="H77" s="1521" t="s">
        <v>88</v>
      </c>
      <c r="I77" s="1523"/>
      <c r="J77" s="1496" t="s">
        <v>100</v>
      </c>
      <c r="K77" s="1496" t="s">
        <v>99</v>
      </c>
      <c r="L77" s="1496" t="s">
        <v>85</v>
      </c>
      <c r="M77" s="1496" t="s">
        <v>84</v>
      </c>
      <c r="N77" s="1496" t="s">
        <v>83</v>
      </c>
      <c r="O77" s="1496" t="s">
        <v>82</v>
      </c>
      <c r="P77" s="1496" t="s">
        <v>81</v>
      </c>
      <c r="Q77" s="1498" t="s">
        <v>28</v>
      </c>
      <c r="R77" s="7"/>
      <c r="S77" s="15"/>
    </row>
    <row r="78" spans="2:19" ht="32.25" customHeight="1" outlineLevel="1" thickBot="1" x14ac:dyDescent="0.4">
      <c r="B78" s="7"/>
      <c r="C78" s="1518"/>
      <c r="D78" s="1519"/>
      <c r="E78" s="1520"/>
      <c r="F78" s="173" t="s">
        <v>79</v>
      </c>
      <c r="G78" s="173" t="s">
        <v>98</v>
      </c>
      <c r="H78" s="173" t="s">
        <v>79</v>
      </c>
      <c r="I78" s="173" t="s">
        <v>98</v>
      </c>
      <c r="J78" s="1497"/>
      <c r="K78" s="1497"/>
      <c r="L78" s="1497"/>
      <c r="M78" s="1497"/>
      <c r="N78" s="1497"/>
      <c r="O78" s="1497"/>
      <c r="P78" s="1497"/>
      <c r="Q78" s="1499"/>
      <c r="R78" s="7"/>
      <c r="S78" s="15"/>
    </row>
    <row r="79" spans="2:19" ht="16.5" customHeight="1" outlineLevel="1" thickBot="1" x14ac:dyDescent="0.4">
      <c r="B79" s="7"/>
      <c r="C79" s="1512" t="s">
        <v>280</v>
      </c>
      <c r="D79" s="1513"/>
      <c r="E79" s="1513"/>
      <c r="F79" s="1513"/>
      <c r="G79" s="1513"/>
      <c r="H79" s="1513"/>
      <c r="I79" s="1513"/>
      <c r="J79" s="1513"/>
      <c r="K79" s="1513"/>
      <c r="L79" s="1513"/>
      <c r="M79" s="1513"/>
      <c r="N79" s="1513"/>
      <c r="O79" s="1513"/>
      <c r="P79" s="1513"/>
      <c r="Q79" s="1514"/>
      <c r="R79" s="7"/>
      <c r="S79" s="15"/>
    </row>
    <row r="80" spans="2:19" ht="15" customHeight="1" outlineLevel="1" x14ac:dyDescent="0.35">
      <c r="B80" s="7"/>
      <c r="C80" s="1503" t="s">
        <v>97</v>
      </c>
      <c r="D80" s="1504"/>
      <c r="E80" s="1504"/>
      <c r="F80" s="49"/>
      <c r="G80" s="49"/>
      <c r="H80" s="49"/>
      <c r="I80" s="49"/>
      <c r="J80" s="49"/>
      <c r="K80" s="49"/>
      <c r="L80" s="49"/>
      <c r="M80" s="49"/>
      <c r="N80" s="49"/>
      <c r="O80" s="49"/>
      <c r="P80" s="49"/>
      <c r="Q80" s="174">
        <f>IF(SUM(F80:P80)&gt;0, SUM(F80:P80),0)</f>
        <v>0</v>
      </c>
      <c r="R80" s="7"/>
      <c r="S80" s="15"/>
    </row>
    <row r="81" spans="2:19" ht="15" customHeight="1" outlineLevel="1" x14ac:dyDescent="0.35">
      <c r="B81" s="7"/>
      <c r="C81" s="937" t="s">
        <v>500</v>
      </c>
      <c r="D81" s="938"/>
      <c r="E81" s="939"/>
      <c r="F81" s="49"/>
      <c r="G81" s="49"/>
      <c r="H81" s="49"/>
      <c r="I81" s="49"/>
      <c r="J81" s="49"/>
      <c r="K81" s="49"/>
      <c r="L81" s="49"/>
      <c r="M81" s="49"/>
      <c r="N81" s="49"/>
      <c r="O81" s="49"/>
      <c r="P81" s="49"/>
      <c r="Q81" s="20" t="str">
        <f>IF(SUM(F81:P81)&gt;0, SUM(F81:P81),"")</f>
        <v/>
      </c>
      <c r="R81" s="7"/>
      <c r="S81" s="15"/>
    </row>
    <row r="82" spans="2:19" outlineLevel="1" x14ac:dyDescent="0.35">
      <c r="B82" s="7"/>
      <c r="C82" s="1508" t="s">
        <v>96</v>
      </c>
      <c r="D82" s="1509"/>
      <c r="E82" s="872" t="s">
        <v>95</v>
      </c>
      <c r="F82" s="45"/>
      <c r="G82" s="45"/>
      <c r="H82" s="45"/>
      <c r="I82" s="45"/>
      <c r="J82" s="45"/>
      <c r="K82" s="45"/>
      <c r="L82" s="45"/>
      <c r="M82" s="45"/>
      <c r="N82" s="45"/>
      <c r="O82" s="45"/>
      <c r="P82" s="45"/>
      <c r="Q82" s="174" t="str">
        <f t="shared" ref="Q82:Q94" si="10">IF(SUM(F82:P82)&gt;0, SUM(F82:P82),"")</f>
        <v/>
      </c>
      <c r="R82" s="7"/>
      <c r="S82" s="15"/>
    </row>
    <row r="83" spans="2:19" ht="15" outlineLevel="1" thickBot="1" x14ac:dyDescent="0.4">
      <c r="B83" s="7"/>
      <c r="C83" s="1510"/>
      <c r="D83" s="1511"/>
      <c r="E83" s="48" t="s">
        <v>76</v>
      </c>
      <c r="F83" s="882"/>
      <c r="G83" s="882"/>
      <c r="H83" s="882"/>
      <c r="I83" s="882"/>
      <c r="J83" s="882"/>
      <c r="K83" s="882"/>
      <c r="L83" s="882"/>
      <c r="M83" s="882"/>
      <c r="N83" s="882"/>
      <c r="O83" s="882"/>
      <c r="P83" s="882"/>
      <c r="Q83" s="175" t="str">
        <f t="shared" si="10"/>
        <v/>
      </c>
      <c r="R83" s="7"/>
      <c r="S83" s="15"/>
    </row>
    <row r="84" spans="2:19" ht="15" outlineLevel="1" thickTop="1" x14ac:dyDescent="0.35">
      <c r="B84" s="7"/>
      <c r="C84" s="1505" t="s">
        <v>72</v>
      </c>
      <c r="D84" s="1506"/>
      <c r="E84" s="1507"/>
      <c r="F84" s="884"/>
      <c r="G84" s="884"/>
      <c r="H84" s="884"/>
      <c r="I84" s="884"/>
      <c r="J84" s="884"/>
      <c r="K84" s="884"/>
      <c r="L84" s="884"/>
      <c r="M84" s="884"/>
      <c r="N84" s="884"/>
      <c r="O84" s="884"/>
      <c r="P84" s="884"/>
      <c r="Q84" s="174" t="str">
        <f t="shared" si="10"/>
        <v/>
      </c>
      <c r="R84" s="7"/>
      <c r="S84" s="15"/>
    </row>
    <row r="85" spans="2:19" outlineLevel="1" x14ac:dyDescent="0.35">
      <c r="B85" s="7"/>
      <c r="C85" s="1491" t="s">
        <v>71</v>
      </c>
      <c r="D85" s="1494"/>
      <c r="E85" s="1495"/>
      <c r="F85" s="49"/>
      <c r="G85" s="49"/>
      <c r="H85" s="49"/>
      <c r="I85" s="49"/>
      <c r="J85" s="49"/>
      <c r="K85" s="49"/>
      <c r="L85" s="49"/>
      <c r="M85" s="49"/>
      <c r="N85" s="49"/>
      <c r="O85" s="49"/>
      <c r="P85" s="49"/>
      <c r="Q85" s="174" t="str">
        <f t="shared" si="10"/>
        <v/>
      </c>
      <c r="R85" s="7"/>
      <c r="S85" s="15"/>
    </row>
    <row r="86" spans="2:19" ht="15" customHeight="1" outlineLevel="1" x14ac:dyDescent="0.35">
      <c r="B86" s="7"/>
      <c r="C86" s="1491" t="s">
        <v>70</v>
      </c>
      <c r="D86" s="1494"/>
      <c r="E86" s="1495"/>
      <c r="F86" s="49"/>
      <c r="G86" s="49"/>
      <c r="H86" s="49"/>
      <c r="I86" s="49"/>
      <c r="J86" s="49"/>
      <c r="K86" s="49"/>
      <c r="L86" s="49"/>
      <c r="M86" s="49"/>
      <c r="N86" s="49"/>
      <c r="O86" s="49"/>
      <c r="P86" s="49"/>
      <c r="Q86" s="174" t="str">
        <f t="shared" si="10"/>
        <v/>
      </c>
      <c r="R86" s="7"/>
      <c r="S86" s="15"/>
    </row>
    <row r="87" spans="2:19" ht="15" customHeight="1" outlineLevel="1" x14ac:dyDescent="0.35">
      <c r="B87" s="7"/>
      <c r="C87" s="1491" t="s">
        <v>69</v>
      </c>
      <c r="D87" s="1494"/>
      <c r="E87" s="1495"/>
      <c r="F87" s="45"/>
      <c r="G87" s="45"/>
      <c r="H87" s="45"/>
      <c r="I87" s="45"/>
      <c r="J87" s="45"/>
      <c r="K87" s="45"/>
      <c r="L87" s="45"/>
      <c r="M87" s="45"/>
      <c r="N87" s="45"/>
      <c r="O87" s="45"/>
      <c r="P87" s="45"/>
      <c r="Q87" s="174" t="str">
        <f t="shared" si="10"/>
        <v/>
      </c>
      <c r="R87" s="7"/>
      <c r="S87" s="15"/>
    </row>
    <row r="88" spans="2:19" ht="15" customHeight="1" outlineLevel="1" thickBot="1" x14ac:dyDescent="0.4">
      <c r="B88" s="7"/>
      <c r="C88" s="1491" t="s">
        <v>68</v>
      </c>
      <c r="D88" s="1494"/>
      <c r="E88" s="1495"/>
      <c r="F88" s="882"/>
      <c r="G88" s="882"/>
      <c r="H88" s="882"/>
      <c r="I88" s="882"/>
      <c r="J88" s="882"/>
      <c r="K88" s="882"/>
      <c r="L88" s="882"/>
      <c r="M88" s="882"/>
      <c r="N88" s="882"/>
      <c r="O88" s="882"/>
      <c r="P88" s="882"/>
      <c r="Q88" s="174" t="str">
        <f t="shared" si="10"/>
        <v/>
      </c>
      <c r="R88" s="7"/>
      <c r="S88" s="15"/>
    </row>
    <row r="89" spans="2:19" ht="15" customHeight="1" outlineLevel="1" x14ac:dyDescent="0.35">
      <c r="B89" s="7"/>
      <c r="C89" s="1491" t="s">
        <v>67</v>
      </c>
      <c r="D89" s="1494"/>
      <c r="E89" s="1495"/>
      <c r="F89" s="884"/>
      <c r="G89" s="884"/>
      <c r="H89" s="884"/>
      <c r="I89" s="884"/>
      <c r="J89" s="884"/>
      <c r="K89" s="884"/>
      <c r="L89" s="884"/>
      <c r="M89" s="884"/>
      <c r="N89" s="884"/>
      <c r="O89" s="884"/>
      <c r="P89" s="884"/>
      <c r="Q89" s="174" t="str">
        <f t="shared" si="10"/>
        <v/>
      </c>
      <c r="R89" s="7"/>
      <c r="S89" s="15"/>
    </row>
    <row r="90" spans="2:19" ht="15" customHeight="1" outlineLevel="1" x14ac:dyDescent="0.35">
      <c r="B90" s="7"/>
      <c r="C90" s="1491" t="s">
        <v>66</v>
      </c>
      <c r="D90" s="1494"/>
      <c r="E90" s="1495"/>
      <c r="F90" s="49"/>
      <c r="G90" s="49"/>
      <c r="H90" s="49"/>
      <c r="I90" s="49"/>
      <c r="J90" s="49"/>
      <c r="K90" s="49"/>
      <c r="L90" s="49"/>
      <c r="M90" s="49"/>
      <c r="N90" s="49"/>
      <c r="O90" s="49"/>
      <c r="P90" s="49"/>
      <c r="Q90" s="174" t="str">
        <f t="shared" si="10"/>
        <v/>
      </c>
      <c r="R90" s="7"/>
      <c r="S90" s="15"/>
    </row>
    <row r="91" spans="2:19" ht="15" customHeight="1" outlineLevel="1" x14ac:dyDescent="0.35">
      <c r="B91" s="7"/>
      <c r="C91" s="1491" t="s">
        <v>276</v>
      </c>
      <c r="D91" s="1492"/>
      <c r="E91" s="1493"/>
      <c r="F91" s="49"/>
      <c r="G91" s="49"/>
      <c r="H91" s="49"/>
      <c r="I91" s="49"/>
      <c r="J91" s="49"/>
      <c r="K91" s="49"/>
      <c r="L91" s="49"/>
      <c r="M91" s="49"/>
      <c r="N91" s="49"/>
      <c r="O91" s="49"/>
      <c r="P91" s="49"/>
      <c r="Q91" s="174" t="str">
        <f t="shared" si="10"/>
        <v/>
      </c>
      <c r="R91" s="7"/>
      <c r="S91" s="15"/>
    </row>
    <row r="92" spans="2:19" ht="15" customHeight="1" outlineLevel="1" x14ac:dyDescent="0.35">
      <c r="B92" s="7"/>
      <c r="C92" s="1491" t="s">
        <v>65</v>
      </c>
      <c r="D92" s="1492"/>
      <c r="E92" s="1493"/>
      <c r="F92" s="45"/>
      <c r="G92" s="45"/>
      <c r="H92" s="45"/>
      <c r="I92" s="45"/>
      <c r="J92" s="45"/>
      <c r="K92" s="45"/>
      <c r="L92" s="45"/>
      <c r="M92" s="45"/>
      <c r="N92" s="45"/>
      <c r="O92" s="45"/>
      <c r="P92" s="45"/>
      <c r="Q92" s="174" t="str">
        <f t="shared" si="10"/>
        <v/>
      </c>
      <c r="R92" s="7"/>
      <c r="S92" s="15"/>
    </row>
    <row r="93" spans="2:19" ht="15" outlineLevel="1" thickBot="1" x14ac:dyDescent="0.4">
      <c r="B93" s="7"/>
      <c r="C93" s="1491" t="s">
        <v>64</v>
      </c>
      <c r="D93" s="1492"/>
      <c r="E93" s="1493"/>
      <c r="F93" s="882"/>
      <c r="G93" s="882"/>
      <c r="H93" s="882"/>
      <c r="I93" s="882"/>
      <c r="J93" s="882"/>
      <c r="K93" s="882"/>
      <c r="L93" s="882"/>
      <c r="M93" s="882"/>
      <c r="N93" s="882"/>
      <c r="O93" s="882"/>
      <c r="P93" s="882"/>
      <c r="Q93" s="174" t="str">
        <f t="shared" si="10"/>
        <v/>
      </c>
      <c r="R93" s="7"/>
      <c r="S93" s="15"/>
    </row>
    <row r="94" spans="2:19" ht="15" customHeight="1" outlineLevel="1" x14ac:dyDescent="0.35">
      <c r="B94" s="7"/>
      <c r="C94" s="1524" t="s">
        <v>63</v>
      </c>
      <c r="D94" s="1525"/>
      <c r="E94" s="1526"/>
      <c r="F94" s="884"/>
      <c r="G94" s="884"/>
      <c r="H94" s="884"/>
      <c r="I94" s="884"/>
      <c r="J94" s="884"/>
      <c r="K94" s="884"/>
      <c r="L94" s="884"/>
      <c r="M94" s="884"/>
      <c r="N94" s="884"/>
      <c r="O94" s="884"/>
      <c r="P94" s="884"/>
      <c r="Q94" s="855" t="str">
        <f t="shared" si="10"/>
        <v/>
      </c>
      <c r="R94" s="7"/>
      <c r="S94" s="15"/>
    </row>
    <row r="95" spans="2:19" x14ac:dyDescent="0.35">
      <c r="B95" s="7"/>
      <c r="C95" s="1482" t="str">
        <f>"&lt; Q3"&amp;IF(Q80=0," (No Inspections)","")</f>
        <v>&lt; Q3 (No Inspections)</v>
      </c>
      <c r="D95" s="1483"/>
      <c r="E95" s="856"/>
      <c r="F95" s="835"/>
      <c r="G95" s="835"/>
      <c r="H95" s="835"/>
      <c r="I95" s="835"/>
      <c r="J95" s="835"/>
      <c r="K95" s="835"/>
      <c r="L95" s="835"/>
      <c r="M95" s="835"/>
      <c r="N95" s="835"/>
      <c r="O95" s="835"/>
      <c r="P95" s="835"/>
      <c r="Q95" s="875"/>
      <c r="R95" s="7"/>
      <c r="S95" s="15"/>
    </row>
    <row r="96" spans="2:19" ht="9.75" customHeight="1" thickBot="1" x14ac:dyDescent="0.4">
      <c r="B96" s="7"/>
      <c r="C96" s="876"/>
      <c r="D96" s="838"/>
      <c r="E96" s="838"/>
      <c r="F96" s="839"/>
      <c r="G96" s="839"/>
      <c r="H96" s="839"/>
      <c r="I96" s="839"/>
      <c r="J96" s="839"/>
      <c r="K96" s="839"/>
      <c r="L96" s="839"/>
      <c r="M96" s="839"/>
      <c r="N96" s="839"/>
      <c r="O96" s="839"/>
      <c r="P96" s="839"/>
      <c r="Q96" s="877"/>
      <c r="R96" s="7"/>
      <c r="S96" s="15"/>
    </row>
    <row r="97" spans="2:19" ht="25.5" outlineLevel="1" thickBot="1" x14ac:dyDescent="0.5">
      <c r="B97" s="804" t="s">
        <v>54</v>
      </c>
      <c r="C97" s="1527" t="s">
        <v>92</v>
      </c>
      <c r="D97" s="1528"/>
      <c r="E97" s="171" t="str">
        <f>Start!U13</f>
        <v/>
      </c>
      <c r="F97" s="1231" t="str">
        <f>Start!AG20</f>
        <v/>
      </c>
      <c r="G97" s="775" t="str">
        <f>Start!AG21</f>
        <v/>
      </c>
      <c r="H97" s="167" t="s">
        <v>91</v>
      </c>
      <c r="I97" s="170" t="e">
        <f>LOOKUP(Start!$AG$22,Start!$F$51:$F$62,Start!$L$51:$L$62)</f>
        <v>#N/A</v>
      </c>
      <c r="J97" s="170" t="e">
        <f>LOOKUP(Start!$AG$22,Start!$F$51:$F$62,Start!$M$51:$M$62)</f>
        <v>#N/A</v>
      </c>
      <c r="K97" s="172"/>
      <c r="L97" s="168"/>
      <c r="M97" s="168"/>
      <c r="N97" s="172"/>
      <c r="O97" s="1500" t="str">
        <f>'5700 Main (2)'!$O$3</f>
        <v>Total Program Accomplishments</v>
      </c>
      <c r="P97" s="1501"/>
      <c r="Q97" s="1502"/>
      <c r="R97" s="7"/>
      <c r="S97" s="15"/>
    </row>
    <row r="98" spans="2:19" ht="15.75" customHeight="1" outlineLevel="1" thickBot="1" x14ac:dyDescent="0.4">
      <c r="B98" s="7"/>
      <c r="C98" s="1601" t="s">
        <v>101</v>
      </c>
      <c r="D98" s="1601"/>
      <c r="E98" s="1601"/>
      <c r="F98" s="1521" t="s">
        <v>89</v>
      </c>
      <c r="G98" s="1522"/>
      <c r="H98" s="1521" t="s">
        <v>88</v>
      </c>
      <c r="I98" s="1523"/>
      <c r="J98" s="1496" t="s">
        <v>100</v>
      </c>
      <c r="K98" s="1496" t="s">
        <v>99</v>
      </c>
      <c r="L98" s="1496" t="s">
        <v>85</v>
      </c>
      <c r="M98" s="1496" t="s">
        <v>84</v>
      </c>
      <c r="N98" s="1496" t="s">
        <v>83</v>
      </c>
      <c r="O98" s="1496" t="s">
        <v>82</v>
      </c>
      <c r="P98" s="1496" t="s">
        <v>81</v>
      </c>
      <c r="Q98" s="1498" t="s">
        <v>28</v>
      </c>
      <c r="R98" s="7"/>
      <c r="S98" s="15"/>
    </row>
    <row r="99" spans="2:19" ht="33.75" customHeight="1" outlineLevel="1" thickBot="1" x14ac:dyDescent="0.4">
      <c r="B99" s="7"/>
      <c r="C99" s="1601"/>
      <c r="D99" s="1601"/>
      <c r="E99" s="1601"/>
      <c r="F99" s="173" t="s">
        <v>79</v>
      </c>
      <c r="G99" s="173" t="s">
        <v>98</v>
      </c>
      <c r="H99" s="173" t="s">
        <v>79</v>
      </c>
      <c r="I99" s="173" t="s">
        <v>98</v>
      </c>
      <c r="J99" s="1497"/>
      <c r="K99" s="1497"/>
      <c r="L99" s="1497"/>
      <c r="M99" s="1497"/>
      <c r="N99" s="1497"/>
      <c r="O99" s="1497"/>
      <c r="P99" s="1497"/>
      <c r="Q99" s="1499"/>
      <c r="R99" s="7"/>
      <c r="S99" s="15"/>
    </row>
    <row r="100" spans="2:19" ht="15" outlineLevel="1" thickBot="1" x14ac:dyDescent="0.4">
      <c r="B100" s="7"/>
      <c r="C100" s="1512" t="s">
        <v>281</v>
      </c>
      <c r="D100" s="1513"/>
      <c r="E100" s="1513"/>
      <c r="F100" s="1513"/>
      <c r="G100" s="1513"/>
      <c r="H100" s="1513"/>
      <c r="I100" s="1513"/>
      <c r="J100" s="1513"/>
      <c r="K100" s="1513"/>
      <c r="L100" s="1513"/>
      <c r="M100" s="1513"/>
      <c r="N100" s="1513"/>
      <c r="O100" s="1513"/>
      <c r="P100" s="1513"/>
      <c r="Q100" s="1514"/>
      <c r="R100" s="7"/>
      <c r="S100" s="15"/>
    </row>
    <row r="101" spans="2:19" outlineLevel="1" x14ac:dyDescent="0.35">
      <c r="B101" s="7"/>
      <c r="C101" s="1503" t="s">
        <v>97</v>
      </c>
      <c r="D101" s="1504"/>
      <c r="E101" s="1504"/>
      <c r="F101" s="49"/>
      <c r="G101" s="49"/>
      <c r="H101" s="49"/>
      <c r="I101" s="49"/>
      <c r="J101" s="49"/>
      <c r="K101" s="49"/>
      <c r="L101" s="49"/>
      <c r="M101" s="49"/>
      <c r="N101" s="49"/>
      <c r="O101" s="49"/>
      <c r="P101" s="49"/>
      <c r="Q101" s="20">
        <f>IF(SUM(F101:P101)&gt;0,SUM(F101:P101), 0)</f>
        <v>0</v>
      </c>
      <c r="R101" s="7"/>
      <c r="S101" s="15"/>
    </row>
    <row r="102" spans="2:19" outlineLevel="1" x14ac:dyDescent="0.35">
      <c r="B102" s="7"/>
      <c r="C102" s="937" t="s">
        <v>500</v>
      </c>
      <c r="D102" s="938"/>
      <c r="E102" s="939"/>
      <c r="F102" s="49"/>
      <c r="G102" s="49"/>
      <c r="H102" s="49"/>
      <c r="I102" s="49"/>
      <c r="J102" s="49"/>
      <c r="K102" s="49"/>
      <c r="L102" s="49"/>
      <c r="M102" s="49"/>
      <c r="N102" s="49"/>
      <c r="O102" s="49"/>
      <c r="P102" s="49"/>
      <c r="Q102" s="20" t="str">
        <f>IF(SUM(F102:P102)&gt;0, SUM(F102:P102),"")</f>
        <v/>
      </c>
      <c r="R102" s="7"/>
      <c r="S102" s="15"/>
    </row>
    <row r="103" spans="2:19" outlineLevel="1" x14ac:dyDescent="0.35">
      <c r="B103" s="7"/>
      <c r="C103" s="1508" t="s">
        <v>96</v>
      </c>
      <c r="D103" s="1509"/>
      <c r="E103" s="872" t="s">
        <v>95</v>
      </c>
      <c r="F103" s="45"/>
      <c r="G103" s="45"/>
      <c r="H103" s="45"/>
      <c r="I103" s="45"/>
      <c r="J103" s="45"/>
      <c r="K103" s="45"/>
      <c r="L103" s="45"/>
      <c r="M103" s="45"/>
      <c r="N103" s="45"/>
      <c r="O103" s="45"/>
      <c r="P103" s="45"/>
      <c r="Q103" s="20" t="str">
        <f t="shared" ref="Q103:Q115" si="11">IF(SUM(F103:P103)&gt;0,SUM(F103:P103), "")</f>
        <v/>
      </c>
      <c r="R103" s="7"/>
      <c r="S103" s="15"/>
    </row>
    <row r="104" spans="2:19" ht="15" outlineLevel="1" thickBot="1" x14ac:dyDescent="0.4">
      <c r="B104" s="7"/>
      <c r="C104" s="1510"/>
      <c r="D104" s="1511"/>
      <c r="E104" s="48" t="s">
        <v>76</v>
      </c>
      <c r="F104" s="882"/>
      <c r="G104" s="882"/>
      <c r="H104" s="882"/>
      <c r="I104" s="882"/>
      <c r="J104" s="882"/>
      <c r="K104" s="882"/>
      <c r="L104" s="882"/>
      <c r="M104" s="882"/>
      <c r="N104" s="882"/>
      <c r="O104" s="882"/>
      <c r="P104" s="882"/>
      <c r="Q104" s="46" t="str">
        <f t="shared" si="11"/>
        <v/>
      </c>
      <c r="R104" s="7"/>
      <c r="S104" s="15"/>
    </row>
    <row r="105" spans="2:19" ht="15" outlineLevel="1" thickTop="1" x14ac:dyDescent="0.35">
      <c r="B105" s="7"/>
      <c r="C105" s="1505" t="s">
        <v>72</v>
      </c>
      <c r="D105" s="1506"/>
      <c r="E105" s="1507"/>
      <c r="F105" s="884"/>
      <c r="G105" s="884"/>
      <c r="H105" s="884"/>
      <c r="I105" s="884"/>
      <c r="J105" s="884"/>
      <c r="K105" s="884"/>
      <c r="L105" s="884"/>
      <c r="M105" s="884"/>
      <c r="N105" s="884"/>
      <c r="O105" s="884"/>
      <c r="P105" s="884"/>
      <c r="Q105" s="20" t="str">
        <f t="shared" si="11"/>
        <v/>
      </c>
      <c r="R105" s="7"/>
      <c r="S105" s="15"/>
    </row>
    <row r="106" spans="2:19" outlineLevel="1" x14ac:dyDescent="0.35">
      <c r="B106" s="7"/>
      <c r="C106" s="1491" t="s">
        <v>71</v>
      </c>
      <c r="D106" s="1494"/>
      <c r="E106" s="1495"/>
      <c r="F106" s="49"/>
      <c r="G106" s="49"/>
      <c r="H106" s="49"/>
      <c r="I106" s="49"/>
      <c r="J106" s="49"/>
      <c r="K106" s="49"/>
      <c r="L106" s="49"/>
      <c r="M106" s="49"/>
      <c r="N106" s="49"/>
      <c r="O106" s="49"/>
      <c r="P106" s="49"/>
      <c r="Q106" s="20" t="str">
        <f t="shared" si="11"/>
        <v/>
      </c>
      <c r="R106" s="7"/>
      <c r="S106" s="15"/>
    </row>
    <row r="107" spans="2:19" outlineLevel="1" x14ac:dyDescent="0.35">
      <c r="B107" s="7"/>
      <c r="C107" s="1491" t="s">
        <v>70</v>
      </c>
      <c r="D107" s="1494"/>
      <c r="E107" s="1495"/>
      <c r="F107" s="49"/>
      <c r="G107" s="49"/>
      <c r="H107" s="49"/>
      <c r="I107" s="49"/>
      <c r="J107" s="49"/>
      <c r="K107" s="49"/>
      <c r="L107" s="49"/>
      <c r="M107" s="49"/>
      <c r="N107" s="49"/>
      <c r="O107" s="49"/>
      <c r="P107" s="49"/>
      <c r="Q107" s="20" t="str">
        <f t="shared" si="11"/>
        <v/>
      </c>
      <c r="R107" s="7"/>
      <c r="S107" s="15"/>
    </row>
    <row r="108" spans="2:19" outlineLevel="1" x14ac:dyDescent="0.35">
      <c r="B108" s="7"/>
      <c r="C108" s="1491" t="s">
        <v>69</v>
      </c>
      <c r="D108" s="1494"/>
      <c r="E108" s="1495"/>
      <c r="F108" s="45"/>
      <c r="G108" s="45"/>
      <c r="H108" s="45"/>
      <c r="I108" s="45"/>
      <c r="J108" s="45"/>
      <c r="K108" s="45"/>
      <c r="L108" s="45"/>
      <c r="M108" s="45"/>
      <c r="N108" s="45"/>
      <c r="O108" s="45"/>
      <c r="P108" s="45"/>
      <c r="Q108" s="20" t="str">
        <f t="shared" si="11"/>
        <v/>
      </c>
      <c r="R108" s="7"/>
    </row>
    <row r="109" spans="2:19" ht="15" outlineLevel="1" thickBot="1" x14ac:dyDescent="0.4">
      <c r="B109" s="7"/>
      <c r="C109" s="1491" t="s">
        <v>68</v>
      </c>
      <c r="D109" s="1494"/>
      <c r="E109" s="1495"/>
      <c r="F109" s="882"/>
      <c r="G109" s="882"/>
      <c r="H109" s="882"/>
      <c r="I109" s="882"/>
      <c r="J109" s="882"/>
      <c r="K109" s="882"/>
      <c r="L109" s="882"/>
      <c r="M109" s="882"/>
      <c r="N109" s="882"/>
      <c r="O109" s="882"/>
      <c r="P109" s="882"/>
      <c r="Q109" s="20" t="str">
        <f t="shared" si="11"/>
        <v/>
      </c>
      <c r="R109" s="7"/>
    </row>
    <row r="110" spans="2:19" outlineLevel="1" x14ac:dyDescent="0.35">
      <c r="B110" s="7"/>
      <c r="C110" s="1491" t="s">
        <v>67</v>
      </c>
      <c r="D110" s="1494"/>
      <c r="E110" s="1495"/>
      <c r="F110" s="884"/>
      <c r="G110" s="884"/>
      <c r="H110" s="884"/>
      <c r="I110" s="884"/>
      <c r="J110" s="884"/>
      <c r="K110" s="884"/>
      <c r="L110" s="884"/>
      <c r="M110" s="884"/>
      <c r="N110" s="884"/>
      <c r="O110" s="884"/>
      <c r="P110" s="884"/>
      <c r="Q110" s="20" t="str">
        <f t="shared" si="11"/>
        <v/>
      </c>
      <c r="R110" s="7"/>
    </row>
    <row r="111" spans="2:19" outlineLevel="1" x14ac:dyDescent="0.35">
      <c r="B111" s="7"/>
      <c r="C111" s="1491" t="s">
        <v>66</v>
      </c>
      <c r="D111" s="1494"/>
      <c r="E111" s="1495"/>
      <c r="F111" s="49"/>
      <c r="G111" s="49"/>
      <c r="H111" s="49"/>
      <c r="I111" s="49"/>
      <c r="J111" s="49"/>
      <c r="K111" s="49"/>
      <c r="L111" s="49"/>
      <c r="M111" s="49"/>
      <c r="N111" s="49"/>
      <c r="O111" s="49"/>
      <c r="P111" s="49"/>
      <c r="Q111" s="20" t="str">
        <f t="shared" si="11"/>
        <v/>
      </c>
      <c r="R111" s="7"/>
    </row>
    <row r="112" spans="2:19" outlineLevel="1" x14ac:dyDescent="0.35">
      <c r="B112" s="7"/>
      <c r="C112" s="1491" t="s">
        <v>276</v>
      </c>
      <c r="D112" s="1492"/>
      <c r="E112" s="1493"/>
      <c r="F112" s="49"/>
      <c r="G112" s="49"/>
      <c r="H112" s="49"/>
      <c r="I112" s="49"/>
      <c r="J112" s="49"/>
      <c r="K112" s="49"/>
      <c r="L112" s="49"/>
      <c r="M112" s="49"/>
      <c r="N112" s="49"/>
      <c r="O112" s="49"/>
      <c r="P112" s="49"/>
      <c r="Q112" s="20" t="str">
        <f t="shared" si="11"/>
        <v/>
      </c>
      <c r="R112" s="7"/>
    </row>
    <row r="113" spans="2:27" outlineLevel="1" x14ac:dyDescent="0.35">
      <c r="B113" s="7"/>
      <c r="C113" s="1491" t="s">
        <v>65</v>
      </c>
      <c r="D113" s="1492"/>
      <c r="E113" s="1493"/>
      <c r="F113" s="45"/>
      <c r="G113" s="45"/>
      <c r="H113" s="45"/>
      <c r="I113" s="45"/>
      <c r="J113" s="45"/>
      <c r="K113" s="45"/>
      <c r="L113" s="45"/>
      <c r="M113" s="45"/>
      <c r="N113" s="45"/>
      <c r="O113" s="45"/>
      <c r="P113" s="45"/>
      <c r="Q113" s="20" t="str">
        <f t="shared" si="11"/>
        <v/>
      </c>
      <c r="R113" s="7"/>
    </row>
    <row r="114" spans="2:27" ht="15" outlineLevel="1" thickBot="1" x14ac:dyDescent="0.4">
      <c r="B114" s="7"/>
      <c r="C114" s="1491" t="s">
        <v>64</v>
      </c>
      <c r="D114" s="1492"/>
      <c r="E114" s="1493"/>
      <c r="F114" s="882"/>
      <c r="G114" s="882"/>
      <c r="H114" s="882"/>
      <c r="I114" s="882"/>
      <c r="J114" s="882"/>
      <c r="K114" s="882"/>
      <c r="L114" s="882"/>
      <c r="M114" s="882"/>
      <c r="N114" s="882"/>
      <c r="O114" s="882"/>
      <c r="P114" s="882"/>
      <c r="Q114" s="20" t="str">
        <f t="shared" si="11"/>
        <v/>
      </c>
      <c r="R114" s="7"/>
    </row>
    <row r="115" spans="2:27" outlineLevel="1" x14ac:dyDescent="0.35">
      <c r="B115" s="7"/>
      <c r="C115" s="1491" t="s">
        <v>63</v>
      </c>
      <c r="D115" s="1492"/>
      <c r="E115" s="1493"/>
      <c r="F115" s="884"/>
      <c r="G115" s="884"/>
      <c r="H115" s="884"/>
      <c r="I115" s="884"/>
      <c r="J115" s="884"/>
      <c r="K115" s="884"/>
      <c r="L115" s="884"/>
      <c r="M115" s="884"/>
      <c r="N115" s="884"/>
      <c r="O115" s="884"/>
      <c r="P115" s="884"/>
      <c r="Q115" s="26" t="str">
        <f t="shared" si="11"/>
        <v/>
      </c>
      <c r="R115" s="7"/>
    </row>
    <row r="116" spans="2:27" ht="16" thickBot="1" x14ac:dyDescent="0.4">
      <c r="B116" s="7"/>
      <c r="C116" s="1484" t="str">
        <f>"&lt; Q4 "&amp;IF(Q101=0,"(No Inspections)", "")</f>
        <v>&lt; Q4 (No Inspections)</v>
      </c>
      <c r="D116" s="1485"/>
      <c r="E116" s="881"/>
      <c r="F116" s="881"/>
      <c r="G116" s="881"/>
      <c r="H116" s="881"/>
      <c r="I116" s="881"/>
      <c r="J116" s="881"/>
      <c r="K116" s="881"/>
      <c r="L116" s="881"/>
      <c r="M116" s="881"/>
      <c r="N116" s="881"/>
      <c r="O116" s="881"/>
      <c r="P116" s="881"/>
      <c r="Q116" s="831"/>
      <c r="R116" s="7"/>
    </row>
    <row r="117" spans="2:27" ht="12" customHeight="1" x14ac:dyDescent="0.35">
      <c r="B117" s="7"/>
      <c r="C117" s="932" t="s">
        <v>499</v>
      </c>
      <c r="D117" s="7"/>
      <c r="E117" s="7"/>
      <c r="F117" s="7"/>
      <c r="G117" s="7"/>
      <c r="H117" s="7"/>
      <c r="I117" s="7"/>
      <c r="J117" s="7"/>
      <c r="K117" s="7"/>
      <c r="L117" s="7"/>
      <c r="M117" s="7"/>
      <c r="N117" s="7"/>
      <c r="O117" s="7"/>
      <c r="P117" s="7"/>
      <c r="Q117" s="7"/>
      <c r="R117" s="7"/>
    </row>
    <row r="118" spans="2:27" ht="47" hidden="1" thickBot="1" x14ac:dyDescent="0.4">
      <c r="B118" s="1486" t="s">
        <v>478</v>
      </c>
      <c r="C118" s="898" t="s">
        <v>331</v>
      </c>
      <c r="D118" s="898" t="s">
        <v>136</v>
      </c>
      <c r="E118" s="899" t="s">
        <v>302</v>
      </c>
      <c r="F118" s="900" t="s">
        <v>335</v>
      </c>
      <c r="G118" s="900" t="s">
        <v>303</v>
      </c>
      <c r="H118" s="901" t="s">
        <v>304</v>
      </c>
      <c r="I118" s="900" t="s">
        <v>305</v>
      </c>
      <c r="J118" s="900" t="s">
        <v>306</v>
      </c>
      <c r="K118" s="900" t="s">
        <v>307</v>
      </c>
      <c r="L118" s="900" t="s">
        <v>501</v>
      </c>
      <c r="M118" s="902" t="s">
        <v>308</v>
      </c>
      <c r="N118" s="901" t="s">
        <v>309</v>
      </c>
      <c r="O118" s="900" t="s">
        <v>310</v>
      </c>
      <c r="P118" s="900" t="s">
        <v>311</v>
      </c>
      <c r="Q118" s="900" t="s">
        <v>312</v>
      </c>
      <c r="R118" s="900" t="s">
        <v>313</v>
      </c>
      <c r="S118" s="902" t="s">
        <v>314</v>
      </c>
      <c r="T118" s="902" t="s">
        <v>315</v>
      </c>
      <c r="U118" s="902" t="s">
        <v>316</v>
      </c>
      <c r="V118" s="902" t="s">
        <v>322</v>
      </c>
      <c r="W118" s="902" t="s">
        <v>323</v>
      </c>
      <c r="X118" s="903" t="s">
        <v>317</v>
      </c>
      <c r="Y118" s="904" t="s">
        <v>333</v>
      </c>
      <c r="Z118" s="904" t="s">
        <v>334</v>
      </c>
      <c r="AA118" s="904" t="s">
        <v>498</v>
      </c>
    </row>
    <row r="119" spans="2:27" s="794" customFormat="1" ht="15.75" hidden="1" customHeight="1" thickTop="1" x14ac:dyDescent="0.35">
      <c r="B119" s="1487"/>
      <c r="C119" s="1" t="str">
        <f t="shared" ref="C119:C129" si="12">IF($O$3="","",IF($O$3="Work Plan Accomplishments", "WPA", IF($O$3="Total Program Accomplishments","TPA","")))</f>
        <v>TPA</v>
      </c>
      <c r="D119" s="1" t="str">
        <f>$E$3</f>
        <v/>
      </c>
      <c r="E119" s="905" t="s">
        <v>346</v>
      </c>
      <c r="F119" s="906">
        <f>F7</f>
        <v>0</v>
      </c>
      <c r="G119" s="906">
        <f>F8</f>
        <v>0</v>
      </c>
      <c r="H119" s="907">
        <f t="shared" ref="H119:H129" si="13">SUM(I119:J119)</f>
        <v>0</v>
      </c>
      <c r="I119" s="906">
        <f>F12</f>
        <v>0</v>
      </c>
      <c r="J119" s="906">
        <f>G13</f>
        <v>0</v>
      </c>
      <c r="K119" s="908">
        <f>F10</f>
        <v>0</v>
      </c>
      <c r="L119" s="908">
        <f>F11</f>
        <v>0</v>
      </c>
      <c r="M119" s="909">
        <f t="shared" ref="M119:M129" si="14">SUM(N119:W119)</f>
        <v>0</v>
      </c>
      <c r="N119" s="910">
        <f>F18</f>
        <v>0</v>
      </c>
      <c r="O119" s="906">
        <f>F19</f>
        <v>0</v>
      </c>
      <c r="P119" s="906">
        <f>F20</f>
        <v>0</v>
      </c>
      <c r="Q119" s="906">
        <f>F21</f>
        <v>0</v>
      </c>
      <c r="R119" s="906">
        <f>F22</f>
        <v>0</v>
      </c>
      <c r="S119" s="906">
        <f>F23</f>
        <v>0</v>
      </c>
      <c r="T119" s="906">
        <f>F24</f>
        <v>0</v>
      </c>
      <c r="U119" s="906">
        <f>F25</f>
        <v>0</v>
      </c>
      <c r="V119" s="906">
        <f>F26</f>
        <v>0</v>
      </c>
      <c r="W119" s="906">
        <f>F27</f>
        <v>0</v>
      </c>
      <c r="X119" s="911">
        <f>F28</f>
        <v>0</v>
      </c>
      <c r="Y119" s="912" t="str">
        <f t="shared" ref="Y119:Y129" si="15">$I$3</f>
        <v/>
      </c>
      <c r="Z119" s="912" t="str">
        <f t="shared" ref="Z119:Z129" si="16">$J$3</f>
        <v/>
      </c>
      <c r="AA119" s="913">
        <f>Exp5700Main2[[#This Row],[TotInsp]]-Exp5700Main2[[#This Row],[ProjInsp]]</f>
        <v>0</v>
      </c>
    </row>
    <row r="120" spans="2:27" s="794" customFormat="1" hidden="1" x14ac:dyDescent="0.35">
      <c r="B120" s="1487"/>
      <c r="C120" s="1" t="str">
        <f t="shared" si="12"/>
        <v>TPA</v>
      </c>
      <c r="D120" s="1" t="str">
        <f t="shared" ref="D120:D129" si="17">$E$3</f>
        <v/>
      </c>
      <c r="E120" s="914" t="s">
        <v>347</v>
      </c>
      <c r="F120" s="915">
        <f>G7</f>
        <v>0</v>
      </c>
      <c r="G120" s="915">
        <f>G8</f>
        <v>0</v>
      </c>
      <c r="H120" s="916">
        <f t="shared" si="13"/>
        <v>0</v>
      </c>
      <c r="I120" s="915">
        <f>G12</f>
        <v>0</v>
      </c>
      <c r="J120" s="915">
        <f>H13</f>
        <v>0</v>
      </c>
      <c r="K120" s="917">
        <f>G10</f>
        <v>0</v>
      </c>
      <c r="L120" s="917">
        <f>G11</f>
        <v>0</v>
      </c>
      <c r="M120" s="918">
        <f t="shared" si="14"/>
        <v>0</v>
      </c>
      <c r="N120" s="919">
        <f>G18</f>
        <v>0</v>
      </c>
      <c r="O120" s="915">
        <f>G19</f>
        <v>0</v>
      </c>
      <c r="P120" s="915">
        <f>G20</f>
        <v>0</v>
      </c>
      <c r="Q120" s="915">
        <f>G21</f>
        <v>0</v>
      </c>
      <c r="R120" s="915">
        <f>G22</f>
        <v>0</v>
      </c>
      <c r="S120" s="915">
        <f>G23</f>
        <v>0</v>
      </c>
      <c r="T120" s="915">
        <f>G24</f>
        <v>0</v>
      </c>
      <c r="U120" s="915">
        <f>G25</f>
        <v>0</v>
      </c>
      <c r="V120" s="915">
        <f>G26</f>
        <v>0</v>
      </c>
      <c r="W120" s="915">
        <f>G27</f>
        <v>0</v>
      </c>
      <c r="X120" s="920">
        <f>G28</f>
        <v>0</v>
      </c>
      <c r="Y120" s="912" t="str">
        <f t="shared" si="15"/>
        <v/>
      </c>
      <c r="Z120" s="912" t="str">
        <f t="shared" si="16"/>
        <v/>
      </c>
      <c r="AA120" s="913">
        <f>Exp5700Main2[[#This Row],[TotInsp]]-Exp5700Main2[[#This Row],[ProjInsp]]</f>
        <v>0</v>
      </c>
    </row>
    <row r="121" spans="2:27" s="794" customFormat="1" hidden="1" x14ac:dyDescent="0.35">
      <c r="B121" s="1487"/>
      <c r="C121" s="1" t="str">
        <f t="shared" si="12"/>
        <v>TPA</v>
      </c>
      <c r="D121" s="1" t="str">
        <f t="shared" si="17"/>
        <v/>
      </c>
      <c r="E121" s="905" t="s">
        <v>348</v>
      </c>
      <c r="F121" s="906">
        <f>H7</f>
        <v>0</v>
      </c>
      <c r="G121" s="906">
        <f>H8</f>
        <v>0</v>
      </c>
      <c r="H121" s="907">
        <f t="shared" si="13"/>
        <v>0</v>
      </c>
      <c r="I121" s="906">
        <f>H12</f>
        <v>0</v>
      </c>
      <c r="J121" s="906">
        <f>I13</f>
        <v>0</v>
      </c>
      <c r="K121" s="908">
        <f>H10</f>
        <v>0</v>
      </c>
      <c r="L121" s="908">
        <f>H11</f>
        <v>0</v>
      </c>
      <c r="M121" s="909">
        <f t="shared" si="14"/>
        <v>0</v>
      </c>
      <c r="N121" s="910">
        <f>H18</f>
        <v>0</v>
      </c>
      <c r="O121" s="906">
        <f>H19</f>
        <v>0</v>
      </c>
      <c r="P121" s="906">
        <f>H20</f>
        <v>0</v>
      </c>
      <c r="Q121" s="906">
        <f>H21</f>
        <v>0</v>
      </c>
      <c r="R121" s="906">
        <f>H22</f>
        <v>0</v>
      </c>
      <c r="S121" s="906">
        <f>H23</f>
        <v>0</v>
      </c>
      <c r="T121" s="906">
        <f>H24</f>
        <v>0</v>
      </c>
      <c r="U121" s="906">
        <f>H25</f>
        <v>0</v>
      </c>
      <c r="V121" s="906">
        <f>H26</f>
        <v>0</v>
      </c>
      <c r="W121" s="906">
        <f>H27</f>
        <v>0</v>
      </c>
      <c r="X121" s="911">
        <f>H28</f>
        <v>0</v>
      </c>
      <c r="Y121" s="912" t="str">
        <f t="shared" si="15"/>
        <v/>
      </c>
      <c r="Z121" s="912" t="str">
        <f t="shared" si="16"/>
        <v/>
      </c>
      <c r="AA121" s="913">
        <f>Exp5700Main2[[#This Row],[TotInsp]]-Exp5700Main2[[#This Row],[ProjInsp]]</f>
        <v>0</v>
      </c>
    </row>
    <row r="122" spans="2:27" s="794" customFormat="1" hidden="1" x14ac:dyDescent="0.35">
      <c r="B122" s="1487"/>
      <c r="C122" s="1" t="str">
        <f t="shared" si="12"/>
        <v>TPA</v>
      </c>
      <c r="D122" s="1" t="str">
        <f t="shared" si="17"/>
        <v/>
      </c>
      <c r="E122" s="914" t="s">
        <v>349</v>
      </c>
      <c r="F122" s="915">
        <f>I7</f>
        <v>0</v>
      </c>
      <c r="G122" s="915">
        <f>I8</f>
        <v>0</v>
      </c>
      <c r="H122" s="916">
        <f t="shared" si="13"/>
        <v>0</v>
      </c>
      <c r="I122" s="915">
        <f>I12</f>
        <v>0</v>
      </c>
      <c r="J122" s="915">
        <f>J13</f>
        <v>0</v>
      </c>
      <c r="K122" s="917">
        <f>I10</f>
        <v>0</v>
      </c>
      <c r="L122" s="917">
        <f>I11</f>
        <v>0</v>
      </c>
      <c r="M122" s="918">
        <f t="shared" si="14"/>
        <v>0</v>
      </c>
      <c r="N122" s="919">
        <f>I18</f>
        <v>0</v>
      </c>
      <c r="O122" s="915">
        <f>I19</f>
        <v>0</v>
      </c>
      <c r="P122" s="915">
        <f>I20</f>
        <v>0</v>
      </c>
      <c r="Q122" s="915">
        <f>I21</f>
        <v>0</v>
      </c>
      <c r="R122" s="915">
        <f>I22</f>
        <v>0</v>
      </c>
      <c r="S122" s="915">
        <f>I23</f>
        <v>0</v>
      </c>
      <c r="T122" s="915">
        <f>I24</f>
        <v>0</v>
      </c>
      <c r="U122" s="915">
        <f>I25</f>
        <v>0</v>
      </c>
      <c r="V122" s="915">
        <f>I26</f>
        <v>0</v>
      </c>
      <c r="W122" s="915">
        <f>I27</f>
        <v>0</v>
      </c>
      <c r="X122" s="920">
        <f>I28</f>
        <v>0</v>
      </c>
      <c r="Y122" s="912" t="str">
        <f t="shared" si="15"/>
        <v/>
      </c>
      <c r="Z122" s="912" t="str">
        <f t="shared" si="16"/>
        <v/>
      </c>
      <c r="AA122" s="913">
        <f>Exp5700Main2[[#This Row],[TotInsp]]-Exp5700Main2[[#This Row],[ProjInsp]]</f>
        <v>0</v>
      </c>
    </row>
    <row r="123" spans="2:27" s="794" customFormat="1" hidden="1" x14ac:dyDescent="0.35">
      <c r="B123" s="1487"/>
      <c r="C123" s="1" t="str">
        <f t="shared" si="12"/>
        <v>TPA</v>
      </c>
      <c r="D123" s="1" t="str">
        <f t="shared" si="17"/>
        <v/>
      </c>
      <c r="E123" s="905" t="s">
        <v>87</v>
      </c>
      <c r="F123" s="906">
        <f>J7</f>
        <v>0</v>
      </c>
      <c r="G123" s="906">
        <f>J8</f>
        <v>0</v>
      </c>
      <c r="H123" s="907">
        <f t="shared" si="13"/>
        <v>0</v>
      </c>
      <c r="I123" s="906">
        <f>J12</f>
        <v>0</v>
      </c>
      <c r="J123" s="906">
        <f>J13</f>
        <v>0</v>
      </c>
      <c r="K123" s="921">
        <f>J10</f>
        <v>0</v>
      </c>
      <c r="L123" s="921">
        <f>J11</f>
        <v>0</v>
      </c>
      <c r="M123" s="909">
        <f t="shared" si="14"/>
        <v>0</v>
      </c>
      <c r="N123" s="910">
        <f>J18</f>
        <v>0</v>
      </c>
      <c r="O123" s="906">
        <f>J19</f>
        <v>0</v>
      </c>
      <c r="P123" s="906">
        <f>J20</f>
        <v>0</v>
      </c>
      <c r="Q123" s="906">
        <f>J21</f>
        <v>0</v>
      </c>
      <c r="R123" s="906">
        <f>J22</f>
        <v>0</v>
      </c>
      <c r="S123" s="906">
        <f>J23</f>
        <v>0</v>
      </c>
      <c r="T123" s="906">
        <f>J24</f>
        <v>0</v>
      </c>
      <c r="U123" s="906">
        <f>J25</f>
        <v>0</v>
      </c>
      <c r="V123" s="906">
        <f>J26</f>
        <v>0</v>
      </c>
      <c r="W123" s="906">
        <f>J27</f>
        <v>0</v>
      </c>
      <c r="X123" s="911">
        <f>J28</f>
        <v>0</v>
      </c>
      <c r="Y123" s="912" t="str">
        <f t="shared" si="15"/>
        <v/>
      </c>
      <c r="Z123" s="912" t="str">
        <f t="shared" si="16"/>
        <v/>
      </c>
      <c r="AA123" s="913">
        <f>Exp5700Main2[[#This Row],[TotInsp]]-Exp5700Main2[[#This Row],[ProjInsp]]</f>
        <v>0</v>
      </c>
    </row>
    <row r="124" spans="2:27" s="794" customFormat="1" hidden="1" x14ac:dyDescent="0.35">
      <c r="B124" s="1487"/>
      <c r="C124" s="1" t="str">
        <f t="shared" si="12"/>
        <v>TPA</v>
      </c>
      <c r="D124" s="1" t="str">
        <f t="shared" si="17"/>
        <v/>
      </c>
      <c r="E124" s="914" t="s">
        <v>86</v>
      </c>
      <c r="F124" s="915">
        <f>K7</f>
        <v>0</v>
      </c>
      <c r="G124" s="915">
        <f>K8</f>
        <v>0</v>
      </c>
      <c r="H124" s="916">
        <f t="shared" si="13"/>
        <v>0</v>
      </c>
      <c r="I124" s="915">
        <f>K12</f>
        <v>0</v>
      </c>
      <c r="J124" s="915">
        <f>K13</f>
        <v>0</v>
      </c>
      <c r="K124" s="922">
        <f>K10</f>
        <v>0</v>
      </c>
      <c r="L124" s="922">
        <f>K11</f>
        <v>0</v>
      </c>
      <c r="M124" s="918">
        <f t="shared" si="14"/>
        <v>0</v>
      </c>
      <c r="N124" s="919">
        <f>K18</f>
        <v>0</v>
      </c>
      <c r="O124" s="915">
        <f>K19</f>
        <v>0</v>
      </c>
      <c r="P124" s="915">
        <f>K20</f>
        <v>0</v>
      </c>
      <c r="Q124" s="915">
        <f>K21</f>
        <v>0</v>
      </c>
      <c r="R124" s="915">
        <f>K22</f>
        <v>0</v>
      </c>
      <c r="S124" s="915">
        <f>K23</f>
        <v>0</v>
      </c>
      <c r="T124" s="915">
        <f>K24</f>
        <v>0</v>
      </c>
      <c r="U124" s="915">
        <f>K25</f>
        <v>0</v>
      </c>
      <c r="V124" s="915">
        <f>K26</f>
        <v>0</v>
      </c>
      <c r="W124" s="915">
        <f>K27</f>
        <v>0</v>
      </c>
      <c r="X124" s="920">
        <f>K28</f>
        <v>0</v>
      </c>
      <c r="Y124" s="912" t="str">
        <f t="shared" si="15"/>
        <v/>
      </c>
      <c r="Z124" s="912" t="str">
        <f t="shared" si="16"/>
        <v/>
      </c>
      <c r="AA124" s="913">
        <f>Exp5700Main2[[#This Row],[TotInsp]]-Exp5700Main2[[#This Row],[ProjInsp]]</f>
        <v>0</v>
      </c>
    </row>
    <row r="125" spans="2:27" s="794" customFormat="1" hidden="1" x14ac:dyDescent="0.35">
      <c r="B125" s="1487"/>
      <c r="C125" s="1" t="str">
        <f t="shared" si="12"/>
        <v>TPA</v>
      </c>
      <c r="D125" s="1" t="str">
        <f t="shared" si="17"/>
        <v/>
      </c>
      <c r="E125" s="905" t="s">
        <v>350</v>
      </c>
      <c r="F125" s="906">
        <f>L7</f>
        <v>0</v>
      </c>
      <c r="G125" s="906">
        <f>L8</f>
        <v>0</v>
      </c>
      <c r="H125" s="907">
        <f t="shared" si="13"/>
        <v>0</v>
      </c>
      <c r="I125" s="906">
        <f>L12</f>
        <v>0</v>
      </c>
      <c r="J125" s="906">
        <f>L13</f>
        <v>0</v>
      </c>
      <c r="K125" s="921">
        <f>L10</f>
        <v>0</v>
      </c>
      <c r="L125" s="921">
        <f>L11</f>
        <v>0</v>
      </c>
      <c r="M125" s="909">
        <f t="shared" si="14"/>
        <v>0</v>
      </c>
      <c r="N125" s="910">
        <f>L18</f>
        <v>0</v>
      </c>
      <c r="O125" s="906">
        <f>L19</f>
        <v>0</v>
      </c>
      <c r="P125" s="906">
        <f>L20</f>
        <v>0</v>
      </c>
      <c r="Q125" s="906">
        <f>L21</f>
        <v>0</v>
      </c>
      <c r="R125" s="906">
        <f>L22</f>
        <v>0</v>
      </c>
      <c r="S125" s="906">
        <f>L23</f>
        <v>0</v>
      </c>
      <c r="T125" s="906">
        <f>L24</f>
        <v>0</v>
      </c>
      <c r="U125" s="906">
        <f>L25</f>
        <v>0</v>
      </c>
      <c r="V125" s="906">
        <f>L26</f>
        <v>0</v>
      </c>
      <c r="W125" s="906">
        <f>L27</f>
        <v>0</v>
      </c>
      <c r="X125" s="911">
        <f>L28</f>
        <v>0</v>
      </c>
      <c r="Y125" s="912" t="str">
        <f t="shared" si="15"/>
        <v/>
      </c>
      <c r="Z125" s="912" t="str">
        <f t="shared" si="16"/>
        <v/>
      </c>
      <c r="AA125" s="913">
        <f>Exp5700Main2[[#This Row],[TotInsp]]-Exp5700Main2[[#This Row],[ProjInsp]]</f>
        <v>0</v>
      </c>
    </row>
    <row r="126" spans="2:27" s="794" customFormat="1" hidden="1" x14ac:dyDescent="0.35">
      <c r="B126" s="1487"/>
      <c r="C126" s="1" t="str">
        <f t="shared" si="12"/>
        <v>TPA</v>
      </c>
      <c r="D126" s="1" t="str">
        <f t="shared" si="17"/>
        <v/>
      </c>
      <c r="E126" s="914" t="s">
        <v>318</v>
      </c>
      <c r="F126" s="915">
        <f>M7</f>
        <v>0</v>
      </c>
      <c r="G126" s="915">
        <f>M8</f>
        <v>0</v>
      </c>
      <c r="H126" s="916">
        <f t="shared" si="13"/>
        <v>0</v>
      </c>
      <c r="I126" s="915">
        <f>M12</f>
        <v>0</v>
      </c>
      <c r="J126" s="915">
        <f>M13</f>
        <v>0</v>
      </c>
      <c r="K126" s="922">
        <f>M10</f>
        <v>0</v>
      </c>
      <c r="L126" s="922">
        <f>M11</f>
        <v>0</v>
      </c>
      <c r="M126" s="918">
        <f t="shared" si="14"/>
        <v>0</v>
      </c>
      <c r="N126" s="919">
        <f>M18</f>
        <v>0</v>
      </c>
      <c r="O126" s="915">
        <f>M19</f>
        <v>0</v>
      </c>
      <c r="P126" s="915">
        <f>M20</f>
        <v>0</v>
      </c>
      <c r="Q126" s="915">
        <f>M21</f>
        <v>0</v>
      </c>
      <c r="R126" s="915">
        <f>M22</f>
        <v>0</v>
      </c>
      <c r="S126" s="915">
        <f>M23</f>
        <v>0</v>
      </c>
      <c r="T126" s="915">
        <f>M24</f>
        <v>0</v>
      </c>
      <c r="U126" s="915">
        <f>M25</f>
        <v>0</v>
      </c>
      <c r="V126" s="915">
        <f>M26</f>
        <v>0</v>
      </c>
      <c r="W126" s="915">
        <f>M27</f>
        <v>0</v>
      </c>
      <c r="X126" s="920">
        <f>M28</f>
        <v>0</v>
      </c>
      <c r="Y126" s="912" t="str">
        <f t="shared" si="15"/>
        <v/>
      </c>
      <c r="Z126" s="912" t="str">
        <f t="shared" si="16"/>
        <v/>
      </c>
      <c r="AA126" s="913">
        <f>Exp5700Main2[[#This Row],[TotInsp]]-Exp5700Main2[[#This Row],[ProjInsp]]</f>
        <v>0</v>
      </c>
    </row>
    <row r="127" spans="2:27" s="794" customFormat="1" hidden="1" x14ac:dyDescent="0.35">
      <c r="B127" s="1487"/>
      <c r="C127" s="1" t="str">
        <f t="shared" si="12"/>
        <v>TPA</v>
      </c>
      <c r="D127" s="1" t="str">
        <f t="shared" si="17"/>
        <v/>
      </c>
      <c r="E127" s="905" t="s">
        <v>319</v>
      </c>
      <c r="F127" s="906">
        <f>N7</f>
        <v>0</v>
      </c>
      <c r="G127" s="906">
        <f>N8</f>
        <v>0</v>
      </c>
      <c r="H127" s="907">
        <f t="shared" si="13"/>
        <v>0</v>
      </c>
      <c r="I127" s="906">
        <f>N12</f>
        <v>0</v>
      </c>
      <c r="J127" s="906">
        <f>N13</f>
        <v>0</v>
      </c>
      <c r="K127" s="921">
        <f>N10</f>
        <v>0</v>
      </c>
      <c r="L127" s="921">
        <f>N11</f>
        <v>0</v>
      </c>
      <c r="M127" s="909">
        <f t="shared" si="14"/>
        <v>0</v>
      </c>
      <c r="N127" s="910">
        <f>N18</f>
        <v>0</v>
      </c>
      <c r="O127" s="906">
        <f>N19</f>
        <v>0</v>
      </c>
      <c r="P127" s="906">
        <f>N20</f>
        <v>0</v>
      </c>
      <c r="Q127" s="906">
        <f>N21</f>
        <v>0</v>
      </c>
      <c r="R127" s="906">
        <f>N22</f>
        <v>0</v>
      </c>
      <c r="S127" s="906">
        <f>N23</f>
        <v>0</v>
      </c>
      <c r="T127" s="906">
        <f>N24</f>
        <v>0</v>
      </c>
      <c r="U127" s="906">
        <f>N25</f>
        <v>0</v>
      </c>
      <c r="V127" s="906">
        <f>N26</f>
        <v>0</v>
      </c>
      <c r="W127" s="906">
        <f>N27</f>
        <v>0</v>
      </c>
      <c r="X127" s="911">
        <f>N28</f>
        <v>0</v>
      </c>
      <c r="Y127" s="912" t="str">
        <f t="shared" si="15"/>
        <v/>
      </c>
      <c r="Z127" s="912" t="str">
        <f t="shared" si="16"/>
        <v/>
      </c>
      <c r="AA127" s="913">
        <f>Exp5700Main2[[#This Row],[TotInsp]]-Exp5700Main2[[#This Row],[ProjInsp]]</f>
        <v>0</v>
      </c>
    </row>
    <row r="128" spans="2:27" s="794" customFormat="1" hidden="1" x14ac:dyDescent="0.35">
      <c r="B128" s="1487"/>
      <c r="C128" s="1" t="str">
        <f t="shared" si="12"/>
        <v>TPA</v>
      </c>
      <c r="D128" s="1" t="str">
        <f t="shared" si="17"/>
        <v/>
      </c>
      <c r="E128" s="914" t="s">
        <v>320</v>
      </c>
      <c r="F128" s="915">
        <f>O7</f>
        <v>0</v>
      </c>
      <c r="G128" s="915">
        <f>O8</f>
        <v>0</v>
      </c>
      <c r="H128" s="916">
        <f t="shared" si="13"/>
        <v>0</v>
      </c>
      <c r="I128" s="915">
        <f>O12</f>
        <v>0</v>
      </c>
      <c r="J128" s="915">
        <f>O13</f>
        <v>0</v>
      </c>
      <c r="K128" s="922">
        <f>O10</f>
        <v>0</v>
      </c>
      <c r="L128" s="922">
        <f>O11</f>
        <v>0</v>
      </c>
      <c r="M128" s="918">
        <f t="shared" si="14"/>
        <v>0</v>
      </c>
      <c r="N128" s="919">
        <f>O18</f>
        <v>0</v>
      </c>
      <c r="O128" s="915">
        <f>O19</f>
        <v>0</v>
      </c>
      <c r="P128" s="915">
        <f>O20</f>
        <v>0</v>
      </c>
      <c r="Q128" s="915">
        <f>O21</f>
        <v>0</v>
      </c>
      <c r="R128" s="915">
        <f>O22</f>
        <v>0</v>
      </c>
      <c r="S128" s="915">
        <f>O23</f>
        <v>0</v>
      </c>
      <c r="T128" s="915">
        <f>O24</f>
        <v>0</v>
      </c>
      <c r="U128" s="915">
        <f>O25</f>
        <v>0</v>
      </c>
      <c r="V128" s="915">
        <f>O26</f>
        <v>0</v>
      </c>
      <c r="W128" s="915">
        <f>O27</f>
        <v>0</v>
      </c>
      <c r="X128" s="920">
        <f>O28</f>
        <v>0</v>
      </c>
      <c r="Y128" s="912" t="str">
        <f t="shared" si="15"/>
        <v/>
      </c>
      <c r="Z128" s="912" t="str">
        <f t="shared" si="16"/>
        <v/>
      </c>
      <c r="AA128" s="913">
        <f>Exp5700Main2[[#This Row],[TotInsp]]-Exp5700Main2[[#This Row],[ProjInsp]]</f>
        <v>0</v>
      </c>
    </row>
    <row r="129" spans="2:27" s="794" customFormat="1" hidden="1" x14ac:dyDescent="0.35">
      <c r="B129" s="1487"/>
      <c r="C129" s="1" t="str">
        <f t="shared" si="12"/>
        <v>TPA</v>
      </c>
      <c r="D129" s="1" t="str">
        <f t="shared" si="17"/>
        <v/>
      </c>
      <c r="E129" s="923" t="s">
        <v>321</v>
      </c>
      <c r="F129" s="924">
        <f>P7</f>
        <v>0</v>
      </c>
      <c r="G129" s="924">
        <f>P8</f>
        <v>0</v>
      </c>
      <c r="H129" s="925">
        <f t="shared" si="13"/>
        <v>0</v>
      </c>
      <c r="I129" s="924">
        <f>P12</f>
        <v>0</v>
      </c>
      <c r="J129" s="924">
        <f>P13</f>
        <v>0</v>
      </c>
      <c r="K129" s="926">
        <f>P10</f>
        <v>0</v>
      </c>
      <c r="L129" s="926">
        <f>P11</f>
        <v>0</v>
      </c>
      <c r="M129" s="927">
        <f t="shared" si="14"/>
        <v>0</v>
      </c>
      <c r="N129" s="928">
        <f>P18</f>
        <v>0</v>
      </c>
      <c r="O129" s="924">
        <f>P19</f>
        <v>0</v>
      </c>
      <c r="P129" s="924">
        <f>P20</f>
        <v>0</v>
      </c>
      <c r="Q129" s="924">
        <f>P21</f>
        <v>0</v>
      </c>
      <c r="R129" s="924">
        <f>P22</f>
        <v>0</v>
      </c>
      <c r="S129" s="924">
        <f>P23</f>
        <v>0</v>
      </c>
      <c r="T129" s="924">
        <f>P24</f>
        <v>0</v>
      </c>
      <c r="U129" s="924">
        <f>P25</f>
        <v>0</v>
      </c>
      <c r="V129" s="924">
        <f>P26</f>
        <v>0</v>
      </c>
      <c r="W129" s="924">
        <f>P27</f>
        <v>0</v>
      </c>
      <c r="X129" s="929">
        <f>P28</f>
        <v>0</v>
      </c>
      <c r="Y129" s="912" t="str">
        <f t="shared" si="15"/>
        <v/>
      </c>
      <c r="Z129" s="912" t="str">
        <f t="shared" si="16"/>
        <v/>
      </c>
      <c r="AA129" s="913">
        <f>Exp5700Main2[[#This Row],[TotInsp]]-Exp5700Main2[[#This Row],[ProjInsp]]</f>
        <v>0</v>
      </c>
    </row>
    <row r="130" spans="2:27" s="794" customFormat="1" ht="16.5" customHeight="1" x14ac:dyDescent="0.35">
      <c r="B130" s="1229"/>
      <c r="C130" s="932" t="s">
        <v>499</v>
      </c>
      <c r="D130" s="931"/>
      <c r="E130" s="931"/>
      <c r="F130" s="931"/>
      <c r="G130" s="931"/>
      <c r="H130" s="931"/>
      <c r="I130" s="931"/>
      <c r="J130" s="931"/>
      <c r="K130" s="931"/>
      <c r="L130" s="931"/>
      <c r="M130" s="931"/>
      <c r="N130" s="931"/>
      <c r="O130" s="931"/>
      <c r="P130" s="931"/>
      <c r="Q130" s="931"/>
      <c r="R130" s="931"/>
      <c r="S130" s="795"/>
    </row>
  </sheetData>
  <sheetProtection sheet="1" formatRows="0"/>
  <mergeCells count="147">
    <mergeCell ref="B118:B129"/>
    <mergeCell ref="C111:E111"/>
    <mergeCell ref="C112:E112"/>
    <mergeCell ref="C113:E113"/>
    <mergeCell ref="C114:E114"/>
    <mergeCell ref="C115:E115"/>
    <mergeCell ref="C116:D116"/>
    <mergeCell ref="C105:E105"/>
    <mergeCell ref="C106:E106"/>
    <mergeCell ref="C107:E107"/>
    <mergeCell ref="C108:E108"/>
    <mergeCell ref="C109:E109"/>
    <mergeCell ref="C110:E110"/>
    <mergeCell ref="O98:O99"/>
    <mergeCell ref="P98:P99"/>
    <mergeCell ref="Q98:Q99"/>
    <mergeCell ref="C100:Q100"/>
    <mergeCell ref="C101:E101"/>
    <mergeCell ref="C103:D104"/>
    <mergeCell ref="C97:D97"/>
    <mergeCell ref="O97:Q97"/>
    <mergeCell ref="C98:E99"/>
    <mergeCell ref="F98:G98"/>
    <mergeCell ref="H98:I98"/>
    <mergeCell ref="J98:J99"/>
    <mergeCell ref="K98:K99"/>
    <mergeCell ref="L98:L99"/>
    <mergeCell ref="M98:M99"/>
    <mergeCell ref="N98:N99"/>
    <mergeCell ref="C90:E90"/>
    <mergeCell ref="C91:E91"/>
    <mergeCell ref="C92:E92"/>
    <mergeCell ref="C93:E93"/>
    <mergeCell ref="C94:E94"/>
    <mergeCell ref="C95:D95"/>
    <mergeCell ref="C84:E84"/>
    <mergeCell ref="C85:E85"/>
    <mergeCell ref="C86:E86"/>
    <mergeCell ref="C87:E87"/>
    <mergeCell ref="C88:E88"/>
    <mergeCell ref="C89:E89"/>
    <mergeCell ref="O77:O78"/>
    <mergeCell ref="P77:P78"/>
    <mergeCell ref="Q77:Q78"/>
    <mergeCell ref="C79:Q79"/>
    <mergeCell ref="C80:E80"/>
    <mergeCell ref="C82:D83"/>
    <mergeCell ref="C76:D76"/>
    <mergeCell ref="O76:Q76"/>
    <mergeCell ref="C77:E78"/>
    <mergeCell ref="F77:G77"/>
    <mergeCell ref="H77:I77"/>
    <mergeCell ref="J77:J78"/>
    <mergeCell ref="K77:K78"/>
    <mergeCell ref="L77:L78"/>
    <mergeCell ref="M77:M78"/>
    <mergeCell ref="N77:N78"/>
    <mergeCell ref="C69:E69"/>
    <mergeCell ref="C70:E70"/>
    <mergeCell ref="C71:E71"/>
    <mergeCell ref="C72:E72"/>
    <mergeCell ref="C73:E73"/>
    <mergeCell ref="C74:D74"/>
    <mergeCell ref="C63:E63"/>
    <mergeCell ref="C64:E64"/>
    <mergeCell ref="C65:E65"/>
    <mergeCell ref="C66:E66"/>
    <mergeCell ref="C67:E67"/>
    <mergeCell ref="C68:E68"/>
    <mergeCell ref="O56:O57"/>
    <mergeCell ref="P56:P57"/>
    <mergeCell ref="Q56:Q57"/>
    <mergeCell ref="C58:Q58"/>
    <mergeCell ref="C59:E59"/>
    <mergeCell ref="C61:D62"/>
    <mergeCell ref="C55:D55"/>
    <mergeCell ref="O55:Q55"/>
    <mergeCell ref="C56:E57"/>
    <mergeCell ref="F56:G56"/>
    <mergeCell ref="H56:I56"/>
    <mergeCell ref="J56:J57"/>
    <mergeCell ref="K56:K57"/>
    <mergeCell ref="L56:L57"/>
    <mergeCell ref="M56:M57"/>
    <mergeCell ref="N56:N57"/>
    <mergeCell ref="C48:E48"/>
    <mergeCell ref="C49:E49"/>
    <mergeCell ref="C50:E50"/>
    <mergeCell ref="C51:E51"/>
    <mergeCell ref="C52:E52"/>
    <mergeCell ref="C53:D53"/>
    <mergeCell ref="C42:E42"/>
    <mergeCell ref="C43:E43"/>
    <mergeCell ref="C44:E44"/>
    <mergeCell ref="C45:E45"/>
    <mergeCell ref="C46:E46"/>
    <mergeCell ref="C47:E47"/>
    <mergeCell ref="O35:O36"/>
    <mergeCell ref="P35:P36"/>
    <mergeCell ref="Q35:Q36"/>
    <mergeCell ref="C37:Q37"/>
    <mergeCell ref="C38:E38"/>
    <mergeCell ref="C40:D41"/>
    <mergeCell ref="C31:E31"/>
    <mergeCell ref="O34:Q34"/>
    <mergeCell ref="C35:E36"/>
    <mergeCell ref="F35:G35"/>
    <mergeCell ref="H35:I35"/>
    <mergeCell ref="J35:J36"/>
    <mergeCell ref="K35:K36"/>
    <mergeCell ref="L35:L36"/>
    <mergeCell ref="M35:M36"/>
    <mergeCell ref="N35:N36"/>
    <mergeCell ref="C25:E25"/>
    <mergeCell ref="C26:E26"/>
    <mergeCell ref="C27:E27"/>
    <mergeCell ref="C28:E28"/>
    <mergeCell ref="C29:E29"/>
    <mergeCell ref="C30:E30"/>
    <mergeCell ref="C19:E19"/>
    <mergeCell ref="C20:E20"/>
    <mergeCell ref="C21:E21"/>
    <mergeCell ref="C22:E22"/>
    <mergeCell ref="C23:E23"/>
    <mergeCell ref="C24:E24"/>
    <mergeCell ref="C10:E10"/>
    <mergeCell ref="C12:D13"/>
    <mergeCell ref="C15:E15"/>
    <mergeCell ref="C16:E16"/>
    <mergeCell ref="C17:Q17"/>
    <mergeCell ref="C18:E18"/>
    <mergeCell ref="M4:M5"/>
    <mergeCell ref="N4:N5"/>
    <mergeCell ref="O4:O5"/>
    <mergeCell ref="P4:P5"/>
    <mergeCell ref="C6:D6"/>
    <mergeCell ref="C8:E8"/>
    <mergeCell ref="C2:Q2"/>
    <mergeCell ref="C3:D3"/>
    <mergeCell ref="K3:N3"/>
    <mergeCell ref="O3:Q3"/>
    <mergeCell ref="C4:E5"/>
    <mergeCell ref="F4:G4"/>
    <mergeCell ref="H4:I4"/>
    <mergeCell ref="J4:J5"/>
    <mergeCell ref="K4:K5"/>
    <mergeCell ref="L4:L5"/>
  </mergeCells>
  <conditionalFormatting sqref="Q15:Q16">
    <cfRule type="cellIs" dxfId="95" priority="1" operator="greaterThanOrEqual">
      <formula>$Q$7</formula>
    </cfRule>
  </conditionalFormatting>
  <dataValidations count="3">
    <dataValidation type="whole" allowBlank="1" showInputMessage="1" showErrorMessage="1" error="Enter a number" sqref="F80:P94 F38:P52 F59:P73 F101:P115" xr:uid="{00000000-0002-0000-0700-000000000000}">
      <formula1>0</formula1>
      <formula2>5000</formula2>
    </dataValidation>
    <dataValidation type="whole" allowBlank="1" showInputMessage="1" showErrorMessage="1" error="Enter a whole number" sqref="F7:P8" xr:uid="{00000000-0002-0000-0700-000001000000}">
      <formula1>0</formula1>
      <formula2>5000</formula2>
    </dataValidation>
    <dataValidation type="list" allowBlank="1" showInputMessage="1" showErrorMessage="1" sqref="O3" xr:uid="{00000000-0002-0000-0700-000002000000}">
      <formula1>"Work Plan Accomplishments, Total Program Accomplishments"</formula1>
    </dataValidation>
  </dataValidations>
  <hyperlinks>
    <hyperlink ref="Q1" location="Start!A1" display="Back" xr:uid="{00000000-0004-0000-0700-000000000000}"/>
    <hyperlink ref="C35:E36" r:id="rId1" display="Enforcement Accomplishments This Reporting Year" xr:uid="{00000000-0004-0000-0700-000001000000}"/>
    <hyperlink ref="C56:E57" r:id="rId2" display="Enforcement Accomplishments This Reporting Year" xr:uid="{00000000-0004-0000-0700-000002000000}"/>
    <hyperlink ref="C77:E78" r:id="rId3" display="Enforcement Accomplishments This Reporting Year" xr:uid="{00000000-0004-0000-0700-000003000000}"/>
    <hyperlink ref="C98:E99" r:id="rId4" display="Enforcement Accomplishments This Reporting Year" xr:uid="{00000000-0004-0000-0700-000004000000}"/>
  </hyperlinks>
  <pageMargins left="0.7" right="0.7" top="0.75" bottom="0.75" header="0.3" footer="0.3"/>
  <pageSetup scale="61" fitToHeight="4" orientation="landscape" r:id="rId5"/>
  <tableParts count="1">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0070C0"/>
  </sheetPr>
  <dimension ref="A1:AM121"/>
  <sheetViews>
    <sheetView showGridLines="0" showRowColHeaders="0" zoomScale="110" zoomScaleNormal="110" workbookViewId="0">
      <selection activeCell="J20" sqref="J20"/>
    </sheetView>
  </sheetViews>
  <sheetFormatPr defaultColWidth="9.1796875" defaultRowHeight="14.5" outlineLevelRow="2" x14ac:dyDescent="0.35"/>
  <cols>
    <col min="1" max="1" width="1.7265625" style="861" customWidth="1"/>
    <col min="2" max="2" width="4.453125" style="15" customWidth="1"/>
    <col min="3" max="3" width="14.26953125" style="15" customWidth="1"/>
    <col min="4" max="4" width="7.7265625" style="15" customWidth="1"/>
    <col min="5" max="5" width="13.54296875" style="15" customWidth="1"/>
    <col min="6" max="6" width="11.81640625" style="15" customWidth="1"/>
    <col min="7" max="7" width="12.1796875" style="15" customWidth="1"/>
    <col min="8" max="8" width="14.26953125" style="15" customWidth="1"/>
    <col min="9" max="9" width="14.54296875" style="15" customWidth="1"/>
    <col min="10" max="10" width="11.54296875" style="15" customWidth="1"/>
    <col min="11" max="11" width="11" style="15" customWidth="1"/>
    <col min="12" max="12" width="3.7265625" style="15" customWidth="1"/>
    <col min="13" max="13" width="43.81640625" style="15" customWidth="1"/>
    <col min="14" max="14" width="10.81640625" style="15" customWidth="1"/>
    <col min="15" max="15" width="2" style="15" customWidth="1"/>
    <col min="16" max="16" width="5.81640625" style="15" customWidth="1"/>
    <col min="17" max="17" width="9.1796875" style="15"/>
    <col min="18" max="19" width="0" style="15" hidden="1" customWidth="1"/>
    <col min="20" max="20" width="11.1796875" style="15" hidden="1" customWidth="1"/>
    <col min="21" max="21" width="14" style="15" hidden="1" customWidth="1"/>
    <col min="22" max="22" width="13" style="15" hidden="1" customWidth="1"/>
    <col min="23" max="32" width="0" style="15" hidden="1" customWidth="1"/>
    <col min="33" max="33" width="13.7265625" style="15" hidden="1" customWidth="1"/>
    <col min="34" max="40" width="0" style="15" hidden="1" customWidth="1"/>
    <col min="41" max="16384" width="9.1796875" style="15"/>
  </cols>
  <sheetData>
    <row r="1" spans="1:39" ht="15" thickBot="1" x14ac:dyDescent="0.4">
      <c r="A1" s="7"/>
      <c r="B1" s="7"/>
      <c r="C1" s="7"/>
      <c r="D1" s="7"/>
      <c r="E1" s="7"/>
      <c r="F1" s="7"/>
      <c r="G1" s="7"/>
      <c r="H1" s="7"/>
      <c r="I1" s="7"/>
      <c r="J1" s="7"/>
      <c r="K1" s="7"/>
      <c r="L1" s="7"/>
      <c r="M1" s="7"/>
      <c r="N1" s="110" t="s">
        <v>278</v>
      </c>
      <c r="O1" s="7"/>
      <c r="P1" s="7"/>
    </row>
    <row r="2" spans="1:39" ht="49.5" customHeight="1" thickBot="1" x14ac:dyDescent="0.4">
      <c r="A2" s="7"/>
      <c r="B2" s="50"/>
      <c r="C2" s="1602" t="s">
        <v>119</v>
      </c>
      <c r="D2" s="1603"/>
      <c r="E2" s="1603"/>
      <c r="F2" s="1603"/>
      <c r="G2" s="1603"/>
      <c r="H2" s="1603"/>
      <c r="I2" s="1603"/>
      <c r="J2" s="1603"/>
      <c r="K2" s="1603"/>
      <c r="L2" s="1603"/>
      <c r="M2" s="1603"/>
      <c r="N2" s="1603"/>
      <c r="O2" s="1604"/>
      <c r="P2" s="75"/>
      <c r="Q2" s="88"/>
      <c r="R2" s="88"/>
      <c r="S2" s="898" t="s">
        <v>331</v>
      </c>
      <c r="T2" s="898" t="s">
        <v>136</v>
      </c>
      <c r="U2" s="904" t="s">
        <v>333</v>
      </c>
      <c r="V2" s="904" t="s">
        <v>334</v>
      </c>
      <c r="W2" s="899" t="s">
        <v>302</v>
      </c>
      <c r="X2" s="901" t="s">
        <v>304</v>
      </c>
      <c r="Y2" s="900" t="s">
        <v>305</v>
      </c>
      <c r="Z2" s="900" t="s">
        <v>306</v>
      </c>
      <c r="AA2" s="900" t="s">
        <v>307</v>
      </c>
      <c r="AB2" s="902" t="s">
        <v>308</v>
      </c>
      <c r="AC2" s="901" t="s">
        <v>309</v>
      </c>
      <c r="AD2" s="900" t="s">
        <v>310</v>
      </c>
      <c r="AE2" s="900" t="s">
        <v>311</v>
      </c>
      <c r="AF2" s="900" t="s">
        <v>312</v>
      </c>
      <c r="AG2" s="900" t="s">
        <v>313</v>
      </c>
      <c r="AH2" s="902" t="s">
        <v>314</v>
      </c>
      <c r="AI2" s="902" t="s">
        <v>315</v>
      </c>
      <c r="AJ2" s="902" t="s">
        <v>316</v>
      </c>
      <c r="AK2" s="902" t="s">
        <v>322</v>
      </c>
      <c r="AL2" s="902" t="s">
        <v>323</v>
      </c>
      <c r="AM2" s="903" t="s">
        <v>317</v>
      </c>
    </row>
    <row r="3" spans="1:39" ht="24" customHeight="1" thickBot="1" x14ac:dyDescent="0.55000000000000004">
      <c r="A3" s="7"/>
      <c r="B3" s="50"/>
      <c r="C3" s="1618" t="s">
        <v>558</v>
      </c>
      <c r="D3" s="1619"/>
      <c r="E3" s="1619"/>
      <c r="F3" s="1619"/>
      <c r="G3" s="1619"/>
      <c r="H3" s="1619"/>
      <c r="I3" s="1619"/>
      <c r="J3" s="1619"/>
      <c r="K3" s="1619"/>
      <c r="L3" s="1619"/>
      <c r="M3" s="1620"/>
      <c r="N3" s="1619"/>
      <c r="O3" s="1621"/>
      <c r="P3" s="7"/>
      <c r="S3" s="1" t="str">
        <f>$M$4</f>
        <v>Work Plan Accomplishments</v>
      </c>
      <c r="T3" s="1" t="str">
        <f t="shared" ref="T3:T6" si="0">$D$4</f>
        <v/>
      </c>
      <c r="U3" s="912" t="str">
        <f t="shared" ref="U3:U6" si="1">$H$4</f>
        <v/>
      </c>
      <c r="V3" s="912" t="str">
        <f>$I$4</f>
        <v/>
      </c>
      <c r="W3" s="905" t="s">
        <v>835</v>
      </c>
      <c r="X3" s="907"/>
      <c r="Y3" s="906">
        <f t="shared" ref="Y3" si="2">F8</f>
        <v>0</v>
      </c>
      <c r="Z3" s="906">
        <f t="shared" ref="Z3" si="3">F9</f>
        <v>0</v>
      </c>
      <c r="AA3" s="906"/>
      <c r="AB3" s="906"/>
      <c r="AC3" s="906">
        <f t="shared" ref="AC3" si="4">F10</f>
        <v>0</v>
      </c>
      <c r="AD3" s="906">
        <f t="shared" ref="AD3" si="5">F11</f>
        <v>0</v>
      </c>
      <c r="AE3" s="906">
        <f t="shared" ref="AE3" si="6">F12</f>
        <v>0</v>
      </c>
      <c r="AF3" s="906">
        <f t="shared" ref="AF3" si="7">F13</f>
        <v>0</v>
      </c>
      <c r="AG3" s="906">
        <f t="shared" ref="AG3" si="8">F14</f>
        <v>0</v>
      </c>
      <c r="AH3" s="906">
        <f t="shared" ref="AH3" si="9">F15</f>
        <v>0</v>
      </c>
      <c r="AI3" s="906">
        <f t="shared" ref="AI3" si="10">F16</f>
        <v>0</v>
      </c>
      <c r="AJ3" s="906">
        <f t="shared" ref="AJ3" si="11">F17</f>
        <v>0</v>
      </c>
      <c r="AK3" s="906">
        <f t="shared" ref="AK3" si="12">F18</f>
        <v>0</v>
      </c>
      <c r="AL3" s="906">
        <f t="shared" ref="AL3" si="13">F19</f>
        <v>0</v>
      </c>
      <c r="AM3" s="906">
        <f t="shared" ref="AM3" si="14">F20</f>
        <v>0</v>
      </c>
    </row>
    <row r="4" spans="1:39" ht="38.25" customHeight="1" thickBot="1" x14ac:dyDescent="0.4">
      <c r="A4" s="7"/>
      <c r="B4" s="50"/>
      <c r="C4" s="87" t="s">
        <v>92</v>
      </c>
      <c r="D4" s="843" t="str">
        <f>Start!$U$13</f>
        <v/>
      </c>
      <c r="E4" s="86" t="s">
        <v>336</v>
      </c>
      <c r="F4" s="843" t="str">
        <f>Start!$AG$20&amp;Start!$AG$21</f>
        <v/>
      </c>
      <c r="G4" s="85" t="s">
        <v>91</v>
      </c>
      <c r="H4" s="844" t="str">
        <f>Start!AG22</f>
        <v/>
      </c>
      <c r="I4" s="845" t="str">
        <f>Start!AG23</f>
        <v/>
      </c>
      <c r="J4" s="84"/>
      <c r="K4" s="84"/>
      <c r="L4" s="84"/>
      <c r="M4" s="1059" t="s">
        <v>332</v>
      </c>
      <c r="N4" s="84"/>
      <c r="O4" s="83"/>
      <c r="P4" s="7"/>
      <c r="S4" s="1" t="str">
        <f t="shared" ref="S4:S6" si="15">$M$4</f>
        <v>Work Plan Accomplishments</v>
      </c>
      <c r="T4" s="1" t="str">
        <f t="shared" si="0"/>
        <v/>
      </c>
      <c r="U4" s="912" t="str">
        <f t="shared" si="1"/>
        <v/>
      </c>
      <c r="V4" s="912" t="str">
        <f t="shared" ref="V4:V6" si="16">$I$4</f>
        <v/>
      </c>
      <c r="W4" s="914" t="s">
        <v>836</v>
      </c>
      <c r="X4" s="916"/>
      <c r="Y4" s="906"/>
      <c r="Z4" s="906"/>
      <c r="AA4" s="906"/>
      <c r="AB4" s="906"/>
      <c r="AC4" s="906"/>
      <c r="AD4" s="906"/>
      <c r="AE4" s="906"/>
      <c r="AF4" s="906"/>
      <c r="AG4" s="906"/>
      <c r="AH4" s="906"/>
      <c r="AI4" s="906"/>
      <c r="AJ4" s="906"/>
      <c r="AK4" s="906"/>
      <c r="AL4" s="906"/>
      <c r="AM4" s="906"/>
    </row>
    <row r="5" spans="1:39" ht="15.75" customHeight="1" outlineLevel="2" x14ac:dyDescent="0.35">
      <c r="A5" s="7"/>
      <c r="B5" s="50"/>
      <c r="C5" s="1622" t="s">
        <v>101</v>
      </c>
      <c r="D5" s="1623"/>
      <c r="E5" s="1624"/>
      <c r="F5" s="1616" t="s">
        <v>118</v>
      </c>
      <c r="G5" s="1617"/>
      <c r="H5" s="1616" t="s">
        <v>117</v>
      </c>
      <c r="I5" s="1617"/>
      <c r="J5" s="82"/>
      <c r="K5" s="1632" t="s">
        <v>473</v>
      </c>
      <c r="L5" s="81"/>
      <c r="M5" s="176"/>
      <c r="N5" s="80"/>
      <c r="O5" s="79"/>
      <c r="P5" s="7"/>
      <c r="S5" s="1" t="str">
        <f t="shared" si="15"/>
        <v>Work Plan Accomplishments</v>
      </c>
      <c r="T5" s="1" t="str">
        <f t="shared" si="0"/>
        <v/>
      </c>
      <c r="U5" s="912" t="str">
        <f t="shared" si="1"/>
        <v/>
      </c>
      <c r="V5" s="912" t="str">
        <f t="shared" si="16"/>
        <v/>
      </c>
      <c r="W5" s="905" t="s">
        <v>837</v>
      </c>
      <c r="X5" s="907"/>
      <c r="Y5" s="906"/>
      <c r="Z5" s="906"/>
      <c r="AA5" s="908"/>
      <c r="AB5" s="909"/>
      <c r="AC5" s="910"/>
      <c r="AD5" s="906"/>
      <c r="AE5" s="906"/>
      <c r="AF5" s="906"/>
      <c r="AG5" s="906"/>
      <c r="AH5" s="906"/>
      <c r="AI5" s="906"/>
      <c r="AJ5" s="906"/>
      <c r="AK5" s="906"/>
      <c r="AL5" s="906"/>
      <c r="AM5" s="911"/>
    </row>
    <row r="6" spans="1:39" ht="40.5" customHeight="1" outlineLevel="2" thickBot="1" x14ac:dyDescent="0.4">
      <c r="A6" s="7"/>
      <c r="B6" s="50"/>
      <c r="C6" s="1625"/>
      <c r="D6" s="1626"/>
      <c r="E6" s="1627"/>
      <c r="F6" s="821" t="s">
        <v>116</v>
      </c>
      <c r="G6" s="822" t="s">
        <v>98</v>
      </c>
      <c r="H6" s="821" t="s">
        <v>79</v>
      </c>
      <c r="I6" s="822" t="s">
        <v>98</v>
      </c>
      <c r="J6" s="76" t="s">
        <v>115</v>
      </c>
      <c r="K6" s="1633"/>
      <c r="L6" s="75"/>
      <c r="M6" s="74" t="s">
        <v>114</v>
      </c>
      <c r="N6" s="1051" t="s">
        <v>113</v>
      </c>
      <c r="O6" s="73"/>
      <c r="P6" s="7"/>
      <c r="S6" s="1" t="str">
        <f t="shared" si="15"/>
        <v>Work Plan Accomplishments</v>
      </c>
      <c r="T6" s="1" t="str">
        <f t="shared" si="0"/>
        <v/>
      </c>
      <c r="U6" s="912" t="str">
        <f t="shared" si="1"/>
        <v/>
      </c>
      <c r="V6" s="912" t="str">
        <f t="shared" si="16"/>
        <v/>
      </c>
      <c r="W6" s="914" t="s">
        <v>838</v>
      </c>
      <c r="X6" s="916"/>
      <c r="Y6" s="915"/>
      <c r="Z6" s="915"/>
      <c r="AA6" s="917"/>
      <c r="AB6" s="918"/>
      <c r="AC6" s="919"/>
      <c r="AD6" s="915"/>
      <c r="AE6" s="915"/>
      <c r="AF6" s="915"/>
      <c r="AG6" s="915"/>
      <c r="AH6" s="915"/>
      <c r="AI6" s="915"/>
      <c r="AJ6" s="915"/>
      <c r="AK6" s="915"/>
      <c r="AL6" s="915"/>
      <c r="AM6" s="920"/>
    </row>
    <row r="7" spans="1:39" ht="28.5" customHeight="1" outlineLevel="2" thickTop="1" thickBot="1" x14ac:dyDescent="0.4">
      <c r="A7" s="7"/>
      <c r="B7" s="50"/>
      <c r="C7" s="1628" t="s">
        <v>97</v>
      </c>
      <c r="D7" s="1629"/>
      <c r="E7" s="1629"/>
      <c r="F7" s="1054">
        <f>SUM(F27+F46+F65+F84)</f>
        <v>0</v>
      </c>
      <c r="G7" s="1054">
        <f t="shared" ref="G7:H7" si="17">SUM(G27+G46+G65+G84)</f>
        <v>0</v>
      </c>
      <c r="H7" s="1054">
        <f t="shared" si="17"/>
        <v>0</v>
      </c>
      <c r="I7" s="1054">
        <f>SUM(I27+I46+I65+I84)</f>
        <v>0</v>
      </c>
      <c r="J7" s="825">
        <f>SUM(F7:I7)</f>
        <v>0</v>
      </c>
      <c r="K7" s="1055">
        <f>SUM(K27+K46+K65+K84)</f>
        <v>0</v>
      </c>
      <c r="L7" s="53"/>
      <c r="M7" s="51" t="s">
        <v>0</v>
      </c>
      <c r="N7" s="70"/>
      <c r="O7" s="43"/>
      <c r="P7" s="7"/>
    </row>
    <row r="8" spans="1:39" ht="28.5" customHeight="1" outlineLevel="2" x14ac:dyDescent="0.35">
      <c r="A8" s="7"/>
      <c r="B8" s="50"/>
      <c r="C8" s="1610" t="str">
        <f>"Samples Collected   "&amp;IF(SUM(J8:J9)&gt;0,"("&amp;SUM(J8:J9)&amp;")","")</f>
        <v xml:space="preserve">Samples Collected   </v>
      </c>
      <c r="D8" s="1611"/>
      <c r="E8" s="826" t="s">
        <v>95</v>
      </c>
      <c r="F8" s="1054">
        <f t="shared" ref="F8:I8" si="18">SUM(F28+F47+F66+F85)</f>
        <v>0</v>
      </c>
      <c r="G8" s="1054">
        <f t="shared" si="18"/>
        <v>0</v>
      </c>
      <c r="H8" s="1054">
        <f t="shared" si="18"/>
        <v>0</v>
      </c>
      <c r="I8" s="1054">
        <f t="shared" si="18"/>
        <v>0</v>
      </c>
      <c r="J8" s="825">
        <f t="shared" ref="J8:J20" si="19">SUM(F8:I8)</f>
        <v>0</v>
      </c>
      <c r="K8" s="53"/>
      <c r="L8" s="64">
        <v>1</v>
      </c>
      <c r="M8" s="63" t="s">
        <v>112</v>
      </c>
      <c r="N8" s="1054">
        <f>SUM(N28+N47+N66+N85)</f>
        <v>0</v>
      </c>
      <c r="O8" s="43"/>
      <c r="P8" s="7"/>
    </row>
    <row r="9" spans="1:39" ht="28.5" customHeight="1" outlineLevel="2" thickBot="1" x14ac:dyDescent="0.4">
      <c r="A9" s="7"/>
      <c r="B9" s="50"/>
      <c r="C9" s="1612"/>
      <c r="D9" s="1613"/>
      <c r="E9" s="827" t="s">
        <v>76</v>
      </c>
      <c r="F9" s="1054">
        <f t="shared" ref="F9:I9" si="20">SUM(F29+F48+F67+F86)</f>
        <v>0</v>
      </c>
      <c r="G9" s="1054">
        <f t="shared" si="20"/>
        <v>0</v>
      </c>
      <c r="H9" s="1054">
        <f t="shared" si="20"/>
        <v>0</v>
      </c>
      <c r="I9" s="1054">
        <f t="shared" si="20"/>
        <v>0</v>
      </c>
      <c r="J9" s="825">
        <f t="shared" si="19"/>
        <v>0</v>
      </c>
      <c r="K9" s="53"/>
      <c r="L9" s="64">
        <v>2</v>
      </c>
      <c r="M9" s="63" t="s">
        <v>111</v>
      </c>
      <c r="N9" s="1054">
        <f t="shared" ref="N9:N17" si="21">SUM(N29+N48+N67+N86)</f>
        <v>0</v>
      </c>
      <c r="O9" s="43"/>
      <c r="P9" s="7"/>
      <c r="S9" s="1278" t="s">
        <v>331</v>
      </c>
      <c r="T9" s="1279" t="s">
        <v>136</v>
      </c>
      <c r="U9" s="1245" t="s">
        <v>333</v>
      </c>
      <c r="V9" s="1245" t="s">
        <v>334</v>
      </c>
      <c r="W9" s="1350" t="s">
        <v>302</v>
      </c>
      <c r="X9" s="1304" t="s">
        <v>839</v>
      </c>
      <c r="Y9" s="1305" t="s">
        <v>840</v>
      </c>
      <c r="Z9" s="1305" t="s">
        <v>841</v>
      </c>
      <c r="AA9" s="1303" t="s">
        <v>842</v>
      </c>
      <c r="AB9" s="1303" t="s">
        <v>843</v>
      </c>
      <c r="AC9" s="1306" t="s">
        <v>844</v>
      </c>
      <c r="AD9" s="1307" t="s">
        <v>845</v>
      </c>
      <c r="AE9" s="1305" t="s">
        <v>846</v>
      </c>
      <c r="AF9" s="1305" t="s">
        <v>847</v>
      </c>
      <c r="AG9" s="1305" t="s">
        <v>848</v>
      </c>
      <c r="AH9" s="1342" t="s">
        <v>849</v>
      </c>
    </row>
    <row r="10" spans="1:39" ht="28.5" customHeight="1" outlineLevel="2" x14ac:dyDescent="0.35">
      <c r="A10" s="7"/>
      <c r="B10" s="50"/>
      <c r="C10" s="1608" t="s">
        <v>72</v>
      </c>
      <c r="D10" s="1609"/>
      <c r="E10" s="1609"/>
      <c r="F10" s="1054">
        <f>SUM(F30+F49+F68+F87)</f>
        <v>0</v>
      </c>
      <c r="G10" s="1054">
        <f t="shared" ref="G10:I10" si="22">SUM(G30+G49+G68+G87)</f>
        <v>0</v>
      </c>
      <c r="H10" s="1054">
        <f t="shared" si="22"/>
        <v>0</v>
      </c>
      <c r="I10" s="1054">
        <f t="shared" si="22"/>
        <v>0</v>
      </c>
      <c r="J10" s="825">
        <f t="shared" si="19"/>
        <v>0</v>
      </c>
      <c r="K10" s="53"/>
      <c r="L10" s="64">
        <v>3</v>
      </c>
      <c r="M10" s="63" t="s">
        <v>110</v>
      </c>
      <c r="N10" s="1054">
        <f t="shared" si="21"/>
        <v>0</v>
      </c>
      <c r="O10" s="43"/>
      <c r="P10" s="7"/>
      <c r="S10" s="1343" t="str">
        <f>$M$4</f>
        <v>Work Plan Accomplishments</v>
      </c>
      <c r="T10" s="1344" t="str">
        <f t="shared" ref="T10" si="23">$D$4</f>
        <v/>
      </c>
      <c r="U10" s="1338" t="str">
        <f t="shared" ref="U10" si="24">$H$4</f>
        <v/>
      </c>
      <c r="V10" s="1338" t="str">
        <f>$I$4</f>
        <v/>
      </c>
      <c r="W10" s="912" t="s">
        <v>851</v>
      </c>
      <c r="X10" s="1345"/>
      <c r="Y10" s="1346"/>
      <c r="Z10" s="1345"/>
      <c r="AA10" s="1345"/>
      <c r="AB10" s="1347"/>
      <c r="AC10" s="1347"/>
      <c r="AD10" s="1348"/>
      <c r="AE10" s="1349"/>
      <c r="AF10" s="1345"/>
      <c r="AG10" s="1345"/>
      <c r="AH10" s="1294">
        <f>J7</f>
        <v>0</v>
      </c>
    </row>
    <row r="11" spans="1:39" ht="28.5" customHeight="1" outlineLevel="2" x14ac:dyDescent="0.35">
      <c r="A11" s="7"/>
      <c r="B11" s="50"/>
      <c r="C11" s="1605" t="s">
        <v>71</v>
      </c>
      <c r="D11" s="1606"/>
      <c r="E11" s="1607"/>
      <c r="F11" s="1054">
        <f t="shared" ref="F11:I11" si="25">SUM(F31+F50+F69+F88)</f>
        <v>0</v>
      </c>
      <c r="G11" s="1054">
        <f t="shared" si="25"/>
        <v>0</v>
      </c>
      <c r="H11" s="1054">
        <f t="shared" si="25"/>
        <v>0</v>
      </c>
      <c r="I11" s="1054">
        <f t="shared" si="25"/>
        <v>0</v>
      </c>
      <c r="J11" s="825">
        <f t="shared" si="19"/>
        <v>0</v>
      </c>
      <c r="K11" s="53"/>
      <c r="L11" s="64">
        <v>4</v>
      </c>
      <c r="M11" s="63" t="s">
        <v>109</v>
      </c>
      <c r="N11" s="1054">
        <f t="shared" si="21"/>
        <v>0</v>
      </c>
      <c r="O11" s="43"/>
      <c r="P11" s="7"/>
    </row>
    <row r="12" spans="1:39" ht="28.5" customHeight="1" outlineLevel="2" x14ac:dyDescent="0.35">
      <c r="A12" s="7"/>
      <c r="B12" s="50"/>
      <c r="C12" s="1605" t="s">
        <v>70</v>
      </c>
      <c r="D12" s="1606"/>
      <c r="E12" s="1607"/>
      <c r="F12" s="1054">
        <f t="shared" ref="F12:I12" si="26">SUM(F32+F51+F70+F89)</f>
        <v>0</v>
      </c>
      <c r="G12" s="1054">
        <f t="shared" si="26"/>
        <v>0</v>
      </c>
      <c r="H12" s="1054">
        <f t="shared" si="26"/>
        <v>0</v>
      </c>
      <c r="I12" s="1054">
        <f t="shared" si="26"/>
        <v>0</v>
      </c>
      <c r="J12" s="825">
        <f t="shared" si="19"/>
        <v>0</v>
      </c>
      <c r="K12" s="53"/>
      <c r="L12" s="64">
        <v>5</v>
      </c>
      <c r="M12" s="63" t="s">
        <v>108</v>
      </c>
      <c r="N12" s="1054">
        <f t="shared" si="21"/>
        <v>0</v>
      </c>
      <c r="O12" s="43"/>
      <c r="P12" s="7"/>
      <c r="AH12" s="1293"/>
    </row>
    <row r="13" spans="1:39" ht="28.5" customHeight="1" outlineLevel="2" x14ac:dyDescent="0.35">
      <c r="A13" s="7"/>
      <c r="B13" s="50"/>
      <c r="C13" s="1605" t="s">
        <v>69</v>
      </c>
      <c r="D13" s="1606"/>
      <c r="E13" s="1607"/>
      <c r="F13" s="1054">
        <f t="shared" ref="F13:I13" si="27">SUM(F33+F52+F71+F90)</f>
        <v>0</v>
      </c>
      <c r="G13" s="1054">
        <f t="shared" si="27"/>
        <v>0</v>
      </c>
      <c r="H13" s="1054">
        <f t="shared" si="27"/>
        <v>0</v>
      </c>
      <c r="I13" s="1054">
        <f t="shared" si="27"/>
        <v>0</v>
      </c>
      <c r="J13" s="825">
        <f t="shared" si="19"/>
        <v>0</v>
      </c>
      <c r="K13" s="53"/>
      <c r="L13" s="64">
        <v>6</v>
      </c>
      <c r="M13" s="65" t="s">
        <v>107</v>
      </c>
      <c r="N13" s="1054">
        <f t="shared" si="21"/>
        <v>0</v>
      </c>
      <c r="O13" s="43"/>
      <c r="P13" s="7"/>
    </row>
    <row r="14" spans="1:39" ht="28.5" customHeight="1" outlineLevel="2" x14ac:dyDescent="0.35">
      <c r="A14" s="7"/>
      <c r="B14" s="50"/>
      <c r="C14" s="1605" t="s">
        <v>68</v>
      </c>
      <c r="D14" s="1606"/>
      <c r="E14" s="1607"/>
      <c r="F14" s="1054">
        <f t="shared" ref="F14:I14" si="28">SUM(F34+F53+F72+F91)</f>
        <v>0</v>
      </c>
      <c r="G14" s="1054">
        <f t="shared" si="28"/>
        <v>0</v>
      </c>
      <c r="H14" s="1054">
        <f t="shared" si="28"/>
        <v>0</v>
      </c>
      <c r="I14" s="1054">
        <f t="shared" si="28"/>
        <v>0</v>
      </c>
      <c r="J14" s="825">
        <f t="shared" si="19"/>
        <v>0</v>
      </c>
      <c r="K14" s="53"/>
      <c r="L14" s="64">
        <v>7</v>
      </c>
      <c r="M14" s="52" t="s">
        <v>106</v>
      </c>
      <c r="N14" s="1054">
        <f t="shared" si="21"/>
        <v>0</v>
      </c>
      <c r="O14" s="43"/>
      <c r="P14" s="7"/>
    </row>
    <row r="15" spans="1:39" ht="28.5" customHeight="1" outlineLevel="2" x14ac:dyDescent="0.35">
      <c r="A15" s="7"/>
      <c r="B15" s="50"/>
      <c r="C15" s="1605" t="s">
        <v>67</v>
      </c>
      <c r="D15" s="1606"/>
      <c r="E15" s="1607"/>
      <c r="F15" s="1054">
        <f t="shared" ref="F15:I15" si="29">SUM(F35+F54+F73+F92)</f>
        <v>0</v>
      </c>
      <c r="G15" s="1054">
        <f t="shared" si="29"/>
        <v>0</v>
      </c>
      <c r="H15" s="1054">
        <f t="shared" si="29"/>
        <v>0</v>
      </c>
      <c r="I15" s="1054">
        <f t="shared" si="29"/>
        <v>0</v>
      </c>
      <c r="J15" s="825">
        <f t="shared" si="19"/>
        <v>0</v>
      </c>
      <c r="K15" s="53"/>
      <c r="L15" s="64">
        <v>8</v>
      </c>
      <c r="M15" s="63" t="s">
        <v>105</v>
      </c>
      <c r="N15" s="1054">
        <f t="shared" si="21"/>
        <v>0</v>
      </c>
      <c r="O15" s="43"/>
      <c r="P15" s="7"/>
    </row>
    <row r="16" spans="1:39" ht="28.5" customHeight="1" outlineLevel="2" x14ac:dyDescent="0.35">
      <c r="A16" s="7"/>
      <c r="B16" s="50"/>
      <c r="C16" s="1605" t="s">
        <v>66</v>
      </c>
      <c r="D16" s="1606"/>
      <c r="E16" s="1607"/>
      <c r="F16" s="1054">
        <f t="shared" ref="F16:I16" si="30">SUM(F36+F55+F74+F93)</f>
        <v>0</v>
      </c>
      <c r="G16" s="1054">
        <f t="shared" si="30"/>
        <v>0</v>
      </c>
      <c r="H16" s="1054">
        <f t="shared" si="30"/>
        <v>0</v>
      </c>
      <c r="I16" s="1054">
        <f t="shared" si="30"/>
        <v>0</v>
      </c>
      <c r="J16" s="825">
        <f t="shared" si="19"/>
        <v>0</v>
      </c>
      <c r="K16" s="53"/>
      <c r="L16" s="64">
        <v>9</v>
      </c>
      <c r="M16" s="63" t="s">
        <v>104</v>
      </c>
      <c r="N16" s="1054">
        <f t="shared" si="21"/>
        <v>0</v>
      </c>
      <c r="O16" s="43"/>
      <c r="P16" s="7"/>
    </row>
    <row r="17" spans="1:16" ht="28.5" customHeight="1" outlineLevel="2" x14ac:dyDescent="0.35">
      <c r="A17" s="7"/>
      <c r="B17" s="50"/>
      <c r="C17" s="1605" t="s">
        <v>94</v>
      </c>
      <c r="D17" s="1630"/>
      <c r="E17" s="1631"/>
      <c r="F17" s="1054">
        <f t="shared" ref="F17:I17" si="31">SUM(F37+F56+F75+F94)</f>
        <v>0</v>
      </c>
      <c r="G17" s="1054">
        <f t="shared" si="31"/>
        <v>0</v>
      </c>
      <c r="H17" s="1054">
        <f t="shared" si="31"/>
        <v>0</v>
      </c>
      <c r="I17" s="1054">
        <f t="shared" si="31"/>
        <v>0</v>
      </c>
      <c r="J17" s="825">
        <f t="shared" si="19"/>
        <v>0</v>
      </c>
      <c r="K17" s="53"/>
      <c r="L17" s="64">
        <v>10</v>
      </c>
      <c r="M17" s="63" t="s">
        <v>103</v>
      </c>
      <c r="N17" s="1055">
        <f t="shared" si="21"/>
        <v>0</v>
      </c>
      <c r="O17" s="43"/>
      <c r="P17" s="7"/>
    </row>
    <row r="18" spans="1:16" ht="28.5" customHeight="1" outlineLevel="2" thickBot="1" x14ac:dyDescent="0.4">
      <c r="A18" s="7"/>
      <c r="B18" s="50"/>
      <c r="C18" s="1605" t="s">
        <v>65</v>
      </c>
      <c r="D18" s="1630"/>
      <c r="E18" s="1631"/>
      <c r="F18" s="1054">
        <f t="shared" ref="F18:I18" si="32">SUM(F38+F57+F76+F95)</f>
        <v>0</v>
      </c>
      <c r="G18" s="1054">
        <f t="shared" si="32"/>
        <v>0</v>
      </c>
      <c r="H18" s="1054">
        <f t="shared" si="32"/>
        <v>0</v>
      </c>
      <c r="I18" s="1054">
        <f t="shared" si="32"/>
        <v>0</v>
      </c>
      <c r="J18" s="825">
        <f t="shared" si="19"/>
        <v>0</v>
      </c>
      <c r="K18" s="53"/>
      <c r="L18" s="61"/>
      <c r="M18" s="60" t="s">
        <v>102</v>
      </c>
      <c r="N18" s="59">
        <f>SUM(N8:N17)</f>
        <v>0</v>
      </c>
      <c r="O18" s="58"/>
      <c r="P18" s="7"/>
    </row>
    <row r="19" spans="1:16" ht="28.5" customHeight="1" outlineLevel="2" x14ac:dyDescent="0.35">
      <c r="A19" s="7"/>
      <c r="B19" s="50"/>
      <c r="C19" s="1605" t="s">
        <v>64</v>
      </c>
      <c r="D19" s="1630"/>
      <c r="E19" s="1631"/>
      <c r="F19" s="1054">
        <f t="shared" ref="F19:I19" si="33">SUM(F39+F58+F77+F96)</f>
        <v>0</v>
      </c>
      <c r="G19" s="1054">
        <f t="shared" si="33"/>
        <v>0</v>
      </c>
      <c r="H19" s="1054">
        <f t="shared" si="33"/>
        <v>0</v>
      </c>
      <c r="I19" s="1054">
        <f t="shared" si="33"/>
        <v>0</v>
      </c>
      <c r="J19" s="825">
        <f t="shared" si="19"/>
        <v>0</v>
      </c>
      <c r="K19" s="53"/>
      <c r="L19" s="53"/>
      <c r="M19" s="52"/>
      <c r="N19" s="889"/>
      <c r="O19" s="890"/>
      <c r="P19" s="7"/>
    </row>
    <row r="20" spans="1:16" ht="28.5" customHeight="1" outlineLevel="2" x14ac:dyDescent="0.35">
      <c r="A20" s="7"/>
      <c r="B20" s="50"/>
      <c r="C20" s="1614" t="s">
        <v>63</v>
      </c>
      <c r="D20" s="1615"/>
      <c r="E20" s="1615"/>
      <c r="F20" s="1055">
        <f t="shared" ref="F20:I20" si="34">SUM(F40+F59+F78+F97)</f>
        <v>0</v>
      </c>
      <c r="G20" s="1055">
        <f t="shared" si="34"/>
        <v>0</v>
      </c>
      <c r="H20" s="1124">
        <f t="shared" si="34"/>
        <v>0</v>
      </c>
      <c r="I20" s="1123">
        <f t="shared" si="34"/>
        <v>0</v>
      </c>
      <c r="J20" s="823">
        <f t="shared" si="19"/>
        <v>0</v>
      </c>
      <c r="K20" s="53"/>
      <c r="L20" s="53"/>
      <c r="M20" s="52"/>
      <c r="N20" s="52"/>
      <c r="O20" s="43"/>
      <c r="P20" s="7"/>
    </row>
    <row r="21" spans="1:16" ht="13.5" customHeight="1" outlineLevel="2" x14ac:dyDescent="0.35">
      <c r="A21" s="7"/>
      <c r="B21" s="7"/>
      <c r="C21" s="891" t="s">
        <v>474</v>
      </c>
      <c r="D21" s="1052"/>
      <c r="E21" s="1052"/>
      <c r="F21" s="1056"/>
      <c r="G21" s="1056"/>
      <c r="H21" s="1056"/>
      <c r="I21" s="1056"/>
      <c r="J21" s="53"/>
      <c r="K21" s="53"/>
      <c r="L21" s="53"/>
      <c r="M21" s="52"/>
      <c r="N21" s="52"/>
      <c r="O21" s="43"/>
      <c r="P21" s="7"/>
    </row>
    <row r="22" spans="1:16" ht="18.5" x14ac:dyDescent="0.45">
      <c r="A22" s="7"/>
      <c r="B22" s="7"/>
      <c r="C22" s="886" t="s">
        <v>481</v>
      </c>
      <c r="D22" s="176"/>
      <c r="E22" s="176"/>
      <c r="F22" s="7"/>
      <c r="G22" s="7"/>
      <c r="H22" s="7"/>
      <c r="I22" s="7"/>
      <c r="J22" s="7"/>
      <c r="K22" s="7"/>
      <c r="L22" s="7"/>
      <c r="M22" s="7"/>
      <c r="N22" s="176"/>
      <c r="O22" s="830"/>
      <c r="P22" s="7"/>
    </row>
    <row r="23" spans="1:16" ht="6" customHeight="1" thickBot="1" x14ac:dyDescent="0.5">
      <c r="A23" s="7"/>
      <c r="B23" s="834"/>
      <c r="C23" s="887"/>
      <c r="D23" s="837"/>
      <c r="E23" s="837"/>
      <c r="F23" s="836"/>
      <c r="G23" s="836"/>
      <c r="H23" s="836"/>
      <c r="I23" s="836"/>
      <c r="J23" s="836"/>
      <c r="K23" s="836"/>
      <c r="L23" s="836"/>
      <c r="M23" s="836"/>
      <c r="N23" s="837"/>
      <c r="O23" s="871"/>
      <c r="P23" s="7"/>
    </row>
    <row r="24" spans="1:16" ht="26.5" outlineLevel="2" thickBot="1" x14ac:dyDescent="0.4">
      <c r="A24" s="7"/>
      <c r="B24" s="833" t="s">
        <v>55</v>
      </c>
      <c r="C24" s="87" t="s">
        <v>92</v>
      </c>
      <c r="D24" s="843" t="str">
        <f>Start!$U$13</f>
        <v/>
      </c>
      <c r="E24" s="86" t="s">
        <v>336</v>
      </c>
      <c r="F24" s="112" t="str">
        <f>Start!$AG$20&amp;Start!$AG$21</f>
        <v/>
      </c>
      <c r="G24" s="85" t="s">
        <v>91</v>
      </c>
      <c r="H24" s="166" t="str">
        <f>Start!AG22</f>
        <v/>
      </c>
      <c r="I24" s="166" t="e">
        <f>LOOKUP(Start!AG22, Start!$F$51:$F$62,Start!$G$51:$G$62)</f>
        <v>#N/A</v>
      </c>
      <c r="J24" s="84"/>
      <c r="K24" s="84"/>
      <c r="L24" s="84"/>
      <c r="M24" s="1057" t="str">
        <f>$M$4</f>
        <v>Work Plan Accomplishments</v>
      </c>
      <c r="N24" s="84"/>
      <c r="O24" s="83"/>
      <c r="P24" s="7"/>
    </row>
    <row r="25" spans="1:16" ht="18" outlineLevel="2" x14ac:dyDescent="0.35">
      <c r="A25" s="7"/>
      <c r="B25" s="7"/>
      <c r="C25" s="1622" t="s">
        <v>101</v>
      </c>
      <c r="D25" s="1623"/>
      <c r="E25" s="1624"/>
      <c r="F25" s="1616" t="s">
        <v>118</v>
      </c>
      <c r="G25" s="1617"/>
      <c r="H25" s="1616" t="s">
        <v>117</v>
      </c>
      <c r="I25" s="1617"/>
      <c r="J25" s="82"/>
      <c r="K25" s="1632" t="s">
        <v>473</v>
      </c>
      <c r="L25" s="81"/>
      <c r="M25" s="828"/>
      <c r="N25" s="80"/>
      <c r="O25" s="829"/>
      <c r="P25" s="176"/>
    </row>
    <row r="26" spans="1:16" ht="36" customHeight="1" outlineLevel="2" thickBot="1" x14ac:dyDescent="0.4">
      <c r="A26" s="7"/>
      <c r="B26" s="7"/>
      <c r="C26" s="1625"/>
      <c r="D26" s="1626"/>
      <c r="E26" s="1627"/>
      <c r="F26" s="78" t="s">
        <v>116</v>
      </c>
      <c r="G26" s="77" t="s">
        <v>98</v>
      </c>
      <c r="H26" s="78" t="s">
        <v>79</v>
      </c>
      <c r="I26" s="77" t="s">
        <v>98</v>
      </c>
      <c r="J26" s="76" t="s">
        <v>115</v>
      </c>
      <c r="K26" s="1633"/>
      <c r="L26" s="75"/>
      <c r="M26" s="74" t="s">
        <v>114</v>
      </c>
      <c r="N26" s="1051" t="s">
        <v>113</v>
      </c>
      <c r="O26" s="830"/>
      <c r="P26" s="7"/>
    </row>
    <row r="27" spans="1:16" ht="15" outlineLevel="2" thickTop="1" x14ac:dyDescent="0.35">
      <c r="A27" s="7"/>
      <c r="B27" s="7"/>
      <c r="C27" s="1634" t="s">
        <v>97</v>
      </c>
      <c r="D27" s="1635"/>
      <c r="E27" s="1636"/>
      <c r="F27" s="72"/>
      <c r="G27" s="72"/>
      <c r="H27" s="72"/>
      <c r="I27" s="72"/>
      <c r="J27" s="776">
        <f>SUM(F27:I27)</f>
        <v>0</v>
      </c>
      <c r="K27" s="1060"/>
      <c r="L27" s="53"/>
      <c r="M27" s="51" t="s">
        <v>0</v>
      </c>
      <c r="N27" s="70"/>
      <c r="O27" s="830"/>
      <c r="P27" s="7"/>
    </row>
    <row r="28" spans="1:16" outlineLevel="2" x14ac:dyDescent="0.35">
      <c r="A28" s="7"/>
      <c r="B28" s="7"/>
      <c r="C28" s="1614" t="str">
        <f>"Samples Collected   "&amp;IF(SUM(J28:J29)&gt;0,"("&amp;SUM(J28:J29)&amp;")","")</f>
        <v xml:space="preserve">Samples Collected   </v>
      </c>
      <c r="D28" s="1615"/>
      <c r="E28" s="888" t="s">
        <v>95</v>
      </c>
      <c r="F28" s="57"/>
      <c r="G28" s="57"/>
      <c r="H28" s="57"/>
      <c r="I28" s="57"/>
      <c r="J28" s="56">
        <f>SUM(F28:I28)</f>
        <v>0</v>
      </c>
      <c r="K28" s="53"/>
      <c r="L28" s="64">
        <v>1</v>
      </c>
      <c r="M28" s="63" t="s">
        <v>112</v>
      </c>
      <c r="N28" s="62">
        <v>0</v>
      </c>
      <c r="O28" s="830"/>
      <c r="P28" s="7"/>
    </row>
    <row r="29" spans="1:16" ht="15" outlineLevel="2" thickBot="1" x14ac:dyDescent="0.4">
      <c r="A29" s="7"/>
      <c r="B29" s="7"/>
      <c r="C29" s="1637"/>
      <c r="D29" s="1638"/>
      <c r="E29" s="69" t="s">
        <v>76</v>
      </c>
      <c r="F29" s="42"/>
      <c r="G29" s="42"/>
      <c r="H29" s="42"/>
      <c r="I29" s="42"/>
      <c r="J29" s="54">
        <f>SUM(F29:I29)</f>
        <v>0</v>
      </c>
      <c r="K29" s="53"/>
      <c r="L29" s="64">
        <v>2</v>
      </c>
      <c r="M29" s="63" t="s">
        <v>111</v>
      </c>
      <c r="N29" s="62"/>
      <c r="O29" s="830"/>
      <c r="P29" s="7"/>
    </row>
    <row r="30" spans="1:16" ht="15" outlineLevel="2" thickTop="1" x14ac:dyDescent="0.35">
      <c r="A30" s="7"/>
      <c r="B30" s="7"/>
      <c r="C30" s="1639" t="s">
        <v>72</v>
      </c>
      <c r="D30" s="1640"/>
      <c r="E30" s="1641"/>
      <c r="F30" s="67"/>
      <c r="G30" s="67"/>
      <c r="H30" s="67"/>
      <c r="I30" s="67"/>
      <c r="J30" s="66" t="str">
        <f t="shared" ref="J30:J40" si="35">IF(SUM(F30:I30)&gt;0, SUM(F30:I30),"")</f>
        <v/>
      </c>
      <c r="K30" s="53"/>
      <c r="L30" s="64">
        <v>3</v>
      </c>
      <c r="M30" s="63" t="s">
        <v>110</v>
      </c>
      <c r="N30" s="62"/>
      <c r="O30" s="830"/>
      <c r="P30" s="7"/>
    </row>
    <row r="31" spans="1:16" outlineLevel="2" x14ac:dyDescent="0.35">
      <c r="A31" s="7"/>
      <c r="B31" s="7"/>
      <c r="C31" s="1605" t="s">
        <v>71</v>
      </c>
      <c r="D31" s="1607"/>
      <c r="E31" s="1642"/>
      <c r="F31" s="57"/>
      <c r="G31" s="57"/>
      <c r="H31" s="57"/>
      <c r="I31" s="57"/>
      <c r="J31" s="56" t="str">
        <f>IF(SUM(F31:I31)&gt;0, SUM(F31:I31),"")</f>
        <v/>
      </c>
      <c r="K31" s="53"/>
      <c r="L31" s="64">
        <v>4</v>
      </c>
      <c r="M31" s="63" t="s">
        <v>109</v>
      </c>
      <c r="N31" s="62"/>
      <c r="O31" s="830"/>
      <c r="P31" s="7"/>
    </row>
    <row r="32" spans="1:16" outlineLevel="2" x14ac:dyDescent="0.35">
      <c r="A32" s="7"/>
      <c r="B32" s="7"/>
      <c r="C32" s="1605" t="s">
        <v>70</v>
      </c>
      <c r="D32" s="1607"/>
      <c r="E32" s="1642"/>
      <c r="F32" s="57"/>
      <c r="G32" s="57"/>
      <c r="H32" s="57"/>
      <c r="I32" s="57"/>
      <c r="J32" s="56" t="str">
        <f t="shared" si="35"/>
        <v/>
      </c>
      <c r="K32" s="53"/>
      <c r="L32" s="64">
        <v>5</v>
      </c>
      <c r="M32" s="63" t="s">
        <v>108</v>
      </c>
      <c r="N32" s="62"/>
      <c r="O32" s="830"/>
      <c r="P32" s="7"/>
    </row>
    <row r="33" spans="1:16" outlineLevel="2" x14ac:dyDescent="0.35">
      <c r="A33" s="7"/>
      <c r="B33" s="7"/>
      <c r="C33" s="1605" t="s">
        <v>69</v>
      </c>
      <c r="D33" s="1607"/>
      <c r="E33" s="1642"/>
      <c r="F33" s="57"/>
      <c r="G33" s="57"/>
      <c r="H33" s="57"/>
      <c r="I33" s="57"/>
      <c r="J33" s="56" t="str">
        <f t="shared" si="35"/>
        <v/>
      </c>
      <c r="K33" s="53"/>
      <c r="L33" s="64">
        <v>6</v>
      </c>
      <c r="M33" s="65" t="s">
        <v>107</v>
      </c>
      <c r="N33" s="62">
        <v>0</v>
      </c>
      <c r="O33" s="830"/>
      <c r="P33" s="7"/>
    </row>
    <row r="34" spans="1:16" outlineLevel="2" x14ac:dyDescent="0.35">
      <c r="A34" s="7"/>
      <c r="B34" s="7"/>
      <c r="C34" s="1605" t="s">
        <v>68</v>
      </c>
      <c r="D34" s="1607"/>
      <c r="E34" s="1642"/>
      <c r="F34" s="57"/>
      <c r="G34" s="57"/>
      <c r="H34" s="57"/>
      <c r="I34" s="57"/>
      <c r="J34" s="56" t="str">
        <f t="shared" si="35"/>
        <v/>
      </c>
      <c r="K34" s="53"/>
      <c r="L34" s="64">
        <v>7</v>
      </c>
      <c r="M34" s="52" t="s">
        <v>106</v>
      </c>
      <c r="N34" s="1061"/>
      <c r="O34" s="830"/>
      <c r="P34" s="7"/>
    </row>
    <row r="35" spans="1:16" ht="22.5" customHeight="1" outlineLevel="2" x14ac:dyDescent="0.35">
      <c r="A35" s="7"/>
      <c r="B35" s="7"/>
      <c r="C35" s="1605" t="s">
        <v>67</v>
      </c>
      <c r="D35" s="1607"/>
      <c r="E35" s="1642"/>
      <c r="F35" s="57"/>
      <c r="G35" s="57"/>
      <c r="H35" s="57"/>
      <c r="I35" s="57"/>
      <c r="J35" s="56" t="str">
        <f t="shared" si="35"/>
        <v/>
      </c>
      <c r="K35" s="53"/>
      <c r="L35" s="64">
        <v>8</v>
      </c>
      <c r="M35" s="63" t="s">
        <v>105</v>
      </c>
      <c r="N35" s="62"/>
      <c r="O35" s="830"/>
      <c r="P35" s="7"/>
    </row>
    <row r="36" spans="1:16" outlineLevel="2" x14ac:dyDescent="0.35">
      <c r="A36" s="7"/>
      <c r="B36" s="7"/>
      <c r="C36" s="1605" t="s">
        <v>66</v>
      </c>
      <c r="D36" s="1607"/>
      <c r="E36" s="1642"/>
      <c r="F36" s="57"/>
      <c r="G36" s="57"/>
      <c r="H36" s="57"/>
      <c r="I36" s="57"/>
      <c r="J36" s="56" t="str">
        <f t="shared" si="35"/>
        <v/>
      </c>
      <c r="K36" s="53"/>
      <c r="L36" s="64">
        <v>9</v>
      </c>
      <c r="M36" s="63" t="s">
        <v>104</v>
      </c>
      <c r="N36" s="62"/>
      <c r="O36" s="830"/>
      <c r="P36" s="7"/>
    </row>
    <row r="37" spans="1:16" ht="27" customHeight="1" outlineLevel="2" x14ac:dyDescent="0.35">
      <c r="A37" s="7"/>
      <c r="B37" s="7"/>
      <c r="C37" s="1605" t="s">
        <v>94</v>
      </c>
      <c r="D37" s="1631"/>
      <c r="E37" s="1643"/>
      <c r="F37" s="57"/>
      <c r="G37" s="57"/>
      <c r="H37" s="57"/>
      <c r="I37" s="57"/>
      <c r="J37" s="56" t="str">
        <f t="shared" si="35"/>
        <v/>
      </c>
      <c r="K37" s="53"/>
      <c r="L37" s="64">
        <v>10</v>
      </c>
      <c r="M37" s="63" t="s">
        <v>103</v>
      </c>
      <c r="N37" s="62"/>
      <c r="O37" s="830"/>
      <c r="P37" s="7"/>
    </row>
    <row r="38" spans="1:16" ht="18.5" outlineLevel="2" thickBot="1" x14ac:dyDescent="0.4">
      <c r="A38" s="7"/>
      <c r="B38" s="7"/>
      <c r="C38" s="1605" t="s">
        <v>65</v>
      </c>
      <c r="D38" s="1631"/>
      <c r="E38" s="1643"/>
      <c r="F38" s="57"/>
      <c r="G38" s="57"/>
      <c r="H38" s="57"/>
      <c r="I38" s="57"/>
      <c r="J38" s="56" t="str">
        <f t="shared" si="35"/>
        <v/>
      </c>
      <c r="K38" s="53"/>
      <c r="L38" s="61"/>
      <c r="M38" s="60" t="s">
        <v>102</v>
      </c>
      <c r="N38" s="59">
        <f>SUM(N28:N37)</f>
        <v>0</v>
      </c>
      <c r="O38" s="831"/>
      <c r="P38" s="7"/>
    </row>
    <row r="39" spans="1:16" outlineLevel="2" x14ac:dyDescent="0.35">
      <c r="A39" s="7"/>
      <c r="B39" s="7"/>
      <c r="C39" s="1605" t="s">
        <v>64</v>
      </c>
      <c r="D39" s="1631"/>
      <c r="E39" s="1643"/>
      <c r="F39" s="57"/>
      <c r="G39" s="57"/>
      <c r="H39" s="57"/>
      <c r="I39" s="57"/>
      <c r="J39" s="56" t="str">
        <f t="shared" si="35"/>
        <v/>
      </c>
      <c r="K39" s="53"/>
      <c r="L39" s="53"/>
      <c r="M39" s="52"/>
      <c r="N39" s="52"/>
      <c r="O39" s="830"/>
      <c r="P39" s="7"/>
    </row>
    <row r="40" spans="1:16" ht="15" outlineLevel="2" thickBot="1" x14ac:dyDescent="0.4">
      <c r="A40" s="7"/>
      <c r="B40" s="7"/>
      <c r="C40" s="1644" t="s">
        <v>63</v>
      </c>
      <c r="D40" s="1645"/>
      <c r="E40" s="1646"/>
      <c r="F40" s="55"/>
      <c r="G40" s="55"/>
      <c r="H40" s="55"/>
      <c r="I40" s="55"/>
      <c r="J40" s="54" t="str">
        <f t="shared" si="35"/>
        <v/>
      </c>
      <c r="K40" s="53"/>
      <c r="L40" s="53"/>
      <c r="M40" s="52"/>
      <c r="N40" s="52"/>
      <c r="O40" s="830"/>
      <c r="P40" s="7"/>
    </row>
    <row r="41" spans="1:16" ht="15.5" x14ac:dyDescent="0.35">
      <c r="A41" s="7"/>
      <c r="B41" s="7"/>
      <c r="C41" s="878" t="s">
        <v>482</v>
      </c>
      <c r="D41" s="176"/>
      <c r="E41" s="176"/>
      <c r="F41" s="7"/>
      <c r="G41" s="7"/>
      <c r="H41" s="7"/>
      <c r="I41" s="7"/>
      <c r="J41" s="7"/>
      <c r="K41" s="7"/>
      <c r="L41" s="7"/>
      <c r="M41" s="7"/>
      <c r="N41" s="176"/>
      <c r="O41" s="830"/>
      <c r="P41" s="7"/>
    </row>
    <row r="42" spans="1:16" ht="6" customHeight="1" thickBot="1" x14ac:dyDescent="0.4">
      <c r="A42" s="7"/>
      <c r="B42" s="833"/>
      <c r="C42" s="887"/>
      <c r="D42" s="837"/>
      <c r="E42" s="837"/>
      <c r="F42" s="836"/>
      <c r="G42" s="836"/>
      <c r="H42" s="836"/>
      <c r="I42" s="836"/>
      <c r="J42" s="836"/>
      <c r="K42" s="836"/>
      <c r="L42" s="836"/>
      <c r="M42" s="836"/>
      <c r="N42" s="837"/>
      <c r="O42" s="871"/>
      <c r="P42" s="7"/>
    </row>
    <row r="43" spans="1:16" ht="27.75" customHeight="1" outlineLevel="1" thickBot="1" x14ac:dyDescent="0.4">
      <c r="A43" s="7"/>
      <c r="B43" s="833" t="s">
        <v>58</v>
      </c>
      <c r="C43" s="87" t="s">
        <v>92</v>
      </c>
      <c r="D43" s="843" t="str">
        <f>Start!$U$13</f>
        <v/>
      </c>
      <c r="E43" s="86" t="s">
        <v>336</v>
      </c>
      <c r="F43" s="112" t="str">
        <f>Start!$AG$20&amp;Start!$AG$21</f>
        <v/>
      </c>
      <c r="G43" s="85" t="s">
        <v>91</v>
      </c>
      <c r="H43" s="166" t="e">
        <f>LOOKUP(Start!AG22,Start!$F$51:$F$62,Start!$H$51:$H$62)</f>
        <v>#N/A</v>
      </c>
      <c r="I43" s="166" t="e">
        <f>LOOKUP(Start!AG22,Start!$F$51:$F$62,Start!$I$51:$I$62)</f>
        <v>#N/A</v>
      </c>
      <c r="J43" s="84"/>
      <c r="K43" s="84"/>
      <c r="L43" s="84"/>
      <c r="M43" s="1057" t="str">
        <f>$M$4</f>
        <v>Work Plan Accomplishments</v>
      </c>
      <c r="N43" s="84"/>
      <c r="O43" s="83"/>
      <c r="P43" s="7"/>
    </row>
    <row r="44" spans="1:16" ht="18" outlineLevel="1" x14ac:dyDescent="0.35">
      <c r="A44" s="7"/>
      <c r="B44" s="7"/>
      <c r="C44" s="1622" t="s">
        <v>101</v>
      </c>
      <c r="D44" s="1623"/>
      <c r="E44" s="1624"/>
      <c r="F44" s="1616" t="s">
        <v>118</v>
      </c>
      <c r="G44" s="1617"/>
      <c r="H44" s="1616" t="s">
        <v>117</v>
      </c>
      <c r="I44" s="1617"/>
      <c r="J44" s="82"/>
      <c r="K44" s="1632" t="s">
        <v>473</v>
      </c>
      <c r="L44" s="81"/>
      <c r="M44" s="828"/>
      <c r="N44" s="80"/>
      <c r="O44" s="829"/>
      <c r="P44" s="7"/>
    </row>
    <row r="45" spans="1:16" ht="35.25" customHeight="1" outlineLevel="1" thickBot="1" x14ac:dyDescent="0.4">
      <c r="A45" s="7"/>
      <c r="B45" s="7"/>
      <c r="C45" s="1625"/>
      <c r="D45" s="1626"/>
      <c r="E45" s="1627"/>
      <c r="F45" s="78" t="s">
        <v>116</v>
      </c>
      <c r="G45" s="77" t="s">
        <v>98</v>
      </c>
      <c r="H45" s="78" t="s">
        <v>79</v>
      </c>
      <c r="I45" s="77" t="s">
        <v>98</v>
      </c>
      <c r="J45" s="76" t="s">
        <v>115</v>
      </c>
      <c r="K45" s="1633"/>
      <c r="L45" s="75"/>
      <c r="M45" s="74" t="s">
        <v>114</v>
      </c>
      <c r="N45" s="1051" t="s">
        <v>113</v>
      </c>
      <c r="O45" s="830"/>
      <c r="P45" s="7"/>
    </row>
    <row r="46" spans="1:16" ht="16.5" customHeight="1" outlineLevel="1" thickTop="1" x14ac:dyDescent="0.35">
      <c r="A46" s="7"/>
      <c r="B46" s="7"/>
      <c r="C46" s="1634" t="s">
        <v>97</v>
      </c>
      <c r="D46" s="1635"/>
      <c r="E46" s="1636"/>
      <c r="F46" s="72"/>
      <c r="G46" s="72"/>
      <c r="H46" s="72"/>
      <c r="I46" s="72"/>
      <c r="J46" s="71" t="str">
        <f>IF(SUM(F46:I46)&gt;0, SUM(F46:I46),"")</f>
        <v/>
      </c>
      <c r="K46" s="1067"/>
      <c r="L46" s="832"/>
      <c r="M46" s="51" t="s">
        <v>0</v>
      </c>
      <c r="N46" s="70"/>
      <c r="O46" s="830"/>
      <c r="P46" s="7"/>
    </row>
    <row r="47" spans="1:16" outlineLevel="1" x14ac:dyDescent="0.35">
      <c r="A47" s="7"/>
      <c r="B47" s="7"/>
      <c r="C47" s="1614" t="str">
        <f>"Samples Collected   "&amp;IF(SUM(J47:J48)&gt;0,"("&amp;SUM(J47:J48)&amp;")","")</f>
        <v xml:space="preserve">Samples Collected   </v>
      </c>
      <c r="D47" s="1615"/>
      <c r="E47" s="888" t="s">
        <v>95</v>
      </c>
      <c r="F47" s="57"/>
      <c r="G47" s="57"/>
      <c r="H47" s="57"/>
      <c r="I47" s="57"/>
      <c r="J47" s="56" t="str">
        <f t="shared" ref="J47:J48" si="36">IF(SUM(F47:I47)&gt;0, SUM(F47:I47),"")</f>
        <v/>
      </c>
      <c r="K47" s="53"/>
      <c r="L47" s="64">
        <v>1</v>
      </c>
      <c r="M47" s="63" t="s">
        <v>112</v>
      </c>
      <c r="N47" s="62"/>
      <c r="O47" s="830"/>
      <c r="P47" s="7"/>
    </row>
    <row r="48" spans="1:16" ht="15" outlineLevel="1" thickBot="1" x14ac:dyDescent="0.4">
      <c r="A48" s="7"/>
      <c r="B48" s="7"/>
      <c r="C48" s="1637"/>
      <c r="D48" s="1638"/>
      <c r="E48" s="69" t="s">
        <v>76</v>
      </c>
      <c r="F48" s="42"/>
      <c r="G48" s="42"/>
      <c r="H48" s="42"/>
      <c r="I48" s="42"/>
      <c r="J48" s="54" t="str">
        <f t="shared" si="36"/>
        <v/>
      </c>
      <c r="K48" s="53"/>
      <c r="L48" s="64">
        <v>2</v>
      </c>
      <c r="M48" s="63" t="s">
        <v>111</v>
      </c>
      <c r="N48" s="62"/>
      <c r="O48" s="830"/>
      <c r="P48" s="7"/>
    </row>
    <row r="49" spans="1:16" ht="15" outlineLevel="1" thickTop="1" x14ac:dyDescent="0.35">
      <c r="A49" s="7"/>
      <c r="B49" s="7"/>
      <c r="C49" s="1639" t="s">
        <v>72</v>
      </c>
      <c r="D49" s="1640"/>
      <c r="E49" s="1641"/>
      <c r="F49" s="67"/>
      <c r="G49" s="67"/>
      <c r="H49" s="67"/>
      <c r="I49" s="67"/>
      <c r="J49" s="66" t="str">
        <f t="shared" ref="J49:J59" si="37">IF(SUM(F49:I49)&gt;0, SUM(F49:I49),"")</f>
        <v/>
      </c>
      <c r="K49" s="53"/>
      <c r="L49" s="64">
        <v>3</v>
      </c>
      <c r="M49" s="63" t="s">
        <v>110</v>
      </c>
      <c r="N49" s="62"/>
      <c r="O49" s="830"/>
      <c r="P49" s="7"/>
    </row>
    <row r="50" spans="1:16" outlineLevel="1" x14ac:dyDescent="0.35">
      <c r="A50" s="7"/>
      <c r="B50" s="7"/>
      <c r="C50" s="1605" t="s">
        <v>71</v>
      </c>
      <c r="D50" s="1607"/>
      <c r="E50" s="1642"/>
      <c r="F50" s="57"/>
      <c r="G50" s="57"/>
      <c r="H50" s="57"/>
      <c r="I50" s="57"/>
      <c r="J50" s="56" t="str">
        <f t="shared" si="37"/>
        <v/>
      </c>
      <c r="K50" s="53"/>
      <c r="L50" s="64">
        <v>4</v>
      </c>
      <c r="M50" s="63" t="s">
        <v>109</v>
      </c>
      <c r="N50" s="62"/>
      <c r="O50" s="830"/>
      <c r="P50" s="7"/>
    </row>
    <row r="51" spans="1:16" outlineLevel="1" x14ac:dyDescent="0.35">
      <c r="A51" s="7"/>
      <c r="B51" s="7"/>
      <c r="C51" s="1605" t="s">
        <v>70</v>
      </c>
      <c r="D51" s="1607"/>
      <c r="E51" s="1642"/>
      <c r="F51" s="57"/>
      <c r="G51" s="57"/>
      <c r="H51" s="57"/>
      <c r="I51" s="57"/>
      <c r="J51" s="56" t="str">
        <f t="shared" si="37"/>
        <v/>
      </c>
      <c r="K51" s="53"/>
      <c r="L51" s="64">
        <v>5</v>
      </c>
      <c r="M51" s="63" t="s">
        <v>108</v>
      </c>
      <c r="N51" s="62"/>
      <c r="O51" s="830"/>
      <c r="P51" s="7"/>
    </row>
    <row r="52" spans="1:16" outlineLevel="1" x14ac:dyDescent="0.35">
      <c r="A52" s="7"/>
      <c r="B52" s="7"/>
      <c r="C52" s="1605" t="s">
        <v>69</v>
      </c>
      <c r="D52" s="1607"/>
      <c r="E52" s="1642"/>
      <c r="F52" s="57"/>
      <c r="G52" s="57"/>
      <c r="H52" s="57"/>
      <c r="I52" s="57"/>
      <c r="J52" s="56" t="str">
        <f t="shared" si="37"/>
        <v/>
      </c>
      <c r="K52" s="53"/>
      <c r="L52" s="64">
        <v>6</v>
      </c>
      <c r="M52" s="65" t="s">
        <v>107</v>
      </c>
      <c r="N52" s="62"/>
      <c r="O52" s="830"/>
      <c r="P52" s="7"/>
    </row>
    <row r="53" spans="1:16" outlineLevel="1" x14ac:dyDescent="0.35">
      <c r="A53" s="7"/>
      <c r="B53" s="7"/>
      <c r="C53" s="1605" t="s">
        <v>68</v>
      </c>
      <c r="D53" s="1607"/>
      <c r="E53" s="1642"/>
      <c r="F53" s="57"/>
      <c r="G53" s="57"/>
      <c r="H53" s="57"/>
      <c r="I53" s="57"/>
      <c r="J53" s="56" t="str">
        <f t="shared" si="37"/>
        <v/>
      </c>
      <c r="K53" s="53"/>
      <c r="L53" s="64">
        <v>7</v>
      </c>
      <c r="M53" s="52" t="s">
        <v>106</v>
      </c>
      <c r="N53" s="1061"/>
      <c r="O53" s="830"/>
      <c r="P53" s="7"/>
    </row>
    <row r="54" spans="1:16" ht="25.5" customHeight="1" outlineLevel="1" x14ac:dyDescent="0.35">
      <c r="A54" s="7"/>
      <c r="B54" s="7"/>
      <c r="C54" s="1605" t="s">
        <v>67</v>
      </c>
      <c r="D54" s="1607"/>
      <c r="E54" s="1642"/>
      <c r="F54" s="57"/>
      <c r="G54" s="57"/>
      <c r="H54" s="57"/>
      <c r="I54" s="57"/>
      <c r="J54" s="56" t="str">
        <f t="shared" si="37"/>
        <v/>
      </c>
      <c r="K54" s="53"/>
      <c r="L54" s="64">
        <v>8</v>
      </c>
      <c r="M54" s="63" t="s">
        <v>105</v>
      </c>
      <c r="N54" s="62"/>
      <c r="O54" s="830"/>
      <c r="P54" s="7"/>
    </row>
    <row r="55" spans="1:16" outlineLevel="1" x14ac:dyDescent="0.35">
      <c r="A55" s="7"/>
      <c r="B55" s="7"/>
      <c r="C55" s="1605" t="s">
        <v>66</v>
      </c>
      <c r="D55" s="1607"/>
      <c r="E55" s="1642"/>
      <c r="F55" s="57"/>
      <c r="G55" s="57"/>
      <c r="H55" s="57"/>
      <c r="I55" s="57"/>
      <c r="J55" s="56" t="str">
        <f t="shared" si="37"/>
        <v/>
      </c>
      <c r="K55" s="53"/>
      <c r="L55" s="64">
        <v>9</v>
      </c>
      <c r="M55" s="63" t="s">
        <v>104</v>
      </c>
      <c r="N55" s="62"/>
      <c r="O55" s="830"/>
      <c r="P55" s="7"/>
    </row>
    <row r="56" spans="1:16" ht="23.25" customHeight="1" outlineLevel="1" x14ac:dyDescent="0.35">
      <c r="A56" s="7"/>
      <c r="B56" s="7"/>
      <c r="C56" s="1605" t="s">
        <v>94</v>
      </c>
      <c r="D56" s="1631"/>
      <c r="E56" s="1643"/>
      <c r="F56" s="57"/>
      <c r="G56" s="57"/>
      <c r="H56" s="57"/>
      <c r="I56" s="57"/>
      <c r="J56" s="56" t="str">
        <f t="shared" si="37"/>
        <v/>
      </c>
      <c r="K56" s="53"/>
      <c r="L56" s="64">
        <v>10</v>
      </c>
      <c r="M56" s="63" t="s">
        <v>103</v>
      </c>
      <c r="N56" s="62"/>
      <c r="O56" s="830"/>
      <c r="P56" s="7"/>
    </row>
    <row r="57" spans="1:16" ht="18.5" outlineLevel="1" thickBot="1" x14ac:dyDescent="0.4">
      <c r="A57" s="7"/>
      <c r="B57" s="7"/>
      <c r="C57" s="1605" t="s">
        <v>65</v>
      </c>
      <c r="D57" s="1631"/>
      <c r="E57" s="1643"/>
      <c r="F57" s="57"/>
      <c r="G57" s="57"/>
      <c r="H57" s="57"/>
      <c r="I57" s="57"/>
      <c r="J57" s="56" t="str">
        <f t="shared" si="37"/>
        <v/>
      </c>
      <c r="K57" s="53"/>
      <c r="L57" s="61"/>
      <c r="M57" s="60" t="s">
        <v>102</v>
      </c>
      <c r="N57" s="59">
        <f>SUM(N47:N56)</f>
        <v>0</v>
      </c>
      <c r="O57" s="831"/>
      <c r="P57" s="7"/>
    </row>
    <row r="58" spans="1:16" outlineLevel="1" x14ac:dyDescent="0.35">
      <c r="A58" s="7"/>
      <c r="B58" s="7"/>
      <c r="C58" s="1605" t="s">
        <v>64</v>
      </c>
      <c r="D58" s="1631"/>
      <c r="E58" s="1643"/>
      <c r="F58" s="57"/>
      <c r="G58" s="57"/>
      <c r="H58" s="57"/>
      <c r="I58" s="57"/>
      <c r="J58" s="56" t="str">
        <f t="shared" si="37"/>
        <v/>
      </c>
      <c r="K58" s="53"/>
      <c r="L58" s="53"/>
      <c r="M58" s="52"/>
      <c r="N58" s="52"/>
      <c r="O58" s="830"/>
      <c r="P58" s="7"/>
    </row>
    <row r="59" spans="1:16" ht="15" outlineLevel="1" thickBot="1" x14ac:dyDescent="0.4">
      <c r="A59" s="7"/>
      <c r="B59" s="7"/>
      <c r="C59" s="1644" t="s">
        <v>63</v>
      </c>
      <c r="D59" s="1645"/>
      <c r="E59" s="1646"/>
      <c r="F59" s="55"/>
      <c r="G59" s="55"/>
      <c r="H59" s="55"/>
      <c r="I59" s="55"/>
      <c r="J59" s="54" t="str">
        <f t="shared" si="37"/>
        <v/>
      </c>
      <c r="K59" s="53"/>
      <c r="L59" s="53"/>
      <c r="M59" s="52"/>
      <c r="N59" s="52"/>
      <c r="O59" s="830"/>
      <c r="P59" s="7"/>
    </row>
    <row r="60" spans="1:16" ht="15.5" x14ac:dyDescent="0.35">
      <c r="A60" s="7"/>
      <c r="B60" s="7"/>
      <c r="C60" s="878" t="s">
        <v>483</v>
      </c>
      <c r="D60" s="824"/>
      <c r="E60" s="824"/>
      <c r="F60" s="1058"/>
      <c r="G60" s="1058"/>
      <c r="H60" s="1058"/>
      <c r="I60" s="1058"/>
      <c r="J60" s="53"/>
      <c r="K60" s="53"/>
      <c r="L60" s="53"/>
      <c r="M60" s="52"/>
      <c r="N60" s="52"/>
      <c r="O60" s="830"/>
      <c r="P60" s="7"/>
    </row>
    <row r="61" spans="1:16" ht="6.75" customHeight="1" thickBot="1" x14ac:dyDescent="0.4">
      <c r="A61" s="7"/>
      <c r="B61" s="7"/>
      <c r="C61" s="887"/>
      <c r="D61" s="837"/>
      <c r="E61" s="837"/>
      <c r="F61" s="836"/>
      <c r="G61" s="836"/>
      <c r="H61" s="836"/>
      <c r="I61" s="836"/>
      <c r="J61" s="836"/>
      <c r="K61" s="836"/>
      <c r="L61" s="836"/>
      <c r="M61" s="836"/>
      <c r="N61" s="837"/>
      <c r="O61" s="871"/>
      <c r="P61" s="7"/>
    </row>
    <row r="62" spans="1:16" ht="32.25" customHeight="1" outlineLevel="1" thickBot="1" x14ac:dyDescent="0.4">
      <c r="A62" s="7"/>
      <c r="B62" s="833" t="s">
        <v>244</v>
      </c>
      <c r="C62" s="87" t="s">
        <v>92</v>
      </c>
      <c r="D62" s="843" t="str">
        <f>Start!$U$13</f>
        <v/>
      </c>
      <c r="E62" s="86" t="s">
        <v>336</v>
      </c>
      <c r="F62" s="112" t="str">
        <f>Start!$AG$20&amp;Start!$AG$21</f>
        <v/>
      </c>
      <c r="G62" s="85" t="s">
        <v>91</v>
      </c>
      <c r="H62" s="166" t="e">
        <f>LOOKUP(Start!AG22,Start!$F$51:$F$62,Start!$J$51:$J$62)</f>
        <v>#N/A</v>
      </c>
      <c r="I62" s="166" t="e">
        <f>LOOKUP(Start!AG22,Start!$F$51:$F$62,Start!$K$51:$K$62)</f>
        <v>#N/A</v>
      </c>
      <c r="J62" s="84"/>
      <c r="K62" s="84"/>
      <c r="L62" s="84"/>
      <c r="M62" s="1057" t="str">
        <f>$M$4</f>
        <v>Work Plan Accomplishments</v>
      </c>
      <c r="N62" s="84"/>
      <c r="O62" s="83"/>
      <c r="P62" s="7"/>
    </row>
    <row r="63" spans="1:16" ht="18" outlineLevel="1" x14ac:dyDescent="0.35">
      <c r="A63" s="7"/>
      <c r="B63" s="7"/>
      <c r="C63" s="1622" t="s">
        <v>101</v>
      </c>
      <c r="D63" s="1623"/>
      <c r="E63" s="1624"/>
      <c r="F63" s="1616" t="s">
        <v>118</v>
      </c>
      <c r="G63" s="1617"/>
      <c r="H63" s="1616" t="s">
        <v>117</v>
      </c>
      <c r="I63" s="1617"/>
      <c r="J63" s="82"/>
      <c r="K63" s="1632" t="s">
        <v>473</v>
      </c>
      <c r="L63" s="81"/>
      <c r="M63" s="828"/>
      <c r="N63" s="80"/>
      <c r="O63" s="829"/>
      <c r="P63" s="7"/>
    </row>
    <row r="64" spans="1:16" ht="33.75" customHeight="1" outlineLevel="1" thickBot="1" x14ac:dyDescent="0.4">
      <c r="A64" s="7"/>
      <c r="B64" s="7"/>
      <c r="C64" s="1625"/>
      <c r="D64" s="1626"/>
      <c r="E64" s="1627"/>
      <c r="F64" s="78" t="s">
        <v>116</v>
      </c>
      <c r="G64" s="77" t="s">
        <v>98</v>
      </c>
      <c r="H64" s="78" t="s">
        <v>79</v>
      </c>
      <c r="I64" s="77" t="s">
        <v>98</v>
      </c>
      <c r="J64" s="76" t="s">
        <v>115</v>
      </c>
      <c r="K64" s="1633"/>
      <c r="L64" s="75"/>
      <c r="M64" s="74" t="s">
        <v>114</v>
      </c>
      <c r="N64" s="1051" t="s">
        <v>113</v>
      </c>
      <c r="O64" s="830"/>
      <c r="P64" s="7"/>
    </row>
    <row r="65" spans="1:16" ht="15" outlineLevel="1" thickTop="1" x14ac:dyDescent="0.35">
      <c r="A65" s="7"/>
      <c r="B65" s="7"/>
      <c r="C65" s="1634" t="s">
        <v>97</v>
      </c>
      <c r="D65" s="1635"/>
      <c r="E65" s="1636"/>
      <c r="F65" s="72"/>
      <c r="G65" s="72"/>
      <c r="H65" s="72"/>
      <c r="I65" s="72"/>
      <c r="J65" s="1068" t="str">
        <f>IF(SUM(F65:I65)&gt;0, SUM(F65:I65),"")</f>
        <v/>
      </c>
      <c r="K65" s="1067"/>
      <c r="L65" s="832"/>
      <c r="M65" s="51" t="s">
        <v>0</v>
      </c>
      <c r="N65" s="70"/>
      <c r="O65" s="830"/>
      <c r="P65" s="7"/>
    </row>
    <row r="66" spans="1:16" outlineLevel="1" x14ac:dyDescent="0.35">
      <c r="A66" s="7"/>
      <c r="B66" s="7"/>
      <c r="C66" s="1614" t="str">
        <f>"Samples Collected   "&amp;IF(SUM(J66:J67)&gt;0,"("&amp;SUM(J66:J67)&amp;")","")</f>
        <v xml:space="preserve">Samples Collected   </v>
      </c>
      <c r="D66" s="1615"/>
      <c r="E66" s="888" t="s">
        <v>95</v>
      </c>
      <c r="F66" s="57"/>
      <c r="G66" s="57"/>
      <c r="H66" s="57"/>
      <c r="I66" s="57"/>
      <c r="J66" s="1069" t="str">
        <f t="shared" ref="J66:J78" si="38">IF(SUM(F66:I66)&gt;0, SUM(F66:I66),"")</f>
        <v/>
      </c>
      <c r="K66" s="53"/>
      <c r="L66" s="64">
        <v>1</v>
      </c>
      <c r="M66" s="63" t="s">
        <v>112</v>
      </c>
      <c r="N66" s="62"/>
      <c r="O66" s="830"/>
      <c r="P66" s="7"/>
    </row>
    <row r="67" spans="1:16" ht="15" outlineLevel="1" thickBot="1" x14ac:dyDescent="0.4">
      <c r="A67" s="7"/>
      <c r="B67" s="7"/>
      <c r="C67" s="1637"/>
      <c r="D67" s="1638"/>
      <c r="E67" s="69" t="s">
        <v>76</v>
      </c>
      <c r="F67" s="42"/>
      <c r="G67" s="42"/>
      <c r="H67" s="42"/>
      <c r="I67" s="42"/>
      <c r="J67" s="1072" t="str">
        <f t="shared" si="38"/>
        <v/>
      </c>
      <c r="K67" s="53"/>
      <c r="L67" s="64">
        <v>2</v>
      </c>
      <c r="M67" s="63" t="s">
        <v>111</v>
      </c>
      <c r="N67" s="62"/>
      <c r="O67" s="830"/>
      <c r="P67" s="7"/>
    </row>
    <row r="68" spans="1:16" ht="15" outlineLevel="1" thickTop="1" x14ac:dyDescent="0.35">
      <c r="A68" s="7"/>
      <c r="B68" s="7"/>
      <c r="C68" s="1639" t="s">
        <v>72</v>
      </c>
      <c r="D68" s="1640"/>
      <c r="E68" s="1641"/>
      <c r="F68" s="67"/>
      <c r="G68" s="67"/>
      <c r="H68" s="67"/>
      <c r="I68" s="67"/>
      <c r="J68" s="1071" t="str">
        <f t="shared" si="38"/>
        <v/>
      </c>
      <c r="K68" s="53"/>
      <c r="L68" s="64">
        <v>3</v>
      </c>
      <c r="M68" s="63" t="s">
        <v>110</v>
      </c>
      <c r="N68" s="62"/>
      <c r="O68" s="830"/>
      <c r="P68" s="7"/>
    </row>
    <row r="69" spans="1:16" outlineLevel="1" x14ac:dyDescent="0.35">
      <c r="A69" s="7"/>
      <c r="B69" s="7"/>
      <c r="C69" s="1605" t="s">
        <v>71</v>
      </c>
      <c r="D69" s="1607"/>
      <c r="E69" s="1642"/>
      <c r="F69" s="57"/>
      <c r="G69" s="57"/>
      <c r="H69" s="57"/>
      <c r="I69" s="57"/>
      <c r="J69" s="1069" t="str">
        <f t="shared" si="38"/>
        <v/>
      </c>
      <c r="K69" s="53"/>
      <c r="L69" s="64">
        <v>4</v>
      </c>
      <c r="M69" s="63" t="s">
        <v>109</v>
      </c>
      <c r="N69" s="62"/>
      <c r="O69" s="830"/>
      <c r="P69" s="7"/>
    </row>
    <row r="70" spans="1:16" outlineLevel="1" x14ac:dyDescent="0.35">
      <c r="A70" s="7"/>
      <c r="B70" s="7"/>
      <c r="C70" s="1605" t="s">
        <v>70</v>
      </c>
      <c r="D70" s="1607"/>
      <c r="E70" s="1642"/>
      <c r="F70" s="57"/>
      <c r="G70" s="57"/>
      <c r="H70" s="57"/>
      <c r="I70" s="57"/>
      <c r="J70" s="1069" t="str">
        <f t="shared" si="38"/>
        <v/>
      </c>
      <c r="K70" s="53"/>
      <c r="L70" s="64">
        <v>5</v>
      </c>
      <c r="M70" s="63" t="s">
        <v>108</v>
      </c>
      <c r="N70" s="62"/>
      <c r="O70" s="830"/>
      <c r="P70" s="7"/>
    </row>
    <row r="71" spans="1:16" outlineLevel="1" x14ac:dyDescent="0.35">
      <c r="A71" s="7"/>
      <c r="B71" s="7"/>
      <c r="C71" s="1605" t="s">
        <v>69</v>
      </c>
      <c r="D71" s="1607"/>
      <c r="E71" s="1642"/>
      <c r="F71" s="57"/>
      <c r="G71" s="57"/>
      <c r="H71" s="57"/>
      <c r="I71" s="57"/>
      <c r="J71" s="1069" t="str">
        <f t="shared" si="38"/>
        <v/>
      </c>
      <c r="K71" s="53"/>
      <c r="L71" s="64">
        <v>6</v>
      </c>
      <c r="M71" s="65" t="s">
        <v>107</v>
      </c>
      <c r="N71" s="62"/>
      <c r="O71" s="830"/>
      <c r="P71" s="7"/>
    </row>
    <row r="72" spans="1:16" outlineLevel="1" x14ac:dyDescent="0.35">
      <c r="A72" s="7"/>
      <c r="B72" s="7"/>
      <c r="C72" s="1605" t="s">
        <v>68</v>
      </c>
      <c r="D72" s="1607"/>
      <c r="E72" s="1642"/>
      <c r="F72" s="57"/>
      <c r="G72" s="57"/>
      <c r="H72" s="57"/>
      <c r="I72" s="57"/>
      <c r="J72" s="1069" t="str">
        <f t="shared" si="38"/>
        <v/>
      </c>
      <c r="K72" s="53"/>
      <c r="L72" s="64">
        <v>7</v>
      </c>
      <c r="M72" s="52" t="s">
        <v>106</v>
      </c>
      <c r="N72" s="1061"/>
      <c r="O72" s="830"/>
      <c r="P72" s="7"/>
    </row>
    <row r="73" spans="1:16" ht="24" customHeight="1" outlineLevel="1" x14ac:dyDescent="0.35">
      <c r="A73" s="7"/>
      <c r="B73" s="7"/>
      <c r="C73" s="1605" t="s">
        <v>67</v>
      </c>
      <c r="D73" s="1607"/>
      <c r="E73" s="1642"/>
      <c r="F73" s="57"/>
      <c r="G73" s="57"/>
      <c r="H73" s="57"/>
      <c r="I73" s="57"/>
      <c r="J73" s="1069" t="str">
        <f t="shared" si="38"/>
        <v/>
      </c>
      <c r="K73" s="53"/>
      <c r="L73" s="64">
        <v>8</v>
      </c>
      <c r="M73" s="63" t="s">
        <v>105</v>
      </c>
      <c r="N73" s="62"/>
      <c r="O73" s="830"/>
      <c r="P73" s="7"/>
    </row>
    <row r="74" spans="1:16" outlineLevel="1" x14ac:dyDescent="0.35">
      <c r="A74" s="7"/>
      <c r="B74" s="7"/>
      <c r="C74" s="1605" t="s">
        <v>66</v>
      </c>
      <c r="D74" s="1607"/>
      <c r="E74" s="1642"/>
      <c r="F74" s="57"/>
      <c r="G74" s="57"/>
      <c r="H74" s="57"/>
      <c r="I74" s="57"/>
      <c r="J74" s="1069" t="str">
        <f t="shared" si="38"/>
        <v/>
      </c>
      <c r="K74" s="53"/>
      <c r="L74" s="64">
        <v>9</v>
      </c>
      <c r="M74" s="63" t="s">
        <v>104</v>
      </c>
      <c r="N74" s="62"/>
      <c r="O74" s="830"/>
      <c r="P74" s="7"/>
    </row>
    <row r="75" spans="1:16" ht="23.25" customHeight="1" outlineLevel="1" x14ac:dyDescent="0.35">
      <c r="A75" s="7"/>
      <c r="B75" s="7"/>
      <c r="C75" s="1605" t="s">
        <v>94</v>
      </c>
      <c r="D75" s="1631"/>
      <c r="E75" s="1643"/>
      <c r="F75" s="57"/>
      <c r="G75" s="57"/>
      <c r="H75" s="57"/>
      <c r="I75" s="57"/>
      <c r="J75" s="1069" t="str">
        <f t="shared" si="38"/>
        <v/>
      </c>
      <c r="K75" s="53"/>
      <c r="L75" s="64">
        <v>10</v>
      </c>
      <c r="M75" s="63" t="s">
        <v>103</v>
      </c>
      <c r="N75" s="62"/>
      <c r="O75" s="830"/>
      <c r="P75" s="7"/>
    </row>
    <row r="76" spans="1:16" ht="18.5" outlineLevel="1" thickBot="1" x14ac:dyDescent="0.4">
      <c r="A76" s="7"/>
      <c r="B76" s="7"/>
      <c r="C76" s="1605" t="s">
        <v>65</v>
      </c>
      <c r="D76" s="1631"/>
      <c r="E76" s="1643"/>
      <c r="F76" s="57"/>
      <c r="G76" s="57"/>
      <c r="H76" s="57"/>
      <c r="I76" s="57"/>
      <c r="J76" s="1069" t="str">
        <f t="shared" si="38"/>
        <v/>
      </c>
      <c r="K76" s="53"/>
      <c r="L76" s="61"/>
      <c r="M76" s="60" t="s">
        <v>102</v>
      </c>
      <c r="N76" s="59">
        <f>SUM(N66:N75)</f>
        <v>0</v>
      </c>
      <c r="O76" s="831"/>
      <c r="P76" s="7"/>
    </row>
    <row r="77" spans="1:16" outlineLevel="1" x14ac:dyDescent="0.35">
      <c r="A77" s="7"/>
      <c r="B77" s="7"/>
      <c r="C77" s="1605" t="s">
        <v>64</v>
      </c>
      <c r="D77" s="1631"/>
      <c r="E77" s="1643"/>
      <c r="F77" s="57"/>
      <c r="G77" s="57"/>
      <c r="H77" s="57"/>
      <c r="I77" s="57"/>
      <c r="J77" s="1069" t="str">
        <f t="shared" si="38"/>
        <v/>
      </c>
      <c r="K77" s="53"/>
      <c r="L77" s="53"/>
      <c r="M77" s="52"/>
      <c r="N77" s="52"/>
      <c r="O77" s="830"/>
      <c r="P77" s="7"/>
    </row>
    <row r="78" spans="1:16" ht="15" outlineLevel="1" thickBot="1" x14ac:dyDescent="0.4">
      <c r="A78" s="7"/>
      <c r="B78" s="7"/>
      <c r="C78" s="1644" t="s">
        <v>63</v>
      </c>
      <c r="D78" s="1645"/>
      <c r="E78" s="1646"/>
      <c r="F78" s="55"/>
      <c r="G78" s="55"/>
      <c r="H78" s="55"/>
      <c r="I78" s="55"/>
      <c r="J78" s="1069" t="str">
        <f t="shared" si="38"/>
        <v/>
      </c>
      <c r="K78" s="53"/>
      <c r="L78" s="53"/>
      <c r="M78" s="52"/>
      <c r="N78" s="52"/>
      <c r="O78" s="830"/>
      <c r="P78" s="7"/>
    </row>
    <row r="79" spans="1:16" ht="15.5" x14ac:dyDescent="0.35">
      <c r="A79" s="7"/>
      <c r="B79" s="7"/>
      <c r="C79" s="878" t="s">
        <v>484</v>
      </c>
      <c r="D79" s="176"/>
      <c r="E79" s="176"/>
      <c r="F79" s="7"/>
      <c r="G79" s="7"/>
      <c r="H79" s="7"/>
      <c r="I79" s="7"/>
      <c r="J79" s="7"/>
      <c r="K79" s="7"/>
      <c r="L79" s="7"/>
      <c r="M79" s="7"/>
      <c r="N79" s="176"/>
      <c r="O79" s="830"/>
      <c r="P79" s="7"/>
    </row>
    <row r="80" spans="1:16" ht="7.5" customHeight="1" thickBot="1" x14ac:dyDescent="0.4">
      <c r="A80" s="7"/>
      <c r="B80" s="833"/>
      <c r="C80" s="887"/>
      <c r="D80" s="837"/>
      <c r="E80" s="837"/>
      <c r="F80" s="836"/>
      <c r="G80" s="836"/>
      <c r="H80" s="836"/>
      <c r="I80" s="836"/>
      <c r="J80" s="836"/>
      <c r="K80" s="836"/>
      <c r="L80" s="836"/>
      <c r="M80" s="836"/>
      <c r="N80" s="837"/>
      <c r="O80" s="871"/>
      <c r="P80" s="7"/>
    </row>
    <row r="81" spans="1:16" ht="30.75" customHeight="1" outlineLevel="1" thickBot="1" x14ac:dyDescent="0.4">
      <c r="A81" s="7"/>
      <c r="B81" s="833" t="s">
        <v>54</v>
      </c>
      <c r="C81" s="87" t="s">
        <v>92</v>
      </c>
      <c r="D81" s="843" t="str">
        <f>Start!$U$13</f>
        <v/>
      </c>
      <c r="E81" s="86" t="s">
        <v>336</v>
      </c>
      <c r="F81" s="112" t="str">
        <f>Start!$AG$20&amp;Start!$AG$21</f>
        <v/>
      </c>
      <c r="G81" s="85" t="s">
        <v>91</v>
      </c>
      <c r="H81" s="166" t="e">
        <f>LOOKUP(Start!AG22,Start!$F$51:$F$62,Start!$L$51:$L$62)</f>
        <v>#N/A</v>
      </c>
      <c r="I81" s="170" t="e">
        <f>LOOKUP(Start!AG22,Start!$F$51:$F$62,Start!$M$51:$M$62)</f>
        <v>#N/A</v>
      </c>
      <c r="J81" s="84"/>
      <c r="K81" s="84"/>
      <c r="L81" s="84"/>
      <c r="M81" s="1057" t="str">
        <f>$M$4</f>
        <v>Work Plan Accomplishments</v>
      </c>
      <c r="N81" s="84"/>
      <c r="O81" s="83"/>
      <c r="P81" s="7"/>
    </row>
    <row r="82" spans="1:16" ht="18" outlineLevel="1" x14ac:dyDescent="0.35">
      <c r="A82" s="7"/>
      <c r="B82" s="7"/>
      <c r="C82" s="1622" t="s">
        <v>101</v>
      </c>
      <c r="D82" s="1623"/>
      <c r="E82" s="1624"/>
      <c r="F82" s="1616" t="s">
        <v>118</v>
      </c>
      <c r="G82" s="1617"/>
      <c r="H82" s="1616" t="s">
        <v>117</v>
      </c>
      <c r="I82" s="1617"/>
      <c r="J82" s="82"/>
      <c r="K82" s="1632" t="s">
        <v>473</v>
      </c>
      <c r="L82" s="81"/>
      <c r="M82" s="828"/>
      <c r="N82" s="80"/>
      <c r="O82" s="829"/>
      <c r="P82" s="7"/>
    </row>
    <row r="83" spans="1:16" ht="37.5" customHeight="1" outlineLevel="1" thickBot="1" x14ac:dyDescent="0.4">
      <c r="A83" s="7"/>
      <c r="B83" s="7"/>
      <c r="C83" s="1625"/>
      <c r="D83" s="1626"/>
      <c r="E83" s="1627"/>
      <c r="F83" s="78" t="s">
        <v>116</v>
      </c>
      <c r="G83" s="77" t="s">
        <v>98</v>
      </c>
      <c r="H83" s="78" t="s">
        <v>79</v>
      </c>
      <c r="I83" s="77" t="s">
        <v>98</v>
      </c>
      <c r="J83" s="76" t="s">
        <v>115</v>
      </c>
      <c r="K83" s="1633"/>
      <c r="L83" s="75"/>
      <c r="M83" s="74" t="s">
        <v>114</v>
      </c>
      <c r="N83" s="1051" t="s">
        <v>113</v>
      </c>
      <c r="O83" s="830"/>
      <c r="P83" s="7"/>
    </row>
    <row r="84" spans="1:16" ht="15" outlineLevel="1" thickTop="1" x14ac:dyDescent="0.35">
      <c r="A84" s="7"/>
      <c r="B84" s="7"/>
      <c r="C84" s="1634" t="s">
        <v>97</v>
      </c>
      <c r="D84" s="1635"/>
      <c r="E84" s="1636"/>
      <c r="F84" s="72"/>
      <c r="G84" s="72"/>
      <c r="H84" s="72"/>
      <c r="I84" s="72"/>
      <c r="J84" s="1068" t="str">
        <f>IF(SUM(F84:I84)&gt;0, SUM(F84:I84),"")</f>
        <v/>
      </c>
      <c r="K84" s="1067"/>
      <c r="L84" s="832"/>
      <c r="M84" s="51" t="s">
        <v>0</v>
      </c>
      <c r="N84" s="70"/>
      <c r="O84" s="830"/>
      <c r="P84" s="7"/>
    </row>
    <row r="85" spans="1:16" outlineLevel="1" x14ac:dyDescent="0.35">
      <c r="A85" s="7"/>
      <c r="B85" s="7"/>
      <c r="C85" s="1614" t="str">
        <f>"Samples Collected   "&amp;IF(SUM(J85:J86)&gt;0,"("&amp;SUM(J85:J86)&amp;")","")</f>
        <v xml:space="preserve">Samples Collected   </v>
      </c>
      <c r="D85" s="1615"/>
      <c r="E85" s="888" t="s">
        <v>95</v>
      </c>
      <c r="F85" s="57"/>
      <c r="G85" s="57"/>
      <c r="H85" s="57"/>
      <c r="I85" s="57"/>
      <c r="J85" s="1069" t="str">
        <f t="shared" ref="J85:J97" si="39">IF(SUM(F85:I85)&gt;0, SUM(F85:I85),"")</f>
        <v/>
      </c>
      <c r="K85" s="53"/>
      <c r="L85" s="64">
        <v>1</v>
      </c>
      <c r="M85" s="63" t="s">
        <v>112</v>
      </c>
      <c r="N85" s="62"/>
      <c r="O85" s="830"/>
      <c r="P85" s="7"/>
    </row>
    <row r="86" spans="1:16" ht="15" outlineLevel="1" thickBot="1" x14ac:dyDescent="0.4">
      <c r="A86" s="7"/>
      <c r="B86" s="7"/>
      <c r="C86" s="1637"/>
      <c r="D86" s="1638"/>
      <c r="E86" s="69" t="s">
        <v>76</v>
      </c>
      <c r="F86" s="42"/>
      <c r="G86" s="42"/>
      <c r="H86" s="42"/>
      <c r="I86" s="42"/>
      <c r="J86" s="1072" t="str">
        <f t="shared" si="39"/>
        <v/>
      </c>
      <c r="K86" s="53"/>
      <c r="L86" s="64">
        <v>2</v>
      </c>
      <c r="M86" s="63" t="s">
        <v>111</v>
      </c>
      <c r="N86" s="62"/>
      <c r="O86" s="830"/>
      <c r="P86" s="7"/>
    </row>
    <row r="87" spans="1:16" ht="15" outlineLevel="1" thickTop="1" x14ac:dyDescent="0.35">
      <c r="A87" s="7"/>
      <c r="B87" s="7"/>
      <c r="C87" s="1639" t="s">
        <v>72</v>
      </c>
      <c r="D87" s="1640"/>
      <c r="E87" s="1641"/>
      <c r="F87" s="67"/>
      <c r="G87" s="67"/>
      <c r="H87" s="67"/>
      <c r="I87" s="67"/>
      <c r="J87" s="1071" t="str">
        <f t="shared" si="39"/>
        <v/>
      </c>
      <c r="K87" s="53"/>
      <c r="L87" s="64">
        <v>3</v>
      </c>
      <c r="M87" s="63" t="s">
        <v>110</v>
      </c>
      <c r="N87" s="62"/>
      <c r="O87" s="830"/>
      <c r="P87" s="7"/>
    </row>
    <row r="88" spans="1:16" outlineLevel="1" x14ac:dyDescent="0.35">
      <c r="A88" s="7"/>
      <c r="B88" s="7"/>
      <c r="C88" s="1605" t="s">
        <v>71</v>
      </c>
      <c r="D88" s="1607"/>
      <c r="E88" s="1642"/>
      <c r="F88" s="57"/>
      <c r="G88" s="57"/>
      <c r="H88" s="57"/>
      <c r="I88" s="57"/>
      <c r="J88" s="1069" t="str">
        <f t="shared" si="39"/>
        <v/>
      </c>
      <c r="K88" s="53"/>
      <c r="L88" s="64">
        <v>4</v>
      </c>
      <c r="M88" s="63" t="s">
        <v>109</v>
      </c>
      <c r="N88" s="62"/>
      <c r="O88" s="830"/>
      <c r="P88" s="7"/>
    </row>
    <row r="89" spans="1:16" outlineLevel="1" x14ac:dyDescent="0.35">
      <c r="A89" s="7"/>
      <c r="B89" s="7"/>
      <c r="C89" s="1605" t="s">
        <v>70</v>
      </c>
      <c r="D89" s="1607"/>
      <c r="E89" s="1642"/>
      <c r="F89" s="57"/>
      <c r="G89" s="57"/>
      <c r="H89" s="57"/>
      <c r="I89" s="57"/>
      <c r="J89" s="1069" t="str">
        <f t="shared" si="39"/>
        <v/>
      </c>
      <c r="K89" s="53"/>
      <c r="L89" s="64">
        <v>5</v>
      </c>
      <c r="M89" s="63" t="s">
        <v>108</v>
      </c>
      <c r="N89" s="62"/>
      <c r="O89" s="830"/>
      <c r="P89" s="7"/>
    </row>
    <row r="90" spans="1:16" outlineLevel="1" x14ac:dyDescent="0.35">
      <c r="A90" s="7"/>
      <c r="B90" s="7"/>
      <c r="C90" s="1605" t="s">
        <v>69</v>
      </c>
      <c r="D90" s="1607"/>
      <c r="E90" s="1642"/>
      <c r="F90" s="57"/>
      <c r="G90" s="57"/>
      <c r="H90" s="57"/>
      <c r="I90" s="57"/>
      <c r="J90" s="1069" t="str">
        <f t="shared" si="39"/>
        <v/>
      </c>
      <c r="K90" s="53"/>
      <c r="L90" s="64">
        <v>6</v>
      </c>
      <c r="M90" s="65" t="s">
        <v>107</v>
      </c>
      <c r="N90" s="62"/>
      <c r="O90" s="830"/>
      <c r="P90" s="7"/>
    </row>
    <row r="91" spans="1:16" outlineLevel="1" x14ac:dyDescent="0.35">
      <c r="A91" s="7"/>
      <c r="B91" s="7"/>
      <c r="C91" s="1605" t="s">
        <v>68</v>
      </c>
      <c r="D91" s="1607"/>
      <c r="E91" s="1642"/>
      <c r="F91" s="57"/>
      <c r="G91" s="57"/>
      <c r="H91" s="57"/>
      <c r="I91" s="57"/>
      <c r="J91" s="1069" t="str">
        <f t="shared" si="39"/>
        <v/>
      </c>
      <c r="K91" s="53"/>
      <c r="L91" s="64">
        <v>7</v>
      </c>
      <c r="M91" s="52" t="s">
        <v>106</v>
      </c>
      <c r="N91" s="1061"/>
      <c r="O91" s="830"/>
      <c r="P91" s="7"/>
    </row>
    <row r="92" spans="1:16" ht="22.5" customHeight="1" outlineLevel="1" x14ac:dyDescent="0.35">
      <c r="A92" s="7"/>
      <c r="B92" s="7"/>
      <c r="C92" s="1605" t="s">
        <v>67</v>
      </c>
      <c r="D92" s="1607"/>
      <c r="E92" s="1642"/>
      <c r="F92" s="57"/>
      <c r="G92" s="57"/>
      <c r="H92" s="57"/>
      <c r="I92" s="57"/>
      <c r="J92" s="1069" t="str">
        <f t="shared" si="39"/>
        <v/>
      </c>
      <c r="K92" s="53"/>
      <c r="L92" s="64">
        <v>8</v>
      </c>
      <c r="M92" s="63" t="s">
        <v>105</v>
      </c>
      <c r="N92" s="62"/>
      <c r="O92" s="830"/>
      <c r="P92" s="7"/>
    </row>
    <row r="93" spans="1:16" outlineLevel="1" x14ac:dyDescent="0.35">
      <c r="A93" s="7"/>
      <c r="B93" s="7"/>
      <c r="C93" s="1605" t="s">
        <v>66</v>
      </c>
      <c r="D93" s="1607"/>
      <c r="E93" s="1642"/>
      <c r="F93" s="57"/>
      <c r="G93" s="57"/>
      <c r="H93" s="57"/>
      <c r="I93" s="57"/>
      <c r="J93" s="1069" t="str">
        <f t="shared" si="39"/>
        <v/>
      </c>
      <c r="K93" s="53"/>
      <c r="L93" s="64">
        <v>9</v>
      </c>
      <c r="M93" s="63" t="s">
        <v>104</v>
      </c>
      <c r="N93" s="62"/>
      <c r="O93" s="830"/>
      <c r="P93" s="7"/>
    </row>
    <row r="94" spans="1:16" ht="24" customHeight="1" outlineLevel="1" x14ac:dyDescent="0.35">
      <c r="A94" s="7"/>
      <c r="B94" s="7"/>
      <c r="C94" s="1605" t="s">
        <v>94</v>
      </c>
      <c r="D94" s="1631"/>
      <c r="E94" s="1643"/>
      <c r="F94" s="57"/>
      <c r="G94" s="57"/>
      <c r="H94" s="57"/>
      <c r="I94" s="57"/>
      <c r="J94" s="1069" t="str">
        <f t="shared" si="39"/>
        <v/>
      </c>
      <c r="K94" s="53"/>
      <c r="L94" s="64">
        <v>10</v>
      </c>
      <c r="M94" s="63" t="s">
        <v>103</v>
      </c>
      <c r="N94" s="62"/>
      <c r="O94" s="830"/>
      <c r="P94" s="7"/>
    </row>
    <row r="95" spans="1:16" ht="18.5" outlineLevel="1" thickBot="1" x14ac:dyDescent="0.4">
      <c r="A95" s="7"/>
      <c r="B95" s="7"/>
      <c r="C95" s="1605" t="s">
        <v>65</v>
      </c>
      <c r="D95" s="1631"/>
      <c r="E95" s="1643"/>
      <c r="F95" s="57"/>
      <c r="G95" s="57"/>
      <c r="H95" s="57"/>
      <c r="I95" s="57"/>
      <c r="J95" s="1069" t="str">
        <f t="shared" si="39"/>
        <v/>
      </c>
      <c r="K95" s="53"/>
      <c r="L95" s="61"/>
      <c r="M95" s="60" t="s">
        <v>102</v>
      </c>
      <c r="N95" s="59">
        <f>SUM(N85:N94)</f>
        <v>0</v>
      </c>
      <c r="O95" s="831"/>
      <c r="P95" s="7"/>
    </row>
    <row r="96" spans="1:16" outlineLevel="1" x14ac:dyDescent="0.35">
      <c r="A96" s="7"/>
      <c r="B96" s="7"/>
      <c r="C96" s="1605" t="s">
        <v>64</v>
      </c>
      <c r="D96" s="1631"/>
      <c r="E96" s="1643"/>
      <c r="F96" s="57"/>
      <c r="G96" s="57"/>
      <c r="H96" s="57"/>
      <c r="I96" s="57"/>
      <c r="J96" s="1069" t="str">
        <f t="shared" si="39"/>
        <v/>
      </c>
      <c r="K96" s="53"/>
      <c r="L96" s="53"/>
      <c r="M96" s="52"/>
      <c r="N96" s="52"/>
      <c r="O96" s="830"/>
      <c r="P96" s="7"/>
    </row>
    <row r="97" spans="1:27" ht="15" outlineLevel="1" thickBot="1" x14ac:dyDescent="0.4">
      <c r="A97" s="7"/>
      <c r="B97" s="7"/>
      <c r="C97" s="1644" t="s">
        <v>63</v>
      </c>
      <c r="D97" s="1645"/>
      <c r="E97" s="1646"/>
      <c r="F97" s="55"/>
      <c r="G97" s="55"/>
      <c r="H97" s="55"/>
      <c r="I97" s="55"/>
      <c r="J97" s="1070" t="str">
        <f t="shared" si="39"/>
        <v/>
      </c>
      <c r="K97" s="53"/>
      <c r="L97" s="53"/>
      <c r="M97" s="52"/>
      <c r="N97" s="52"/>
      <c r="O97" s="830"/>
      <c r="P97" s="7"/>
    </row>
    <row r="98" spans="1:27" ht="16" thickBot="1" x14ac:dyDescent="0.4">
      <c r="A98" s="7"/>
      <c r="B98" s="7"/>
      <c r="C98" s="880" t="s">
        <v>485</v>
      </c>
      <c r="D98" s="881"/>
      <c r="E98" s="881"/>
      <c r="F98" s="881"/>
      <c r="G98" s="881"/>
      <c r="H98" s="881"/>
      <c r="I98" s="881"/>
      <c r="J98" s="881"/>
      <c r="K98" s="881"/>
      <c r="L98" s="881"/>
      <c r="M98" s="881"/>
      <c r="N98" s="881"/>
      <c r="O98" s="831"/>
      <c r="P98" s="7"/>
    </row>
    <row r="99" spans="1:27" ht="7.5" customHeight="1" x14ac:dyDescent="0.35">
      <c r="A99" s="7"/>
      <c r="B99" s="7"/>
      <c r="C99" s="7"/>
      <c r="D99" s="7"/>
      <c r="E99" s="7"/>
      <c r="F99" s="7"/>
      <c r="G99" s="7"/>
      <c r="H99" s="7"/>
      <c r="I99" s="7"/>
      <c r="J99" s="7"/>
      <c r="K99" s="7"/>
      <c r="L99" s="7"/>
      <c r="M99" s="7"/>
      <c r="N99" s="7"/>
      <c r="O99" s="7"/>
      <c r="P99" s="7"/>
    </row>
    <row r="105" spans="1:27" s="1262" customFormat="1" x14ac:dyDescent="0.35"/>
    <row r="106" spans="1:27" s="1262" customFormat="1" x14ac:dyDescent="0.35">
      <c r="C106" s="1295"/>
      <c r="D106" s="1295"/>
      <c r="E106" s="1297"/>
      <c r="F106" s="1294"/>
      <c r="G106" s="1294"/>
      <c r="H106" s="1298"/>
      <c r="I106" s="1294"/>
      <c r="J106" s="1294"/>
      <c r="K106" s="1299"/>
      <c r="L106" s="1299"/>
      <c r="M106" s="1300"/>
      <c r="N106" s="1301"/>
      <c r="O106" s="1294"/>
      <c r="P106" s="1294"/>
      <c r="Q106" s="1294"/>
      <c r="R106" s="1294"/>
      <c r="S106" s="1294"/>
      <c r="T106" s="1294"/>
      <c r="U106" s="1294"/>
      <c r="V106" s="1294"/>
      <c r="W106" s="1294"/>
      <c r="X106" s="1294"/>
      <c r="Y106" s="1302"/>
      <c r="Z106" s="1302"/>
      <c r="AA106" s="1296"/>
    </row>
    <row r="107" spans="1:27" s="1262" customFormat="1" x14ac:dyDescent="0.35">
      <c r="C107" s="1295"/>
      <c r="D107" s="1295"/>
      <c r="E107" s="1297"/>
      <c r="F107" s="1294"/>
      <c r="G107" s="1294"/>
      <c r="H107" s="1298"/>
      <c r="I107" s="1294"/>
      <c r="J107" s="1294"/>
      <c r="K107" s="1299"/>
      <c r="L107" s="1299"/>
      <c r="M107" s="1300"/>
      <c r="N107" s="1301"/>
      <c r="O107" s="1294"/>
      <c r="P107" s="1294"/>
      <c r="Q107" s="1294"/>
      <c r="R107" s="1294"/>
      <c r="S107" s="1294"/>
      <c r="T107" s="1294"/>
      <c r="U107" s="1294"/>
      <c r="V107" s="1294"/>
      <c r="W107" s="1294"/>
      <c r="X107" s="1294"/>
      <c r="Y107" s="1302"/>
      <c r="Z107" s="1302"/>
      <c r="AA107" s="1296"/>
    </row>
    <row r="108" spans="1:27" s="1262" customFormat="1" x14ac:dyDescent="0.35">
      <c r="S108" s="1294"/>
      <c r="T108" s="1294"/>
      <c r="U108" s="1294"/>
      <c r="V108" s="1294"/>
      <c r="W108" s="1294"/>
      <c r="X108" s="1294"/>
      <c r="Y108" s="1302"/>
      <c r="Z108" s="1302"/>
      <c r="AA108" s="1296"/>
    </row>
    <row r="109" spans="1:27" s="1262" customFormat="1" x14ac:dyDescent="0.35">
      <c r="S109" s="1294"/>
      <c r="T109" s="1294"/>
      <c r="U109" s="1294"/>
      <c r="V109" s="1294"/>
      <c r="W109" s="1294"/>
      <c r="X109" s="1294"/>
      <c r="Y109" s="1302"/>
      <c r="Z109" s="1302"/>
      <c r="AA109" s="1296"/>
    </row>
    <row r="110" spans="1:27" s="1262" customFormat="1" x14ac:dyDescent="0.35">
      <c r="C110" s="1295"/>
      <c r="D110" s="1295"/>
      <c r="E110" s="1297"/>
      <c r="F110" s="1294"/>
      <c r="G110" s="1294"/>
      <c r="H110" s="1298"/>
      <c r="I110" s="1294"/>
      <c r="J110" s="1294"/>
      <c r="K110" s="1299"/>
      <c r="L110" s="1299"/>
      <c r="M110" s="1300"/>
      <c r="N110" s="1301"/>
      <c r="O110" s="1294"/>
      <c r="P110" s="1294"/>
      <c r="Q110" s="1294"/>
      <c r="R110" s="1294"/>
      <c r="S110" s="1294"/>
      <c r="T110" s="1294"/>
      <c r="U110" s="1294"/>
      <c r="V110" s="1294"/>
      <c r="W110" s="1294"/>
      <c r="X110" s="1294"/>
      <c r="Y110" s="1302"/>
      <c r="Z110" s="1302"/>
      <c r="AA110" s="1296"/>
    </row>
    <row r="111" spans="1:27" s="1262" customFormat="1" x14ac:dyDescent="0.35">
      <c r="C111" s="1295"/>
      <c r="D111" s="1295"/>
      <c r="E111" s="1297"/>
      <c r="F111" s="1294"/>
      <c r="G111" s="1294"/>
      <c r="H111" s="1298"/>
      <c r="I111" s="1294"/>
      <c r="J111" s="1294"/>
      <c r="K111" s="1299"/>
      <c r="L111" s="1299"/>
      <c r="M111" s="1300"/>
      <c r="N111" s="1301"/>
      <c r="O111" s="1294"/>
      <c r="P111" s="1294"/>
      <c r="Q111" s="1294"/>
      <c r="R111" s="1294"/>
      <c r="S111" s="1294"/>
      <c r="T111" s="1294"/>
      <c r="U111" s="1294"/>
      <c r="V111" s="1294"/>
      <c r="W111" s="1294"/>
      <c r="X111" s="1294"/>
      <c r="Y111" s="1302"/>
      <c r="Z111" s="1302"/>
      <c r="AA111" s="1296"/>
    </row>
    <row r="112" spans="1:27" s="1262" customFormat="1" x14ac:dyDescent="0.35">
      <c r="C112" s="1295"/>
      <c r="D112" s="1295"/>
      <c r="E112" s="1297"/>
      <c r="F112" s="1294"/>
      <c r="G112" s="1294"/>
      <c r="H112" s="1298"/>
      <c r="I112" s="1294"/>
      <c r="J112" s="1294"/>
      <c r="K112" s="1299"/>
      <c r="L112" s="1299"/>
      <c r="M112" s="1300"/>
      <c r="N112" s="1301"/>
      <c r="O112" s="1294"/>
      <c r="P112" s="1294"/>
      <c r="Q112" s="1294"/>
      <c r="R112" s="1294"/>
      <c r="S112" s="1294"/>
      <c r="T112" s="1294"/>
      <c r="U112" s="1294"/>
      <c r="V112" s="1294"/>
      <c r="W112" s="1294"/>
      <c r="X112" s="1294"/>
      <c r="Y112" s="1302"/>
      <c r="Z112" s="1302"/>
      <c r="AA112" s="1296"/>
    </row>
    <row r="113" s="1262" customFormat="1" x14ac:dyDescent="0.35"/>
    <row r="114" s="1262" customFormat="1" x14ac:dyDescent="0.35"/>
    <row r="115" s="1262" customFormat="1" x14ac:dyDescent="0.35"/>
    <row r="116" s="1262" customFormat="1" x14ac:dyDescent="0.35"/>
    <row r="117" s="1262" customFormat="1" x14ac:dyDescent="0.35"/>
    <row r="118" s="1262" customFormat="1" x14ac:dyDescent="0.35"/>
    <row r="119" s="1262" customFormat="1" x14ac:dyDescent="0.35"/>
    <row r="120" s="1262" customFormat="1" x14ac:dyDescent="0.35"/>
    <row r="121" s="1262" customFormat="1" x14ac:dyDescent="0.35"/>
  </sheetData>
  <sheetProtection sheet="1" objects="1" scenarios="1"/>
  <mergeCells count="87">
    <mergeCell ref="C95:E95"/>
    <mergeCell ref="C96:E96"/>
    <mergeCell ref="C97:E97"/>
    <mergeCell ref="C90:E90"/>
    <mergeCell ref="C91:E91"/>
    <mergeCell ref="C92:E92"/>
    <mergeCell ref="C93:E93"/>
    <mergeCell ref="C94:E94"/>
    <mergeCell ref="C84:E84"/>
    <mergeCell ref="C85:D86"/>
    <mergeCell ref="C87:E87"/>
    <mergeCell ref="C88:E88"/>
    <mergeCell ref="C89:E89"/>
    <mergeCell ref="C78:E78"/>
    <mergeCell ref="C82:E83"/>
    <mergeCell ref="F82:G82"/>
    <mergeCell ref="H82:I82"/>
    <mergeCell ref="K82:K83"/>
    <mergeCell ref="C73:E73"/>
    <mergeCell ref="C74:E74"/>
    <mergeCell ref="C75:E75"/>
    <mergeCell ref="C76:E76"/>
    <mergeCell ref="C77:E77"/>
    <mergeCell ref="C68:E68"/>
    <mergeCell ref="C69:E69"/>
    <mergeCell ref="C70:E70"/>
    <mergeCell ref="C71:E71"/>
    <mergeCell ref="C72:E72"/>
    <mergeCell ref="F63:G63"/>
    <mergeCell ref="H63:I63"/>
    <mergeCell ref="K63:K64"/>
    <mergeCell ref="C65:E65"/>
    <mergeCell ref="C66:D67"/>
    <mergeCell ref="C56:E56"/>
    <mergeCell ref="C57:E57"/>
    <mergeCell ref="C58:E58"/>
    <mergeCell ref="C59:E59"/>
    <mergeCell ref="C63:E64"/>
    <mergeCell ref="C51:E51"/>
    <mergeCell ref="C52:E52"/>
    <mergeCell ref="C53:E53"/>
    <mergeCell ref="C54:E54"/>
    <mergeCell ref="C55:E55"/>
    <mergeCell ref="K44:K45"/>
    <mergeCell ref="C46:E46"/>
    <mergeCell ref="C47:D48"/>
    <mergeCell ref="C49:E49"/>
    <mergeCell ref="C50:E50"/>
    <mergeCell ref="C39:E39"/>
    <mergeCell ref="C40:E40"/>
    <mergeCell ref="C44:E45"/>
    <mergeCell ref="F44:G44"/>
    <mergeCell ref="H44:I44"/>
    <mergeCell ref="C34:E34"/>
    <mergeCell ref="C35:E35"/>
    <mergeCell ref="C36:E36"/>
    <mergeCell ref="C37:E37"/>
    <mergeCell ref="C38:E38"/>
    <mergeCell ref="C28:D29"/>
    <mergeCell ref="C30:E30"/>
    <mergeCell ref="C31:E31"/>
    <mergeCell ref="C32:E32"/>
    <mergeCell ref="C33:E33"/>
    <mergeCell ref="C25:E26"/>
    <mergeCell ref="F25:G25"/>
    <mergeCell ref="H25:I25"/>
    <mergeCell ref="K25:K26"/>
    <mergeCell ref="C27:E27"/>
    <mergeCell ref="C20:E20"/>
    <mergeCell ref="F5:G5"/>
    <mergeCell ref="H5:I5"/>
    <mergeCell ref="C3:O3"/>
    <mergeCell ref="C5:E6"/>
    <mergeCell ref="C7:E7"/>
    <mergeCell ref="C19:E19"/>
    <mergeCell ref="C17:E17"/>
    <mergeCell ref="C18:E18"/>
    <mergeCell ref="K5:K6"/>
    <mergeCell ref="C2:O2"/>
    <mergeCell ref="C13:E13"/>
    <mergeCell ref="C14:E14"/>
    <mergeCell ref="C15:E15"/>
    <mergeCell ref="C16:E16"/>
    <mergeCell ref="C10:E10"/>
    <mergeCell ref="C11:E11"/>
    <mergeCell ref="C12:E12"/>
    <mergeCell ref="C8:D9"/>
  </mergeCells>
  <dataValidations count="2">
    <dataValidation type="list" allowBlank="1" showInputMessage="1" showErrorMessage="1" sqref="M4" xr:uid="{00000000-0002-0000-0800-000000000000}">
      <formula1>"Work Plan Accomplishments, Total Program Accomplishments"</formula1>
    </dataValidation>
    <dataValidation type="whole" allowBlank="1" showInputMessage="1" showErrorMessage="1" error="Enter a number" sqref="N85:N94 N66:N75 F27:I40 F46:I59 N28:N37 F65:I78 N47:N56 F84:I97" xr:uid="{00000000-0002-0000-0800-000001000000}">
      <formula1>0</formula1>
      <formula2>5000</formula2>
    </dataValidation>
  </dataValidations>
  <hyperlinks>
    <hyperlink ref="N1" location="Start!A1" display="Back" xr:uid="{00000000-0004-0000-0800-000000000000}"/>
  </hyperlinks>
  <pageMargins left="0.7" right="0.7" top="0.75" bottom="0.75" header="0.3" footer="0.3"/>
  <pageSetup scale="70" orientation="landscape" r:id="rId1"/>
  <ignoredErrors>
    <ignoredError sqref="G7 F4" unlockedFormula="1"/>
  </ignoredErrors>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C l i e n t W i n d o w X M L " > < C u s t o m C o n t e n t > < ! [ C D A T A [ T a b l e 6 - 5 e 9 b b f e 9 - e 8 6 d - 4 b d c - a 5 a e - 5 7 8 9 f 0 2 d d 9 d f ] ] > < / C u s t o m C o n t e n t > < / G e m i n i > 
</file>

<file path=customXml/item10.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 2 0 1 7 - 0 1 - 0 6 T 1 7 : 1 6 : 5 3 . 1 3 3 7 6 7 6 - 0 8 : 0 0 < / L a s t P r o c e s s e d T i m e > < / D a t a M o d e l i n g S a n d b o x . S e r i a l i z e d S a n d b o x E r r o r C a c h e > ] ] > < / C u s t o m C o n t e n t > < / G e m i n i > 
</file>

<file path=customXml/item1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2.xml>��< ? x m l   v e r s i o n = " 1 . 0 "   e n c o d i n g = " U T F - 1 6 " ? > < G e m i n i   x m l n s = " h t t p : / / g e m i n i / p i v o t c u s t o m i z a t i o n / T a b l e X M L _ E x p 5 7 0 0 M a i n - 2 7 d a 8 b 6 5 - 3 c b e - 4 8 d 7 - b e d e - 5 5 1 9 e 0 e 9 4 7 8 6 " > < C u s t o m C o n t e n t > < ! [ C D A T A [ < T a b l e W i d g e t G r i d S e r i a l i z a t i o n   x m l n s : x s i = " h t t p : / / w w w . w 3 . o r g / 2 0 0 1 / X M L S c h e m a - i n s t a n c e "   x m l n s : x s d = " h t t p : / / w w w . w 3 . o r g / 2 0 0 1 / X M L S c h e m a " > < C o l u m n S u g g e s t e d T y p e   / > < C o l u m n F o r m a t   / > < C o l u m n A c c u r a c y   / > < C o l u m n C u r r e n c y S y m b o l   / > < C o l u m n P o s i t i v e P a t t e r n   / > < C o l u m n N e g a t i v e P a t t e r n   / > < C o l u m n W i d t h s > < i t e m > < k e y > < s t r i n g > R p t < / s t r i n g > < / k e y > < v a l u e > < i n t > 6 9 < / i n t > < / v a l u e > < / i t e m > < i t e m > < k e y > < s t r i n g > R e c i p i e n t < / s t r i n g > < / k e y > < v a l u e > < i n t > 1 1 3 < / i n t > < / v a l u e > < / i t e m > < i t e m > < k e y > < s t r i n g > I n s p T y p e < / s t r i n g > < / k e y > < v a l u e > < i n t > 1 1 3 < / i n t > < / v a l u e > < / i t e m > < i t e m > < k e y > < s t r i n g > P r o j I n s p < / s t r i n g > < / k e y > < v a l u e > < i n t > 1 0 9 < / i n t > < / v a l u e > < / i t e m > < i t e m > < k e y > < s t r i n g > P r o j S a m p < / s t r i n g > < / k e y > < v a l u e > < i n t > 1 1 8 < / i n t > < / v a l u e > < / i t e m > < i t e m > < k e y > < s t r i n g > T o t S a m p < / s t r i n g > < / k e y > < v a l u e > < i n t > 1 0 9 < / i n t > < / v a l u e > < / i t e m > < i t e m > < k e y > < s t r i n g > S a m p P h y < / s t r i n g > < / k e y > < v a l u e > < i n t > 1 1 5 < / i n t > < / v a l u e > < / i t e m > < i t e m > < k e y > < s t r i n g > S a m p D o c < / s t r i n g > < / k e y > < v a l u e > < i n t > 1 1 6 < / i n t > < / v a l u e > < / i t e m > < i t e m > < k e y > < s t r i n g > T o t I n s p < / s t r i n g > < / k e y > < v a l u e > < i n t > 1 0 0 < / i n t > < / v a l u e > < / i t e m > < i t e m > < k e y > < s t r i n g > F e d F a c < / s t r i n g > < / k e y > < v a l u e > < i n t > 9 6 < / i n t > < / v a l u e > < / i t e m > < i t e m > < k e y > < s t r i n g > T o t A c t i o n s < / s t r i n g > < / k e y > < v a l u e > < i n t > 1 2 4 < / i n t > < / v a l u e > < / i t e m > < i t e m > < k e y > < s t r i n g > C C < / s t r i n g > < / k e y > < v a l u e > < i n t > 6 3 < / i n t > < / v a l u e > < / i t e m > < i t e m > < k e y > < s t r i n g > C R I M < / s t r i n g > < / k e y > < v a l u e > < i n t > 8 5 < / i n t > < / v a l u e > < / i t e m > < i t e m > < k e y > < s t r i n g > A d m i n < / s t r i n g > < / k e y > < v a l u e > < i n t > 9 3 < / i n t > < / v a l u e > < / i t e m > < i t e m > < k e y > < s t r i n g > C e r t S u s p < / s t r i n g > < / k e y > < v a l u e > < i n t > 1 1 2 < / i n t > < / v a l u e > < / i t e m > < i t e m > < k e y > < s t r i n g > C e r t R e v < / s t r i n g > < / k e y > < v a l u e > < i n t > 1 0 3 < / i n t > < / v a l u e > < / i t e m > < i t e m > < k e y > < s t r i n g > C e r t M o d < / s t r i n g > < / k e y > < v a l u e > < i n t > 1 1 1 < / i n t > < / v a l u e > < / i t e m > < i t e m > < k e y > < s t r i n g > W L < / s t r i n g > < / k e y > < v a l u e > < i n t > 6 8 < / i n t > < / v a l u e > < / i t e m > < i t e m > < k e y > < s t r i n g > S S U R O < / s t r i n g > < / k e y > < v a l u e > < i n t > 9 6 < / i n t > < / v a l u e > < / i t e m > < i t e m > < k e y > < s t r i n g > C s F w d < / s t r i n g > < / k e y > < v a l u e > < i n t > 9 4 < / i n t > < / v a l u e > < / i t e m > < i t e m > < k e y > < s t r i n g > O t h r E n f < / s t r i n g > < / k e y > < v a l u e > < i n t > 1 0 4 < / i n t > < / v a l u e > < / i t e m > < i t e m > < k e y > < s t r i n g > # F i n e s < / s t r i n g > < / k e y > < v a l u e > < i n t > 9 2 < / i n t > < / v a l u e > < / i t e m > < i t e m > < k e y > < s t r i n g > R p t P e r S t a r t < / s t r i n g > < / k e y > < v a l u e > < i n t > 1 3 2 < / i n t > < / v a l u e > < / i t e m > < i t e m > < k e y > < s t r i n g > R p t P e r E n d < / s t r i n g > < / k e y > < v a l u e > < i n t > 1 2 4 < / i n t > < / v a l u e > < / i t e m > < i t e m > < k e y > < s t r i n g > I n s p : A c c o m p - P r o j < / s t r i n g > < / k e y > < v a l u e > < i n t > 1 8 2 < / i n t > < / v a l u e > < / i t e m > < / C o l u m n W i d t h s > < C o l u m n D i s p l a y I n d e x > < i t e m > < k e y > < s t r i n g > R p t < / s t r i n g > < / k e y > < v a l u e > < i n t > 0 < / i n t > < / v a l u e > < / i t e m > < i t e m > < k e y > < s t r i n g > R e c i p i e n t < / s t r i n g > < / k e y > < v a l u e > < i n t > 1 < / i n t > < / v a l u e > < / i t e m > < i t e m > < k e y > < s t r i n g > I n s p T y p e < / s t r i n g > < / k e y > < v a l u e > < i n t > 2 < / i n t > < / v a l u e > < / i t e m > < i t e m > < k e y > < s t r i n g > P r o j I n s p < / s t r i n g > < / k e y > < v a l u e > < i n t > 3 < / i n t > < / v a l u e > < / i t e m > < i t e m > < k e y > < s t r i n g > P r o j S a m p < / s t r i n g > < / k e y > < v a l u e > < i n t > 4 < / i n t > < / v a l u e > < / i t e m > < i t e m > < k e y > < s t r i n g > T o t S a m p < / s t r i n g > < / k e y > < v a l u e > < i n t > 5 < / i n t > < / v a l u e > < / i t e m > < i t e m > < k e y > < s t r i n g > S a m p P h y < / s t r i n g > < / k e y > < v a l u e > < i n t > 6 < / i n t > < / v a l u e > < / i t e m > < i t e m > < k e y > < s t r i n g > S a m p D o c < / s t r i n g > < / k e y > < v a l u e > < i n t > 7 < / i n t > < / v a l u e > < / i t e m > < i t e m > < k e y > < s t r i n g > T o t I n s p < / s t r i n g > < / k e y > < v a l u e > < i n t > 8 < / i n t > < / v a l u e > < / i t e m > < i t e m > < k e y > < s t r i n g > F e d F a c < / s t r i n g > < / k e y > < v a l u e > < i n t > 9 < / i n t > < / v a l u e > < / i t e m > < i t e m > < k e y > < s t r i n g > T o t A c t i o n s < / s t r i n g > < / k e y > < v a l u e > < i n t > 1 0 < / i n t > < / v a l u e > < / i t e m > < i t e m > < k e y > < s t r i n g > C C < / s t r i n g > < / k e y > < v a l u e > < i n t > 1 1 < / i n t > < / v a l u e > < / i t e m > < i t e m > < k e y > < s t r i n g > C R I M < / s t r i n g > < / k e y > < v a l u e > < i n t > 1 2 < / i n t > < / v a l u e > < / i t e m > < i t e m > < k e y > < s t r i n g > A d m i n < / s t r i n g > < / k e y > < v a l u e > < i n t > 1 3 < / i n t > < / v a l u e > < / i t e m > < i t e m > < k e y > < s t r i n g > C e r t S u s p < / s t r i n g > < / k e y > < v a l u e > < i n t > 1 4 < / i n t > < / v a l u e > < / i t e m > < i t e m > < k e y > < s t r i n g > C e r t R e v < / s t r i n g > < / k e y > < v a l u e > < i n t > 1 5 < / i n t > < / v a l u e > < / i t e m > < i t e m > < k e y > < s t r i n g > C e r t M o d < / s t r i n g > < / k e y > < v a l u e > < i n t > 1 6 < / i n t > < / v a l u e > < / i t e m > < i t e m > < k e y > < s t r i n g > W L < / s t r i n g > < / k e y > < v a l u e > < i n t > 1 7 < / i n t > < / v a l u e > < / i t e m > < i t e m > < k e y > < s t r i n g > S S U R O < / s t r i n g > < / k e y > < v a l u e > < i n t > 1 8 < / i n t > < / v a l u e > < / i t e m > < i t e m > < k e y > < s t r i n g > C s F w d < / s t r i n g > < / k e y > < v a l u e > < i n t > 1 9 < / i n t > < / v a l u e > < / i t e m > < i t e m > < k e y > < s t r i n g > O t h r E n f < / s t r i n g > < / k e y > < v a l u e > < i n t > 2 0 < / i n t > < / v a l u e > < / i t e m > < i t e m > < k e y > < s t r i n g > # F i n e s < / s t r i n g > < / k e y > < v a l u e > < i n t > 2 1 < / i n t > < / v a l u e > < / i t e m > < i t e m > < k e y > < s t r i n g > R p t P e r S t a r t < / s t r i n g > < / k e y > < v a l u e > < i n t > 2 2 < / i n t > < / v a l u e > < / i t e m > < i t e m > < k e y > < s t r i n g > R p t P e r E n d < / s t r i n g > < / k e y > < v a l u e > < i n t > 2 3 < / i n t > < / v a l u e > < / i t e m > < i t e m > < k e y > < s t r i n g > I n s p : A c c o m p - P r o j < / s t r i n g > < / k e y > < v a l u e > < i n t > 2 4 < / 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P o w e r P i v o t V e r s i o n " > < C u s t o m C o n t e n t > < ! [ C D A T A [ 1 1 . 0 . 9 1 6 7 . 1 0 5 6 ] ] > < / C u s t o m C o n t e n t > < / G e m i n i > 
</file>

<file path=customXml/item14.xml>��< ? x m l   v e r s i o n = " 1 . 0 "   e n c o d i n g = " U T F - 1 6 " ? > < G e m i n i   x m l n s = " h t t p : / / g e m i n i / p i v o t c u s t o m i z a t i o n / R e l a t i o n s h i p A u t o D e t e c t i o n E n a b l e d " > < C u s t o m C o n t e n t > < ! [ C D A T A [ T r u e ] ] > < / C u s t o m C o n t e n t > < / G e m i n i > 
</file>

<file path=customXml/item15.xml>��< ? x m l   v e r s i o n = " 1 . 0 "   e n c o d i n g = " U T F - 1 6 " ? > < G e m i n i   x m l n s = " h t t p : / / g e m i n i / p i v o t c u s t o m i z a t i o n / L i n k e d T a b l e U p d a t e M o d e " > < C u s t o m C o n t e n t > < ! [ C D A T A [ T r u e ] ] > < / C u s t o m C o n t e n t > < / G e m i n i > 
</file>

<file path=customXml/item16.xml>��< ? x m l   v e r s i o n = " 1 . 0 "   e n c o d i n g = " U T F - 1 6 " ? > < G e m i n i   x m l n s = " h t t p : / / g e m i n i / p i v o t c u s t o m i z a t i o n / S h o w I m p l i c i t M e a s u r e s " > < C u s t o m C o n t e n t > < ! [ C D A T A [ F a l s e ] ] > < / C u s t o m C o n t e n t > < / G e m i n i > 
</file>

<file path=customXml/item17.xml>��< ? x m l   v e r s i o n = " 1 . 0 "   e n c o d i n g = " U T F - 1 6 " ? > < G e m i n i   x m l n s = " h t t p : / / g e m i n i / p i v o t c u s t o m i z a t i o n / I s S a n d b o x E m b e d d e d " > < C u s t o m C o n t e n t > < ! [ C D A T A [ y e s ] ] > < / C u s t o m C o n t e n t > < / G e m i n i > 
</file>

<file path=customXml/item18.xml>��< ? x m l   v e r s i o n = " 1 . 0 "   e n c o d i n g = " U T F - 1 6 " ? > < G e m i n i   x m l n s = " h t t p : / / g e m i n i / p i v o t c u s t o m i z a t i o n / L i n k e d T a b l e s " > < C u s t o m C o n t e n t > < ! [ C D A T A [ < L i n k e d T a b l e s   x m l n s : x s i = " h t t p : / / w w w . w 3 . o r g / 2 0 0 1 / X M L S c h e m a - i n s t a n c e "   x m l n s : x s d = " h t t p : / / w w w . w 3 . o r g / 2 0 0 1 / X M L S c h e m a " > < L i n k e d T a b l e L i s t > < L i n k e d T a b l e I n f o > < E x c e l T a b l e N a m e > E x p 5 7 0 0 M a i n < / E x c e l T a b l e N a m e > < G e m i n i T a b l e I d > E x p 5 7 0 0 M a i n - 2 7 d a 8 b 6 5 - 3 c b e - 4 8 d 7 - b e d e - 5 5 1 9 e 0 e 9 4 7 8 6 < / G e m i n i T a b l e I d > < L i n k e d C o l u m n L i s t   / > < U p d a t e N e e d e d > t r u e < / U p d a t e N e e d e d > < R o w C o u n t > 0 < / R o w C o u n t > < / L i n k e d T a b l e I n f o > < L i n k e d T a b l e I n f o > < E x c e l T a b l e N a m e > T a b l e 6 < / E x c e l T a b l e N a m e > < G e m i n i T a b l e I d > T a b l e 6 - 5 e 9 b b f e 9 - e 8 6 d - 4 b d c - a 5 a e - 5 7 8 9 f 0 2 d d 9 d f < / G e m i n i T a b l e I d > < L i n k e d C o l u m n L i s t   / > < U p d a t e N e e d e d > f a l s e < / U p d a t e N e e d e d > < R o w C o u n t > 0 < / R o w C o u n t > < / L i n k e d T a b l e I n f o > < / L i n k e d T a b l e L i s t > < / L i n k e d T a b l e s > ] ] > < / C u s t o m C o n t e n t > < / G e m i n i > 
</file>

<file path=customXml/item19.xml>��< ? x m l   v e r s i o n = " 1 . 0 "   e n c o d i n g = " U T F - 1 6 " ? > < G e m i n i   x m l n s = " h t t p : / / g e m i n i / p i v o t c u s t o m i z a t i o n / M e a s u r e G r i d S t a t e " > < C u s t o m C o n t e n t > & l t ; A r r a y O f K e y V a l u e O f s t r i n g S a n d b o x E d i t o r . M e a s u r e G r i d S t a t e S c d E 3 5 R y   x m l n s = " h t t p : / / s c h e m a s . m i c r o s o f t . c o m / 2 0 0 3 / 1 0 / S e r i a l i z a t i o n / A r r a y s "   x m l n s : i = " h t t p : / / w w w . w 3 . o r g / 2 0 0 1 / X M L S c h e m a - i n s t a n c e " & g t ; & l t ; K e y V a l u e O f s t r i n g S a n d b o x E d i t o r . M e a s u r e G r i d S t a t e S c d E 3 5 R y & g t ; & l t ; K e y & g t ; E x p 5 7 0 0 M a i n - 2 7 d a 8 b 6 5 - 3 c b e - 4 8 d 7 - b e d e - 5 5 1 9 e 0 e 9 4 7 8 6 & l t ; / K e y & g t ; & l t ; V a l u e   x m l n s : a = " h t t p : / / s c h e m a s . d a t a c o n t r a c t . o r g / 2 0 0 4 / 0 7 / M i c r o s o f t . A n a l y s i s S e r v i c e s . C o m m o n " & g t ; & l t ; a : H a s F o c u s & g t ; t r u e & l t ; / a : H a s F o c u s & g t ; & l t ; a : S i z e A t D p i 9 6 & g t ; 1 0 4 & l t ; / a : S i z e A t D p i 9 6 & g t ; & l t ; a : V i s i b l e & g t ; t r u e & l t ; / a : V i s i b l e & g t ; & l t ; / V a l u e & g t ; & l t ; / K e y V a l u e O f s t r i n g S a n d b o x E d i t o r . M e a s u r e G r i d S t a t e S c d E 3 5 R y & g t ; & l t ; K e y V a l u e O f s t r i n g S a n d b o x E d i t o r . M e a s u r e G r i d S t a t e S c d E 3 5 R y & g t ; & l t ; K e y & g t ; T a b l e 6 - 5 e 9 b b f e 9 - e 8 6 d - 4 b d c - a 5 a e - 5 7 8 9 f 0 2 d d 9 d f & l t ; / K e y & g t ; & l t ; V a l u e   x m l n s : a = " h t t p : / / s c h e m a s . d a t a c o n t r a c t . o r g / 2 0 0 4 / 0 7 / M i c r o s o f t . A n a l y s i s S e r v i c e s . C o m m o n " & g t ; & l t ; a : H a s F o c u s & g t ; t r u e & l t ; / a : H a s F o c u s & g t ; & l t ; a : S i z e A t D p i 9 6 & g t ; 2 4 0 & l t ; / a : S i z e A t D p i 9 6 & g t ; & l t ; a : V i s i b l e & g t ; t r u e & l t ; / a : V i s i b l e & g t ; & l t ; / V a l u e & g t ; & l t ; / K e y V a l u e O f s t r i n g S a n d b o x E d i t o r . M e a s u r e G r i d S t a t e S c d E 3 5 R y & g t ; & l t ; / A r r a y O f K e y V a l u e O f s t r i n g S a n d b o x E d i t o r . M e a s u r e G r i d S t a t e S c d E 3 5 R y & g t ; < / C u s t o m C o n t e n t > < / G e m i n i > 
</file>

<file path=customXml/item2.xml>��< ? x m l   v e r s i o n = " 1 . 0 "   e n c o d i n g = " U T F - 1 6 " ? > < G e m i n i   x m l n s = " h t t p : / / g e m i n i / p i v o t c u s t o m i z a t i o n / D i a g r a m s " > < C u s t o m C o n t e n t > & l t ; A r r a y O f D i a g r a m M a n a g e r . S e r i a l i z a b l e D i a g r a m   x m l n s = " h t t p : / / s c h e m a s . d a t a c o n t r a c t . o r g / 2 0 0 4 / 0 7 / M i c r o s o f t . A n a l y s i s S e r v i c e s . C o m m o n "   x m l n s : i = " h t t p : / / w w w . w 3 . o r g / 2 0 0 1 / X M L S c h e m a - i n s t a n c e " & g t ; & l t ; D i a g r a m M a n a g e r . S e r i a l i z a b l e D i a g r a m & g t ; & l t ; A d a p t e r   i : t y p e = " M e a s u r e D i a g r a m S a n d b o x A d a p t e r " & g t ; & l t ; T a b l e N a m e & g t ; E x p 5 7 0 0 M a i n & 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 i : t y p e = " S a n d b o x E d i t o r M e a s u r e G r i d K e y " & g t ; & l t ; T a b l e N a m e & g t ; E x p 5 7 0 0 M a i n & l t ; / T a b l e N a m e & g t ; & l t ; / K e y & g t ; & l t ; M a i n t a i n e r 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C o u n t & l t ; / K e y & g t ; & l t ; / D i a g r a m O b j e c t K e y & g t ; & l t ; D i a g r a m O b j e c t K e y & g t ; & l t ; K e y & g t ; A c t i o n s \ A u t o M e a s u r e _ A v e r a g e & l t ; / K e y & g t ; & l t ; / D i a g r a m O b j e c t K e y & g t ; & l t ; D i a g r a m O b j e c t K e y & g t ; & l t ; K e y & g t ; A c t i o n s \ A u t o M e a s u r e _ M a x & l t ; / K e y & g t ; & l t ; / D i a g r a m O b j e c t K e y & g t ; & l t ; D i a g r a m O b j e c t K e y & g t ; & l t ; K e y & g t ; A c t i o n s \ A u t o M e a s u r e _ M i n & 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A u t o M e a s u r e _ D i s t i n c t C o u n t & 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 r e a d o n l y & l t ; / K e y & g t ; & l t ; / D i a g r a m O b j e c t K e y & g t ; & l t ; D i a g r a m O b j e c t K e y & g t ; & l t ; K e y & g t ; M e a s u r e s \ S u m   o f   P r o j I n s p & l t ; / K e y & g t ; & l t ; / D i a g r a m O b j e c t K e y & g t ; & l t ; D i a g r a m O b j e c t K e y & g t ; & l t ; K e y & g t ; M e a s u r e s \ S u m   o f   P r o j I n s p \ T a g I n f o \ F o r m u l a & l t ; / K e y & g t ; & l t ; / D i a g r a m O b j e c t K e y & g t ; & l t ; D i a g r a m O b j e c t K e y & g t ; & l t ; K e y & g t ; M e a s u r e s \ S u m   o f   P r o j I n s p \ T a g I n f o \ V a l u e & l t ; / K e y & g t ; & l t ; / D i a g r a m O b j e c t K e y & g t ; & l t ; D i a g r a m O b j e c t K e y & g t ; & l t ; K e y & g t ; M e a s u r e s \ S u m   o f   T o t A c t i o n s & l t ; / K e y & g t ; & l t ; / D i a g r a m O b j e c t K e y & g t ; & l t ; D i a g r a m O b j e c t K e y & g t ; & l t ; K e y & g t ; M e a s u r e s \ S u m   o f   T o t A c t i o n s \ T a g I n f o \ F o r m u l a & l t ; / K e y & g t ; & l t ; / D i a g r a m O b j e c t K e y & g t ; & l t ; D i a g r a m O b j e c t K e y & g t ; & l t ; K e y & g t ; M e a s u r e s \ S u m   o f   T o t A c t i o n s \ T a g I n f o \ V a l u e & l t ; / K e y & g t ; & l t ; / D i a g r a m O b j e c t K e y & g t ; & l t ; D i a g r a m O b j e c t K e y & g t ; & l t ; K e y & g t ; M e a s u r e s \ S u m   o f   C C & l t ; / K e y & g t ; & l t ; / D i a g r a m O b j e c t K e y & g t ; & l t ; D i a g r a m O b j e c t K e y & g t ; & l t ; K e y & g t ; M e a s u r e s \ S u m   o f   C C \ T a g I n f o \ F o r m u l a & l t ; / K e y & g t ; & l t ; / D i a g r a m O b j e c t K e y & g t ; & l t ; D i a g r a m O b j e c t K e y & g t ; & l t ; K e y & g t ; M e a s u r e s \ S u m   o f   C C \ T a g I n f o \ V a l u e & l t ; / K e y & g t ; & l t ; / D i a g r a m O b j e c t K e y & g t ; & l t ; D i a g r a m O b j e c t K e y & g t ; & l t ; K e y & g t ; C o l u m n s \ R p t & l t ; / K e y & g t ; & l t ; / D i a g r a m O b j e c t K e y & g t ; & l t ; D i a g r a m O b j e c t K e y & g t ; & l t ; K e y & g t ; C o l u m n s \ R e c i p i e n t & l t ; / K e y & g t ; & l t ; / D i a g r a m O b j e c t K e y & g t ; & l t ; D i a g r a m O b j e c t K e y & g t ; & l t ; K e y & g t ; C o l u m n s \ I n s p T y p e & l t ; / K e y & g t ; & l t ; / D i a g r a m O b j e c t K e y & g t ; & l t ; D i a g r a m O b j e c t K e y & g t ; & l t ; K e y & g t ; C o l u m n s \ P r o j I n s p & l t ; / K e y & g t ; & l t ; / D i a g r a m O b j e c t K e y & g t ; & l t ; D i a g r a m O b j e c t K e y & g t ; & l t ; K e y & g t ; C o l u m n s \ P r o j S a m p & l t ; / K e y & g t ; & l t ; / D i a g r a m O b j e c t K e y & g t ; & l t ; D i a g r a m O b j e c t K e y & g t ; & l t ; K e y & g t ; C o l u m n s \ T o t S a m p & l t ; / K e y & g t ; & l t ; / D i a g r a m O b j e c t K e y & g t ; & l t ; D i a g r a m O b j e c t K e y & g t ; & l t ; K e y & g t ; C o l u m n s \ S a m p P h y & l t ; / K e y & g t ; & l t ; / D i a g r a m O b j e c t K e y & g t ; & l t ; D i a g r a m O b j e c t K e y & g t ; & l t ; K e y & g t ; C o l u m n s \ S a m p D o c & l t ; / K e y & g t ; & l t ; / D i a g r a m O b j e c t K e y & g t ; & l t ; D i a g r a m O b j e c t K e y & g t ; & l t ; K e y & g t ; C o l u m n s \ T o t I n s p & l t ; / K e y & g t ; & l t ; / D i a g r a m O b j e c t K e y & g t ; & l t ; D i a g r a m O b j e c t K e y & g t ; & l t ; K e y & g t ; C o l u m n s \ F e d F a c & l t ; / K e y & g t ; & l t ; / D i a g r a m O b j e c t K e y & g t ; & l t ; D i a g r a m O b j e c t K e y & g t ; & l t ; K e y & g t ; C o l u m n s \ T o t A c t i o n s & l t ; / K e y & g t ; & l t ; / D i a g r a m O b j e c t K e y & g t ; & l t ; D i a g r a m O b j e c t K e y & g t ; & l t ; K e y & g t ; C o l u m n s \ C C & l t ; / K e y & g t ; & l t ; / D i a g r a m O b j e c t K e y & g t ; & l t ; D i a g r a m O b j e c t K e y & g t ; & l t ; K e y & g t ; C o l u m n s \ C R I M & l t ; / K e y & g t ; & l t ; / D i a g r a m O b j e c t K e y & g t ; & l t ; D i a g r a m O b j e c t K e y & g t ; & l t ; K e y & g t ; C o l u m n s \ A d m i n & l t ; / K e y & g t ; & l t ; / D i a g r a m O b j e c t K e y & g t ; & l t ; D i a g r a m O b j e c t K e y & g t ; & l t ; K e y & g t ; C o l u m n s \ C e r t S u s p & l t ; / K e y & g t ; & l t ; / D i a g r a m O b j e c t K e y & g t ; & l t ; D i a g r a m O b j e c t K e y & g t ; & l t ; K e y & g t ; C o l u m n s \ C e r t R e v & l t ; / K e y & g t ; & l t ; / D i a g r a m O b j e c t K e y & g t ; & l t ; D i a g r a m O b j e c t K e y & g t ; & l t ; K e y & g t ; C o l u m n s \ C e r t M o d & l t ; / K e y & g t ; & l t ; / D i a g r a m O b j e c t K e y & g t ; & l t ; D i a g r a m O b j e c t K e y & g t ; & l t ; K e y & g t ; C o l u m n s \ W L & l t ; / K e y & g t ; & l t ; / D i a g r a m O b j e c t K e y & g t ; & l t ; D i a g r a m O b j e c t K e y & g t ; & l t ; K e y & g t ; C o l u m n s \ S S U R O & l t ; / K e y & g t ; & l t ; / D i a g r a m O b j e c t K e y & g t ; & l t ; D i a g r a m O b j e c t K e y & g t ; & l t ; K e y & g t ; C o l u m n s \ C s F w d & l t ; / K e y & g t ; & l t ; / D i a g r a m O b j e c t K e y & g t ; & l t ; D i a g r a m O b j e c t K e y & g t ; & l t ; K e y & g t ; C o l u m n s \ O t h r E n f & l t ; / K e y & g t ; & l t ; / D i a g r a m O b j e c t K e y & g t ; & l t ; D i a g r a m O b j e c t K e y & g t ; & l t ; K e y & g t ; C o l u m n s \ # F i n e s & l t ; / K e y & g t ; & l t ; / D i a g r a m O b j e c t K e y & g t ; & l t ; D i a g r a m O b j e c t K e y & g t ; & l t ; K e y & g t ; C o l u m n s \ R p t P e r S t a r t & l t ; / K e y & g t ; & l t ; / D i a g r a m O b j e c t K e y & g t ; & l t ; D i a g r a m O b j e c t K e y & g t ; & l t ; K e y & g t ; C o l u m n s \ R p t P e r E n d & l t ; / K e y & g t ; & l t ; / D i a g r a m O b j e c t K e y & g t ; & l t ; D i a g r a m O b j e c t K e y & g t ; & l t ; K e y & g t ; C o l u m n s \ I n s p : A c c o m p - P r o j & l t ; / K e y & g t ; & l t ; / D i a g r a m O b j e c t K e y & g t ; & l t ; D i a g r a m O b j e c t K e y & g t ; & l t ; K e y & g t ; L i n k s \ & a m p ; l t ; C o l u m n s \ S u m   o f   P r o j I n s p & a m p ; g t ; - & a m p ; l t ; M e a s u r e s \ P r o j I n s p & a m p ; g t ; & l t ; / K e y & g t ; & l t ; / D i a g r a m O b j e c t K e y & g t ; & l t ; D i a g r a m O b j e c t K e y & g t ; & l t ; K e y & g t ; L i n k s \ & a m p ; l t ; C o l u m n s \ S u m   o f   P r o j I n s p & a m p ; g t ; - & a m p ; l t ; M e a s u r e s \ P r o j I n s p & a m p ; g t ; \ C O L U M N & l t ; / K e y & g t ; & l t ; / D i a g r a m O b j e c t K e y & g t ; & l t ; D i a g r a m O b j e c t K e y & g t ; & l t ; K e y & g t ; L i n k s \ & a m p ; l t ; C o l u m n s \ S u m   o f   P r o j I n s p & a m p ; g t ; - & a m p ; l t ; M e a s u r e s \ P r o j I n s p & a m p ; g t ; \ M E A S U R E & l t ; / K e y & g t ; & l t ; / D i a g r a m O b j e c t K e y & g t ; & l t ; D i a g r a m O b j e c t K e y & g t ; & l t ; K e y & g t ; L i n k s \ & a m p ; l t ; C o l u m n s \ S u m   o f   T o t A c t i o n s & a m p ; g t ; - & a m p ; l t ; M e a s u r e s \ T o t A c t i o n s & a m p ; g t ; & l t ; / K e y & g t ; & l t ; / D i a g r a m O b j e c t K e y & g t ; & l t ; D i a g r a m O b j e c t K e y & g t ; & l t ; K e y & g t ; L i n k s \ & a m p ; l t ; C o l u m n s \ S u m   o f   T o t A c t i o n s & a m p ; g t ; - & a m p ; l t ; M e a s u r e s \ T o t A c t i o n s & a m p ; g t ; \ C O L U M N & l t ; / K e y & g t ; & l t ; / D i a g r a m O b j e c t K e y & g t ; & l t ; D i a g r a m O b j e c t K e y & g t ; & l t ; K e y & g t ; L i n k s \ & a m p ; l t ; C o l u m n s \ S u m   o f   T o t A c t i o n s & a m p ; g t ; - & a m p ; l t ; M e a s u r e s \ T o t A c t i o n s & a m p ; g t ; \ M E A S U R E & l t ; / K e y & g t ; & l t ; / D i a g r a m O b j e c t K e y & g t ; & l t ; D i a g r a m O b j e c t K e y & g t ; & l t ; K e y & g t ; L i n k s \ & a m p ; l t ; C o l u m n s \ S u m   o f   C C & a m p ; g t ; - & a m p ; l t ; M e a s u r e s \ C C & a m p ; g t ; & l t ; / K e y & g t ; & l t ; / D i a g r a m O b j e c t K e y & g t ; & l t ; D i a g r a m O b j e c t K e y & g t ; & l t ; K e y & g t ; L i n k s \ & a m p ; l t ; C o l u m n s \ S u m   o f   C C & a m p ; g t ; - & a m p ; l t ; M e a s u r e s \ C C & a m p ; g t ; \ C O L U M N & l t ; / K e y & g t ; & l t ; / D i a g r a m O b j e c t K e y & g t ; & l t ; D i a g r a m O b j e c t K e y & g t ; & l t ; K e y & g t ; L i n k s \ & a m p ; l t ; C o l u m n s \ S u m   o f   C C & a m p ; g t ; - & a m p ; l t ; M e a s u r e s \ C C & a m p ; g t ; \ M E A S U R E & 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M e a s u r e s \ S u m   o f   P r o j I n s p & l t ; / K e y & g t ; & l t ; / a : K e y & g t ; & l t ; a : V a l u e   i : t y p e = " M e a s u r e G r i d N o d e V i e w S t a t e " & g t ; & l t ; C o l u m n & g t ; 3 & l t ; / C o l u m n & g t ; & l t ; L a y e d O u t & g t ; t r u e & l t ; / L a y e d O u t & g t ; & l t ; W a s U I I n v i s i b l e & g t ; t r u e & l t ; / W a s U I I n v i s i b l e & g t ; & l t ; / a : V a l u e & g t ; & l t ; / a : K e y V a l u e O f D i a g r a m O b j e c t K e y a n y T y p e z b w N T n L X & g t ; & l t ; a : K e y V a l u e O f D i a g r a m O b j e c t K e y a n y T y p e z b w N T n L X & g t ; & l t ; a : K e y & g t ; & l t ; K e y & g t ; M e a s u r e s \ S u m   o f   P r o j I n s p \ T a g I n f o \ F o r m u l a & l t ; / K e y & g t ; & l t ; / a : K e y & g t ; & l t ; a : V a l u e   i : t y p e = " M e a s u r e G r i d V i e w S t a t e I D i a g r a m T a g A d d i t i o n a l I n f o " / & g t ; & l t ; / a : K e y V a l u e O f D i a g r a m O b j e c t K e y a n y T y p e z b w N T n L X & g t ; & l t ; a : K e y V a l u e O f D i a g r a m O b j e c t K e y a n y T y p e z b w N T n L X & g t ; & l t ; a : K e y & g t ; & l t ; K e y & g t ; M e a s u r e s \ S u m   o f   P r o j I n s p \ T a g I n f o \ V a l u e & l t ; / K e y & g t ; & l t ; / a : K e y & g t ; & l t ; a : V a l u e   i : t y p e = " M e a s u r e G r i d V i e w S t a t e I D i a g r a m T a g A d d i t i o n a l I n f o " / & g t ; & l t ; / a : K e y V a l u e O f D i a g r a m O b j e c t K e y a n y T y p e z b w N T n L X & g t ; & l t ; a : K e y V a l u e O f D i a g r a m O b j e c t K e y a n y T y p e z b w N T n L X & g t ; & l t ; a : K e y & g t ; & l t ; K e y & g t ; M e a s u r e s \ S u m   o f   T o t A c t i o n s & l t ; / K e y & g t ; & l t ; / a : K e y & g t ; & l t ; a : V a l u e   i : t y p e = " M e a s u r e G r i d N o d e V i e w S t a t e " & g t ; & l t ; C o l u m n & g t ; 1 0 & l t ; / C o l u m n & g t ; & l t ; L a y e d O u t & g t ; t r u e & l t ; / L a y e d O u t & g t ; & l t ; W a s U I I n v i s i b l e & g t ; t r u e & l t ; / W a s U I I n v i s i b l e & g t ; & l t ; / a : V a l u e & g t ; & l t ; / a : K e y V a l u e O f D i a g r a m O b j e c t K e y a n y T y p e z b w N T n L X & g t ; & l t ; a : K e y V a l u e O f D i a g r a m O b j e c t K e y a n y T y p e z b w N T n L X & g t ; & l t ; a : K e y & g t ; & l t ; K e y & g t ; M e a s u r e s \ S u m   o f   T o t A c t i o n s \ T a g I n f o \ F o r m u l a & l t ; / K e y & g t ; & l t ; / a : K e y & g t ; & l t ; a : V a l u e   i : t y p e = " M e a s u r e G r i d V i e w S t a t e I D i a g r a m T a g A d d i t i o n a l I n f o " / & g t ; & l t ; / a : K e y V a l u e O f D i a g r a m O b j e c t K e y a n y T y p e z b w N T n L X & g t ; & l t ; a : K e y V a l u e O f D i a g r a m O b j e c t K e y a n y T y p e z b w N T n L X & g t ; & l t ; a : K e y & g t ; & l t ; K e y & g t ; M e a s u r e s \ S u m   o f   T o t A c t i o n s \ T a g I n f o \ V a l u e & l t ; / K e y & g t ; & l t ; / a : K e y & g t ; & l t ; a : V a l u e   i : t y p e = " M e a s u r e G r i d V i e w S t a t e I D i a g r a m T a g A d d i t i o n a l I n f o " / & g t ; & l t ; / a : K e y V a l u e O f D i a g r a m O b j e c t K e y a n y T y p e z b w N T n L X & g t ; & l t ; a : K e y V a l u e O f D i a g r a m O b j e c t K e y a n y T y p e z b w N T n L X & g t ; & l t ; a : K e y & g t ; & l t ; K e y & g t ; M e a s u r e s \ S u m   o f   C C & l t ; / K e y & g t ; & l t ; / a : K e y & g t ; & l t ; a : V a l u e   i : t y p e = " M e a s u r e G r i d N o d e V i e w S t a t e " & g t ; & l t ; C o l u m n & g t ; 1 1 & l t ; / C o l u m n & g t ; & l t ; L a y e d O u t & g t ; t r u e & l t ; / L a y e d O u t & g t ; & l t ; W a s U I I n v i s i b l e & g t ; t r u e & l t ; / W a s U I I n v i s i b l e & g t ; & l t ; / a : V a l u e & g t ; & l t ; / a : K e y V a l u e O f D i a g r a m O b j e c t K e y a n y T y p e z b w N T n L X & g t ; & l t ; a : K e y V a l u e O f D i a g r a m O b j e c t K e y a n y T y p e z b w N T n L X & g t ; & l t ; a : K e y & g t ; & l t ; K e y & g t ; M e a s u r e s \ S u m   o f   C C \ T a g I n f o \ F o r m u l a & l t ; / K e y & g t ; & l t ; / a : K e y & g t ; & l t ; a : V a l u e   i : t y p e = " M e a s u r e G r i d V i e w S t a t e I D i a g r a m T a g A d d i t i o n a l I n f o " / & g t ; & l t ; / a : K e y V a l u e O f D i a g r a m O b j e c t K e y a n y T y p e z b w N T n L X & g t ; & l t ; a : K e y V a l u e O f D i a g r a m O b j e c t K e y a n y T y p e z b w N T n L X & g t ; & l t ; a : K e y & g t ; & l t ; K e y & g t ; M e a s u r e s \ S u m   o f   C C \ T a g I n f o \ V a l u e & l t ; / K e y & g t ; & l t ; / a : K e y & g t ; & l t ; a : V a l u e   i : t y p e = " M e a s u r e G r i d V i e w S t a t e I D i a g r a m T a g A d d i t i o n a l I n f o " / & g t ; & l t ; / a : K e y V a l u e O f D i a g r a m O b j e c t K e y a n y T y p e z b w N T n L X & g t ; & l t ; a : K e y V a l u e O f D i a g r a m O b j e c t K e y a n y T y p e z b w N T n L X & g t ; & l t ; a : K e y & g t ; & l t ; K e y & g t ; C o l u m n s \ R p t & l t ; / K e y & g t ; & l t ; / a : K e y & g t ; & l t ; a : V a l u e   i : t y p e = " M e a s u r e G r i d N o d e V i e w S t a t e " & g t ; & l t ; L a y e d O u t & g t ; t r u e & l t ; / L a y e d O u t & g t ; & l t ; / a : V a l u e & g t ; & l t ; / a : K e y V a l u e O f D i a g r a m O b j e c t K e y a n y T y p e z b w N T n L X & g t ; & l t ; a : K e y V a l u e O f D i a g r a m O b j e c t K e y a n y T y p e z b w N T n L X & g t ; & l t ; a : K e y & g t ; & l t ; K e y & g t ; C o l u m n s \ R e c i p i e n t & l t ; / K e y & g t ; & l t ; / a : K e y & g t ; & l t ; a : V a l u e   i : t y p e = " M e a s u r e G r i d N o d e V i e w S t a t e " & g t ; & l t ; C o l u m n & g t ; 1 & l t ; / C o l u m n & g t ; & l t ; L a y e d O u t & g t ; t r u e & l t ; / L a y e d O u t & g t ; & l t ; / a : V a l u e & g t ; & l t ; / a : K e y V a l u e O f D i a g r a m O b j e c t K e y a n y T y p e z b w N T n L X & g t ; & l t ; a : K e y V a l u e O f D i a g r a m O b j e c t K e y a n y T y p e z b w N T n L X & g t ; & l t ; a : K e y & g t ; & l t ; K e y & g t ; C o l u m n s \ I n s p T y p e & l t ; / K e y & g t ; & l t ; / a : K e y & g t ; & l t ; a : V a l u e   i : t y p e = " M e a s u r e G r i d N o d e V i e w S t a t e " & g t ; & l t ; C o l u m n & g t ; 2 & l t ; / C o l u m n & g t ; & l t ; L a y e d O u t & g t ; t r u e & l t ; / L a y e d O u t & g t ; & l t ; / a : V a l u e & g t ; & l t ; / a : K e y V a l u e O f D i a g r a m O b j e c t K e y a n y T y p e z b w N T n L X & g t ; & l t ; a : K e y V a l u e O f D i a g r a m O b j e c t K e y a n y T y p e z b w N T n L X & g t ; & l t ; a : K e y & g t ; & l t ; K e y & g t ; C o l u m n s \ P r o j I n s p & l t ; / K e y & g t ; & l t ; / a : K e y & g t ; & l t ; a : V a l u e   i : t y p e = " M e a s u r e G r i d N o d e V i e w S t a t e " & g t ; & l t ; C o l u m n & g t ; 3 & l t ; / C o l u m n & g t ; & l t ; L a y e d O u t & g t ; t r u e & l t ; / L a y e d O u t & g t ; & l t ; / a : V a l u e & g t ; & l t ; / a : K e y V a l u e O f D i a g r a m O b j e c t K e y a n y T y p e z b w N T n L X & g t ; & l t ; a : K e y V a l u e O f D i a g r a m O b j e c t K e y a n y T y p e z b w N T n L X & g t ; & l t ; a : K e y & g t ; & l t ; K e y & g t ; C o l u m n s \ P r o j S a m p & l t ; / K e y & g t ; & l t ; / a : K e y & g t ; & l t ; a : V a l u e   i : t y p e = " M e a s u r e G r i d N o d e V i e w S t a t e " & g t ; & l t ; C o l u m n & g t ; 4 & l t ; / C o l u m n & g t ; & l t ; L a y e d O u t & g t ; t r u e & l t ; / L a y e d O u t & g t ; & l t ; / a : V a l u e & g t ; & l t ; / a : K e y V a l u e O f D i a g r a m O b j e c t K e y a n y T y p e z b w N T n L X & g t ; & l t ; a : K e y V a l u e O f D i a g r a m O b j e c t K e y a n y T y p e z b w N T n L X & g t ; & l t ; a : K e y & g t ; & l t ; K e y & g t ; C o l u m n s \ T o t S a m p & l t ; / K e y & g t ; & l t ; / a : K e y & g t ; & l t ; a : V a l u e   i : t y p e = " M e a s u r e G r i d N o d e V i e w S t a t e " & g t ; & l t ; C o l u m n & g t ; 5 & l t ; / C o l u m n & g t ; & l t ; L a y e d O u t & g t ; t r u e & l t ; / L a y e d O u t & g t ; & l t ; / a : V a l u e & g t ; & l t ; / a : K e y V a l u e O f D i a g r a m O b j e c t K e y a n y T y p e z b w N T n L X & g t ; & l t ; a : K e y V a l u e O f D i a g r a m O b j e c t K e y a n y T y p e z b w N T n L X & g t ; & l t ; a : K e y & g t ; & l t ; K e y & g t ; C o l u m n s \ S a m p P h y & l t ; / K e y & g t ; & l t ; / a : K e y & g t ; & l t ; a : V a l u e   i : t y p e = " M e a s u r e G r i d N o d e V i e w S t a t e " & g t ; & l t ; C o l u m n & g t ; 6 & l t ; / C o l u m n & g t ; & l t ; L a y e d O u t & g t ; t r u e & l t ; / L a y e d O u t & g t ; & l t ; / a : V a l u e & g t ; & l t ; / a : K e y V a l u e O f D i a g r a m O b j e c t K e y a n y T y p e z b w N T n L X & g t ; & l t ; a : K e y V a l u e O f D i a g r a m O b j e c t K e y a n y T y p e z b w N T n L X & g t ; & l t ; a : K e y & g t ; & l t ; K e y & g t ; C o l u m n s \ S a m p D o c & l t ; / K e y & g t ; & l t ; / a : K e y & g t ; & l t ; a : V a l u e   i : t y p e = " M e a s u r e G r i d N o d e V i e w S t a t e " & g t ; & l t ; C o l u m n & g t ; 7 & l t ; / C o l u m n & g t ; & l t ; L a y e d O u t & g t ; t r u e & l t ; / L a y e d O u t & g t ; & l t ; / a : V a l u e & g t ; & l t ; / a : K e y V a l u e O f D i a g r a m O b j e c t K e y a n y T y p e z b w N T n L X & g t ; & l t ; a : K e y V a l u e O f D i a g r a m O b j e c t K e y a n y T y p e z b w N T n L X & g t ; & l t ; a : K e y & g t ; & l t ; K e y & g t ; C o l u m n s \ T o t I n s p & l t ; / K e y & g t ; & l t ; / a : K e y & g t ; & l t ; a : V a l u e   i : t y p e = " M e a s u r e G r i d N o d e V i e w S t a t e " & g t ; & l t ; C o l u m n & g t ; 8 & l t ; / C o l u m n & g t ; & l t ; L a y e d O u t & g t ; t r u e & l t ; / L a y e d O u t & g t ; & l t ; / a : V a l u e & g t ; & l t ; / a : K e y V a l u e O f D i a g r a m O b j e c t K e y a n y T y p e z b w N T n L X & g t ; & l t ; a : K e y V a l u e O f D i a g r a m O b j e c t K e y a n y T y p e z b w N T n L X & g t ; & l t ; a : K e y & g t ; & l t ; K e y & g t ; C o l u m n s \ F e d F a c & l t ; / K e y & g t ; & l t ; / a : K e y & g t ; & l t ; a : V a l u e   i : t y p e = " M e a s u r e G r i d N o d e V i e w S t a t e " & g t ; & l t ; C o l u m n & g t ; 9 & l t ; / C o l u m n & g t ; & l t ; L a y e d O u t & g t ; t r u e & l t ; / L a y e d O u t & g t ; & l t ; / a : V a l u e & g t ; & l t ; / a : K e y V a l u e O f D i a g r a m O b j e c t K e y a n y T y p e z b w N T n L X & g t ; & l t ; a : K e y V a l u e O f D i a g r a m O b j e c t K e y a n y T y p e z b w N T n L X & g t ; & l t ; a : K e y & g t ; & l t ; K e y & g t ; C o l u m n s \ T o t A c t i o n s & l t ; / K e y & g t ; & l t ; / a : K e y & g t ; & l t ; a : V a l u e   i : t y p e = " M e a s u r e G r i d N o d e V i e w S t a t e " & g t ; & l t ; C o l u m n & g t ; 1 0 & l t ; / C o l u m n & g t ; & l t ; L a y e d O u t & g t ; t r u e & l t ; / L a y e d O u t & g t ; & l t ; / a : V a l u e & g t ; & l t ; / a : K e y V a l u e O f D i a g r a m O b j e c t K e y a n y T y p e z b w N T n L X & g t ; & l t ; a : K e y V a l u e O f D i a g r a m O b j e c t K e y a n y T y p e z b w N T n L X & g t ; & l t ; a : K e y & g t ; & l t ; K e y & g t ; C o l u m n s \ C C & l t ; / K e y & g t ; & l t ; / a : K e y & g t ; & l t ; a : V a l u e   i : t y p e = " M e a s u r e G r i d N o d e V i e w S t a t e " & g t ; & l t ; C o l u m n & g t ; 1 1 & l t ; / C o l u m n & g t ; & l t ; L a y e d O u t & g t ; t r u e & l t ; / L a y e d O u t & g t ; & l t ; / a : V a l u e & g t ; & l t ; / a : K e y V a l u e O f D i a g r a m O b j e c t K e y a n y T y p e z b w N T n L X & g t ; & l t ; a : K e y V a l u e O f D i a g r a m O b j e c t K e y a n y T y p e z b w N T n L X & g t ; & l t ; a : K e y & g t ; & l t ; K e y & g t ; C o l u m n s \ C R I M & l t ; / K e y & g t ; & l t ; / a : K e y & g t ; & l t ; a : V a l u e   i : t y p e = " M e a s u r e G r i d N o d e V i e w S t a t e " & g t ; & l t ; C o l u m n & g t ; 1 2 & l t ; / C o l u m n & g t ; & l t ; L a y e d O u t & g t ; t r u e & l t ; / L a y e d O u t & g t ; & l t ; / a : V a l u e & g t ; & l t ; / a : K e y V a l u e O f D i a g r a m O b j e c t K e y a n y T y p e z b w N T n L X & g t ; & l t ; a : K e y V a l u e O f D i a g r a m O b j e c t K e y a n y T y p e z b w N T n L X & g t ; & l t ; a : K e y & g t ; & l t ; K e y & g t ; C o l u m n s \ A d m i n & l t ; / K e y & g t ; & l t ; / a : K e y & g t ; & l t ; a : V a l u e   i : t y p e = " M e a s u r e G r i d N o d e V i e w S t a t e " & g t ; & l t ; C o l u m n & g t ; 1 3 & l t ; / C o l u m n & g t ; & l t ; L a y e d O u t & g t ; t r u e & l t ; / L a y e d O u t & g t ; & l t ; / a : V a l u e & g t ; & l t ; / a : K e y V a l u e O f D i a g r a m O b j e c t K e y a n y T y p e z b w N T n L X & g t ; & l t ; a : K e y V a l u e O f D i a g r a m O b j e c t K e y a n y T y p e z b w N T n L X & g t ; & l t ; a : K e y & g t ; & l t ; K e y & g t ; C o l u m n s \ C e r t S u s p & l t ; / K e y & g t ; & l t ; / a : K e y & g t ; & l t ; a : V a l u e   i : t y p e = " M e a s u r e G r i d N o d e V i e w S t a t e " & g t ; & l t ; C o l u m n & g t ; 1 4 & l t ; / C o l u m n & g t ; & l t ; L a y e d O u t & g t ; t r u e & l t ; / L a y e d O u t & g t ; & l t ; / a : V a l u e & g t ; & l t ; / a : K e y V a l u e O f D i a g r a m O b j e c t K e y a n y T y p e z b w N T n L X & g t ; & l t ; a : K e y V a l u e O f D i a g r a m O b j e c t K e y a n y T y p e z b w N T n L X & g t ; & l t ; a : K e y & g t ; & l t ; K e y & g t ; C o l u m n s \ C e r t R e v & l t ; / K e y & g t ; & l t ; / a : K e y & g t ; & l t ; a : V a l u e   i : t y p e = " M e a s u r e G r i d N o d e V i e w S t a t e " & g t ; & l t ; C o l u m n & g t ; 1 5 & l t ; / C o l u m n & g t ; & l t ; L a y e d O u t & g t ; t r u e & l t ; / L a y e d O u t & g t ; & l t ; / a : V a l u e & g t ; & l t ; / a : K e y V a l u e O f D i a g r a m O b j e c t K e y a n y T y p e z b w N T n L X & g t ; & l t ; a : K e y V a l u e O f D i a g r a m O b j e c t K e y a n y T y p e z b w N T n L X & g t ; & l t ; a : K e y & g t ; & l t ; K e y & g t ; C o l u m n s \ C e r t M o d & l t ; / K e y & g t ; & l t ; / a : K e y & g t ; & l t ; a : V a l u e   i : t y p e = " M e a s u r e G r i d N o d e V i e w S t a t e " & g t ; & l t ; C o l u m n & g t ; 1 6 & l t ; / C o l u m n & g t ; & l t ; L a y e d O u t & g t ; t r u e & l t ; / L a y e d O u t & g t ; & l t ; / a : V a l u e & g t ; & l t ; / a : K e y V a l u e O f D i a g r a m O b j e c t K e y a n y T y p e z b w N T n L X & g t ; & l t ; a : K e y V a l u e O f D i a g r a m O b j e c t K e y a n y T y p e z b w N T n L X & g t ; & l t ; a : K e y & g t ; & l t ; K e y & g t ; C o l u m n s \ W L & l t ; / K e y & g t ; & l t ; / a : K e y & g t ; & l t ; a : V a l u e   i : t y p e = " M e a s u r e G r i d N o d e V i e w S t a t e " & g t ; & l t ; C o l u m n & g t ; 1 7 & l t ; / C o l u m n & g t ; & l t ; L a y e d O u t & g t ; t r u e & l t ; / L a y e d O u t & g t ; & l t ; / a : V a l u e & g t ; & l t ; / a : K e y V a l u e O f D i a g r a m O b j e c t K e y a n y T y p e z b w N T n L X & g t ; & l t ; a : K e y V a l u e O f D i a g r a m O b j e c t K e y a n y T y p e z b w N T n L X & g t ; & l t ; a : K e y & g t ; & l t ; K e y & g t ; C o l u m n s \ S S U R O & l t ; / K e y & g t ; & l t ; / a : K e y & g t ; & l t ; a : V a l u e   i : t y p e = " M e a s u r e G r i d N o d e V i e w S t a t e " & g t ; & l t ; C o l u m n & g t ; 1 8 & l t ; / C o l u m n & g t ; & l t ; L a y e d O u t & g t ; t r u e & l t ; / L a y e d O u t & g t ; & l t ; / a : V a l u e & g t ; & l t ; / a : K e y V a l u e O f D i a g r a m O b j e c t K e y a n y T y p e z b w N T n L X & g t ; & l t ; a : K e y V a l u e O f D i a g r a m O b j e c t K e y a n y T y p e z b w N T n L X & g t ; & l t ; a : K e y & g t ; & l t ; K e y & g t ; C o l u m n s \ C s F w d & l t ; / K e y & g t ; & l t ; / a : K e y & g t ; & l t ; a : V a l u e   i : t y p e = " M e a s u r e G r i d N o d e V i e w S t a t e " & g t ; & l t ; C o l u m n & g t ; 1 9 & l t ; / C o l u m n & g t ; & l t ; L a y e d O u t & g t ; t r u e & l t ; / L a y e d O u t & g t ; & l t ; / a : V a l u e & g t ; & l t ; / a : K e y V a l u e O f D i a g r a m O b j e c t K e y a n y T y p e z b w N T n L X & g t ; & l t ; a : K e y V a l u e O f D i a g r a m O b j e c t K e y a n y T y p e z b w N T n L X & g t ; & l t ; a : K e y & g t ; & l t ; K e y & g t ; C o l u m n s \ O t h r E n f & l t ; / K e y & g t ; & l t ; / a : K e y & g t ; & l t ; a : V a l u e   i : t y p e = " M e a s u r e G r i d N o d e V i e w S t a t e " & g t ; & l t ; C o l u m n & g t ; 2 0 & l t ; / C o l u m n & g t ; & l t ; L a y e d O u t & g t ; t r u e & l t ; / L a y e d O u t & g t ; & l t ; / a : V a l u e & g t ; & l t ; / a : K e y V a l u e O f D i a g r a m O b j e c t K e y a n y T y p e z b w N T n L X & g t ; & l t ; a : K e y V a l u e O f D i a g r a m O b j e c t K e y a n y T y p e z b w N T n L X & g t ; & l t ; a : K e y & g t ; & l t ; K e y & g t ; C o l u m n s \ # F i n e s & l t ; / K e y & g t ; & l t ; / a : K e y & g t ; & l t ; a : V a l u e   i : t y p e = " M e a s u r e G r i d N o d e V i e w S t a t e " & g t ; & l t ; C o l u m n & g t ; 2 1 & l t ; / C o l u m n & g t ; & l t ; L a y e d O u t & g t ; t r u e & l t ; / L a y e d O u t & g t ; & l t ; / a : V a l u e & g t ; & l t ; / a : K e y V a l u e O f D i a g r a m O b j e c t K e y a n y T y p e z b w N T n L X & g t ; & l t ; a : K e y V a l u e O f D i a g r a m O b j e c t K e y a n y T y p e z b w N T n L X & g t ; & l t ; a : K e y & g t ; & l t ; K e y & g t ; C o l u m n s \ R p t P e r S t a r t & l t ; / K e y & g t ; & l t ; / a : K e y & g t ; & l t ; a : V a l u e   i : t y p e = " M e a s u r e G r i d N o d e V i e w S t a t e " & g t ; & l t ; C o l u m n & g t ; 2 2 & l t ; / C o l u m n & g t ; & l t ; L a y e d O u t & g t ; t r u e & l t ; / L a y e d O u t & g t ; & l t ; / a : V a l u e & g t ; & l t ; / a : K e y V a l u e O f D i a g r a m O b j e c t K e y a n y T y p e z b w N T n L X & g t ; & l t ; a : K e y V a l u e O f D i a g r a m O b j e c t K e y a n y T y p e z b w N T n L X & g t ; & l t ; a : K e y & g t ; & l t ; K e y & g t ; C o l u m n s \ R p t P e r E n d & l t ; / K e y & g t ; & l t ; / a : K e y & g t ; & l t ; a : V a l u e   i : t y p e = " M e a s u r e G r i d N o d e V i e w S t a t e " & g t ; & l t ; C o l u m n & g t ; 2 3 & l t ; / C o l u m n & g t ; & l t ; L a y e d O u t & g t ; t r u e & l t ; / L a y e d O u t & g t ; & l t ; / a : V a l u e & g t ; & l t ; / a : K e y V a l u e O f D i a g r a m O b j e c t K e y a n y T y p e z b w N T n L X & g t ; & l t ; a : K e y V a l u e O f D i a g r a m O b j e c t K e y a n y T y p e z b w N T n L X & g t ; & l t ; a : K e y & g t ; & l t ; K e y & g t ; C o l u m n s \ I n s p : A c c o m p - P r o j & l t ; / K e y & g t ; & l t ; / a : K e y & g t ; & l t ; a : V a l u e   i : t y p e = " M e a s u r e G r i d N o d e V i e w S t a t e " & g t ; & l t ; C o l u m n & g t ; 2 4 & l t ; / C o l u m n & g t ; & l t ; L a y e d O u t & g t ; t r u e & l t ; / L a y e d O u t & g t ; & l t ; / a : V a l u e & g t ; & l t ; / a : K e y V a l u e O f D i a g r a m O b j e c t K e y a n y T y p e z b w N T n L X & g t ; & l t ; a : K e y V a l u e O f D i a g r a m O b j e c t K e y a n y T y p e z b w N T n L X & g t ; & l t ; a : K e y & g t ; & l t ; K e y & g t ; L i n k s \ & a m p ; l t ; C o l u m n s \ S u m   o f   P r o j I n s p & a m p ; g t ; - & a m p ; l t ; M e a s u r e s \ P r o j I n s p & a m p ; g t ; & l t ; / K e y & g t ; & l t ; / a : K e y & g t ; & l t ; a : V a l u e   i : t y p e = " M e a s u r e G r i d V i e w S t a t e I D i a g r a m L i n k " / & g t ; & l t ; / a : K e y V a l u e O f D i a g r a m O b j e c t K e y a n y T y p e z b w N T n L X & g t ; & l t ; a : K e y V a l u e O f D i a g r a m O b j e c t K e y a n y T y p e z b w N T n L X & g t ; & l t ; a : K e y & g t ; & l t ; K e y & g t ; L i n k s \ & a m p ; l t ; C o l u m n s \ S u m   o f   P r o j I n s p & a m p ; g t ; - & a m p ; l t ; M e a s u r e s \ P r o j I n s p & a m p ; g t ; \ C O L U M N & l t ; / K e y & g t ; & l t ; / a : K e y & g t ; & l t ; a : V a l u e   i : t y p e = " M e a s u r e G r i d V i e w S t a t e I D i a g r a m L i n k E n d p o i n t " / & g t ; & l t ; / a : K e y V a l u e O f D i a g r a m O b j e c t K e y a n y T y p e z b w N T n L X & g t ; & l t ; a : K e y V a l u e O f D i a g r a m O b j e c t K e y a n y T y p e z b w N T n L X & g t ; & l t ; a : K e y & g t ; & l t ; K e y & g t ; L i n k s \ & a m p ; l t ; C o l u m n s \ S u m   o f   P r o j I n s p & a m p ; g t ; - & a m p ; l t ; M e a s u r e s \ P r o j I n s p & a m p ; g t ; \ M E A S U R E & l t ; / K e y & g t ; & l t ; / a : K e y & g t ; & l t ; a : V a l u e   i : t y p e = " M e a s u r e G r i d V i e w S t a t e I D i a g r a m L i n k E n d p o i n t " / & g t ; & l t ; / a : K e y V a l u e O f D i a g r a m O b j e c t K e y a n y T y p e z b w N T n L X & g t ; & l t ; a : K e y V a l u e O f D i a g r a m O b j e c t K e y a n y T y p e z b w N T n L X & g t ; & l t ; a : K e y & g t ; & l t ; K e y & g t ; L i n k s \ & a m p ; l t ; C o l u m n s \ S u m   o f   T o t A c t i o n s & a m p ; g t ; - & a m p ; l t ; M e a s u r e s \ T o t A c t i o n s & a m p ; g t ; & l t ; / K e y & g t ; & l t ; / a : K e y & g t ; & l t ; a : V a l u e   i : t y p e = " M e a s u r e G r i d V i e w S t a t e I D i a g r a m L i n k " / & g t ; & l t ; / a : K e y V a l u e O f D i a g r a m O b j e c t K e y a n y T y p e z b w N T n L X & g t ; & l t ; a : K e y V a l u e O f D i a g r a m O b j e c t K e y a n y T y p e z b w N T n L X & g t ; & l t ; a : K e y & g t ; & l t ; K e y & g t ; L i n k s \ & a m p ; l t ; C o l u m n s \ S u m   o f   T o t A c t i o n s & a m p ; g t ; - & a m p ; l t ; M e a s u r e s \ T o t A c t i o n s & a m p ; g t ; \ C O L U M N & l t ; / K e y & g t ; & l t ; / a : K e y & g t ; & l t ; a : V a l u e   i : t y p e = " M e a s u r e G r i d V i e w S t a t e I D i a g r a m L i n k E n d p o i n t " / & g t ; & l t ; / a : K e y V a l u e O f D i a g r a m O b j e c t K e y a n y T y p e z b w N T n L X & g t ; & l t ; a : K e y V a l u e O f D i a g r a m O b j e c t K e y a n y T y p e z b w N T n L X & g t ; & l t ; a : K e y & g t ; & l t ; K e y & g t ; L i n k s \ & a m p ; l t ; C o l u m n s \ S u m   o f   T o t A c t i o n s & a m p ; g t ; - & a m p ; l t ; M e a s u r e s \ T o t A c t i o n s & a m p ; g t ; \ M E A S U R E & l t ; / K e y & g t ; & l t ; / a : K e y & g t ; & l t ; a : V a l u e   i : t y p e = " M e a s u r e G r i d V i e w S t a t e I D i a g r a m L i n k E n d p o i n t " / & g t ; & l t ; / a : K e y V a l u e O f D i a g r a m O b j e c t K e y a n y T y p e z b w N T n L X & g t ; & l t ; a : K e y V a l u e O f D i a g r a m O b j e c t K e y a n y T y p e z b w N T n L X & g t ; & l t ; a : K e y & g t ; & l t ; K e y & g t ; L i n k s \ & a m p ; l t ; C o l u m n s \ S u m   o f   C C & a m p ; g t ; - & a m p ; l t ; M e a s u r e s \ C C & a m p ; g t ; & l t ; / K e y & g t ; & l t ; / a : K e y & g t ; & l t ; a : V a l u e   i : t y p e = " M e a s u r e G r i d V i e w S t a t e I D i a g r a m L i n k " / & g t ; & l t ; / a : K e y V a l u e O f D i a g r a m O b j e c t K e y a n y T y p e z b w N T n L X & g t ; & l t ; a : K e y V a l u e O f D i a g r a m O b j e c t K e y a n y T y p e z b w N T n L X & g t ; & l t ; a : K e y & g t ; & l t ; K e y & g t ; L i n k s \ & a m p ; l t ; C o l u m n s \ S u m   o f   C C & a m p ; g t ; - & a m p ; l t ; M e a s u r e s \ C C & a m p ; g t ; \ C O L U M N & l t ; / K e y & g t ; & l t ; / a : K e y & g t ; & l t ; a : V a l u e   i : t y p e = " M e a s u r e G r i d V i e w S t a t e I D i a g r a m L i n k E n d p o i n t " / & g t ; & l t ; / a : K e y V a l u e O f D i a g r a m O b j e c t K e y a n y T y p e z b w N T n L X & g t ; & l t ; a : K e y V a l u e O f D i a g r a m O b j e c t K e y a n y T y p e z b w N T n L X & g t ; & l t ; a : K e y & g t ; & l t ; K e y & g t ; L i n k s \ & a m p ; l t ; C o l u m n s \ S u m   o f   C C & a m p ; g t ; - & a m p ; l t ; M e a s u r e s \ C C & a m p ; g t ; \ M E A S U R E & l t ; / K e y & g t ; & l t ; / a : K e y & g t ; & l t ; a : V a l u e   i : t y p e = " M e a s u r e G r i d V i e w S t a t e I D i a g r a m L i n k E n d p o i n t " / & g t ; & l t ; / a : K e y V a l u e O f D i a g r a m O b j e c t K e y a n y T y p e z b w N T n L X & g t ; & l t ; / V i e w S t a t e s & g t ; & l t ; / D i a g r a m M a n a g e r . S e r i a l i z a b l e D i a g r a m & g t ; & l t ; D i a g r a m M a n a g e r . S e r i a l i z a b l e D i a g r a m & g t ; & l t ; A d a p t e r   i : t y p e = " E R D i a g r a m S a n d b o x A d a p t e r " & g t ; & l t ; P e r s p e c t i v e N a m e / & g t ; & l t ; / A d a p t e r & g t ; & l t ; D i a g r a m T y p e & g t ; E R D i a g r a m & l t ; / D i a g r a m T y p e & g t ; & l t ; D i s p l a y C o n t e x t   i : t y p e = " D i a g r a m D i s p l a y C o n t e x t " & g t ; & l t ; P r i m a r y T a g G r o u p K e y & g t ; & l t ; K e y & g t ; T a g G r o u p s \ N o d e   T y p e s & l t ; / K e y & g t ; & l t ; / P r i m a r y T a g G r o u p K e y & g t ; & l t ; S h o w H i d d e n & g t ; t r u e & l t ; / S h o w H i d d e n & g t ; & l t ; S h o w n T a g G r o u p K e y s & g t ; & l t ; D i a g r a m O b j e c t K e y & g t ; & l t ; K e y & g t ; T a g G r o u p s \ W a r n i n g s & l t ; / K e y & g t ; & l t ; / D i a g r a m O b j e c t K e y & g t ; & l t ; / S h o w n T a g G r o u p K e y s & g t ; & l t ; T a g G r o u p H i g h l i g h t s K e y & g t ; & l t ; K e y & g t ; T a g G r o u p s \ H i g h l i g h t   R e a s o n s & l t ; / K e y & g t ; & l t ; / T a g G r o u p H i g h l i g h t s K e y & g t ; & l t ; T a g H i d d e n K e y & g t ; & l t ; K e y & g t ; S t a t i c   T a g s \ H i d d e n & l t ; / K e y & g t ; & l t ; / T a g H i d d e n K e y & g t ; & l t ; T a g H i g h l i g h t D i s a p p e a r i n g K e y & g t ; & l t ; K e y & g t ; S t a t i c   T a g s \ D e l e t i n g & l t ; / K e y & g t ; & l t ; / T a g H i g h l i g h t D i s a p p e a r i n g K e y & g t ; & l t ; T a g H i g h l i g h t P r e v i e w L i n k C r e a t i o n K e y & g t ; & l t ; K e y & g t ; S t a t i c   T a g s \ C r e a t i n g   V a l i d   R e l a t i o n s h i p & l t ; / K e y & g t ; & l t ; / T a g H i g h l i g h t P r e v i e w L i n k C r e a t i o n K e y & g t ; & l t ; T a g H i g h l i g h t R e l a t e d K e y & g t ; & l t ; K e y & g t ; S t a t i c   T a g s \ R e l a t e d & l t ; / K e y & g t ; & l t ; / T a g H i g h l i g h t R e l a t e d K e y & g t ; & l t ; T a g H i n t T e x t K e y & g t ; & l t ; K e y & g t ; S t a t i c   T a g s \ H i n t   T e x t & l t ; / K e y & g t ; & l t ; / T a g H i n t T e x t K e y & g t ; & l t ; T a g I m p l i c i t M e a s u r e K e y & g t ; & l t ; K e y & g t ; S t a t i c   T a g s \ I s   I m p l i c i t   M e a s u r e & l t ; / K e y & g t ; & l t ; / T a g I m p l i c i t M e a s u r e K e y & g t ; & l t ; T a g I n a c t i v e K e y & g t ; & l t ; K e y & g t ; S t a t i c   T a g s \ I n a c t i v e & l t ; / K e y & g t ; & l t ; / T a g I n a c t i v e K e y & g t ; & l t ; T a g P r e v i e w A c t i v e K e y & g t ; & l t ; K e y & g t ; S t a t i c   T a g s \ P r e v i e w   A c t i v e & l t ; / K e y & g t ; & l t ; / T a g P r e v i e w A c t i v e K e y & g t ; & l t ; T a g P r e v i e w I n a c t i v e K e y & g t ; & l t ; K e y & g t ; S t a t i c   T a g s \ P r e v i e w   I n a c t i v e & l t ; / K e y & g t ; & l t ; / T a g P r e v i e w I n a c t i v e K e y & g t ; & l t ; / D i s p l a y C o n t e x t & g t ; & l t ; D i s p l a y T y p e & g t ; D i a g r a m D i s p l a y & l t ; / D i s p l a y T y p e & g t ; & l t ; K e y   i : t y p e = " S a n d b o x E d i t o r D i a g r a m K e y " & g t ; & l t ; P e r s p e c t i v e / & g t ; & l t ; / K e y & g t ; & l t ; M a i n t a i n e r   i : t y p e = " E R D i a g r a m . E R D i a g r a m M a i n t a i n e r " & g t ; & l t ; A l l K e y s & g t ; & l t ; D i a g r a m O b j e c t K e y & g t ; & l t ; K e y & g t ; E R   D i a g r a m & l t ; / K e y & g t ; & l t ; / D i a g r a m O b j e c t K e y & g t ; & l t ; D i a g r a m O b j e c t K e y & g t ; & l t ; K e y & g t ; A c t i o n s \ D e l e t e & l t ; / K e y & g t ; & l t ; / D i a g r a m O b j e c t K e y & g t ; & l t ; D i a g r a m O b j e c t K e y & g t ; & l t ; K e y & g t ; A c t i o n s \ D e l e t e   f r o m   m o d e l & l t ; / K e y & g t ; & l t ; / D i a g r a m O b j e c t K e y & g t ; & l t ; D i a g r a m O b j e c t K e y & g t ; & l t ; K e y & g t ; A c t i o n s \ S e l e c t & l t ; / K e y & g t ; & l t ; / D i a g r a m O b j e c t K e y & g t ; & l t ; D i a g r a m O b j e c t K e y & g t ; & l t ; K e y & g t ; A c t i o n s \ C r e a t e   R e l a t i o n s h i p & l t ; / K e y & g t ; & l t ; / D i a g r a m O b j e c t K e y & g t ; & l t ; D i a g r a m O b j e c t K e y & g t ; & l t ; K e y & g t ; A c t i o n s \ L a u n c h   C r e a t e   R e l a t i o n s h i p   D i a l o g & l t ; / K e y & g t ; & l t ; / D i a g r a m O b j e c t K e y & g t ; & l t ; D i a g r a m O b j e c t K e y & g t ; & l t ; K e y & g t ; A c t i o n s \ L a u n c h   E d i t   R e l a t i o n s h i p   D i a l o g & l t ; / K e y & g t ; & l t ; / D i a g r a m O b j e c t K e y & g t ; & l t ; D i a g r a m O b j e c t K e y & g t ; & l t ; K e y & g t ; A c t i o n s \ C r e a t e   H i e r a r c h y   w i t h   L e v e l s & l t ; / K e y & g t ; & l t ; / D i a g r a m O b j e c t K e y & g t ; & l t ; D i a g r a m O b j e c t K e y & g t ; & l t ; K e y & g t ; A c t i o n s \ C r e a t e   E m p t y   H i e r a r c h y & l t ; / K e y & g t ; & l t ; / D i a g r a m O b j e c t K e y & g t ; & l t ; D i a g r a m O b j e c t K e y & g t ; & l t ; K e y & g t ; A c t i o n s \ R e m o v e   f r o m   H i e r a r c h y & l t ; / K e y & g t ; & l t ; / D i a g r a m O b j e c t K e y & g t ; & l t ; D i a g r a m O b j e c t K e y & g t ; & l t ; K e y & g t ; A c t i o n s \ R e n a m e   N o d e & l t ; / K e y & g t ; & l t ; / D i a g r a m O b j e c t K e y & g t ; & l t ; D i a g r a m O b j e c t K e y & g t ; & l t ; K e y & g t ; A c t i o n s \ M o v e   N o d e & l t ; / K e y & g t ; & l t ; / D i a g r a m O b j e c t K e y & g t ; & l t ; D i a g r a m O b j e c t K e y & g t ; & l t ; K e y & g t ; A c t i o n s \ H i d e   t h e   e n t i t y & l t ; / K e y & g t ; & l t ; / D i a g r a m O b j e c t K e y & g t ; & l t ; D i a g r a m O b j e c t K e y & g t ; & l t ; K e y & g t ; A c t i o n s \ U n h i d e   t h e   e n t i t y & l t ; / K e y & g t ; & l t ; / D i a g r a m O b j e c t K e y & g t ; & l t ; D i a g r a m O b j e c t K e y & g t ; & l t ; K e y & g t ; A c t i o n s \ G o T o & l t ; / K e y & g t ; & l t ; / D i a g r a m O b j e c t K e y & g t ; & l t ; D i a g r a m O b j e c t K e y & g t ; & l t ; K e y & g t ; A c t i o n s \ M o v e   U p & l t ; / K e y & g t ; & l t ; / D i a g r a m O b j e c t K e y & g t ; & l t ; D i a g r a m O b j e c t K e y & g t ; & l t ; K e y & g t ; A c t i o n s \ M o v e   D o w n & l t ; / K e y & g t ; & l t ; / D i a g r a m O b j e c t K e y & g t ; & l t ; D i a g r a m O b j e c t K e y & g t ; & l t ; K e y & g t ; A c t i o n s \ M a r k   R e l a t i o n s h i p   a s   A c t i v e & l t ; / K e y & g t ; & l t ; / D i a g r a m O b j e c t K e y & g t ; & l t ; D i a g r a m O b j e c t K e y & g t ; & l t ; K e y & g t ; A c t i o n s \ M a r k   R e l a t i o n s h i p   a s   I n a c t i v e & l t ; / K e y & g t ; & l t ; / D i a g r a m O b j e c t K e y & g t ; & l t ; D i a g r a m O b j e c t K e y & g t ; & l t ; K e y & g t ; T a g G r o u p s \ N o d e   T y p e s & l t ; / K e y & g t ; & l t ; / D i a g r a m O b j e c t K e y & g t ; & l t ; D i a g r a m O b j e c t K e y & g t ; & l t ; K e y & g t ; T a g G r o u p s \ A d d i t i o n a l   I n f o   T y p e s & l t ; / K e y & g t ; & l t ; / D i a g r a m O b j e c t K e y & g t ; & l t ; D i a g r a m O b j e c t K e y & g t ; & l t ; K e y & g t ; T a g G r o u p s \ C a l c u l a t e d   C o l u m n s & l t ; / K e y & g t ; & l t ; / D i a g r a m O b j e c t K e y & g t ; & l t ; D i a g r a m O b j e c t K e y & g t ; & l t ; K e y & g t ; T a g G r o u p s \ W a r n i n g s & l t ; / K e y & g t ; & l t ; / D i a g r a m O b j e c t K e y & g t ; & l t ; D i a g r a m O b j e c t K e y & g t ; & l t ; K e y & g t ; T a g G r o u p s \ H i g h l i g h t   R e a s o n s & l t ; / K e y & g t ; & l t ; / D i a g r a m O b j e c t K e y & g t ; & l t ; D i a g r a m O b j e c t K e y & g t ; & l t ; K e y & g t ; T a g G r o u p s \ S t a t e & l t ; / K e y & g t ; & l t ; / D i a g r a m O b j e c t K e y & g t ; & l t ; D i a g r a m O b j e c t K e y & g t ; & l t ; K e y & g t ; T a g G r o u p s \ L i n k   R o l e s & l t ; / K e y & g t ; & l t ; / D i a g r a m O b j e c t K e y & g t ; & l t ; D i a g r a m O b j e c t K e y & g t ; & l t ; K e y & g t ; T a g G r o u p s \ L i n k   T y p e s & l t ; / K e y & g t ; & l t ; / D i a g r a m O b j e c t K e y & g t ; & l t ; D i a g r a m O b j e c t K e y & g t ; & l t ; K e y & g t ; T a g G r o u p s \ L i n k   S t a t e s & l t ; / K e y & g t ; & l t ; / D i a g r a m O b j e c t K e y & g t ; & l t ; D i a g r a m O b j e c t K e y & g t ; & l t ; K e y & g t ; D i a g r a m \ T a g G r o u p s \ D e l e t i o n   I m p a c t s & l t ; / K e y & g t ; & l t ; / D i a g r a m O b j e c t K e y & g t ; & l t ; D i a g r a m O b j e c t K e y & g t ; & l t ; K e y & g t ; T a g G r o u p s \ H i e r a r c h y   I d e n t i f i e r s & l t ; / K e y & g t ; & l t ; / D i a g r a m O b j e c t K e y & g t ; & l t ; D i a g r a m O b j e c t K e y & g t ; & l t ; K e y & g t ; T a g G r o u p s \ T a b l e   I d e n t i f i e r s & l t ; / K e y & g t ; & l t ; / D i a g r a m O b j e c t K e y & g t ; & l t ; D i a g r a m O b j e c t K e y & g t ; & l t ; K e y & g t ; T a g G r o u p s \ A c t i o n   D e s c r i p t o r s & l t ; / K e y & g t ; & l t ; / D i a g r a m O b j e c t K e y & g t ; & l t ; D i a g r a m O b j e c t K e y & g t ; & l t ; K e y & g t ; T a g G r o u p s \ H i n t   T e x t s & l t ; / K e y & g t ; & l t ; / D i a g r a m O b j e c t K e y & g t ; & l t ; D i a g r a m O b j e c t K e y & g t ; & l t ; K e y & g t ; S t a t i c   T a g s \ T a b l e & l t ; / K e y & g t ; & l t ; / D i a g r a m O b j e c t K e y & g t ; & l t ; D i a g r a m O b j e c t K e y & g t ; & l t ; K e y & g t ; S t a t i c   T a g s \ C o l u m n & l t ; / K e y & g t ; & l t ; / D i a g r a m O b j e c t K e y & g t ; & l t ; D i a g r a m O b j e c t K e y & g t ; & l t ; K e y & g t ; S t a t i c   T a g s \ M e a s u r e & l t ; / K e y & g t ; & l t ; / D i a g r a m O b j e c t K e y & g t ; & l t ; D i a g r a m O b j e c t K e y & g t ; & l t ; K e y & g t ; S t a t i c   T a g s \ H i e r a r c h y & l t ; / K e y & g t ; & l t ; / D i a g r a m O b j e c t K e y & g t ; & l t ; D i a g r a m O b j e c t K e y & g t ; & l t ; K e y & g t ; S t a t i c   T a g s \ H i e r a r c h y L e v e l & l t ; / K e y & g t ; & l t ; / D i a g r a m O b j e c t K e y & g t ; & l t ; D i a g r a m O b j e c t K e y & g t ; & l t ; K e y & g t ; S t a t i c   T a g s \ K P I & l t ; / K e y & g t ; & l t ; / D i a g r a m O b j e c t K e y & g t ; & l t ; D i a g r a m O b j e c t K e y & g t ; & l t ; K e y & g t ; S t a t i c   T a g s \ A d d i t i o n a l   I n f o   f o r   S o u r c e   C o l u m n & l t ; / K e y & g t ; & l t ; / D i a g r a m O b j e c t K e y & g t ; & l t ; D i a g r a m O b j e c t K e y & g t ; & l t ; K e y & g t ; S t a t i c   T a g s \ C a l c u l a t e d   C o l u m n & l t ; / K e y & g t ; & l t ; / D i a g r a m O b j e c t K e y & g t ; & l t ; D i a g r a m O b j e c t K e y & g t ; & l t ; K e y & g t ; S t a t i c   T a g s \ E r r o r & l t ; / K e y & g t ; & l t ; / D i a g r a m O b j e c t K e y & g t ; & l t ; D i a g r a m O b j e c t K e y & g t ; & l t ; K e y & g t ; S t a t i c   T a g s \ N o t C a l c u l a t e d & l t ; / K e y & g t ; & l t ; / D i a g r a m O b j e c t K e y & g t ; & l t ; D i a g r a m O b j e c t K e y & g t ; & l t ; K e y & g t ; S t a t i c   T a g s \ I s   I m p l i c i t   M e a s u r e & l t ; / K e y & g t ; & l t ; / D i a g r a m O b j e c t K e y & g t ; & l t ; D i a g r a m O b j e c t K e y & g t ; & l t ; K e y & g t ; S t a t i c   T a g s \ R e l a t e d & l t ; / K e y & g t ; & l t ; / D i a g r a m O b j e c t K e y & g t ; & l t ; D i a g r a m O b j e c t K e y & g t ; & l t ; K e y & g t ; S t a t i c   T a g s \ D e l e t i n g & l t ; / K e y & g t ; & l t ; / D i a g r a m O b j e c t K e y & g t ; & l t ; D i a g r a m O b j e c t K e y & g t ; & l t ; K e y & g t ; S t a t i c   T a g s \ C r e a t i n g   V a l i d   R e l a t i o n s h i p & l t ; / K e y & g t ; & l t ; / D i a g r a m O b j e c t K e y & g t ; & l t ; D i a g r a m O b j e c t K e y & g t ; & l t ; K e y & g t ; S t a t i c   T a g s \ H i d d e n & l t ; / K e y & g t ; & l t ; / D i a g r a m O b j e c t K e y & g t ; & l t ; D i a g r a m O b j e c t K e y & g t ; & l t ; K e y & g t ; S t a t i c   T a g s \ L i n k e d   T a b l e   C o l u m n & l t ; / K e y & g t ; & l t ; / D i a g r a m O b j e c t K e y & g t ; & l t ; D i a g r a m O b j e c t K e y & g t ; & l t ; K e y & g t ; S t a t i c   T a g s \ I s   r e a d o n l y & l t ; / K e y & g t ; & l t ; / D i a g r a m O b j e c t K e y & g t ; & l t ; D i a g r a m O b j e c t K e y & g t ; & l t ; K e y & g t ; S t a t i c   T a g s \ F K & l t ; / K e y & g t ; & l t ; / D i a g r a m O b j e c t K e y & g t ; & l t ; D i a g r a m O b j e c t K e y & g t ; & l t ; K e y & g t ; S t a t i c   T a g s \ P K & l t ; / K e y & g t ; & l t ; / D i a g r a m O b j e c t K e y & g t ; & l t ; D i a g r a m O b j e c t K e y & g t ; & l t ; K e y & g t ; S t a t i c   T a g s \ R e l a t i o n s h i p & l t ; / K e y & g t ; & l t ; / D i a g r a m O b j e c t K e y & g t ; & l t ; D i a g r a m O b j e c t K e y & g t ; & l t ; K e y & g t ; S t a t i c   T a g s \ A c t i v e & l t ; / K e y & g t ; & l t ; / D i a g r a m O b j e c t K e y & g t ; & l t ; D i a g r a m O b j e c t K e y & g t ; & l t ; K e y & g t ; S t a t i c   T a g s \ I n a c t i v e & l t ; / K e y & g t ; & l t ; / D i a g r a m O b j e c t K e y & g t ; & l t ; D i a g r a m O b j e c t K e y & g t ; & l t ; K e y & g t ; S t a t i c   T a g s \ P r e v i e w   A c t i v e & l t ; / K e y & g t ; & l t ; / D i a g r a m O b j e c t K e y & g t ; & l t ; D i a g r a m O b j e c t K e y & g t ; & l t ; K e y & g t ; S t a t i c   T a g s \ P r e v i e w   I n a c t i v e & l t ; / K e y & g t ; & l t ; / D i a g r a m O b j e c t K e y & g t ; & l t ; D i a g r a m O b j e c t K e y & g t ; & l t ; K e y & g t ; D i a g r a m \ T a g G r o u p s \ H i g h l i g h t   R e a s o n s \ T a g s \ H a r d   D e l e t i o n   I m p a c t & l t ; / K e y & g t ; & l t ; / D i a g r a m O b j e c t K e y & g t ; & l t ; D i a g r a m O b j e c t K e y & g t ; & l t ; K e y & g t ; D i a g r a m \ T a g G r o u p s \ H i g h l i g h t   R e a s o n s \ T a g s \ M i n i m u m   D e l e t i o n   I m p a c t & l t ; / K e y & g t ; & l t ; / D i a g r a m O b j e c t K e y & g t ; & l t ; D i a g r a m O b j e c t K e y & g t ; & l t ; K e y & g t ; S t a t i c   T a g s \ C a n   b e   p a r t   o f   r e l a t i o n s h i p & l t ; / K e y & g t ; & l t ; / D i a g r a m O b j e c t K e y & g t ; & l t ; D i a g r a m O b j e c t K e y & g t ; & l t ; K e y & g t ; S t a t i c   T a g s \ H i n t   T e x t & l t ; / K e y & g t ; & l t ; / D i a g r a m O b j e c t K e y & g t ; & l t ; D i a g r a m O b j e c t K e y & g t ; & l t ; K e y & g t ; D y n a m i c   T a g s \ T a b l e s \ & a m p ; l t ; T a b l e s \ E x p 5 7 0 0 M a i n & a m p ; g t ; & l t ; / K e y & g t ; & l t ; / D i a g r a m O b j e c t K e y & g t ; & l t ; D i a g r a m O b j e c t K e y & g t ; & l t ; K e y & g t ; T a b l e s \ E x p 5 7 0 0 M a i n & l t ; / K e y & g t ; & l t ; / D i a g r a m O b j e c t K e y & g t ; & l t ; D i a g r a m O b j e c t K e y & g t ; & l t ; K e y & g t ; T a b l e s \ E x p 5 7 0 0 M a i n \ C o l u m n s \ R p t & l t ; / K e y & g t ; & l t ; / D i a g r a m O b j e c t K e y & g t ; & l t ; D i a g r a m O b j e c t K e y & g t ; & l t ; K e y & g t ; T a b l e s \ E x p 5 7 0 0 M a i n \ C o l u m n s \ R e c i p i e n t & l t ; / K e y & g t ; & l t ; / D i a g r a m O b j e c t K e y & g t ; & l t ; D i a g r a m O b j e c t K e y & g t ; & l t ; K e y & g t ; T a b l e s \ E x p 5 7 0 0 M a i n \ C o l u m n s \ I n s p T y p e & l t ; / K e y & g t ; & l t ; / D i a g r a m O b j e c t K e y & g t ; & l t ; D i a g r a m O b j e c t K e y & g t ; & l t ; K e y & g t ; T a b l e s \ E x p 5 7 0 0 M a i n \ C o l u m n s \ P r o j I n s p & l t ; / K e y & g t ; & l t ; / D i a g r a m O b j e c t K e y & g t ; & l t ; D i a g r a m O b j e c t K e y & g t ; & l t ; K e y & g t ; T a b l e s \ E x p 5 7 0 0 M a i n \ C o l u m n s \ P r o j S a m p & l t ; / K e y & g t ; & l t ; / D i a g r a m O b j e c t K e y & g t ; & l t ; D i a g r a m O b j e c t K e y & g t ; & l t ; K e y & g t ; T a b l e s \ E x p 5 7 0 0 M a i n \ C o l u m n s \ T o t S a m p & l t ; / K e y & g t ; & l t ; / D i a g r a m O b j e c t K e y & g t ; & l t ; D i a g r a m O b j e c t K e y & g t ; & l t ; K e y & g t ; T a b l e s \ E x p 5 7 0 0 M a i n \ C o l u m n s \ S a m p P h y & l t ; / K e y & g t ; & l t ; / D i a g r a m O b j e c t K e y & g t ; & l t ; D i a g r a m O b j e c t K e y & g t ; & l t ; K e y & g t ; T a b l e s \ E x p 5 7 0 0 M a i n \ C o l u m n s \ S a m p D o c & l t ; / K e y & g t ; & l t ; / D i a g r a m O b j e c t K e y & g t ; & l t ; D i a g r a m O b j e c t K e y & g t ; & l t ; K e y & g t ; T a b l e s \ E x p 5 7 0 0 M a i n \ C o l u m n s \ T o t I n s p & l t ; / K e y & g t ; & l t ; / D i a g r a m O b j e c t K e y & g t ; & l t ; D i a g r a m O b j e c t K e y & g t ; & l t ; K e y & g t ; T a b l e s \ E x p 5 7 0 0 M a i n \ C o l u m n s \ F e d F a c & l t ; / K e y & g t ; & l t ; / D i a g r a m O b j e c t K e y & g t ; & l t ; D i a g r a m O b j e c t K e y & g t ; & l t ; K e y & g t ; T a b l e s \ E x p 5 7 0 0 M a i n \ C o l u m n s \ T o t A c t i o n s & l t ; / K e y & g t ; & l t ; / D i a g r a m O b j e c t K e y & g t ; & l t ; D i a g r a m O b j e c t K e y & g t ; & l t ; K e y & g t ; T a b l e s \ E x p 5 7 0 0 M a i n \ C o l u m n s \ C C & l t ; / K e y & g t ; & l t ; / D i a g r a m O b j e c t K e y & g t ; & l t ; D i a g r a m O b j e c t K e y & g t ; & l t ; K e y & g t ; T a b l e s \ E x p 5 7 0 0 M a i n \ C o l u m n s \ C R I M & l t ; / K e y & g t ; & l t ; / D i a g r a m O b j e c t K e y & g t ; & l t ; D i a g r a m O b j e c t K e y & g t ; & l t ; K e y & g t ; T a b l e s \ E x p 5 7 0 0 M a i n \ C o l u m n s \ A d m i n & l t ; / K e y & g t ; & l t ; / D i a g r a m O b j e c t K e y & g t ; & l t ; D i a g r a m O b j e c t K e y & g t ; & l t ; K e y & g t ; T a b l e s \ E x p 5 7 0 0 M a i n \ C o l u m n s \ C e r t S u s p & l t ; / K e y & g t ; & l t ; / D i a g r a m O b j e c t K e y & g t ; & l t ; D i a g r a m O b j e c t K e y & g t ; & l t ; K e y & g t ; T a b l e s \ E x p 5 7 0 0 M a i n \ C o l u m n s \ C e r t R e v & l t ; / K e y & g t ; & l t ; / D i a g r a m O b j e c t K e y & g t ; & l t ; D i a g r a m O b j e c t K e y & g t ; & l t ; K e y & g t ; T a b l e s \ E x p 5 7 0 0 M a i n \ C o l u m n s \ C e r t M o d & l t ; / K e y & g t ; & l t ; / D i a g r a m O b j e c t K e y & g t ; & l t ; D i a g r a m O b j e c t K e y & g t ; & l t ; K e y & g t ; T a b l e s \ E x p 5 7 0 0 M a i n \ C o l u m n s \ W L & l t ; / K e y & g t ; & l t ; / D i a g r a m O b j e c t K e y & g t ; & l t ; D i a g r a m O b j e c t K e y & g t ; & l t ; K e y & g t ; T a b l e s \ E x p 5 7 0 0 M a i n \ C o l u m n s \ S S U R O & l t ; / K e y & g t ; & l t ; / D i a g r a m O b j e c t K e y & g t ; & l t ; D i a g r a m O b j e c t K e y & g t ; & l t ; K e y & g t ; T a b l e s \ E x p 5 7 0 0 M a i n \ C o l u m n s \ C s F w d & l t ; / K e y & g t ; & l t ; / D i a g r a m O b j e c t K e y & g t ; & l t ; D i a g r a m O b j e c t K e y & g t ; & l t ; K e y & g t ; T a b l e s \ E x p 5 7 0 0 M a i n \ C o l u m n s \ O t h r E n f & l t ; / K e y & g t ; & l t ; / D i a g r a m O b j e c t K e y & g t ; & l t ; D i a g r a m O b j e c t K e y & g t ; & l t ; K e y & g t ; T a b l e s \ E x p 5 7 0 0 M a i n \ C o l u m n s \ # F i n e s & l t ; / K e y & g t ; & l t ; / D i a g r a m O b j e c t K e y & g t ; & l t ; D i a g r a m O b j e c t K e y & g t ; & l t ; K e y & g t ; T a b l e s \ E x p 5 7 0 0 M a i n \ C o l u m n s \ R p t P e r S t a r t & l t ; / K e y & g t ; & l t ; / D i a g r a m O b j e c t K e y & g t ; & l t ; D i a g r a m O b j e c t K e y & g t ; & l t ; K e y & g t ; T a b l e s \ E x p 5 7 0 0 M a i n \ C o l u m n s \ R p t P e r E n d & l t ; / K e y & g t ; & l t ; / D i a g r a m O b j e c t K e y & g t ; & l t ; D i a g r a m O b j e c t K e y & g t ; & l t ; K e y & g t ; T a b l e s \ E x p 5 7 0 0 M a i n \ C o l u m n s \ I n s p : A c c o m p - P r o j & l t ; / K e y & g t ; & l t ; / D i a g r a m O b j e c t K e y & g t ; & l t ; D i a g r a m O b j e c t K e y & g t ; & l t ; K e y & g t ; T a b l e s \ A & l t ; / K e y & g t ; & l t ; / D i a g r a m O b j e c t K e y & g t ; & l t ; D i a g r a m O b j e c t K e y & g t ; & l t ; K e y & g t ; D y n a m i c   T a g s \ T a b l e s \ & a m p ; l t ; T a b l e s \ A & a m p ; g t ; & l t ; / K e y & g t ; & l t ; / D i a g r a m O b j e c t K e y & g t ; & l t ; D i a g r a m O b j e c t K e y & g t ; & l t ; K e y & g t ; T a b l e s \ A \ C o l u m n s \ E n t i t y & l t ; / K e y & g t ; & l t ; / D i a g r a m O b j e c t K e y & g t ; & l t ; D i a g r a m O b j e c t K e y & g t ; & l t ; K e y & g t ; R e l a t i o n s h i p s \ & a m p ; l t ; T a b l e s \ E x p 5 7 0 0 M a i n \ C o l u m n s \ R e c i p i e n t & a m p ; g t ; - & a m p ; l t ; T a b l e s \ A \ C o l u m n s \ E n t i t y & a m p ; g t ; & l t ; / K e y & g t ; & l t ; / D i a g r a m O b j e c t K e y & g t ; & l t ; D i a g r a m O b j e c t K e y & g t ; & l t ; K e y & g t ; R e l a t i o n s h i p s \ & a m p ; l t ; T a b l e s \ E x p 5 7 0 0 M a i n \ C o l u m n s \ R e c i p i e n t & a m p ; g t ; - & a m p ; l t ; T a b l e s \ A \ C o l u m n s \ E n t i t y & a m p ; g t ; \ F K & l t ; / K e y & g t ; & l t ; / D i a g r a m O b j e c t K e y & g t ; & l t ; D i a g r a m O b j e c t K e y & g t ; & l t ; K e y & g t ; R e l a t i o n s h i p s \ & a m p ; l t ; T a b l e s \ E x p 5 7 0 0 M a i n \ C o l u m n s \ R e c i p i e n t & a m p ; g t ; - & a m p ; l t ; T a b l e s \ A \ C o l u m n s \ E n t i t y & a m p ; g t ; \ P K & l t ; / K e y & g t ; & l t ; / D i a g r a m O b j e c t K e y & g t ; & l t ; D i a g r a m O b j e c t K e y & g t ; & l t ; K e y & g t ; T a b l e s \ A \ C o l u m n s \ M F Y & l t ; / K e y & g t ; & l t ; / D i a g r a m O b j e c t K e y & g t ; & l t ; D i a g r a m O b j e c t K e y & g t ; & l t ; K e y & g t ; T a b l e s \ A \ C o l u m n s \ R P S t a r t & l t ; / K e y & g t ; & l t ; / D i a g r a m O b j e c t K e y & g t ; & l t ; D i a g r a m O b j e c t K e y & g t ; & l t ; K e y & g t ; T a b l e s \ A \ C o l u m n s \ R P E n d & l t ; / K e y & g t ; & l t ; / D i a g r a m O b j e c t K e y & g t ; & l t ; D i a g r a m O b j e c t K e y & g t ; & l t ; K e y & g t ; T a b l e s \ A \ C o l u m n s \ E P M 1 A 1 & l t ; / K e y & g t ; & l t ; / D i a g r a m O b j e c t K e y & g t ; & l t ; D i a g r a m O b j e c t K e y & g t ; & l t ; K e y & g t ; T a b l e s \ A \ C o l u m n s \ E P M 1 A 2 & l t ; / K e y & g t ; & l t ; / D i a g r a m O b j e c t K e y & g t ; & l t ; D i a g r a m O b j e c t K e y & g t ; & l t ; K e y & g t ; T a b l e s \ A \ C o l u m n s \ E P M 1 A 3 & l t ; / K e y & g t ; & l t ; / D i a g r a m O b j e c t K e y & g t ; & l t ; D i a g r a m O b j e c t K e y & g t ; & l t ; K e y & g t ; T a b l e s \ A \ C o l u m n s \ E P M 1 B 1 & l t ; / K e y & g t ; & l t ; / D i a g r a m O b j e c t K e y & g t ; & l t ; D i a g r a m O b j e c t K e y & g t ; & l t ; K e y & g t ; T a b l e s \ A \ C o l u m n s \ E P M 1 B 2 & l t ; / K e y & g t ; & l t ; / D i a g r a m O b j e c t K e y & g t ; & l t ; D i a g r a m O b j e c t K e y & g t ; & l t ; K e y & g t ; T a b l e s \ A \ C o l u m n s \ E P M 1 B 3 & l t ; / K e y & g t ; & l t ; / D i a g r a m O b j e c t K e y & g t ; & l t ; D i a g r a m O b j e c t K e y & g t ; & l t ; K e y & g t ; T a b l e s \ A \ C o l u m n s \ E P M 2 A 1 & l t ; / K e y & g t ; & l t ; / D i a g r a m O b j e c t K e y & g t ; & l t ; D i a g r a m O b j e c t K e y & g t ; & l t ; K e y & g t ; T a b l e s \ A \ C o l u m n s \ E P M 2 A 2 & l t ; / K e y & g t ; & l t ; / D i a g r a m O b j e c t K e y & g t ; & l t ; D i a g r a m O b j e c t K e y & g t ; & l t ; K e y & g t ; T a b l e s \ A \ C o l u m n s \ E P M 3 A 1 & l t ; / K e y & g t ; & l t ; / D i a g r a m O b j e c t K e y & g t ; & l t ; D i a g r a m O b j e c t K e y & g t ; & l t ; K e y & g t ; T a b l e s \ A \ C o l u m n s \ E P M 3 A 2 & l t ; / K e y & g t ; & l t ; / D i a g r a m O b j e c t K e y & g t ; & l t ; D i a g r a m O b j e c t K e y & g t ; & l t ; K e y & g t ; T a b l e s \ A \ C o l u m n s \ E P M 3 A 3 & l t ; / K e y & g t ; & l t ; / D i a g r a m O b j e c t K e y & g t ; & l t ; D i a g r a m O b j e c t K e y & g t ; & l t ; K e y & g t ; T a b l e s \ A \ C o l u m n s \ E P M 3 B 1 & l t ; / K e y & g t ; & l t ; / D i a g r a m O b j e c t K e y & g t ; & l t ; D i a g r a m O b j e c t K e y & g t ; & l t ; K e y & g t ; T a b l e s \ A \ C o l u m n s \ E P M 3 B 2 & l t ; / K e y & g t ; & l t ; / D i a g r a m O b j e c t K e y & g t ; & l t ; D i a g r a m O b j e c t K e y & g t ; & l t ; K e y & g t ; T a b l e s \ A \ C o l u m n s \ E P M 3 B 3 & l t ; / K e y & g t ; & l t ; / D i a g r a m O b j e c t K e y & g t ; & l t ; D i a g r a m O b j e c t K e y & g t ; & l t ; K e y & g t ; T a b l e s \ A \ C o l u m n s \ E P M 3 C 1 & l t ; / K e y & g t ; & l t ; / D i a g r a m O b j e c t K e y & g t ; & l t ; D i a g r a m O b j e c t K e y & g t ; & l t ; K e y & g t ; T a b l e s \ A \ C o l u m n s \ E P M 3 C 2 & l t ; / K e y & g t ; & l t ; / D i a g r a m O b j e c t K e y & g t ; & l t ; D i a g r a m O b j e c t K e y & g t ; & l t ; K e y & g t ; T a b l e s \ A \ C o l u m n s \ E P M 3 C 3 & l t ; / K e y & g t ; & l t ; / D i a g r a m O b j e c t K e y & g t ; & l t ; D i a g r a m O b j e c t K e y & g t ; & l t ; K e y & g t ; T a b l e s \ A \ C o l u m n s \ E P M 4 A 1 & l t ; / K e y & g t ; & l t ; / D i a g r a m O b j e c t K e y & g t ; & l t ; D i a g r a m O b j e c t K e y & g t ; & l t ; K e y & g t ; T a b l e s \ A \ C o l u m n s \ E P M 4 A 2 & l t ; / K e y & g t ; & l t ; / D i a g r a m O b j e c t K e y & g t ; & l t ; D i a g r a m O b j e c t K e y & g t ; & l t ; K e y & g t ; T a b l e s \ A \ C o l u m n s \ E P M 4 A 3 & l t ; / K e y & g t ; & l t ; / D i a g r a m O b j e c t K e y & g t ; & l t ; / A l l K e y s & g t ; & l t ; S e l e c t e d K e y s & g t ; & l t ; D i a g r a m O b j e c t K e y & g t ; & l t ; K e y & g t ; T a b l e s \ E x p 5 7 0 0 M a i n & l t ; / K e y & g t ; & l t ; / D i a g r a m O b j e c t K e y & g t ; & l t ; / S e l e c t e d K e y s & g t ; & l t ; / M a i n t a i n e r & g t ; & l t ; V i e w S t a t e F a c t o r y T y p e & g t ; M i c r o s o f t . A n a l y s i s S e r v i c e s . C o m m o n . D i a g r a m D i s p l a y V i e w S t a t e F a c t o r y & l t ; / V i e w S t a t e F a c t o r y T y p e & g t ; & l t ; V i e w S t a t e s   x m l n s : a = " h t t p : / / s c h e m a s . m i c r o s o f t . c o m / 2 0 0 3 / 1 0 / S e r i a l i z a t i o n / A r r a y s " & g t ; & l t ; a : K e y V a l u e O f D i a g r a m O b j e c t K e y a n y T y p e z b w N T n L X & g t ; & l t ; a : K e y & g t ; & l t ; K e y & g t ; E R   D i a g r a m & l t ; / K e y & g t ; & l t ; / a : K e y & g t ; & l t ; a : V a l u e   i : t y p e = " D i a g r a m D i s p l a y D i a g r a m V i e w S t a t e " & g t ; & l t ; L a y e d O u t & g t ; t r u e & l t ; / L a y e d O u t & g t ; & l t ; Z o o m P e r c e n t & g t ; 1 0 5 & l t ; / Z o o m P e r c e n t & g t ; & l t ; / a : V a l u e & g t ; & l t ; / a : K e y V a l u e O f D i a g r a m O b j e c t K e y a n y T y p e z b w N T n L X & g t ; & l t ; a : K e y V a l u e O f D i a g r a m O b j e c t K e y a n y T y p e z b w N T n L X & g t ; & l t ; a : K e y & g t ; & l t ; K e y & g t ; A c t i o n s \ D e l e t e & l t ; / K e y & g t ; & l t ; / a : K e y & g t ; & l t ; a : V a l u e   i : t y p e = " D i a g r a m D i s p l a y V i e w S t a t e I D i a g r a m A c t i o n " / & g t ; & l t ; / a : K e y V a l u e O f D i a g r a m O b j e c t K e y a n y T y p e z b w N T n L X & g t ; & l t ; a : K e y V a l u e O f D i a g r a m O b j e c t K e y a n y T y p e z b w N T n L X & g t ; & l t ; a : K e y & g t ; & l t ; K e y & g t ; A c t i o n s \ D e l e t e   f r o m   m o d e l & l t ; / K e y & g t ; & l t ; / a : K e y & g t ; & l t ; a : V a l u e   i : t y p e = " D i a g r a m D i s p l a y V i e w S t a t e I D i a g r a m A c t i o n " / & g t ; & l t ; / a : K e y V a l u e O f D i a g r a m O b j e c t K e y a n y T y p e z b w N T n L X & g t ; & l t ; a : K e y V a l u e O f D i a g r a m O b j e c t K e y a n y T y p e z b w N T n L X & g t ; & l t ; a : K e y & g t ; & l t ; K e y & g t ; A c t i o n s \ S e l e c t & l t ; / K e y & g t ; & l t ; / a : K e y & g t ; & l t ; a : V a l u e   i : t y p e = " D i a g r a m D i s p l a y V i e w S t a t e I D i a g r a m A c t i o n " / & g t ; & l t ; / a : K e y V a l u e O f D i a g r a m O b j e c t K e y a n y T y p e z b w N T n L X & g t ; & l t ; a : K e y V a l u e O f D i a g r a m O b j e c t K e y a n y T y p e z b w N T n L X & g t ; & l t ; a : K e y & g t ; & l t ; K e y & g t ; A c t i o n s \ C r e a t e   R e l a t i o n s h i p & l t ; / K e y & g t ; & l t ; / a : K e y & g t ; & l t ; a : V a l u e   i : t y p e = " D i a g r a m D i s p l a y V i e w S t a t e I D i a g r a m A c t i o n " / & g t ; & l t ; / a : K e y V a l u e O f D i a g r a m O b j e c t K e y a n y T y p e z b w N T n L X & g t ; & l t ; a : K e y V a l u e O f D i a g r a m O b j e c t K e y a n y T y p e z b w N T n L X & g t ; & l t ; a : K e y & g t ; & l t ; K e y & g t ; A c t i o n s \ L a u n c h   C r e a t e   R e l a t i o n s h i p   D i a l o g & l t ; / K e y & g t ; & l t ; / a : K e y & g t ; & l t ; a : V a l u e   i : t y p e = " D i a g r a m D i s p l a y V i e w S t a t e I D i a g r a m A c t i o n " / & g t ; & l t ; / a : K e y V a l u e O f D i a g r a m O b j e c t K e y a n y T y p e z b w N T n L X & g t ; & l t ; a : K e y V a l u e O f D i a g r a m O b j e c t K e y a n y T y p e z b w N T n L X & g t ; & l t ; a : K e y & g t ; & l t ; K e y & g t ; A c t i o n s \ L a u n c h   E d i t   R e l a t i o n s h i p   D i a l o g & l t ; / K e y & g t ; & l t ; / a : K e y & g t ; & l t ; a : V a l u e   i : t y p e = " D i a g r a m D i s p l a y V i e w S t a t e I D i a g r a m A c t i o n " / & g t ; & l t ; / a : K e y V a l u e O f D i a g r a m O b j e c t K e y a n y T y p e z b w N T n L X & g t ; & l t ; a : K e y V a l u e O f D i a g r a m O b j e c t K e y a n y T y p e z b w N T n L X & g t ; & l t ; a : K e y & g t ; & l t ; K e y & g t ; A c t i o n s \ C r e a t e   H i e r a r c h y   w i t h   L e v e l s & l t ; / K e y & g t ; & l t ; / a : K e y & g t ; & l t ; a : V a l u e   i : t y p e = " D i a g r a m D i s p l a y V i e w S t a t e I D i a g r a m A c t i o n " / & g t ; & l t ; / a : K e y V a l u e O f D i a g r a m O b j e c t K e y a n y T y p e z b w N T n L X & g t ; & l t ; a : K e y V a l u e O f D i a g r a m O b j e c t K e y a n y T y p e z b w N T n L X & g t ; & l t ; a : K e y & g t ; & l t ; K e y & g t ; A c t i o n s \ C r e a t e   E m p t y   H i e r a r c h y & l t ; / K e y & g t ; & l t ; / a : K e y & g t ; & l t ; a : V a l u e   i : t y p e = " D i a g r a m D i s p l a y V i e w S t a t e I D i a g r a m A c t i o n " / & g t ; & l t ; / a : K e y V a l u e O f D i a g r a m O b j e c t K e y a n y T y p e z b w N T n L X & g t ; & l t ; a : K e y V a l u e O f D i a g r a m O b j e c t K e y a n y T y p e z b w N T n L X & g t ; & l t ; a : K e y & g t ; & l t ; K e y & g t ; A c t i o n s \ R e m o v e   f r o m   H i e r a r c h y & l t ; / K e y & g t ; & l t ; / a : K e y & g t ; & l t ; a : V a l u e   i : t y p e = " D i a g r a m D i s p l a y V i e w S t a t e I D i a g r a m A c t i o n " / & g t ; & l t ; / a : K e y V a l u e O f D i a g r a m O b j e c t K e y a n y T y p e z b w N T n L X & g t ; & l t ; a : K e y V a l u e O f D i a g r a m O b j e c t K e y a n y T y p e z b w N T n L X & g t ; & l t ; a : K e y & g t ; & l t ; K e y & g t ; A c t i o n s \ R e n a m e   N o d e & l t ; / K e y & g t ; & l t ; / a : K e y & g t ; & l t ; a : V a l u e   i : t y p e = " D i a g r a m D i s p l a y V i e w S t a t e I D i a g r a m A c t i o n " / & g t ; & l t ; / a : K e y V a l u e O f D i a g r a m O b j e c t K e y a n y T y p e z b w N T n L X & g t ; & l t ; a : K e y V a l u e O f D i a g r a m O b j e c t K e y a n y T y p e z b w N T n L X & g t ; & l t ; a : K e y & g t ; & l t ; K e y & g t ; A c t i o n s \ M o v e   N o d e & l t ; / K e y & g t ; & l t ; / a : K e y & g t ; & l t ; a : V a l u e   i : t y p e = " D i a g r a m D i s p l a y V i e w S t a t e I D i a g r a m A c t i o n " / & g t ; & l t ; / a : K e y V a l u e O f D i a g r a m O b j e c t K e y a n y T y p e z b w N T n L X & g t ; & l t ; a : K e y V a l u e O f D i a g r a m O b j e c t K e y a n y T y p e z b w N T n L X & g t ; & l t ; a : K e y & g t ; & l t ; K e y & g t ; A c t i o n s \ H i d e   t h e   e n t i t y & l t ; / K e y & g t ; & l t ; / a : K e y & g t ; & l t ; a : V a l u e   i : t y p e = " D i a g r a m D i s p l a y V i e w S t a t e I D i a g r a m A c t i o n " / & g t ; & l t ; / a : K e y V a l u e O f D i a g r a m O b j e c t K e y a n y T y p e z b w N T n L X & g t ; & l t ; a : K e y V a l u e O f D i a g r a m O b j e c t K e y a n y T y p e z b w N T n L X & g t ; & l t ; a : K e y & g t ; & l t ; K e y & g t ; A c t i o n s \ U n h i d e   t h e   e n t i t y & l t ; / K e y & g t ; & l t ; / a : K e y & g t ; & l t ; a : V a l u e   i : t y p e = " D i a g r a m D i s p l a y V i e w S t a t e I D i a g r a m A c t i o n " / & g t ; & l t ; / a : K e y V a l u e O f D i a g r a m O b j e c t K e y a n y T y p e z b w N T n L X & g t ; & l t ; a : K e y V a l u e O f D i a g r a m O b j e c t K e y a n y T y p e z b w N T n L X & g t ; & l t ; a : K e y & g t ; & l t ; K e y & g t ; A c t i o n s \ G o T o & l t ; / K e y & g t ; & l t ; / a : K e y & g t ; & l t ; a : V a l u e   i : t y p e = " D i a g r a m D i s p l a y V i e w S t a t e I D i a g r a m A c t i o n " / & g t ; & l t ; / a : K e y V a l u e O f D i a g r a m O b j e c t K e y a n y T y p e z b w N T n L X & g t ; & l t ; a : K e y V a l u e O f D i a g r a m O b j e c t K e y a n y T y p e z b w N T n L X & g t ; & l t ; a : K e y & g t ; & l t ; K e y & g t ; A c t i o n s \ M o v e   U p & l t ; / K e y & g t ; & l t ; / a : K e y & g t ; & l t ; a : V a l u e   i : t y p e = " D i a g r a m D i s p l a y V i e w S t a t e I D i a g r a m A c t i o n " / & g t ; & l t ; / a : K e y V a l u e O f D i a g r a m O b j e c t K e y a n y T y p e z b w N T n L X & g t ; & l t ; a : K e y V a l u e O f D i a g r a m O b j e c t K e y a n y T y p e z b w N T n L X & g t ; & l t ; a : K e y & g t ; & l t ; K e y & g t ; A c t i o n s \ M o v e   D o w n & l t ; / K e y & g t ; & l t ; / a : K e y & g t ; & l t ; a : V a l u e   i : t y p e = " D i a g r a m D i s p l a y V i e w S t a t e I D i a g r a m A c t i o n " / & g t ; & l t ; / a : K e y V a l u e O f D i a g r a m O b j e c t K e y a n y T y p e z b w N T n L X & g t ; & l t ; a : K e y V a l u e O f D i a g r a m O b j e c t K e y a n y T y p e z b w N T n L X & g t ; & l t ; a : K e y & g t ; & l t ; K e y & g t ; A c t i o n s \ M a r k   R e l a t i o n s h i p   a s   A c t i v e & l t ; / K e y & g t ; & l t ; / a : K e y & g t ; & l t ; a : V a l u e   i : t y p e = " D i a g r a m D i s p l a y V i e w S t a t e I D i a g r a m A c t i o n " / & g t ; & l t ; / a : K e y V a l u e O f D i a g r a m O b j e c t K e y a n y T y p e z b w N T n L X & g t ; & l t ; a : K e y V a l u e O f D i a g r a m O b j e c t K e y a n y T y p e z b w N T n L X & g t ; & l t ; a : K e y & g t ; & l t ; K e y & g t ; A c t i o n s \ M a r k   R e l a t i o n s h i p   a s   I n a c t i v e & l t ; / K e y & g t ; & l t ; / a : K e y & g t ; & l t ; a : V a l u e   i : t y p e = " D i a g r a m D i s p l a y V i e w S t a t e I D i a g r a m A c t i o n " / & g t ; & l t ; / a : K e y V a l u e O f D i a g r a m O b j e c t K e y a n y T y p e z b w N T n L X & g t ; & l t ; a : K e y V a l u e O f D i a g r a m O b j e c t K e y a n y T y p e z b w N T n L X & g t ; & l t ; a : K e y & g t ; & l t ; K e y & g t ; T a g G r o u p s \ N o d e   T y p e s & l t ; / K e y & g t ; & l t ; / a : K e y & g t ; & l t ; a : V a l u e   i : t y p e = " D i a g r a m D i s p l a y V i e w S t a t e I D i a g r a m T a g G r o u p " / & g t ; & l t ; / a : K e y V a l u e O f D i a g r a m O b j e c t K e y a n y T y p e z b w N T n L X & g t ; & l t ; a : K e y V a l u e O f D i a g r a m O b j e c t K e y a n y T y p e z b w N T n L X & g t ; & l t ; a : K e y & g t ; & l t ; K e y & g t ; T a g G r o u p s \ A d d i t i o n a l   I n f o   T y p e s & l t ; / K e y & g t ; & l t ; / a : K e y & g t ; & l t ; a : V a l u e   i : t y p e = " D i a g r a m D i s p l a y V i e w S t a t e I D i a g r a m T a g G r o u p " / & g t ; & l t ; / a : K e y V a l u e O f D i a g r a m O b j e c t K e y a n y T y p e z b w N T n L X & g t ; & l t ; a : K e y V a l u e O f D i a g r a m O b j e c t K e y a n y T y p e z b w N T n L X & g t ; & l t ; a : K e y & g t ; & l t ; K e y & g t ; T a g G r o u p s \ C a l c u l a t e d   C o l u m n s & l t ; / K e y & g t ; & l t ; / a : K e y & g t ; & l t ; a : V a l u e   i : t y p e = " D i a g r a m D i s p l a y V i e w S t a t e I D i a g r a m T a g G r o u p " / & g t ; & l t ; / a : K e y V a l u e O f D i a g r a m O b j e c t K e y a n y T y p e z b w N T n L X & g t ; & l t ; a : K e y V a l u e O f D i a g r a m O b j e c t K e y a n y T y p e z b w N T n L X & g t ; & l t ; a : K e y & g t ; & l t ; K e y & g t ; T a g G r o u p s \ W a r n i n g s & l t ; / K e y & g t ; & l t ; / a : K e y & g t ; & l t ; a : V a l u e   i : t y p e = " D i a g r a m D i s p l a y V i e w S t a t e I D i a g r a m T a g G r o u p " / & g t ; & l t ; / a : K e y V a l u e O f D i a g r a m O b j e c t K e y a n y T y p e z b w N T n L X & g t ; & l t ; a : K e y V a l u e O f D i a g r a m O b j e c t K e y a n y T y p e z b w N T n L X & g t ; & l t ; a : K e y & g t ; & l t ; K e y & g t ; T a g G r o u p s \ H i g h l i g h t   R e a s o n s & l t ; / K e y & g t ; & l t ; / a : K e y & g t ; & l t ; a : V a l u e   i : t y p e = " D i a g r a m D i s p l a y V i e w S t a t e I D i a g r a m T a g G r o u p " / & g t ; & l t ; / a : K e y V a l u e O f D i a g r a m O b j e c t K e y a n y T y p e z b w N T n L X & g t ; & l t ; a : K e y V a l u e O f D i a g r a m O b j e c t K e y a n y T y p e z b w N T n L X & g t ; & l t ; a : K e y & g t ; & l t ; K e y & g t ; T a g G r o u p s \ S t a t e & l t ; / K e y & g t ; & l t ; / a : K e y & g t ; & l t ; a : V a l u e   i : t y p e = " D i a g r a m D i s p l a y V i e w S t a t e I D i a g r a m T a g G r o u p " / & g t ; & l t ; / a : K e y V a l u e O f D i a g r a m O b j e c t K e y a n y T y p e z b w N T n L X & g t ; & l t ; a : K e y V a l u e O f D i a g r a m O b j e c t K e y a n y T y p e z b w N T n L X & g t ; & l t ; a : K e y & g t ; & l t ; K e y & g t ; T a g G r o u p s \ L i n k   R o l e s & l t ; / K e y & g t ; & l t ; / a : K e y & g t ; & l t ; a : V a l u e   i : t y p e = " D i a g r a m D i s p l a y V i e w S t a t e I D i a g r a m T a g G r o u p " / & g t ; & l t ; / a : K e y V a l u e O f D i a g r a m O b j e c t K e y a n y T y p e z b w N T n L X & g t ; & l t ; a : K e y V a l u e O f D i a g r a m O b j e c t K e y a n y T y p e z b w N T n L X & g t ; & l t ; a : K e y & g t ; & l t ; K e y & g t ; T a g G r o u p s \ L i n k   T y p e s & l t ; / K e y & g t ; & l t ; / a : K e y & g t ; & l t ; a : V a l u e   i : t y p e = " D i a g r a m D i s p l a y V i e w S t a t e I D i a g r a m T a g G r o u p " / & g t ; & l t ; / a : K e y V a l u e O f D i a g r a m O b j e c t K e y a n y T y p e z b w N T n L X & g t ; & l t ; a : K e y V a l u e O f D i a g r a m O b j e c t K e y a n y T y p e z b w N T n L X & g t ; & l t ; a : K e y & g t ; & l t ; K e y & g t ; T a g G r o u p s \ L i n k   S t a t e s & l t ; / K e y & g t ; & l t ; / a : K e y & g t ; & l t ; a : V a l u e   i : t y p e = " D i a g r a m D i s p l a y V i e w S t a t e I D i a g r a m T a g G r o u p " / & g t ; & l t ; / a : K e y V a l u e O f D i a g r a m O b j e c t K e y a n y T y p e z b w N T n L X & g t ; & l t ; a : K e y V a l u e O f D i a g r a m O b j e c t K e y a n y T y p e z b w N T n L X & g t ; & l t ; a : K e y & g t ; & l t ; K e y & g t ; D i a g r a m \ T a g G r o u p s \ D e l e t i o n   I m p a c t s & l t ; / K e y & g t ; & l t ; / a : K e y & g t ; & l t ; a : V a l u e   i : t y p e = " D i a g r a m D i s p l a y V i e w S t a t e I D i a g r a m T a g G r o u p " / & g t ; & l t ; / a : K e y V a l u e O f D i a g r a m O b j e c t K e y a n y T y p e z b w N T n L X & g t ; & l t ; a : K e y V a l u e O f D i a g r a m O b j e c t K e y a n y T y p e z b w N T n L X & g t ; & l t ; a : K e y & g t ; & l t ; K e y & g t ; T a g G r o u p s \ H i e r a r c h y   I d e n t i f i e r s & l t ; / K e y & g t ; & l t ; / a : K e y & g t ; & l t ; a : V a l u e   i : t y p e = " D i a g r a m D i s p l a y V i e w S t a t e I D i a g r a m T a g G r o u p " / & g t ; & l t ; / a : K e y V a l u e O f D i a g r a m O b j e c t K e y a n y T y p e z b w N T n L X & g t ; & l t ; a : K e y V a l u e O f D i a g r a m O b j e c t K e y a n y T y p e z b w N T n L X & g t ; & l t ; a : K e y & g t ; & l t ; K e y & g t ; T a g G r o u p s \ T a b l e   I d e n t i f i e r s & l t ; / K e y & g t ; & l t ; / a : K e y & g t ; & l t ; a : V a l u e   i : t y p e = " D i a g r a m D i s p l a y V i e w S t a t e I D i a g r a m T a g G r o u p " / & g t ; & l t ; / a : K e y V a l u e O f D i a g r a m O b j e c t K e y a n y T y p e z b w N T n L X & g t ; & l t ; a : K e y V a l u e O f D i a g r a m O b j e c t K e y a n y T y p e z b w N T n L X & g t ; & l t ; a : K e y & g t ; & l t ; K e y & g t ; T a g G r o u p s \ A c t i o n   D e s c r i p t o r s & l t ; / K e y & g t ; & l t ; / a : K e y & g t ; & l t ; a : V a l u e   i : t y p e = " D i a g r a m D i s p l a y V i e w S t a t e I D i a g r a m T a g G r o u p " / & g t ; & l t ; / a : K e y V a l u e O f D i a g r a m O b j e c t K e y a n y T y p e z b w N T n L X & g t ; & l t ; a : K e y V a l u e O f D i a g r a m O b j e c t K e y a n y T y p e z b w N T n L X & g t ; & l t ; a : K e y & g t ; & l t ; K e y & g t ; T a g G r o u p s \ H i n t   T e x t s & l t ; / K e y & g t ; & l t ; / a : K e y & g t ; & l t ; a : V a l u e   i : t y p e = " D i a g r a m D i s p l a y V i e w S t a t e I D i a g r a m T a g G r o u p " / & g t ; & l t ; / a : K e y V a l u e O f D i a g r a m O b j e c t K e y a n y T y p e z b w N T n L X & g t ; & l t ; a : K e y V a l u e O f D i a g r a m O b j e c t K e y a n y T y p e z b w N T n L X & g t ; & l t ; a : K e y & g t ; & l t ; K e y & g t ; S t a t i c   T a g s \ T a b l e & l t ; / K e y & g t ; & l t ; / a : K e y & g t ; & l t ; a : V a l u e   i : t y p e = " D i a g r a m D i s p l a y T a g V i e w S t a t e " & g t ; & l t ; I s N o t F i l t e r e d O u t & g t ; t r u e & l t ; / I s N o t F i l t e r e d O u t & g t ; & l t ; / a : V a l u e & g t ; & l t ; / a : K e y V a l u e O f D i a g r a m O b j e c t K e y a n y T y p e z b w N T n L X & g t ; & l t ; a : K e y V a l u e O f D i a g r a m O b j e c t K e y a n y T y p e z b w N T n L X & g t ; & l t ; a : K e y & g t ; & l t ; K e y & g t ; S t a t i c   T a g s \ C o l u m n & l t ; / K e y & g t ; & l t ; / a : K e y & g t ; & l t ; a : V a l u e   i : t y p e = " D i a g r a m D i s p l a y T a g V i e w S t a t e " & g t ; & l t ; I s N o t F i l t e r e d O u t & g t ; t r u e & l t ; / I s N o t F i l t e r e d O u t & g t ; & l t ; / a : V a l u e & g t ; & l t ; / a : K e y V a l u e O f D i a g r a m O b j e c t K e y a n y T y p e z b w N T n L X & g t ; & l t ; a : K e y V a l u e O f D i a g r a m O b j e c t K e y a n y T y p e z b w N T n L X & g t ; & l t ; a : K e y & g t ; & l t ; K e y & g t ; S t a t i c   T a g s \ M e a s u r e & l t ; / K e y & g t ; & l t ; / a : K e y & g t ; & l t ; a : V a l u e   i : t y p e = " D i a g r a m D i s p l a y T a g V i e w S t a t e " & g t ; & l t ; I s N o t F i l t e r e d O u t & g t ; t r u e & l t ; / I s N o t F i l t e r e d O u t & g t ; & l t ; / a : V a l u e & g t ; & l t ; / a : K e y V a l u e O f D i a g r a m O b j e c t K e y a n y T y p e z b w N T n L X & g t ; & l t ; a : K e y V a l u e O f D i a g r a m O b j e c t K e y a n y T y p e z b w N T n L X & g t ; & l t ; a : K e y & g t ; & l t ; K e y & g t ; S t a t i c   T a g s \ H i e r a r c h y & l t ; / K e y & g t ; & l t ; / a : K e y & g t ; & l t ; a : V a l u e   i : t y p e = " D i a g r a m D i s p l a y T a g V i e w S t a t e " & g t ; & l t ; I s N o t F i l t e r e d O u t & g t ; t r u e & l t ; / I s N o t F i l t e r e d O u t & g t ; & l t ; / a : V a l u e & g t ; & l t ; / a : K e y V a l u e O f D i a g r a m O b j e c t K e y a n y T y p e z b w N T n L X & g t ; & l t ; a : K e y V a l u e O f D i a g r a m O b j e c t K e y a n y T y p e z b w N T n L X & g t ; & l t ; a : K e y & g t ; & l t ; K e y & g t ; S t a t i c   T a g s \ H i e r a r c h y L e v e l & l t ; / K e y & g t ; & l t ; / a : K e y & g t ; & l t ; a : V a l u e   i : t y p e = " D i a g r a m D i s p l a y T a g V i e w S t a t e " & g t ; & l t ; I s N o t F i l t e r e d O u t & g t ; t r u e & l t ; / I s N o t F i l t e r e d O u t & g t ; & l t ; / a : V a l u e & g t ; & l t ; / a : K e y V a l u e O f D i a g r a m O b j e c t K e y a n y T y p e z b w N T n L X & g t ; & l t ; a : K e y V a l u e O f D i a g r a m O b j e c t K e y a n y T y p e z b w N T n L X & g t ; & l t ; a : K e y & g t ; & l t ; K e y & g t ; S t a t i c   T a g s \ K P I & l t ; / K e y & g t ; & l t ; / a : K e y & g t ; & l t ; a : V a l u e   i : t y p e = " D i a g r a m D i s p l a y T a g V i e w S t a t e " & g t ; & l t ; I s N o t F i l t e r e d O u t & g t ; t r u e & l t ; / I s N o t F i l t e r e d O u t & g t ; & l t ; / a : V a l u e & g t ; & l t ; / a : K e y V a l u e O f D i a g r a m O b j e c t K e y a n y T y p e z b w N T n L X & g t ; & l t ; a : K e y V a l u e O f D i a g r a m O b j e c t K e y a n y T y p e z b w N T n L X & g t ; & l t ; a : K e y & g t ; & l t ; K e y & g t ; S t a t i c   T a g s \ A d d i t i o n a l   I n f o   f o r   S o u r c e   C o l u m n & l t ; / K e y & g t ; & l t ; / a : K e y & g t ; & l t ; a : V a l u e   i : t y p e = " D i a g r a m D i s p l a y T a g V i e w S t a t e " & g t ; & l t ; I s N o t F i l t e r e d O u t & g t ; t r u e & l t ; / I s N o t F i l t e r e d O u t & g t ; & l t ; / a : V a l u e & g t ; & l t ; / a : K e y V a l u e O f D i a g r a m O b j e c t K e y a n y T y p e z b w N T n L X & g t ; & l t ; a : K e y V a l u e O f D i a g r a m O b j e c t K e y a n y T y p e z b w N T n L X & g t ; & l t ; a : K e y & g t ; & l t ; K e y & g t ; S t a t i c   T a g s \ C a l c u l a t e d   C o l u m n & l t ; / K e y & g t ; & l t ; / a : K e y & g t ; & l t ; a : V a l u e   i : t y p e = " D i a g r a m D i s p l a y T a g V i e w S t a t e " & g t ; & l t ; I s N o t F i l t e r e d O u t & g t ; t r u e & l t ; / I s N o t F i l t e r e d O u t & g t ; & l t ; / a : V a l u e & g t ; & l t ; / a : K e y V a l u e O f D i a g r a m O b j e c t K e y a n y T y p e z b w N T n L X & g t ; & l t ; a : K e y V a l u e O f D i a g r a m O b j e c t K e y a n y T y p e z b w N T n L X & g t ; & l t ; a : K e y & g t ; & l t ; K e y & g t ; S t a t i c   T a g s \ E r r o r & l t ; / K e y & g t ; & l t ; / a : K e y & g t ; & l t ; a : V a l u e   i : t y p e = " D i a g r a m D i s p l a y T a g V i e w S t a t e " & g t ; & l t ; I s N o t F i l t e r e d O u t & g t ; t r u e & l t ; / I s N o t F i l t e r e d O u t & g t ; & l t ; / a : V a l u e & g t ; & l t ; / a : K e y V a l u e O f D i a g r a m O b j e c t K e y a n y T y p e z b w N T n L X & g t ; & l t ; a : K e y V a l u e O f D i a g r a m O b j e c t K e y a n y T y p e z b w N T n L X & g t ; & l t ; a : K e y & g t ; & l t ; K e y & g t ; S t a t i c   T a g s \ N o t C a l c u l a t e d & l t ; / K e y & g t ; & l t ; / a : K e y & g t ; & l t ; a : V a l u e   i : t y p e = " D i a g r a m D i s p l a y T a g V i e w S t a t e " & g t ; & l t ; I s N o t F i l t e r e d O u t & g t ; t r u e & l t ; / I s N o t F i l t e r e d O u t & g t ; & l t ; / a : V a l u e & g t ; & l t ; / a : K e y V a l u e O f D i a g r a m O b j e c t K e y a n y T y p e z b w N T n L X & g t ; & l t ; a : K e y V a l u e O f D i a g r a m O b j e c t K e y a n y T y p e z b w N T n L X & g t ; & l t ; a : K e y & g t ; & l t ; K e y & g t ; S t a t i c   T a g s \ I s   I m p l i c i t   M e a s u r e & l t ; / K e y & g t ; & l t ; / a : K e y & g t ; & l t ; a : V a l u e   i : t y p e = " D i a g r a m D i s p l a y T a g V i e w S t a t e " & g t ; & l t ; I s N o t F i l t e r e d O u t & g t ; t r u e & l t ; / I s N o t F i l t e r e d O u t & g t ; & l t ; / a : V a l u e & g t ; & l t ; / a : K e y V a l u e O f D i a g r a m O b j e c t K e y a n y T y p e z b w N T n L X & g t ; & l t ; a : K e y V a l u e O f D i a g r a m O b j e c t K e y a n y T y p e z b w N T n L X & g t ; & l t ; a : K e y & g t ; & l t ; K e y & g t ; S t a t i c   T a g s \ R e l a t e d & l t ; / K e y & g t ; & l t ; / a : K e y & g t ; & l t ; a : V a l u e   i : t y p e = " D i a g r a m D i s p l a y T a g V i e w S t a t e " & g t ; & l t ; I s N o t F i l t e r e d O u t & g t ; t r u e & l t ; / I s N o t F i l t e r e d O u t & g t ; & l t ; / a : V a l u e & g t ; & l t ; / a : K e y V a l u e O f D i a g r a m O b j e c t K e y a n y T y p e z b w N T n L X & g t ; & l t ; a : K e y V a l u e O f D i a g r a m O b j e c t K e y a n y T y p e z b w N T n L X & g t ; & l t ; a : K e y & g t ; & l t ; K e y & g t ; S t a t i c   T a g s \ D e l e t i n g & l t ; / K e y & g t ; & l t ; / a : K e y & g t ; & l t ; a : V a l u e   i : t y p e = " D i a g r a m D i s p l a y T a g V i e w S t a t e " & g t ; & l t ; I s N o t F i l t e r e d O u t & g t ; t r u e & l t ; / I s N o t F i l t e r e d O u t & g t ; & l t ; / a : V a l u e & g t ; & l t ; / a : K e y V a l u e O f D i a g r a m O b j e c t K e y a n y T y p e z b w N T n L X & g t ; & l t ; a : K e y V a l u e O f D i a g r a m O b j e c t K e y a n y T y p e z b w N T n L X & g t ; & l t ; a : K e y & g t ; & l t ; K e y & g t ; S t a t i c   T a g s \ C r e a t i n g   V a l i d   R e l a t i o n s h i p & l t ; / K e y & g t ; & l t ; / a : K e y & g t ; & l t ; a : V a l u e   i : t y p e = " D i a g r a m D i s p l a y T a g V i e w S t a t e " & g t ; & l t ; I s N o t F i l t e r e d O u t & g t ; t r u e & l t ; / I s N o t F i l t e r e d O u t & g t ; & l t ; / a : V a l u e & g t ; & l t ; / a : K e y V a l u e O f D i a g r a m O b j e c t K e y a n y T y p e z b w N T n L X & g t ; & l t ; a : K e y V a l u e O f D i a g r a m O b j e c t K e y a n y T y p e z b w N T n L X & g t ; & l t ; a : K e y & g t ; & l t ; K e y & g t ; S t a t i c   T a g s \ H i d d e n & l t ; / K e y & g t ; & l t ; / a : K e y & g t ; & l t ; a : V a l u e   i : t y p e = " D i a g r a m D i s p l a y T a g V i e w S t a t e " & g t ; & l t ; I s N o t F i l t e r e d O u t & g t ; t r u e & l t ; / I s N o t F i l t e r e d O u t & g t ; & l t ; / a : V a l u e & g t ; & l t ; / a : K e y V a l u e O f D i a g r a m O b j e c t K e y a n y T y p e z b w N T n L X & g t ; & l t ; a : K e y V a l u e O f D i a g r a m O b j e c t K e y a n y T y p e z b w N T n L X & g t ; & l t ; a : K e y & g t ; & l t ; K e y & g t ; S t a t i c   T a g s \ L i n k e d   T a b l e   C o l u m n & l t ; / K e y & g t ; & l t ; / a : K e y & g t ; & l t ; a : V a l u e   i : t y p e = " D i a g r a m D i s p l a y T a g V i e w S t a t e " & g t ; & l t ; I s N o t F i l t e r e d O u t & g t ; t r u e & l t ; / I s N o t F i l t e r e d O u t & g t ; & l t ; / a : V a l u e & g t ; & l t ; / a : K e y V a l u e O f D i a g r a m O b j e c t K e y a n y T y p e z b w N T n L X & g t ; & l t ; a : K e y V a l u e O f D i a g r a m O b j e c t K e y a n y T y p e z b w N T n L X & g t ; & l t ; a : K e y & g t ; & l t ; K e y & g t ; S t a t i c   T a g s \ I s   r e a d o n l y & l t ; / K e y & g t ; & l t ; / a : K e y & g t ; & l t ; a : V a l u e   i : t y p e = " D i a g r a m D i s p l a y T a g V i e w S t a t e " & g t ; & l t ; I s N o t F i l t e r e d O u t & g t ; t r u e & l t ; / I s N o t F i l t e r e d O u t & g t ; & l t ; / a : V a l u e & g t ; & l t ; / a : K e y V a l u e O f D i a g r a m O b j e c t K e y a n y T y p e z b w N T n L X & g t ; & l t ; a : K e y V a l u e O f D i a g r a m O b j e c t K e y a n y T y p e z b w N T n L X & g t ; & l t ; a : K e y & g t ; & l t ; K e y & g t ; S t a t i c   T a g s \ F K & l t ; / K e y & g t ; & l t ; / a : K e y & g t ; & l t ; a : V a l u e   i : t y p e = " D i a g r a m D i s p l a y T a g V i e w S t a t e " & g t ; & l t ; I s N o t F i l t e r e d O u t & g t ; t r u e & l t ; / I s N o t F i l t e r e d O u t & g t ; & l t ; / a : V a l u e & g t ; & l t ; / a : K e y V a l u e O f D i a g r a m O b j e c t K e y a n y T y p e z b w N T n L X & g t ; & l t ; a : K e y V a l u e O f D i a g r a m O b j e c t K e y a n y T y p e z b w N T n L X & g t ; & l t ; a : K e y & g t ; & l t ; K e y & g t ; S t a t i c   T a g s \ P K & l t ; / K e y & g t ; & l t ; / a : K e y & g t ; & l t ; a : V a l u e   i : t y p e = " D i a g r a m D i s p l a y T a g V i e w S t a t e " & g t ; & l t ; I s N o t F i l t e r e d O u t & g t ; t r u e & l t ; / I s N o t F i l t e r e d O u t & g t ; & l t ; / a : V a l u e & g t ; & l t ; / a : K e y V a l u e O f D i a g r a m O b j e c t K e y a n y T y p e z b w N T n L X & g t ; & l t ; a : K e y V a l u e O f D i a g r a m O b j e c t K e y a n y T y p e z b w N T n L X & g t ; & l t ; a : K e y & g t ; & l t ; K e y & g t ; S t a t i c   T a g s \ R e l a t i o n s h i p & l t ; / K e y & g t ; & l t ; / a : K e y & g t ; & l t ; a : V a l u e   i : t y p e = " D i a g r a m D i s p l a y T a g V i e w S t a t e " & g t ; & l t ; I s N o t F i l t e r e d O u t & g t ; t r u e & l t ; / I s N o t F i l t e r e d O u t & g t ; & l t ; / a : V a l u e & g t ; & l t ; / a : K e y V a l u e O f D i a g r a m O b j e c t K e y a n y T y p e z b w N T n L X & g t ; & l t ; a : K e y V a l u e O f D i a g r a m O b j e c t K e y a n y T y p e z b w N T n L X & g t ; & l t ; a : K e y & g t ; & l t ; K e y & g t ; S t a t i c   T a g s \ A c t i v e & l t ; / K e y & g t ; & l t ; / a : K e y & g t ; & l t ; a : V a l u e   i : t y p e = " D i a g r a m D i s p l a y T a g V i e w S t a t e " & g t ; & l t ; I s N o t F i l t e r e d O u t & g t ; t r u e & l t ; / I s N o t F i l t e r e d O u t & g t ; & l t ; / a : V a l u e & g t ; & l t ; / a : K e y V a l u e O f D i a g r a m O b j e c t K e y a n y T y p e z b w N T n L X & g t ; & l t ; a : K e y V a l u e O f D i a g r a m O b j e c t K e y a n y T y p e z b w N T n L X & g t ; & l t ; a : K e y & g t ; & l t ; K e y & g t ; S t a t i c   T a g s \ I n a c t i v e & l t ; / K e y & g t ; & l t ; / a : K e y & g t ; & l t ; a : V a l u e   i : t y p e = " D i a g r a m D i s p l a y T a g V i e w S t a t e " & g t ; & l t ; I s N o t F i l t e r e d O u t & g t ; t r u e & l t ; / I s N o t F i l t e r e d O u t & g t ; & l t ; / a : V a l u e & g t ; & l t ; / a : K e y V a l u e O f D i a g r a m O b j e c t K e y a n y T y p e z b w N T n L X & g t ; & l t ; a : K e y V a l u e O f D i a g r a m O b j e c t K e y a n y T y p e z b w N T n L X & g t ; & l t ; a : K e y & g t ; & l t ; K e y & g t ; S t a t i c   T a g s \ P r e v i e w   A c t i v e & l t ; / K e y & g t ; & l t ; / a : K e y & g t ; & l t ; a : V a l u e   i : t y p e = " D i a g r a m D i s p l a y T a g V i e w S t a t e " & g t ; & l t ; I s N o t F i l t e r e d O u t & g t ; t r u e & l t ; / I s N o t F i l t e r e d O u t & g t ; & l t ; / a : V a l u e & g t ; & l t ; / a : K e y V a l u e O f D i a g r a m O b j e c t K e y a n y T y p e z b w N T n L X & g t ; & l t ; a : K e y V a l u e O f D i a g r a m O b j e c t K e y a n y T y p e z b w N T n L X & g t ; & l t ; a : K e y & g t ; & l t ; K e y & g t ; S t a t i c   T a g s \ P r e v i e w   I n a c t i v e & l t ; / K e y & g t ; & l t ; / a : K e y & g t ; & l t ; a : V a l u e   i : t y p e = " D i a g r a m D i s p l a y T a g V i e w S t a t e " & g t ; & l t ; I s N o t F i l t e r e d O u t & g t ; t r u e & l t ; / I s N o t F i l t e r e d O u t & g t ; & l t ; / a : V a l u e & g t ; & l t ; / a : K e y V a l u e O f D i a g r a m O b j e c t K e y a n y T y p e z b w N T n L X & g t ; & l t ; a : K e y V a l u e O f D i a g r a m O b j e c t K e y a n y T y p e z b w N T n L X & g t ; & l t ; a : K e y & g t ; & l t ; K e y & g t ; D i a g r a m \ T a g G r o u p s \ H i g h l i g h t   R e a s o n s \ T a g s \ H a r d   D e l e t i o n   I m p a c t & l t ; / K e y & g t ; & l t ; / a : K e y & g t ; & l t ; a : V a l u e   i : t y p e = " D i a g r a m D i s p l a y T a g V i e w S t a t e " & g t ; & l t ; I s N o t F i l t e r e d O u t & g t ; t r u e & l t ; / I s N o t F i l t e r e d O u t & g t ; & l t ; / a : V a l u e & g t ; & l t ; / a : K e y V a l u e O f D i a g r a m O b j e c t K e y a n y T y p e z b w N T n L X & g t ; & l t ; a : K e y V a l u e O f D i a g r a m O b j e c t K e y a n y T y p e z b w N T n L X & g t ; & l t ; a : K e y & g t ; & l t ; K e y & g t ; D i a g r a m \ T a g G r o u p s \ H i g h l i g h t   R e a s o n s \ T a g s \ M i n i m u m   D e l e t i o n   I m p a c t & l t ; / K e y & g t ; & l t ; / a : K e y & g t ; & l t ; a : V a l u e   i : t y p e = " D i a g r a m D i s p l a y T a g V i e w S t a t e " & g t ; & l t ; I s N o t F i l t e r e d O u t & g t ; t r u e & l t ; / I s N o t F i l t e r e d O u t & g t ; & l t ; / a : V a l u e & g t ; & l t ; / a : K e y V a l u e O f D i a g r a m O b j e c t K e y a n y T y p e z b w N T n L X & g t ; & l t ; a : K e y V a l u e O f D i a g r a m O b j e c t K e y a n y T y p e z b w N T n L X & g t ; & l t ; a : K e y & g t ; & l t ; K e y & g t ; S t a t i c   T a g s \ C a n   b e   p a r t   o f   r e l a t i o n s h i p & l t ; / K e y & g t ; & l t ; / a : K e y & g t ; & l t ; a : V a l u e   i : t y p e = " D i a g r a m D i s p l a y T a g V i e w S t a t e " & g t ; & l t ; I s N o t F i l t e r e d O u t & g t ; t r u e & l t ; / I s N o t F i l t e r e d O u t & g t ; & l t ; / a : V a l u e & g t ; & l t ; / a : K e y V a l u e O f D i a g r a m O b j e c t K e y a n y T y p e z b w N T n L X & g t ; & l t ; a : K e y V a l u e O f D i a g r a m O b j e c t K e y a n y T y p e z b w N T n L X & g t ; & l t ; a : K e y & g t ; & l t ; K e y & g t ; S t a t i c   T a g s \ H i n t   T e x t & l t ; / K e y & g t ; & l t ; / a : K e y & g t ; & l t ; a : V a l u e   i : t y p e = " D i a g r a m D i s p l a y T a g V i e w S t a t e " & g t ; & l t ; I s N o t F i l t e r e d O u t & g t ; t r u e & l t ; / I s N o t F i l t e r e d O u t & g t ; & l t ; / a : V a l u e & g t ; & l t ; / a : K e y V a l u e O f D i a g r a m O b j e c t K e y a n y T y p e z b w N T n L X & g t ; & l t ; a : K e y V a l u e O f D i a g r a m O b j e c t K e y a n y T y p e z b w N T n L X & g t ; & l t ; a : K e y & g t ; & l t ; K e y & g t ; D y n a m i c   T a g s \ T a b l e s \ & a m p ; l t ; T a b l e s \ E x p 5 7 0 0 M a i n & a m p ; g t ; & l t ; / K e y & g t ; & l t ; / a : K e y & g t ; & l t ; a : V a l u e   i : t y p e = " D i a g r a m D i s p l a y T a g V i e w S t a t e " & g t ; & l t ; I s N o t F i l t e r e d O u t & g t ; t r u e & l t ; / I s N o t F i l t e r e d O u t & g t ; & l t ; / a : V a l u e & g t ; & l t ; / a : K e y V a l u e O f D i a g r a m O b j e c t K e y a n y T y p e z b w N T n L X & g t ; & l t ; a : K e y V a l u e O f D i a g r a m O b j e c t K e y a n y T y p e z b w N T n L X & g t ; & l t ; a : K e y & g t ; & l t ; K e y & g t ; T a b l e s \ A \ C o l u m n s \ E n t i t y & l t ; / K e y & g t ; & l t ; / a : K e y & g t ; & l t ; a : V a l u e   i : t y p e = " D i a g r a m D i s p l a y N o d e V i e w S t a t e " & g t ; & l t ; H e i g h t & g t ; 1 5 0 & l t ; / H e i g h t & g t ; & l t ; I s E x p a n d e d & g t ; t r u e & l t ; / I s E x p a n d e d & g t ; & l t ; W i d t h & g t ; 2 0 0 & l t ; / W i d t h & g t ; & l t ; / a : V a l u e & g t ; & l t ; / a : K e y V a l u e O f D i a g r a m O b j e c t K e y a n y T y p e z b w N T n L X & g t ; & l t ; a : K e y V a l u e O f D i a g r a m O b j e c t K e y a n y T y p e z b w N T n L X & g t ; & l t ; a : K e y & g t ; & l t ; K e y & g t ; T a b l e s \ E x p 5 7 0 0 M a i n & l t ; / K e y & g t ; & l t ; / a : K e y & g t ; & l t ; a : V a l u e   i : t y p e = " D i a g r a m D i s p l a y N o d e V i e w S t a t e " & g t ; & l t ; H e i g h t & g t ; 1 5 0 & l t ; / H e i g h t & g t ; & l t ; I s E x p a n d e d & g t ; t r u e & l t ; / I s E x p a n d e d & g t ; & l t ; L a y e d O u t & g t ; t r u e & l t ; / L a y e d O u t & g t ; & l t ; W i d t h & g t ; 2 0 0 & l t ; / W i d t h & g t ; & l t ; / a : V a l u e & g t ; & l t ; / a : K e y V a l u e O f D i a g r a m O b j e c t K e y a n y T y p e z b w N T n L X & g t ; & l t ; a : K e y V a l u e O f D i a g r a m O b j e c t K e y a n y T y p e z b w N T n L X & g t ; & l t ; a : K e y & g t ; & l t ; K e y & g t ; T a b l e s \ E x p 5 7 0 0 M a i n \ C o l u m n s \ R p t & l t ; / K e y & g t ; & l t ; / a : K e y & g t ; & l t ; a : V a l u e   i : t y p e = " D i a g r a m D i s p l a y N o d e V i e w S t a t e " & g t ; & l t ; H e i g h t & g t ; 1 5 0 & l t ; / H e i g h t & g t ; & l t ; I s E x p a n d e d & g t ; t r u e & l t ; / I s E x p a n d e d & g t ; & l t ; W i d t h & g t ; 2 0 0 & l t ; / W i d t h & g t ; & l t ; / a : V a l u e & g t ; & l t ; / a : K e y V a l u e O f D i a g r a m O b j e c t K e y a n y T y p e z b w N T n L X & g t ; & l t ; a : K e y V a l u e O f D i a g r a m O b j e c t K e y a n y T y p e z b w N T n L X & g t ; & l t ; a : K e y & g t ; & l t ; K e y & g t ; T a b l e s \ E x p 5 7 0 0 M a i n \ C o l u m n s \ R e c i p i e n t & l t ; / K e y & g t ; & l t ; / a : K e y & g t ; & l t ; a : V a l u e   i : t y p e = " D i a g r a m D i s p l a y N o d e V i e w S t a t e " & g t ; & l t ; H e i g h t & g t ; 1 5 0 & l t ; / H e i g h t & g t ; & l t ; I s E x p a n d e d & g t ; t r u e & l t ; / I s E x p a n d e d & g t ; & l t ; W i d t h & g t ; 2 0 0 & l t ; / W i d t h & g t ; & l t ; / a : V a l u e & g t ; & l t ; / a : K e y V a l u e O f D i a g r a m O b j e c t K e y a n y T y p e z b w N T n L X & g t ; & l t ; a : K e y V a l u e O f D i a g r a m O b j e c t K e y a n y T y p e z b w N T n L X & g t ; & l t ; a : K e y & g t ; & l t ; K e y & g t ; T a b l e s \ E x p 5 7 0 0 M a i n \ C o l u m n s \ I n s p T y p e & l t ; / K e y & g t ; & l t ; / a : K e y & g t ; & l t ; a : V a l u e   i : t y p e = " D i a g r a m D i s p l a y N o d e V i e w S t a t e " & g t ; & l t ; H e i g h t & g t ; 1 5 0 & l t ; / H e i g h t & g t ; & l t ; I s E x p a n d e d & g t ; t r u e & l t ; / I s E x p a n d e d & g t ; & l t ; W i d t h & g t ; 2 0 0 & l t ; / W i d t h & g t ; & l t ; / a : V a l u e & g t ; & l t ; / a : K e y V a l u e O f D i a g r a m O b j e c t K e y a n y T y p e z b w N T n L X & g t ; & l t ; a : K e y V a l u e O f D i a g r a m O b j e c t K e y a n y T y p e z b w N T n L X & g t ; & l t ; a : K e y & g t ; & l t ; K e y & g t ; T a b l e s \ E x p 5 7 0 0 M a i n \ C o l u m n s \ P r o j I n s p & l t ; / K e y & g t ; & l t ; / a : K e y & g t ; & l t ; a : V a l u e   i : t y p e = " D i a g r a m D i s p l a y N o d e V i e w S t a t e " & g t ; & l t ; H e i g h t & g t ; 1 5 0 & l t ; / H e i g h t & g t ; & l t ; I s E x p a n d e d & g t ; t r u e & l t ; / I s E x p a n d e d & g t ; & l t ; W i d t h & g t ; 2 0 0 & l t ; / W i d t h & g t ; & l t ; / a : V a l u e & g t ; & l t ; / a : K e y V a l u e O f D i a g r a m O b j e c t K e y a n y T y p e z b w N T n L X & g t ; & l t ; a : K e y V a l u e O f D i a g r a m O b j e c t K e y a n y T y p e z b w N T n L X & g t ; & l t ; a : K e y & g t ; & l t ; K e y & g t ; T a b l e s \ E x p 5 7 0 0 M a i n \ C o l u m n s \ P r o j S a m p & l t ; / K e y & g t ; & l t ; / a : K e y & g t ; & l t ; a : V a l u e   i : t y p e = " D i a g r a m D i s p l a y N o d e V i e w S t a t e " & g t ; & l t ; H e i g h t & g t ; 1 5 0 & l t ; / H e i g h t & g t ; & l t ; I s E x p a n d e d & g t ; t r u e & l t ; / I s E x p a n d e d & g t ; & l t ; W i d t h & g t ; 2 0 0 & l t ; / W i d t h & g t ; & l t ; / a : V a l u e & g t ; & l t ; / a : K e y V a l u e O f D i a g r a m O b j e c t K e y a n y T y p e z b w N T n L X & g t ; & l t ; a : K e y V a l u e O f D i a g r a m O b j e c t K e y a n y T y p e z b w N T n L X & g t ; & l t ; a : K e y & g t ; & l t ; K e y & g t ; T a b l e s \ E x p 5 7 0 0 M a i n \ C o l u m n s \ T o t S a m p & l t ; / K e y & g t ; & l t ; / a : K e y & g t ; & l t ; a : V a l u e   i : t y p e = " D i a g r a m D i s p l a y N o d e V i e w S t a t e " & g t ; & l t ; H e i g h t & g t ; 1 5 0 & l t ; / H e i g h t & g t ; & l t ; I s E x p a n d e d & g t ; t r u e & l t ; / I s E x p a n d e d & g t ; & l t ; W i d t h & g t ; 2 0 0 & l t ; / W i d t h & g t ; & l t ; / a : V a l u e & g t ; & l t ; / a : K e y V a l u e O f D i a g r a m O b j e c t K e y a n y T y p e z b w N T n L X & g t ; & l t ; a : K e y V a l u e O f D i a g r a m O b j e c t K e y a n y T y p e z b w N T n L X & g t ; & l t ; a : K e y & g t ; & l t ; K e y & g t ; T a b l e s \ E x p 5 7 0 0 M a i n \ C o l u m n s \ S a m p P h y & l t ; / K e y & g t ; & l t ; / a : K e y & g t ; & l t ; a : V a l u e   i : t y p e = " D i a g r a m D i s p l a y N o d e V i e w S t a t e " & g t ; & l t ; H e i g h t & g t ; 1 5 0 & l t ; / H e i g h t & g t ; & l t ; I s E x p a n d e d & g t ; t r u e & l t ; / I s E x p a n d e d & g t ; & l t ; W i d t h & g t ; 2 0 0 & l t ; / W i d t h & g t ; & l t ; / a : V a l u e & g t ; & l t ; / a : K e y V a l u e O f D i a g r a m O b j e c t K e y a n y T y p e z b w N T n L X & g t ; & l t ; a : K e y V a l u e O f D i a g r a m O b j e c t K e y a n y T y p e z b w N T n L X & g t ; & l t ; a : K e y & g t ; & l t ; K e y & g t ; T a b l e s \ E x p 5 7 0 0 M a i n \ C o l u m n s \ S a m p D o c & l t ; / K e y & g t ; & l t ; / a : K e y & g t ; & l t ; a : V a l u e   i : t y p e = " D i a g r a m D i s p l a y N o d e V i e w S t a t e " & g t ; & l t ; H e i g h t & g t ; 1 5 0 & l t ; / H e i g h t & g t ; & l t ; I s E x p a n d e d & g t ; t r u e & l t ; / I s E x p a n d e d & g t ; & l t ; W i d t h & g t ; 2 0 0 & l t ; / W i d t h & g t ; & l t ; / a : V a l u e & g t ; & l t ; / a : K e y V a l u e O f D i a g r a m O b j e c t K e y a n y T y p e z b w N T n L X & g t ; & l t ; a : K e y V a l u e O f D i a g r a m O b j e c t K e y a n y T y p e z b w N T n L X & g t ; & l t ; a : K e y & g t ; & l t ; K e y & g t ; T a b l e s \ E x p 5 7 0 0 M a i n \ C o l u m n s \ T o t I n s p & l t ; / K e y & g t ; & l t ; / a : K e y & g t ; & l t ; a : V a l u e   i : t y p e = " D i a g r a m D i s p l a y N o d e V i e w S t a t e " & g t ; & l t ; H e i g h t & g t ; 1 5 0 & l t ; / H e i g h t & g t ; & l t ; I s E x p a n d e d & g t ; t r u e & l t ; / I s E x p a n d e d & g t ; & l t ; W i d t h & g t ; 2 0 0 & l t ; / W i d t h & g t ; & l t ; / a : V a l u e & g t ; & l t ; / a : K e y V a l u e O f D i a g r a m O b j e c t K e y a n y T y p e z b w N T n L X & g t ; & l t ; a : K e y V a l u e O f D i a g r a m O b j e c t K e y a n y T y p e z b w N T n L X & g t ; & l t ; a : K e y & g t ; & l t ; K e y & g t ; T a b l e s \ E x p 5 7 0 0 M a i n \ C o l u m n s \ F e d F a c & l t ; / K e y & g t ; & l t ; / a : K e y & g t ; & l t ; a : V a l u e   i : t y p e = " D i a g r a m D i s p l a y N o d e V i e w S t a t e " & g t ; & l t ; H e i g h t & g t ; 1 5 0 & l t ; / H e i g h t & g t ; & l t ; I s E x p a n d e d & g t ; t r u e & l t ; / I s E x p a n d e d & g t ; & l t ; W i d t h & g t ; 2 0 0 & l t ; / W i d t h & g t ; & l t ; / a : V a l u e & g t ; & l t ; / a : K e y V a l u e O f D i a g r a m O b j e c t K e y a n y T y p e z b w N T n L X & g t ; & l t ; a : K e y V a l u e O f D i a g r a m O b j e c t K e y a n y T y p e z b w N T n L X & g t ; & l t ; a : K e y & g t ; & l t ; K e y & g t ; T a b l e s \ E x p 5 7 0 0 M a i n \ C o l u m n s \ T o t A c t i o n s & l t ; / K e y & g t ; & l t ; / a : K e y & g t ; & l t ; a : V a l u e   i : t y p e = " D i a g r a m D i s p l a y N o d e V i e w S t a t e " & g t ; & l t ; H e i g h t & g t ; 1 5 0 & l t ; / H e i g h t & g t ; & l t ; I s E x p a n d e d & g t ; t r u e & l t ; / I s E x p a n d e d & g t ; & l t ; W i d t h & g t ; 2 0 0 & l t ; / W i d t h & g t ; & l t ; / a : V a l u e & g t ; & l t ; / a : K e y V a l u e O f D i a g r a m O b j e c t K e y a n y T y p e z b w N T n L X & g t ; & l t ; a : K e y V a l u e O f D i a g r a m O b j e c t K e y a n y T y p e z b w N T n L X & g t ; & l t ; a : K e y & g t ; & l t ; K e y & g t ; T a b l e s \ E x p 5 7 0 0 M a i n \ C o l u m n s \ C C & l t ; / K e y & g t ; & l t ; / a : K e y & g t ; & l t ; a : V a l u e   i : t y p e = " D i a g r a m D i s p l a y N o d e V i e w S t a t e " & g t ; & l t ; H e i g h t & g t ; 1 5 0 & l t ; / H e i g h t & g t ; & l t ; I s E x p a n d e d & g t ; t r u e & l t ; / I s E x p a n d e d & g t ; & l t ; W i d t h & g t ; 2 0 0 & l t ; / W i d t h & g t ; & l t ; / a : V a l u e & g t ; & l t ; / a : K e y V a l u e O f D i a g r a m O b j e c t K e y a n y T y p e z b w N T n L X & g t ; & l t ; a : K e y V a l u e O f D i a g r a m O b j e c t K e y a n y T y p e z b w N T n L X & g t ; & l t ; a : K e y & g t ; & l t ; K e y & g t ; T a b l e s \ E x p 5 7 0 0 M a i n \ C o l u m n s \ C R I M & l t ; / K e y & g t ; & l t ; / a : K e y & g t ; & l t ; a : V a l u e   i : t y p e = " D i a g r a m D i s p l a y N o d e V i e w S t a t e " & g t ; & l t ; H e i g h t & g t ; 1 5 0 & l t ; / H e i g h t & g t ; & l t ; I s E x p a n d e d & g t ; t r u e & l t ; / I s E x p a n d e d & g t ; & l t ; W i d t h & g t ; 2 0 0 & l t ; / W i d t h & g t ; & l t ; / a : V a l u e & g t ; & l t ; / a : K e y V a l u e O f D i a g r a m O b j e c t K e y a n y T y p e z b w N T n L X & g t ; & l t ; a : K e y V a l u e O f D i a g r a m O b j e c t K e y a n y T y p e z b w N T n L X & g t ; & l t ; a : K e y & g t ; & l t ; K e y & g t ; T a b l e s \ E x p 5 7 0 0 M a i n \ C o l u m n s \ A d m i n & l t ; / K e y & g t ; & l t ; / a : K e y & g t ; & l t ; a : V a l u e   i : t y p e = " D i a g r a m D i s p l a y N o d e V i e w S t a t e " & g t ; & l t ; H e i g h t & g t ; 1 5 0 & l t ; / H e i g h t & g t ; & l t ; I s E x p a n d e d & g t ; t r u e & l t ; / I s E x p a n d e d & g t ; & l t ; W i d t h & g t ; 2 0 0 & l t ; / W i d t h & g t ; & l t ; / a : V a l u e & g t ; & l t ; / a : K e y V a l u e O f D i a g r a m O b j e c t K e y a n y T y p e z b w N T n L X & g t ; & l t ; a : K e y V a l u e O f D i a g r a m O b j e c t K e y a n y T y p e z b w N T n L X & g t ; & l t ; a : K e y & g t ; & l t ; K e y & g t ; T a b l e s \ E x p 5 7 0 0 M a i n \ C o l u m n s \ C e r t S u s p & l t ; / K e y & g t ; & l t ; / a : K e y & g t ; & l t ; a : V a l u e   i : t y p e = " D i a g r a m D i s p l a y N o d e V i e w S t a t e " & g t ; & l t ; H e i g h t & g t ; 1 5 0 & l t ; / H e i g h t & g t ; & l t ; I s E x p a n d e d & g t ; t r u e & l t ; / I s E x p a n d e d & g t ; & l t ; W i d t h & g t ; 2 0 0 & l t ; / W i d t h & g t ; & l t ; / a : V a l u e & g t ; & l t ; / a : K e y V a l u e O f D i a g r a m O b j e c t K e y a n y T y p e z b w N T n L X & g t ; & l t ; a : K e y V a l u e O f D i a g r a m O b j e c t K e y a n y T y p e z b w N T n L X & g t ; & l t ; a : K e y & g t ; & l t ; K e y & g t ; T a b l e s \ E x p 5 7 0 0 M a i n \ C o l u m n s \ C e r t R e v & l t ; / K e y & g t ; & l t ; / a : K e y & g t ; & l t ; a : V a l u e   i : t y p e = " D i a g r a m D i s p l a y N o d e V i e w S t a t e " & g t ; & l t ; H e i g h t & g t ; 1 5 0 & l t ; / H e i g h t & g t ; & l t ; I s E x p a n d e d & g t ; t r u e & l t ; / I s E x p a n d e d & g t ; & l t ; W i d t h & g t ; 2 0 0 & l t ; / W i d t h & g t ; & l t ; / a : V a l u e & g t ; & l t ; / a : K e y V a l u e O f D i a g r a m O b j e c t K e y a n y T y p e z b w N T n L X & g t ; & l t ; a : K e y V a l u e O f D i a g r a m O b j e c t K e y a n y T y p e z b w N T n L X & g t ; & l t ; a : K e y & g t ; & l t ; K e y & g t ; T a b l e s \ E x p 5 7 0 0 M a i n \ C o l u m n s \ C e r t M o d & l t ; / K e y & g t ; & l t ; / a : K e y & g t ; & l t ; a : V a l u e   i : t y p e = " D i a g r a m D i s p l a y N o d e V i e w S t a t e " & g t ; & l t ; H e i g h t & g t ; 1 5 0 & l t ; / H e i g h t & g t ; & l t ; I s E x p a n d e d & g t ; t r u e & l t ; / I s E x p a n d e d & g t ; & l t ; W i d t h & g t ; 2 0 0 & l t ; / W i d t h & g t ; & l t ; / a : V a l u e & g t ; & l t ; / a : K e y V a l u e O f D i a g r a m O b j e c t K e y a n y T y p e z b w N T n L X & g t ; & l t ; a : K e y V a l u e O f D i a g r a m O b j e c t K e y a n y T y p e z b w N T n L X & g t ; & l t ; a : K e y & g t ; & l t ; K e y & g t ; T a b l e s \ E x p 5 7 0 0 M a i n \ C o l u m n s \ W L & l t ; / K e y & g t ; & l t ; / a : K e y & g t ; & l t ; a : V a l u e   i : t y p e = " D i a g r a m D i s p l a y N o d e V i e w S t a t e " & g t ; & l t ; H e i g h t & g t ; 1 5 0 & l t ; / H e i g h t & g t ; & l t ; I s E x p a n d e d & g t ; t r u e & l t ; / I s E x p a n d e d & g t ; & l t ; W i d t h & g t ; 2 0 0 & l t ; / W i d t h & g t ; & l t ; / a : V a l u e & g t ; & l t ; / a : K e y V a l u e O f D i a g r a m O b j e c t K e y a n y T y p e z b w N T n L X & g t ; & l t ; a : K e y V a l u e O f D i a g r a m O b j e c t K e y a n y T y p e z b w N T n L X & g t ; & l t ; a : K e y & g t ; & l t ; K e y & g t ; T a b l e s \ E x p 5 7 0 0 M a i n \ C o l u m n s \ S S U R O & l t ; / K e y & g t ; & l t ; / a : K e y & g t ; & l t ; a : V a l u e   i : t y p e = " D i a g r a m D i s p l a y N o d e V i e w S t a t e " & g t ; & l t ; H e i g h t & g t ; 1 5 0 & l t ; / H e i g h t & g t ; & l t ; I s E x p a n d e d & g t ; t r u e & l t ; / I s E x p a n d e d & g t ; & l t ; W i d t h & g t ; 2 0 0 & l t ; / W i d t h & g t ; & l t ; / a : V a l u e & g t ; & l t ; / a : K e y V a l u e O f D i a g r a m O b j e c t K e y a n y T y p e z b w N T n L X & g t ; & l t ; a : K e y V a l u e O f D i a g r a m O b j e c t K e y a n y T y p e z b w N T n L X & g t ; & l t ; a : K e y & g t ; & l t ; K e y & g t ; T a b l e s \ E x p 5 7 0 0 M a i n \ C o l u m n s \ C s F w d & l t ; / K e y & g t ; & l t ; / a : K e y & g t ; & l t ; a : V a l u e   i : t y p e = " D i a g r a m D i s p l a y N o d e V i e w S t a t e " & g t ; & l t ; H e i g h t & g t ; 1 5 0 & l t ; / H e i g h t & g t ; & l t ; I s E x p a n d e d & g t ; t r u e & l t ; / I s E x p a n d e d & g t ; & l t ; W i d t h & g t ; 2 0 0 & l t ; / W i d t h & g t ; & l t ; / a : V a l u e & g t ; & l t ; / a : K e y V a l u e O f D i a g r a m O b j e c t K e y a n y T y p e z b w N T n L X & g t ; & l t ; a : K e y V a l u e O f D i a g r a m O b j e c t K e y a n y T y p e z b w N T n L X & g t ; & l t ; a : K e y & g t ; & l t ; K e y & g t ; T a b l e s \ E x p 5 7 0 0 M a i n \ C o l u m n s \ O t h r E n f & l t ; / K e y & g t ; & l t ; / a : K e y & g t ; & l t ; a : V a l u e   i : t y p e = " D i a g r a m D i s p l a y N o d e V i e w S t a t e " & g t ; & l t ; H e i g h t & g t ; 1 5 0 & l t ; / H e i g h t & g t ; & l t ; I s E x p a n d e d & g t ; t r u e & l t ; / I s E x p a n d e d & g t ; & l t ; W i d t h & g t ; 2 0 0 & l t ; / W i d t h & g t ; & l t ; / a : V a l u e & g t ; & l t ; / a : K e y V a l u e O f D i a g r a m O b j e c t K e y a n y T y p e z b w N T n L X & g t ; & l t ; a : K e y V a l u e O f D i a g r a m O b j e c t K e y a n y T y p e z b w N T n L X & g t ; & l t ; a : K e y & g t ; & l t ; K e y & g t ; T a b l e s \ E x p 5 7 0 0 M a i n \ C o l u m n s \ # F i n e s & l t ; / K e y & g t ; & l t ; / a : K e y & g t ; & l t ; a : V a l u e   i : t y p e = " D i a g r a m D i s p l a y N o d e V i e w S t a t e " & g t ; & l t ; H e i g h t & g t ; 1 5 0 & l t ; / H e i g h t & g t ; & l t ; I s E x p a n d e d & g t ; t r u e & l t ; / I s E x p a n d e d & g t ; & l t ; W i d t h & g t ; 2 0 0 & l t ; / W i d t h & g t ; & l t ; / a : V a l u e & g t ; & l t ; / a : K e y V a l u e O f D i a g r a m O b j e c t K e y a n y T y p e z b w N T n L X & g t ; & l t ; a : K e y V a l u e O f D i a g r a m O b j e c t K e y a n y T y p e z b w N T n L X & g t ; & l t ; a : K e y & g t ; & l t ; K e y & g t ; T a b l e s \ E x p 5 7 0 0 M a i n \ C o l u m n s \ R p t P e r S t a r t & l t ; / K e y & g t ; & l t ; / a : K e y & g t ; & l t ; a : V a l u e   i : t y p e = " D i a g r a m D i s p l a y N o d e V i e w S t a t e " & g t ; & l t ; H e i g h t & g t ; 1 5 0 & l t ; / H e i g h t & g t ; & l t ; I s E x p a n d e d & g t ; t r u e & l t ; / I s E x p a n d e d & g t ; & l t ; W i d t h & g t ; 2 0 0 & l t ; / W i d t h & g t ; & l t ; / a : V a l u e & g t ; & l t ; / a : K e y V a l u e O f D i a g r a m O b j e c t K e y a n y T y p e z b w N T n L X & g t ; & l t ; a : K e y V a l u e O f D i a g r a m O b j e c t K e y a n y T y p e z b w N T n L X & g t ; & l t ; a : K e y & g t ; & l t ; K e y & g t ; T a b l e s \ E x p 5 7 0 0 M a i n \ C o l u m n s \ R p t P e r E n d & l t ; / K e y & g t ; & l t ; / a : K e y & g t ; & l t ; a : V a l u e   i : t y p e = " D i a g r a m D i s p l a y N o d e V i e w S t a t e " & g t ; & l t ; H e i g h t & g t ; 1 5 0 & l t ; / H e i g h t & g t ; & l t ; I s E x p a n d e d & g t ; t r u e & l t ; / I s E x p a n d e d & g t ; & l t ; W i d t h & g t ; 2 0 0 & l t ; / W i d t h & g t ; & l t ; / a : V a l u e & g t ; & l t ; / a : K e y V a l u e O f D i a g r a m O b j e c t K e y a n y T y p e z b w N T n L X & g t ; & l t ; a : K e y V a l u e O f D i a g r a m O b j e c t K e y a n y T y p e z b w N T n L X & g t ; & l t ; a : K e y & g t ; & l t ; K e y & g t ; T a b l e s \ E x p 5 7 0 0 M a i n \ C o l u m n s \ I n s p : A c c o m p - P r o j & l t ; / K e y & g t ; & l t ; / a : K e y & g t ; & l t ; a : V a l u e   i : t y p e = " D i a g r a m D i s p l a y N o d e V i e w S t a t e " & g t ; & l t ; H e i g h t & g t ; 1 5 0 & l t ; / H e i g h t & g t ; & l t ; I s E x p a n d e d & g t ; t r u e & l t ; / I s E x p a n d e d & g t ; & l t ; W i d t h & g t ; 2 0 0 & l t ; / W i d t h & g t ; & l t ; / a : V a l u e & g t ; & l t ; / a : K e y V a l u e O f D i a g r a m O b j e c t K e y a n y T y p e z b w N T n L X & g t ; & l t ; a : K e y V a l u e O f D i a g r a m O b j e c t K e y a n y T y p e z b w N T n L X & g t ; & l t ; a : K e y & g t ; & l t ; K e y & g t ; D y n a m i c   T a g s \ T a b l e s \ & a m p ; l t ; T a b l e s \ A & a m p ; g t ; & l t ; / K e y & g t ; & l t ; / a : K e y & g t ; & l t ; a : V a l u e   i : t y p e = " D i a g r a m D i s p l a y T a g V i e w S t a t e " & g t ; & l t ; I s N o t F i l t e r e d O u t & g t ; t r u e & l t ; / I s N o t F i l t e r e d O u t & g t ; & l t ; / a : V a l u e & g t ; & l t ; / a : K e y V a l u e O f D i a g r a m O b j e c t K e y a n y T y p e z b w N T n L X & g t ; & l t ; a : K e y V a l u e O f D i a g r a m O b j e c t K e y a n y T y p e z b w N T n L X & g t ; & l t ; a : K e y & g t ; & l t ; K e y & g t ; R e l a t i o n s h i p s \ & a m p ; l t ; T a b l e s \ E x p 5 7 0 0 M a i n \ C o l u m n s \ R e c i p i e n t & a m p ; g t ; - & a m p ; l t ; T a b l e s \ A \ C o l u m n s \ E n t i t y & a m p ; g t ; & l t ; / K e y & g t ; & l t ; / a : K e y & g t ; & l t ; a : V a l u e   i : t y p e = " D i a g r a m D i s p l a y L i n k V i e w S t a t e " & g t ; & l t ; A u t o m a t i o n P r o p e r t y H e l p e r T e x t & g t ; E n d   p o i n t   1 :   ( 2 0 8 , 7 5 ) .   E n d   p o i n t   2 :   ( 3 2 1 . 9 0 3 8 1 0 5 6 7 6 6 6 , 7 5 )   & l t ; / A u t o m a t i o n P r o p e r t y H e l p e r T e x t & g t ; & l t ; L a y e d O u t & g t ; t r u e & l t ; / L a y e d O u t & g t ; & l t ; P o i n t s   x m l n s : b = " h t t p : / / s c h e m a s . d a t a c o n t r a c t . o r g / 2 0 0 4 / 0 7 / S y s t e m . W i n d o w s " & g t ; & l t ; b : P o i n t & g t ; & l t ; b : _ x & g t ; 2 0 8 & l t ; / b : _ x & g t ; & l t ; b : _ y & g t ; 7 5 & l t ; / b : _ y & g t ; & l t ; / b : P o i n t & g t ; & l t ; b : P o i n t & g t ; & l t ; b : _ x & g t ; 3 2 1 . 9 0 3 8 1 0 5 6 7 6 6 5 8 & l t ; / b : _ x & g t ; & l t ; b : _ y & g t ; 7 5 & l t ; / b : _ y & g t ; & l t ; / b : P o i n t & g t ; & l t ; / P o i n t s & g t ; & l t ; / a : V a l u e & g t ; & l t ; / a : K e y V a l u e O f D i a g r a m O b j e c t K e y a n y T y p e z b w N T n L X & g t ; & l t ; a : K e y V a l u e O f D i a g r a m O b j e c t K e y a n y T y p e z b w N T n L X & g t ; & l t ; a : K e y & g t ; & l t ; K e y & g t ; T a b l e s \ A \ C o l u m n s \ R P S t a r t & l t ; / K e y & g t ; & l t ; / a : K e y & g t ; & l t ; a : V a l u e   i : t y p e = " D i a g r a m D i s p l a y N o d e V i e w S t a t e " & g t ; & l t ; H e i g h t & g t ; 1 5 0 & l t ; / H e i g h t & g t ; & l t ; I s E x p a n d e d & g t ; t r u e & l t ; / I s E x p a n d e d & g t ; & l t ; W i d t h & g t ; 2 0 0 & l t ; / W i d t h & g t ; & l t ; / a : V a l u e & g t ; & l t ; / a : K e y V a l u e O f D i a g r a m O b j e c t K e y a n y T y p e z b w N T n L X & g t ; & l t ; a : K e y V a l u e O f D i a g r a m O b j e c t K e y a n y T y p e z b w N T n L X & g t ; & l t ; a : K e y & g t ; & l t ; K e y & g t ; T a b l e s \ A \ C o l u m n s \ R P E n d & l t ; / K e y & g t ; & l t ; / a : K e y & g t ; & l t ; a : V a l u e   i : t y p e = " D i a g r a m D i s p l a y N o d e V i e w S t a t e " & g t ; & l t ; H e i g h t & g t ; 1 5 0 & l t ; / H e i g h t & g t ; & l t ; I s E x p a n d e d & g t ; t r u e & l t ; / I s E x p a n d e d & g t ; & l t ; W i d t h & g t ; 2 0 0 & l t ; / W i d t h & g t ; & l t ; / a : V a l u e & g t ; & l t ; / a : K e y V a l u e O f D i a g r a m O b j e c t K e y a n y T y p e z b w N T n L X & g t ; & l t ; a : K e y V a l u e O f D i a g r a m O b j e c t K e y a n y T y p e z b w N T n L X & g t ; & l t ; a : K e y & g t ; & l t ; K e y & g t ; T a b l e s \ A \ C o l u m n s \ E P M 1 A 1 & l t ; / K e y & g t ; & l t ; / a : K e y & g t ; & l t ; a : V a l u e   i : t y p e = " D i a g r a m D i s p l a y N o d e V i e w S t a t e " & g t ; & l t ; H e i g h t & g t ; 1 5 0 & l t ; / H e i g h t & g t ; & l t ; I s E x p a n d e d & g t ; t r u e & l t ; / I s E x p a n d e d & g t ; & l t ; W i d t h & g t ; 2 0 0 & l t ; / W i d t h & g t ; & l t ; / a : V a l u e & g t ; & l t ; / a : K e y V a l u e O f D i a g r a m O b j e c t K e y a n y T y p e z b w N T n L X & g t ; & l t ; a : K e y V a l u e O f D i a g r a m O b j e c t K e y a n y T y p e z b w N T n L X & g t ; & l t ; a : K e y & g t ; & l t ; K e y & g t ; T a b l e s \ A \ C o l u m n s \ E P M 1 A 2 & l t ; / K e y & g t ; & l t ; / a : K e y & g t ; & l t ; a : V a l u e   i : t y p e = " D i a g r a m D i s p l a y N o d e V i e w S t a t e " & g t ; & l t ; H e i g h t & g t ; 1 5 0 & l t ; / H e i g h t & g t ; & l t ; I s E x p a n d e d & g t ; t r u e & l t ; / I s E x p a n d e d & g t ; & l t ; W i d t h & g t ; 2 0 0 & l t ; / W i d t h & g t ; & l t ; / a : V a l u e & g t ; & l t ; / a : K e y V a l u e O f D i a g r a m O b j e c t K e y a n y T y p e z b w N T n L X & g t ; & l t ; a : K e y V a l u e O f D i a g r a m O b j e c t K e y a n y T y p e z b w N T n L X & g t ; & l t ; a : K e y & g t ; & l t ; K e y & g t ; T a b l e s \ A \ C o l u m n s \ E P M 1 A 3 & l t ; / K e y & g t ; & l t ; / a : K e y & g t ; & l t ; a : V a l u e   i : t y p e = " D i a g r a m D i s p l a y N o d e V i e w S t a t e " & g t ; & l t ; H e i g h t & g t ; 1 5 0 & l t ; / H e i g h t & g t ; & l t ; I s E x p a n d e d & g t ; t r u e & l t ; / I s E x p a n d e d & g t ; & l t ; W i d t h & g t ; 2 0 0 & l t ; / W i d t h & g t ; & l t ; / a : V a l u e & g t ; & l t ; / a : K e y V a l u e O f D i a g r a m O b j e c t K e y a n y T y p e z b w N T n L X & g t ; & l t ; a : K e y V a l u e O f D i a g r a m O b j e c t K e y a n y T y p e z b w N T n L X & g t ; & l t ; a : K e y & g t ; & l t ; K e y & g t ; T a b l e s \ A \ C o l u m n s \ E P M 1 B 1 & l t ; / K e y & g t ; & l t ; / a : K e y & g t ; & l t ; a : V a l u e   i : t y p e = " D i a g r a m D i s p l a y N o d e V i e w S t a t e " & g t ; & l t ; H e i g h t & g t ; 1 5 0 & l t ; / H e i g h t & g t ; & l t ; I s E x p a n d e d & g t ; t r u e & l t ; / I s E x p a n d e d & g t ; & l t ; W i d t h & g t ; 2 0 0 & l t ; / W i d t h & g t ; & l t ; / a : V a l u e & g t ; & l t ; / a : K e y V a l u e O f D i a g r a m O b j e c t K e y a n y T y p e z b w N T n L X & g t ; & l t ; a : K e y V a l u e O f D i a g r a m O b j e c t K e y a n y T y p e z b w N T n L X & g t ; & l t ; a : K e y & g t ; & l t ; K e y & g t ; T a b l e s \ A \ C o l u m n s \ E P M 1 B 2 & l t ; / K e y & g t ; & l t ; / a : K e y & g t ; & l t ; a : V a l u e   i : t y p e = " D i a g r a m D i s p l a y N o d e V i e w S t a t e " & g t ; & l t ; H e i g h t & g t ; 1 5 0 & l t ; / H e i g h t & g t ; & l t ; I s E x p a n d e d & g t ; t r u e & l t ; / I s E x p a n d e d & g t ; & l t ; W i d t h & g t ; 2 0 0 & l t ; / W i d t h & g t ; & l t ; / a : V a l u e & g t ; & l t ; / a : K e y V a l u e O f D i a g r a m O b j e c t K e y a n y T y p e z b w N T n L X & g t ; & l t ; a : K e y V a l u e O f D i a g r a m O b j e c t K e y a n y T y p e z b w N T n L X & g t ; & l t ; a : K e y & g t ; & l t ; K e y & g t ; T a b l e s \ A \ C o l u m n s \ E P M 1 B 3 & l t ; / K e y & g t ; & l t ; / a : K e y & g t ; & l t ; a : V a l u e   i : t y p e = " D i a g r a m D i s p l a y N o d e V i e w S t a t e " & g t ; & l t ; H e i g h t & g t ; 1 5 0 & l t ; / H e i g h t & g t ; & l t ; I s E x p a n d e d & g t ; t r u e & l t ; / I s E x p a n d e d & g t ; & l t ; W i d t h & g t ; 2 0 0 & l t ; / W i d t h & g t ; & l t ; / a : V a l u e & g t ; & l t ; / a : K e y V a l u e O f D i a g r a m O b j e c t K e y a n y T y p e z b w N T n L X & g t ; & l t ; a : K e y V a l u e O f D i a g r a m O b j e c t K e y a n y T y p e z b w N T n L X & g t ; & l t ; a : K e y & g t ; & l t ; K e y & g t ; T a b l e s \ A \ C o l u m n s \ E P M 2 A 1 & l t ; / K e y & g t ; & l t ; / a : K e y & g t ; & l t ; a : V a l u e   i : t y p e = " D i a g r a m D i s p l a y N o d e V i e w S t a t e " & g t ; & l t ; H e i g h t & g t ; 1 5 0 & l t ; / H e i g h t & g t ; & l t ; I s E x p a n d e d & g t ; t r u e & l t ; / I s E x p a n d e d & g t ; & l t ; W i d t h & g t ; 2 0 0 & l t ; / W i d t h & g t ; & l t ; / a : V a l u e & g t ; & l t ; / a : K e y V a l u e O f D i a g r a m O b j e c t K e y a n y T y p e z b w N T n L X & g t ; & l t ; a : K e y V a l u e O f D i a g r a m O b j e c t K e y a n y T y p e z b w N T n L X & g t ; & l t ; a : K e y & g t ; & l t ; K e y & g t ; T a b l e s \ A \ C o l u m n s \ E P M 2 A 2 & l t ; / K e y & g t ; & l t ; / a : K e y & g t ; & l t ; a : V a l u e   i : t y p e = " D i a g r a m D i s p l a y N o d e V i e w S t a t e " & g t ; & l t ; H e i g h t & g t ; 1 5 0 & l t ; / H e i g h t & g t ; & l t ; I s E x p a n d e d & g t ; t r u e & l t ; / I s E x p a n d e d & g t ; & l t ; W i d t h & g t ; 2 0 0 & l t ; / W i d t h & g t ; & l t ; / a : V a l u e & g t ; & l t ; / a : K e y V a l u e O f D i a g r a m O b j e c t K e y a n y T y p e z b w N T n L X & g t ; & l t ; a : K e y V a l u e O f D i a g r a m O b j e c t K e y a n y T y p e z b w N T n L X & g t ; & l t ; a : K e y & g t ; & l t ; K e y & g t ; T a b l e s \ A \ C o l u m n s \ E P M 3 A 1 & l t ; / K e y & g t ; & l t ; / a : K e y & g t ; & l t ; a : V a l u e   i : t y p e = " D i a g r a m D i s p l a y N o d e V i e w S t a t e " & g t ; & l t ; H e i g h t & g t ; 1 5 0 & l t ; / H e i g h t & g t ; & l t ; I s E x p a n d e d & g t ; t r u e & l t ; / I s E x p a n d e d & g t ; & l t ; W i d t h & g t ; 2 0 0 & l t ; / W i d t h & g t ; & l t ; / a : V a l u e & g t ; & l t ; / a : K e y V a l u e O f D i a g r a m O b j e c t K e y a n y T y p e z b w N T n L X & g t ; & l t ; a : K e y V a l u e O f D i a g r a m O b j e c t K e y a n y T y p e z b w N T n L X & g t ; & l t ; a : K e y & g t ; & l t ; K e y & g t ; T a b l e s \ A \ C o l u m n s \ E P M 3 A 2 & l t ; / K e y & g t ; & l t ; / a : K e y & g t ; & l t ; a : V a l u e   i : t y p e = " D i a g r a m D i s p l a y N o d e V i e w S t a t e " & g t ; & l t ; H e i g h t & g t ; 1 5 0 & l t ; / H e i g h t & g t ; & l t ; I s E x p a n d e d & g t ; t r u e & l t ; / I s E x p a n d e d & g t ; & l t ; W i d t h & g t ; 2 0 0 & l t ; / W i d t h & g t ; & l t ; / a : V a l u e & g t ; & l t ; / a : K e y V a l u e O f D i a g r a m O b j e c t K e y a n y T y p e z b w N T n L X & g t ; & l t ; a : K e y V a l u e O f D i a g r a m O b j e c t K e y a n y T y p e z b w N T n L X & g t ; & l t ; a : K e y & g t ; & l t ; K e y & g t ; T a b l e s \ A \ C o l u m n s \ E P M 3 A 3 & l t ; / K e y & g t ; & l t ; / a : K e y & g t ; & l t ; a : V a l u e   i : t y p e = " D i a g r a m D i s p l a y N o d e V i e w S t a t e " & g t ; & l t ; H e i g h t & g t ; 1 5 0 & l t ; / H e i g h t & g t ; & l t ; I s E x p a n d e d & g t ; t r u e & l t ; / I s E x p a n d e d & g t ; & l t ; W i d t h & g t ; 2 0 0 & l t ; / W i d t h & g t ; & l t ; / a : V a l u e & g t ; & l t ; / a : K e y V a l u e O f D i a g r a m O b j e c t K e y a n y T y p e z b w N T n L X & g t ; & l t ; a : K e y V a l u e O f D i a g r a m O b j e c t K e y a n y T y p e z b w N T n L X & g t ; & l t ; a : K e y & g t ; & l t ; K e y & g t ; T a b l e s \ A \ C o l u m n s \ E P M 3 B 1 & l t ; / K e y & g t ; & l t ; / a : K e y & g t ; & l t ; a : V a l u e   i : t y p e = " D i a g r a m D i s p l a y N o d e V i e w S t a t e " & g t ; & l t ; H e i g h t & g t ; 1 5 0 & l t ; / H e i g h t & g t ; & l t ; I s E x p a n d e d & g t ; t r u e & l t ; / I s E x p a n d e d & g t ; & l t ; W i d t h & g t ; 2 0 0 & l t ; / W i d t h & g t ; & l t ; / a : V a l u e & g t ; & l t ; / a : K e y V a l u e O f D i a g r a m O b j e c t K e y a n y T y p e z b w N T n L X & g t ; & l t ; a : K e y V a l u e O f D i a g r a m O b j e c t K e y a n y T y p e z b w N T n L X & g t ; & l t ; a : K e y & g t ; & l t ; K e y & g t ; T a b l e s \ A \ C o l u m n s \ E P M 3 B 2 & l t ; / K e y & g t ; & l t ; / a : K e y & g t ; & l t ; a : V a l u e   i : t y p e = " D i a g r a m D i s p l a y N o d e V i e w S t a t e " & g t ; & l t ; H e i g h t & g t ; 1 5 0 & l t ; / H e i g h t & g t ; & l t ; I s E x p a n d e d & g t ; t r u e & l t ; / I s E x p a n d e d & g t ; & l t ; W i d t h & g t ; 2 0 0 & l t ; / W i d t h & g t ; & l t ; / a : V a l u e & g t ; & l t ; / a : K e y V a l u e O f D i a g r a m O b j e c t K e y a n y T y p e z b w N T n L X & g t ; & l t ; a : K e y V a l u e O f D i a g r a m O b j e c t K e y a n y T y p e z b w N T n L X & g t ; & l t ; a : K e y & g t ; & l t ; K e y & g t ; T a b l e s \ A \ C o l u m n s \ E P M 3 B 3 & l t ; / K e y & g t ; & l t ; / a : K e y & g t ; & l t ; a : V a l u e   i : t y p e = " D i a g r a m D i s p l a y N o d e V i e w S t a t e " & g t ; & l t ; H e i g h t & g t ; 1 5 0 & l t ; / H e i g h t & g t ; & l t ; I s E x p a n d e d & g t ; t r u e & l t ; / I s E x p a n d e d & g t ; & l t ; W i d t h & g t ; 2 0 0 & l t ; / W i d t h & g t ; & l t ; / a : V a l u e & g t ; & l t ; / a : K e y V a l u e O f D i a g r a m O b j e c t K e y a n y T y p e z b w N T n L X & g t ; & l t ; a : K e y V a l u e O f D i a g r a m O b j e c t K e y a n y T y p e z b w N T n L X & g t ; & l t ; a : K e y & g t ; & l t ; K e y & g t ; T a b l e s \ A \ C o l u m n s \ E P M 3 C 1 & l t ; / K e y & g t ; & l t ; / a : K e y & g t ; & l t ; a : V a l u e   i : t y p e = " D i a g r a m D i s p l a y N o d e V i e w S t a t e " & g t ; & l t ; H e i g h t & g t ; 1 5 0 & l t ; / H e i g h t & g t ; & l t ; I s E x p a n d e d & g t ; t r u e & l t ; / I s E x p a n d e d & g t ; & l t ; W i d t h & g t ; 2 0 0 & l t ; / W i d t h & g t ; & l t ; / a : V a l u e & g t ; & l t ; / a : K e y V a l u e O f D i a g r a m O b j e c t K e y a n y T y p e z b w N T n L X & g t ; & l t ; a : K e y V a l u e O f D i a g r a m O b j e c t K e y a n y T y p e z b w N T n L X & g t ; & l t ; a : K e y & g t ; & l t ; K e y & g t ; T a b l e s \ A \ C o l u m n s \ E P M 3 C 2 & l t ; / K e y & g t ; & l t ; / a : K e y & g t ; & l t ; a : V a l u e   i : t y p e = " D i a g r a m D i s p l a y N o d e V i e w S t a t e " & g t ; & l t ; H e i g h t & g t ; 1 5 0 & l t ; / H e i g h t & g t ; & l t ; I s E x p a n d e d & g t ; t r u e & l t ; / I s E x p a n d e d & g t ; & l t ; W i d t h & g t ; 2 0 0 & l t ; / W i d t h & g t ; & l t ; / a : V a l u e & g t ; & l t ; / a : K e y V a l u e O f D i a g r a m O b j e c t K e y a n y T y p e z b w N T n L X & g t ; & l t ; a : K e y V a l u e O f D i a g r a m O b j e c t K e y a n y T y p e z b w N T n L X & g t ; & l t ; a : K e y & g t ; & l t ; K e y & g t ; T a b l e s \ A \ C o l u m n s \ E P M 3 C 3 & l t ; / K e y & g t ; & l t ; / a : K e y & g t ; & l t ; a : V a l u e   i : t y p e = " D i a g r a m D i s p l a y N o d e V i e w S t a t e " & g t ; & l t ; H e i g h t & g t ; 1 5 0 & l t ; / H e i g h t & g t ; & l t ; I s E x p a n d e d & g t ; t r u e & l t ; / I s E x p a n d e d & g t ; & l t ; W i d t h & g t ; 2 0 0 & l t ; / W i d t h & g t ; & l t ; / a : V a l u e & g t ; & l t ; / a : K e y V a l u e O f D i a g r a m O b j e c t K e y a n y T y p e z b w N T n L X & g t ; & l t ; a : K e y V a l u e O f D i a g r a m O b j e c t K e y a n y T y p e z b w N T n L X & g t ; & l t ; a : K e y & g t ; & l t ; K e y & g t ; T a b l e s \ A \ C o l u m n s \ E P M 4 A 1 & l t ; / K e y & g t ; & l t ; / a : K e y & g t ; & l t ; a : V a l u e   i : t y p e = " D i a g r a m D i s p l a y N o d e V i e w S t a t e " & g t ; & l t ; H e i g h t & g t ; 1 5 0 & l t ; / H e i g h t & g t ; & l t ; I s E x p a n d e d & g t ; t r u e & l t ; / I s E x p a n d e d & g t ; & l t ; W i d t h & g t ; 2 0 0 & l t ; / W i d t h & g t ; & l t ; / a : V a l u e & g t ; & l t ; / a : K e y V a l u e O f D i a g r a m O b j e c t K e y a n y T y p e z b w N T n L X & g t ; & l t ; a : K e y V a l u e O f D i a g r a m O b j e c t K e y a n y T y p e z b w N T n L X & g t ; & l t ; a : K e y & g t ; & l t ; K e y & g t ; T a b l e s \ A \ C o l u m n s \ E P M 4 A 2 & l t ; / K e y & g t ; & l t ; / a : K e y & g t ; & l t ; a : V a l u e   i : t y p e = " D i a g r a m D i s p l a y N o d e V i e w S t a t e " & g t ; & l t ; H e i g h t & g t ; 1 5 0 & l t ; / H e i g h t & g t ; & l t ; I s E x p a n d e d & g t ; t r u e & l t ; / I s E x p a n d e d & g t ; & l t ; W i d t h & g t ; 2 0 0 & l t ; / W i d t h & g t ; & l t ; / a : V a l u e & g t ; & l t ; / a : K e y V a l u e O f D i a g r a m O b j e c t K e y a n y T y p e z b w N T n L X & g t ; & l t ; a : K e y V a l u e O f D i a g r a m O b j e c t K e y a n y T y p e z b w N T n L X & g t ; & l t ; a : K e y & g t ; & l t ; K e y & g t ; T a b l e s \ A \ C o l u m n s \ E P M 4 A 3 & l t ; / K e y & g t ; & l t ; / a : K e y & g t ; & l t ; a : V a l u e   i : t y p e = " D i a g r a m D i s p l a y N o d e V i e w S t a t e " & g t ; & l t ; H e i g h t & g t ; 1 5 0 & l t ; / H e i g h t & g t ; & l t ; I s E x p a n d e d & g t ; t r u e & l t ; / I s E x p a n d e d & g t ; & l t ; W i d t h & g t ; 2 0 0 & l t ; / W i d t h & g t ; & l t ; / a : V a l u e & g t ; & l t ; / a : K e y V a l u e O f D i a g r a m O b j e c t K e y a n y T y p e z b w N T n L X & g t ; & l t ; a : K e y V a l u e O f D i a g r a m O b j e c t K e y a n y T y p e z b w N T n L X & g t ; & l t ; a : K e y & g t ; & l t ; K e y & g t ; R e l a t i o n s h i p s \ & a m p ; l t ; T a b l e s \ E x p 5 7 0 0 M a i n \ C o l u m n s \ R e c i p i e n t & a m p ; g t ; - & a m p ; l t ; T a b l e s \ A \ C o l u m n s \ E n t i t y & a m p ; g t ; \ F K & l t ; / K e y & g t ; & l t ; / a : K e y & g t ; & l t ; a : V a l u e   i : t y p e = " D i a g r a m D i s p l a y L i n k E n d p o i n t V i e w S t a t e " & g t ; & l t ; L o c a t i o n   x m l n s : b = " h t t p : / / s c h e m a s . d a t a c o n t r a c t . o r g / 2 0 0 4 / 0 7 / S y s t e m . W i n d o w s " & g t ; & l t ; b : _ x & g t ; 2 0 0 & l t ; / b : _ x & g t ; & l t ; b : _ y & g t ; 7 5 & l t ; / b : _ y & g t ; & l t ; / L o c a t i o n & g t ; & l t ; S h a p e R o t a t e A n g l e & g t ; 3 6 0 & l t ; / S h a p e R o t a t e A n g l e & g t ; & l t ; / a : V a l u e & g t ; & l t ; / a : K e y V a l u e O f D i a g r a m O b j e c t K e y a n y T y p e z b w N T n L X & g t ; & l t ; a : K e y V a l u e O f D i a g r a m O b j e c t K e y a n y T y p e z b w N T n L X & g t ; & l t ; a : K e y & g t ; & l t ; K e y & g t ; R e l a t i o n s h i p s \ & a m p ; l t ; T a b l e s \ E x p 5 7 0 0 M a i n \ C o l u m n s \ R e c i p i e n t & a m p ; g t ; - & a m p ; l t ; T a b l e s \ A \ C o l u m n s \ E n t i t y & a m p ; g t ; \ P K & l t ; / K e y & g t ; & l t ; / a : K e y & g t ; & l t ; a : V a l u e   i : t y p e = " D i a g r a m D i s p l a y L i n k E n d p o i n t V i e w S t a t e " & g t ; & l t ; L o c a t i o n   x m l n s : b = " h t t p : / / s c h e m a s . d a t a c o n t r a c t . o r g / 2 0 0 4 / 0 7 / S y s t e m . W i n d o w s " & g t ; & l t ; b : _ x & g t ; 3 2 9 . 9 0 3 8 1 0 5 6 7 6 6 5 8 & l t ; / b : _ x & g t ; & l t ; b : _ y & g t ; 7 5 & l t ; / b : _ y & g t ; & l t ; / L o c a t i o n & g t ; & l t ; S h a p e R o t a t e A n g l e & g t ; 1 8 0 & l t ; / S h a p e R o t a t e A n g l e & g t ; & l t ; / a : V a l u e & g t ; & l t ; / a : K e y V a l u e O f D i a g r a m O b j e c t K e y a n y T y p e z b w N T n L X & g t ; & l t ; a : K e y V a l u e O f D i a g r a m O b j e c t K e y a n y T y p e z b w N T n L X & g t ; & l t ; a : K e y & g t ; & l t ; K e y & g t ; T a b l e s \ A \ C o l u m n s \ M F Y & l t ; / K e y & g t ; & l t ; / a : K e y & g t ; & l t ; a : V a l u e   i : t y p e = " D i a g r a m D i s p l a y N o d e V i e w S t a t e " & g t ; & l t ; H e i g h t & g t ; 1 5 0 & l t ; / H e i g h t & g t ; & l t ; I s E x p a n d e d & g t ; t r u e & l t ; / I s E x p a n d e d & g t ; & l t ; W i d t h & g t ; 2 0 0 & l t ; / W i d t h & g t ; & l t ; / a : V a l u e & g t ; & l t ; / a : K e y V a l u e O f D i a g r a m O b j e c t K e y a n y T y p e z b w N T n L X & g t ; & l t ; a : K e y V a l u e O f D i a g r a m O b j e c t K e y a n y T y p e z b w N T n L X & g t ; & l t ; a : K e y & g t ; & l t ; K e y & g t ; T a b l e s \ A & l t ; / K e y & g t ; & l t ; / a : K e y & g t ; & l t ; a : V a l u e   i : t y p e = " D i a g r a m D i s p l a y N o d e V i e w S t a t e " & g t ; & l t ; H e i g h t & g t ; 1 5 0 & l t ; / H e i g h t & g t ; & l t ; I s E x p a n d e d & g t ; t r u e & l t ; / I s E x p a n d e d & g t ; & l t ; L a y e d O u t & g t ; t r u e & l t ; / L a y e d O u t & g t ; & l t ; L e f t & g t ; 3 2 9 . 9 0 3 8 1 0 5 6 7 6 6 5 8 & l t ; / L e f t & g t ; & l t ; T a b I n d e x & g t ; 1 & l t ; / T a b I n d e x & g t ; & l t ; W i d t h & g t ; 2 0 0 & l t ; / W i d t h & g t ; & l t ; / a : V a l u e & g t ; & l t ; / a : K e y V a l u e O f D i a g r a m O b j e c t K e y a n y T y p e z b w N T n L X & g t ; & l t ; / V i e w S t a t e s & g t ; & l t ; / D i a g r a m M a n a g e r . S e r i a l i z a b l e D i a g r a m & g t ; & l t ; D i a g r a m M a n a g e r . S e r i a l i z a b l e D i a g r a m & g t ; & l t ; A d a p t e r   i : t y p e = " M e a s u r e D i a g r a m S a n d b o x A d a p t e r " & g t ; & l t ; T a b l e N a m e & g t ; A & 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 i : t y p e = " S a n d b o x E d i t o r M e a s u r e G r i d K e y " & g t ; & l t ; T a b l e N a m e & g t ; A & l t ; / T a b l e N a m e & g t ; & l t ; / K e y & g t ; & l t ; M a i n t a i n e r 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C o u n t & l t ; / K e y & g t ; & l t ; / D i a g r a m O b j e c t K e y & g t ; & l t ; D i a g r a m O b j e c t K e y & g t ; & l t ; K e y & g t ; A c t i o n s \ A u t o M e a s u r e _ A v e r a g e & l t ; / K e y & g t ; & l t ; / D i a g r a m O b j e c t K e y & g t ; & l t ; D i a g r a m O b j e c t K e y & g t ; & l t ; K e y & g t ; A c t i o n s \ A u t o M e a s u r e _ M a x & l t ; / K e y & g t ; & l t ; / D i a g r a m O b j e c t K e y & g t ; & l t ; D i a g r a m O b j e c t K e y & g t ; & l t ; K e y & g t ; A c t i o n s \ A u t o M e a s u r e _ M i n & 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A u t o M e a s u r e _ D i s t i n c t C o u n t & 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 r e a d o n l y & l t ; / K e y & g t ; & l t ; / D i a g r a m O b j e c t K e y & g t ; & l t ; D i a g r a m O b j e c t K e y & g t ; & l t ; K e y & g t ; M e a s u r e s \ S u m   o f   E P M 1 A 1 & l t ; / K e y & g t ; & l t ; / D i a g r a m O b j e c t K e y & g t ; & l t ; D i a g r a m O b j e c t K e y & g t ; & l t ; K e y & g t ; M e a s u r e s \ S u m   o f   E P M 1 A 1 \ T a g I n f o \ F o r m u l a & l t ; / K e y & g t ; & l t ; / D i a g r a m O b j e c t K e y & g t ; & l t ; D i a g r a m O b j e c t K e y & g t ; & l t ; K e y & g t ; M e a s u r e s \ S u m   o f   E P M 1 A 1 \ T a g I n f o \ V a l u e & l t ; / K e y & g t ; & l t ; / D i a g r a m O b j e c t K e y & g t ; & l t ; D i a g r a m O b j e c t K e y & g t ; & l t ; K e y & g t ; C o l u m n s \ E n t i t y & l t ; / K e y & g t ; & l t ; / D i a g r a m O b j e c t K e y & g t ; & l t ; D i a g r a m O b j e c t K e y & g t ; & l t ; K e y & g t ; C o l u m n s \ M F Y & l t ; / K e y & g t ; & l t ; / D i a g r a m O b j e c t K e y & g t ; & l t ; D i a g r a m O b j e c t K e y & g t ; & l t ; K e y & g t ; C o l u m n s \ R P S t a r t & l t ; / K e y & g t ; & l t ; / D i a g r a m O b j e c t K e y & g t ; & l t ; D i a g r a m O b j e c t K e y & g t ; & l t ; K e y & g t ; C o l u m n s \ R P E n d & l t ; / K e y & g t ; & l t ; / D i a g r a m O b j e c t K e y & g t ; & l t ; D i a g r a m O b j e c t K e y & g t ; & l t ; K e y & g t ; C o l u m n s \ E P M 1 A 1 & l t ; / K e y & g t ; & l t ; / D i a g r a m O b j e c t K e y & g t ; & l t ; D i a g r a m O b j e c t K e y & g t ; & l t ; K e y & g t ; C o l u m n s \ E P M 1 A 2 & l t ; / K e y & g t ; & l t ; / D i a g r a m O b j e c t K e y & g t ; & l t ; D i a g r a m O b j e c t K e y & g t ; & l t ; K e y & g t ; C o l u m n s \ E P M 1 A 3 & l t ; / K e y & g t ; & l t ; / D i a g r a m O b j e c t K e y & g t ; & l t ; D i a g r a m O b j e c t K e y & g t ; & l t ; K e y & g t ; C o l u m n s \ E P M 1 B 1 & l t ; / K e y & g t ; & l t ; / D i a g r a m O b j e c t K e y & g t ; & l t ; D i a g r a m O b j e c t K e y & g t ; & l t ; K e y & g t ; C o l u m n s \ E P M 1 B 2 & l t ; / K e y & g t ; & l t ; / D i a g r a m O b j e c t K e y & g t ; & l t ; D i a g r a m O b j e c t K e y & g t ; & l t ; K e y & g t ; C o l u m n s \ E P M 1 B 3 & l t ; / K e y & g t ; & l t ; / D i a g r a m O b j e c t K e y & g t ; & l t ; D i a g r a m O b j e c t K e y & g t ; & l t ; K e y & g t ; C o l u m n s \ E P M 2 A 1 & l t ; / K e y & g t ; & l t ; / D i a g r a m O b j e c t K e y & g t ; & l t ; D i a g r a m O b j e c t K e y & g t ; & l t ; K e y & g t ; C o l u m n s \ E P M 2 A 2 & l t ; / K e y & g t ; & l t ; / D i a g r a m O b j e c t K e y & g t ; & l t ; D i a g r a m O b j e c t K e y & g t ; & l t ; K e y & g t ; C o l u m n s \ E P M 3 A 1 & l t ; / K e y & g t ; & l t ; / D i a g r a m O b j e c t K e y & g t ; & l t ; D i a g r a m O b j e c t K e y & g t ; & l t ; K e y & g t ; C o l u m n s \ E P M 3 A 2 & l t ; / K e y & g t ; & l t ; / D i a g r a m O b j e c t K e y & g t ; & l t ; D i a g r a m O b j e c t K e y & g t ; & l t ; K e y & g t ; C o l u m n s \ E P M 3 A 3 & l t ; / K e y & g t ; & l t ; / D i a g r a m O b j e c t K e y & g t ; & l t ; D i a g r a m O b j e c t K e y & g t ; & l t ; K e y & g t ; C o l u m n s \ E P M 3 B 1 & l t ; / K e y & g t ; & l t ; / D i a g r a m O b j e c t K e y & g t ; & l t ; D i a g r a m O b j e c t K e y & g t ; & l t ; K e y & g t ; C o l u m n s \ E P M 3 B 2 & l t ; / K e y & g t ; & l t ; / D i a g r a m O b j e c t K e y & g t ; & l t ; D i a g r a m O b j e c t K e y & g t ; & l t ; K e y & g t ; C o l u m n s \ E P M 3 B 3 & l t ; / K e y & g t ; & l t ; / D i a g r a m O b j e c t K e y & g t ; & l t ; D i a g r a m O b j e c t K e y & g t ; & l t ; K e y & g t ; C o l u m n s \ E P M 3 C 1 & l t ; / K e y & g t ; & l t ; / D i a g r a m O b j e c t K e y & g t ; & l t ; D i a g r a m O b j e c t K e y & g t ; & l t ; K e y & g t ; C o l u m n s \ E P M 3 C 2 & l t ; / K e y & g t ; & l t ; / D i a g r a m O b j e c t K e y & g t ; & l t ; D i a g r a m O b j e c t K e y & g t ; & l t ; K e y & g t ; C o l u m n s \ E P M 3 C 3 & l t ; / K e y & g t ; & l t ; / D i a g r a m O b j e c t K e y & g t ; & l t ; D i a g r a m O b j e c t K e y & g t ; & l t ; K e y & g t ; C o l u m n s \ E P M 4 A 1 & l t ; / K e y & g t ; & l t ; / D i a g r a m O b j e c t K e y & g t ; & l t ; D i a g r a m O b j e c t K e y & g t ; & l t ; K e y & g t ; C o l u m n s \ E P M 4 A 2 & l t ; / K e y & g t ; & l t ; / D i a g r a m O b j e c t K e y & g t ; & l t ; D i a g r a m O b j e c t K e y & g t ; & l t ; K e y & g t ; C o l u m n s \ E P M 4 A 3 & l t ; / K e y & g t ; & l t ; / D i a g r a m O b j e c t K e y & g t ; & l t ; D i a g r a m O b j e c t K e y & g t ; & l t ; K e y & g t ; L i n k s \ & a m p ; l t ; C o l u m n s \ S u m   o f   E P M 1 A 1 & a m p ; g t ; - & a m p ; l t ; M e a s u r e s \ E P M 1 A 1 & a m p ; g t ; & l t ; / K e y & g t ; & l t ; / D i a g r a m O b j e c t K e y & g t ; & l t ; D i a g r a m O b j e c t K e y & g t ; & l t ; K e y & g t ; L i n k s \ & a m p ; l t ; C o l u m n s \ S u m   o f   E P M 1 A 1 & a m p ; g t ; - & a m p ; l t ; M e a s u r e s \ E P M 1 A 1 & a m p ; g t ; \ C O L U M N & l t ; / K e y & g t ; & l t ; / D i a g r a m O b j e c t K e y & g t ; & l t ; D i a g r a m O b j e c t K e y & g t ; & l t ; K e y & g t ; L i n k s \ & a m p ; l t ; C o l u m n s \ S u m   o f   E P M 1 A 1 & a m p ; g t ; - & a m p ; l t ; M e a s u r e s \ E P M 1 A 1 & a m p ; g t ; \ M E A S U R E & 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M e a s u r e s \ S u m   o f   E P M 1 A 1 & l t ; / K e y & g t ; & l t ; / a : K e y & g t ; & l t ; a : V a l u e   i : t y p e = " M e a s u r e G r i d N o d e V i e w S t a t e " & g t ; & l t ; C o l u m n & g t ; 4 & l t ; / C o l u m n & g t ; & l t ; L a y e d O u t & g t ; t r u e & l t ; / L a y e d O u t & g t ; & l t ; W a s U I I n v i s i b l e & g t ; t r u e & l t ; / W a s U I I n v i s i b l e & g t ; & l t ; / a : V a l u e & g t ; & l t ; / a : K e y V a l u e O f D i a g r a m O b j e c t K e y a n y T y p e z b w N T n L X & g t ; & l t ; a : K e y V a l u e O f D i a g r a m O b j e c t K e y a n y T y p e z b w N T n L X & g t ; & l t ; a : K e y & g t ; & l t ; K e y & g t ; M e a s u r e s \ S u m   o f   E P M 1 A 1 \ T a g I n f o \ F o r m u l a & l t ; / K e y & g t ; & l t ; / a : K e y & g t ; & l t ; a : V a l u e   i : t y p e = " M e a s u r e G r i d V i e w S t a t e I D i a g r a m T a g A d d i t i o n a l I n f o " / & g t ; & l t ; / a : K e y V a l u e O f D i a g r a m O b j e c t K e y a n y T y p e z b w N T n L X & g t ; & l t ; a : K e y V a l u e O f D i a g r a m O b j e c t K e y a n y T y p e z b w N T n L X & g t ; & l t ; a : K e y & g t ; & l t ; K e y & g t ; M e a s u r e s \ S u m   o f   E P M 1 A 1 \ T a g I n f o \ V a l u e & l t ; / K e y & g t ; & l t ; / a : K e y & g t ; & l t ; a : V a l u e   i : t y p e = " M e a s u r e G r i d V i e w S t a t e I D i a g r a m T a g A d d i t i o n a l I n f o " / & g t ; & l t ; / a : K e y V a l u e O f D i a g r a m O b j e c t K e y a n y T y p e z b w N T n L X & g t ; & l t ; a : K e y V a l u e O f D i a g r a m O b j e c t K e y a n y T y p e z b w N T n L X & g t ; & l t ; a : K e y & g t ; & l t ; K e y & g t ; C o l u m n s \ E n t i t y & l t ; / K e y & g t ; & l t ; / a : K e y & g t ; & l t ; a : V a l u e   i : t y p e = " M e a s u r e G r i d N o d e V i e w S t a t e " & g t ; & l t ; L a y e d O u t & g t ; t r u e & l t ; / L a y e d O u t & g t ; & l t ; / a : V a l u e & g t ; & l t ; / a : K e y V a l u e O f D i a g r a m O b j e c t K e y a n y T y p e z b w N T n L X & g t ; & l t ; a : K e y V a l u e O f D i a g r a m O b j e c t K e y a n y T y p e z b w N T n L X & g t ; & l t ; a : K e y & g t ; & l t ; K e y & g t ; C o l u m n s \ M F Y & l t ; / K e y & g t ; & l t ; / a : K e y & g t ; & l t ; a : V a l u e   i : t y p e = " M e a s u r e G r i d N o d e V i e w S t a t e " & g t ; & l t ; C o l u m n & g t ; 1 & l t ; / C o l u m n & g t ; & l t ; L a y e d O u t & g t ; t r u e & l t ; / L a y e d O u t & g t ; & l t ; / a : V a l u e & g t ; & l t ; / a : K e y V a l u e O f D i a g r a m O b j e c t K e y a n y T y p e z b w N T n L X & g t ; & l t ; a : K e y V a l u e O f D i a g r a m O b j e c t K e y a n y T y p e z b w N T n L X & g t ; & l t ; a : K e y & g t ; & l t ; K e y & g t ; C o l u m n s \ R P S t a r t & l t ; / K e y & g t ; & l t ; / a : K e y & g t ; & l t ; a : V a l u e   i : t y p e = " M e a s u r e G r i d N o d e V i e w S t a t e " & g t ; & l t ; C o l u m n & g t ; 2 & l t ; / C o l u m n & g t ; & l t ; L a y e d O u t & g t ; t r u e & l t ; / L a y e d O u t & g t ; & l t ; / a : V a l u e & g t ; & l t ; / a : K e y V a l u e O f D i a g r a m O b j e c t K e y a n y T y p e z b w N T n L X & g t ; & l t ; a : K e y V a l u e O f D i a g r a m O b j e c t K e y a n y T y p e z b w N T n L X & g t ; & l t ; a : K e y & g t ; & l t ; K e y & g t ; C o l u m n s \ R P E n d & l t ; / K e y & g t ; & l t ; / a : K e y & g t ; & l t ; a : V a l u e   i : t y p e = " M e a s u r e G r i d N o d e V i e w S t a t e " & g t ; & l t ; C o l u m n & g t ; 3 & l t ; / C o l u m n & g t ; & l t ; L a y e d O u t & g t ; t r u e & l t ; / L a y e d O u t & g t ; & l t ; / a : V a l u e & g t ; & l t ; / a : K e y V a l u e O f D i a g r a m O b j e c t K e y a n y T y p e z b w N T n L X & g t ; & l t ; a : K e y V a l u e O f D i a g r a m O b j e c t K e y a n y T y p e z b w N T n L X & g t ; & l t ; a : K e y & g t ; & l t ; K e y & g t ; C o l u m n s \ E P M 1 A 1 & l t ; / K e y & g t ; & l t ; / a : K e y & g t ; & l t ; a : V a l u e   i : t y p e = " M e a s u r e G r i d N o d e V i e w S t a t e " & g t ; & l t ; C o l u m n & g t ; 4 & l t ; / C o l u m n & g t ; & l t ; L a y e d O u t & g t ; t r u e & l t ; / L a y e d O u t & g t ; & l t ; / a : V a l u e & g t ; & l t ; / a : K e y V a l u e O f D i a g r a m O b j e c t K e y a n y T y p e z b w N T n L X & g t ; & l t ; a : K e y V a l u e O f D i a g r a m O b j e c t K e y a n y T y p e z b w N T n L X & g t ; & l t ; a : K e y & g t ; & l t ; K e y & g t ; C o l u m n s \ E P M 1 A 2 & l t ; / K e y & g t ; & l t ; / a : K e y & g t ; & l t ; a : V a l u e   i : t y p e = " M e a s u r e G r i d N o d e V i e w S t a t e " & g t ; & l t ; C o l u m n & g t ; 5 & l t ; / C o l u m n & g t ; & l t ; L a y e d O u t & g t ; t r u e & l t ; / L a y e d O u t & g t ; & l t ; / a : V a l u e & g t ; & l t ; / a : K e y V a l u e O f D i a g r a m O b j e c t K e y a n y T y p e z b w N T n L X & g t ; & l t ; a : K e y V a l u e O f D i a g r a m O b j e c t K e y a n y T y p e z b w N T n L X & g t ; & l t ; a : K e y & g t ; & l t ; K e y & g t ; C o l u m n s \ E P M 1 A 3 & l t ; / K e y & g t ; & l t ; / a : K e y & g t ; & l t ; a : V a l u e   i : t y p e = " M e a s u r e G r i d N o d e V i e w S t a t e " & g t ; & l t ; C o l u m n & g t ; 6 & l t ; / C o l u m n & g t ; & l t ; L a y e d O u t & g t ; t r u e & l t ; / L a y e d O u t & g t ; & l t ; / a : V a l u e & g t ; & l t ; / a : K e y V a l u e O f D i a g r a m O b j e c t K e y a n y T y p e z b w N T n L X & g t ; & l t ; a : K e y V a l u e O f D i a g r a m O b j e c t K e y a n y T y p e z b w N T n L X & g t ; & l t ; a : K e y & g t ; & l t ; K e y & g t ; C o l u m n s \ E P M 1 B 1 & l t ; / K e y & g t ; & l t ; / a : K e y & g t ; & l t ; a : V a l u e   i : t y p e = " M e a s u r e G r i d N o d e V i e w S t a t e " & g t ; & l t ; C o l u m n & g t ; 7 & l t ; / C o l u m n & g t ; & l t ; L a y e d O u t & g t ; t r u e & l t ; / L a y e d O u t & g t ; & l t ; / a : V a l u e & g t ; & l t ; / a : K e y V a l u e O f D i a g r a m O b j e c t K e y a n y T y p e z b w N T n L X & g t ; & l t ; a : K e y V a l u e O f D i a g r a m O b j e c t K e y a n y T y p e z b w N T n L X & g t ; & l t ; a : K e y & g t ; & l t ; K e y & g t ; C o l u m n s \ E P M 1 B 2 & l t ; / K e y & g t ; & l t ; / a : K e y & g t ; & l t ; a : V a l u e   i : t y p e = " M e a s u r e G r i d N o d e V i e w S t a t e " & g t ; & l t ; C o l u m n & g t ; 8 & l t ; / C o l u m n & g t ; & l t ; L a y e d O u t & g t ; t r u e & l t ; / L a y e d O u t & g t ; & l t ; / a : V a l u e & g t ; & l t ; / a : K e y V a l u e O f D i a g r a m O b j e c t K e y a n y T y p e z b w N T n L X & g t ; & l t ; a : K e y V a l u e O f D i a g r a m O b j e c t K e y a n y T y p e z b w N T n L X & g t ; & l t ; a : K e y & g t ; & l t ; K e y & g t ; C o l u m n s \ E P M 1 B 3 & l t ; / K e y & g t ; & l t ; / a : K e y & g t ; & l t ; a : V a l u e   i : t y p e = " M e a s u r e G r i d N o d e V i e w S t a t e " & g t ; & l t ; C o l u m n & g t ; 9 & l t ; / C o l u m n & g t ; & l t ; L a y e d O u t & g t ; t r u e & l t ; / L a y e d O u t & g t ; & l t ; / a : V a l u e & g t ; & l t ; / a : K e y V a l u e O f D i a g r a m O b j e c t K e y a n y T y p e z b w N T n L X & g t ; & l t ; a : K e y V a l u e O f D i a g r a m O b j e c t K e y a n y T y p e z b w N T n L X & g t ; & l t ; a : K e y & g t ; & l t ; K e y & g t ; C o l u m n s \ E P M 2 A 1 & l t ; / K e y & g t ; & l t ; / a : K e y & g t ; & l t ; a : V a l u e   i : t y p e = " M e a s u r e G r i d N o d e V i e w S t a t e " & g t ; & l t ; C o l u m n & g t ; 1 0 & l t ; / C o l u m n & g t ; & l t ; L a y e d O u t & g t ; t r u e & l t ; / L a y e d O u t & g t ; & l t ; / a : V a l u e & g t ; & l t ; / a : K e y V a l u e O f D i a g r a m O b j e c t K e y a n y T y p e z b w N T n L X & g t ; & l t ; a : K e y V a l u e O f D i a g r a m O b j e c t K e y a n y T y p e z b w N T n L X & g t ; & l t ; a : K e y & g t ; & l t ; K e y & g t ; C o l u m n s \ E P M 2 A 2 & l t ; / K e y & g t ; & l t ; / a : K e y & g t ; & l t ; a : V a l u e   i : t y p e = " M e a s u r e G r i d N o d e V i e w S t a t e " & g t ; & l t ; C o l u m n & g t ; 1 1 & l t ; / C o l u m n & g t ; & l t ; L a y e d O u t & g t ; t r u e & l t ; / L a y e d O u t & g t ; & l t ; / a : V a l u e & g t ; & l t ; / a : K e y V a l u e O f D i a g r a m O b j e c t K e y a n y T y p e z b w N T n L X & g t ; & l t ; a : K e y V a l u e O f D i a g r a m O b j e c t K e y a n y T y p e z b w N T n L X & g t ; & l t ; a : K e y & g t ; & l t ; K e y & g t ; C o l u m n s \ E P M 3 A 1 & l t ; / K e y & g t ; & l t ; / a : K e y & g t ; & l t ; a : V a l u e   i : t y p e = " M e a s u r e G r i d N o d e V i e w S t a t e " & g t ; & l t ; C o l u m n & g t ; 1 2 & l t ; / C o l u m n & g t ; & l t ; L a y e d O u t & g t ; t r u e & l t ; / L a y e d O u t & g t ; & l t ; / a : V a l u e & g t ; & l t ; / a : K e y V a l u e O f D i a g r a m O b j e c t K e y a n y T y p e z b w N T n L X & g t ; & l t ; a : K e y V a l u e O f D i a g r a m O b j e c t K e y a n y T y p e z b w N T n L X & g t ; & l t ; a : K e y & g t ; & l t ; K e y & g t ; C o l u m n s \ E P M 3 A 2 & l t ; / K e y & g t ; & l t ; / a : K e y & g t ; & l t ; a : V a l u e   i : t y p e = " M e a s u r e G r i d N o d e V i e w S t a t e " & g t ; & l t ; C o l u m n & g t ; 1 3 & l t ; / C o l u m n & g t ; & l t ; L a y e d O u t & g t ; t r u e & l t ; / L a y e d O u t & g t ; & l t ; / a : V a l u e & g t ; & l t ; / a : K e y V a l u e O f D i a g r a m O b j e c t K e y a n y T y p e z b w N T n L X & g t ; & l t ; a : K e y V a l u e O f D i a g r a m O b j e c t K e y a n y T y p e z b w N T n L X & g t ; & l t ; a : K e y & g t ; & l t ; K e y & g t ; C o l u m n s \ E P M 3 A 3 & l t ; / K e y & g t ; & l t ; / a : K e y & g t ; & l t ; a : V a l u e   i : t y p e = " M e a s u r e G r i d N o d e V i e w S t a t e " & g t ; & l t ; C o l u m n & g t ; 1 4 & l t ; / C o l u m n & g t ; & l t ; L a y e d O u t & g t ; t r u e & l t ; / L a y e d O u t & g t ; & l t ; / a : V a l u e & g t ; & l t ; / a : K e y V a l u e O f D i a g r a m O b j e c t K e y a n y T y p e z b w N T n L X & g t ; & l t ; a : K e y V a l u e O f D i a g r a m O b j e c t K e y a n y T y p e z b w N T n L X & g t ; & l t ; a : K e y & g t ; & l t ; K e y & g t ; C o l u m n s \ E P M 3 B 1 & l t ; / K e y & g t ; & l t ; / a : K e y & g t ; & l t ; a : V a l u e   i : t y p e = " M e a s u r e G r i d N o d e V i e w S t a t e " & g t ; & l t ; C o l u m n & g t ; 1 5 & l t ; / C o l u m n & g t ; & l t ; L a y e d O u t & g t ; t r u e & l t ; / L a y e d O u t & g t ; & l t ; / a : V a l u e & g t ; & l t ; / a : K e y V a l u e O f D i a g r a m O b j e c t K e y a n y T y p e z b w N T n L X & g t ; & l t ; a : K e y V a l u e O f D i a g r a m O b j e c t K e y a n y T y p e z b w N T n L X & g t ; & l t ; a : K e y & g t ; & l t ; K e y & g t ; C o l u m n s \ E P M 3 B 2 & l t ; / K e y & g t ; & l t ; / a : K e y & g t ; & l t ; a : V a l u e   i : t y p e = " M e a s u r e G r i d N o d e V i e w S t a t e " & g t ; & l t ; C o l u m n & g t ; 1 6 & l t ; / C o l u m n & g t ; & l t ; L a y e d O u t & g t ; t r u e & l t ; / L a y e d O u t & g t ; & l t ; / a : V a l u e & g t ; & l t ; / a : K e y V a l u e O f D i a g r a m O b j e c t K e y a n y T y p e z b w N T n L X & g t ; & l t ; a : K e y V a l u e O f D i a g r a m O b j e c t K e y a n y T y p e z b w N T n L X & g t ; & l t ; a : K e y & g t ; & l t ; K e y & g t ; C o l u m n s \ E P M 3 B 3 & l t ; / K e y & g t ; & l t ; / a : K e y & g t ; & l t ; a : V a l u e   i : t y p e = " M e a s u r e G r i d N o d e V i e w S t a t e " & g t ; & l t ; C o l u m n & g t ; 1 7 & l t ; / C o l u m n & g t ; & l t ; L a y e d O u t & g t ; t r u e & l t ; / L a y e d O u t & g t ; & l t ; / a : V a l u e & g t ; & l t ; / a : K e y V a l u e O f D i a g r a m O b j e c t K e y a n y T y p e z b w N T n L X & g t ; & l t ; a : K e y V a l u e O f D i a g r a m O b j e c t K e y a n y T y p e z b w N T n L X & g t ; & l t ; a : K e y & g t ; & l t ; K e y & g t ; C o l u m n s \ E P M 3 C 1 & l t ; / K e y & g t ; & l t ; / a : K e y & g t ; & l t ; a : V a l u e   i : t y p e = " M e a s u r e G r i d N o d e V i e w S t a t e " & g t ; & l t ; C o l u m n & g t ; 1 8 & l t ; / C o l u m n & g t ; & l t ; L a y e d O u t & g t ; t r u e & l t ; / L a y e d O u t & g t ; & l t ; / a : V a l u e & g t ; & l t ; / a : K e y V a l u e O f D i a g r a m O b j e c t K e y a n y T y p e z b w N T n L X & g t ; & l t ; a : K e y V a l u e O f D i a g r a m O b j e c t K e y a n y T y p e z b w N T n L X & g t ; & l t ; a : K e y & g t ; & l t ; K e y & g t ; C o l u m n s \ E P M 3 C 2 & l t ; / K e y & g t ; & l t ; / a : K e y & g t ; & l t ; a : V a l u e   i : t y p e = " M e a s u r e G r i d N o d e V i e w S t a t e " & g t ; & l t ; C o l u m n & g t ; 1 9 & l t ; / C o l u m n & g t ; & l t ; L a y e d O u t & g t ; t r u e & l t ; / L a y e d O u t & g t ; & l t ; / a : V a l u e & g t ; & l t ; / a : K e y V a l u e O f D i a g r a m O b j e c t K e y a n y T y p e z b w N T n L X & g t ; & l t ; a : K e y V a l u e O f D i a g r a m O b j e c t K e y a n y T y p e z b w N T n L X & g t ; & l t ; a : K e y & g t ; & l t ; K e y & g t ; C o l u m n s \ E P M 3 C 3 & l t ; / K e y & g t ; & l t ; / a : K e y & g t ; & l t ; a : V a l u e   i : t y p e = " M e a s u r e G r i d N o d e V i e w S t a t e " & g t ; & l t ; C o l u m n & g t ; 2 0 & l t ; / C o l u m n & g t ; & l t ; L a y e d O u t & g t ; t r u e & l t ; / L a y e d O u t & g t ; & l t ; / a : V a l u e & g t ; & l t ; / a : K e y V a l u e O f D i a g r a m O b j e c t K e y a n y T y p e z b w N T n L X & g t ; & l t ; a : K e y V a l u e O f D i a g r a m O b j e c t K e y a n y T y p e z b w N T n L X & g t ; & l t ; a : K e y & g t ; & l t ; K e y & g t ; C o l u m n s \ E P M 4 A 1 & l t ; / K e y & g t ; & l t ; / a : K e y & g t ; & l t ; a : V a l u e   i : t y p e = " M e a s u r e G r i d N o d e V i e w S t a t e " & g t ; & l t ; C o l u m n & g t ; 2 1 & l t ; / C o l u m n & g t ; & l t ; L a y e d O u t & g t ; t r u e & l t ; / L a y e d O u t & g t ; & l t ; / a : V a l u e & g t ; & l t ; / a : K e y V a l u e O f D i a g r a m O b j e c t K e y a n y T y p e z b w N T n L X & g t ; & l t ; a : K e y V a l u e O f D i a g r a m O b j e c t K e y a n y T y p e z b w N T n L X & g t ; & l t ; a : K e y & g t ; & l t ; K e y & g t ; C o l u m n s \ E P M 4 A 2 & l t ; / K e y & g t ; & l t ; / a : K e y & g t ; & l t ; a : V a l u e   i : t y p e = " M e a s u r e G r i d N o d e V i e w S t a t e " & g t ; & l t ; C o l u m n & g t ; 2 2 & l t ; / C o l u m n & g t ; & l t ; L a y e d O u t & g t ; t r u e & l t ; / L a y e d O u t & g t ; & l t ; / a : V a l u e & g t ; & l t ; / a : K e y V a l u e O f D i a g r a m O b j e c t K e y a n y T y p e z b w N T n L X & g t ; & l t ; a : K e y V a l u e O f D i a g r a m O b j e c t K e y a n y T y p e z b w N T n L X & g t ; & l t ; a : K e y & g t ; & l t ; K e y & g t ; C o l u m n s \ E P M 4 A 3 & l t ; / K e y & g t ; & l t ; / a : K e y & g t ; & l t ; a : V a l u e   i : t y p e = " M e a s u r e G r i d N o d e V i e w S t a t e " & g t ; & l t ; C o l u m n & g t ; 2 3 & l t ; / C o l u m n & g t ; & l t ; L a y e d O u t & g t ; t r u e & l t ; / L a y e d O u t & g t ; & l t ; / a : V a l u e & g t ; & l t ; / a : K e y V a l u e O f D i a g r a m O b j e c t K e y a n y T y p e z b w N T n L X & g t ; & l t ; a : K e y V a l u e O f D i a g r a m O b j e c t K e y a n y T y p e z b w N T n L X & g t ; & l t ; a : K e y & g t ; & l t ; K e y & g t ; L i n k s \ & a m p ; l t ; C o l u m n s \ S u m   o f   E P M 1 A 1 & a m p ; g t ; - & a m p ; l t ; M e a s u r e s \ E P M 1 A 1 & a m p ; g t ; & l t ; / K e y & g t ; & l t ; / a : K e y & g t ; & l t ; a : V a l u e   i : t y p e = " M e a s u r e G r i d V i e w S t a t e I D i a g r a m L i n k " / & g t ; & l t ; / a : K e y V a l u e O f D i a g r a m O b j e c t K e y a n y T y p e z b w N T n L X & g t ; & l t ; a : K e y V a l u e O f D i a g r a m O b j e c t K e y a n y T y p e z b w N T n L X & g t ; & l t ; a : K e y & g t ; & l t ; K e y & g t ; L i n k s \ & a m p ; l t ; C o l u m n s \ S u m   o f   E P M 1 A 1 & a m p ; g t ; - & a m p ; l t ; M e a s u r e s \ E P M 1 A 1 & a m p ; g t ; \ C O L U M N & l t ; / K e y & g t ; & l t ; / a : K e y & g t ; & l t ; a : V a l u e   i : t y p e = " M e a s u r e G r i d V i e w S t a t e I D i a g r a m L i n k E n d p o i n t " / & g t ; & l t ; / a : K e y V a l u e O f D i a g r a m O b j e c t K e y a n y T y p e z b w N T n L X & g t ; & l t ; a : K e y V a l u e O f D i a g r a m O b j e c t K e y a n y T y p e z b w N T n L X & g t ; & l t ; a : K e y & g t ; & l t ; K e y & g t ; L i n k s \ & a m p ; l t ; C o l u m n s \ S u m   o f   E P M 1 A 1 & a m p ; g t ; - & a m p ; l t ; M e a s u r e s \ E P M 1 A 1 & a m p ; g t ; \ M E A S U R E & l t ; / K e y & g t ; & l t ; / a : K e y & g t ; & l t ; a : V a l u e   i : t y p e = " M e a s u r e G r i d V i e w S t a t e I D i a g r a m L i n k E n d p o i n t " / & g t ; & l t ; / a : K e y V a l u e O f D i a g r a m O b j e c t K e y a n y T y p e z b w N T n L X & g t ; & l t ; / V i e w S t a t e s & g t ; & l t ; / D i a g r a m M a n a g e r . S e r i a l i z a b l e D i a g r a m & g t ; & l t ; / A r r a y O f D i a g r a m M a n a g e r . S e r i a l i z a b l e D i a g r a m & g t ; < / C u s t o m C o n t e n t > < / G e m i n i > 
</file>

<file path=customXml/item2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 E x p 5 7 0 0 M a i n 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 E x p 5 7 0 0 M a i n 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 C o l u m n s \ R p t < / K e y > < / a : K e y > < a : V a l u e   i : t y p e = " T a b l e W i d g e t B a s e V i e w S t a t e " / > < / a : K e y V a l u e O f D i a g r a m O b j e c t K e y a n y T y p e z b w N T n L X > < a : K e y V a l u e O f D i a g r a m O b j e c t K e y a n y T y p e z b w N T n L X > < a : K e y > < K e y > C o l u m n s \ R e c i p i e n t < / K e y > < / a : K e y > < a : V a l u e   i : t y p e = " T a b l e W i d g e t B a s e V i e w S t a t e " / > < / a : K e y V a l u e O f D i a g r a m O b j e c t K e y a n y T y p e z b w N T n L X > < a : K e y V a l u e O f D i a g r a m O b j e c t K e y a n y T y p e z b w N T n L X > < a : K e y > < K e y > C o l u m n s \ I n s p T y p e < / K e y > < / a : K e y > < a : V a l u e   i : t y p e = " T a b l e W i d g e t B a s e V i e w S t a t e " / > < / a : K e y V a l u e O f D i a g r a m O b j e c t K e y a n y T y p e z b w N T n L X > < a : K e y V a l u e O f D i a g r a m O b j e c t K e y a n y T y p e z b w N T n L X > < a : K e y > < K e y > C o l u m n s \ P r o j I n s p < / K e y > < / a : K e y > < a : V a l u e   i : t y p e = " T a b l e W i d g e t B a s e V i e w S t a t e " / > < / a : K e y V a l u e O f D i a g r a m O b j e c t K e y a n y T y p e z b w N T n L X > < a : K e y V a l u e O f D i a g r a m O b j e c t K e y a n y T y p e z b w N T n L X > < a : K e y > < K e y > C o l u m n s \ P r o j S a m p < / K e y > < / a : K e y > < a : V a l u e   i : t y p e = " T a b l e W i d g e t B a s e V i e w S t a t e " / > < / a : K e y V a l u e O f D i a g r a m O b j e c t K e y a n y T y p e z b w N T n L X > < a : K e y V a l u e O f D i a g r a m O b j e c t K e y a n y T y p e z b w N T n L X > < a : K e y > < K e y > C o l u m n s \ T o t S a m p < / K e y > < / a : K e y > < a : V a l u e   i : t y p e = " T a b l e W i d g e t B a s e V i e w S t a t e " / > < / a : K e y V a l u e O f D i a g r a m O b j e c t K e y a n y T y p e z b w N T n L X > < a : K e y V a l u e O f D i a g r a m O b j e c t K e y a n y T y p e z b w N T n L X > < a : K e y > < K e y > C o l u m n s \ S a m p P h y < / K e y > < / a : K e y > < a : V a l u e   i : t y p e = " T a b l e W i d g e t B a s e V i e w S t a t e " / > < / a : K e y V a l u e O f D i a g r a m O b j e c t K e y a n y T y p e z b w N T n L X > < a : K e y V a l u e O f D i a g r a m O b j e c t K e y a n y T y p e z b w N T n L X > < a : K e y > < K e y > C o l u m n s \ S a m p D o c < / K e y > < / a : K e y > < a : V a l u e   i : t y p e = " T a b l e W i d g e t B a s e V i e w S t a t e " / > < / a : K e y V a l u e O f D i a g r a m O b j e c t K e y a n y T y p e z b w N T n L X > < a : K e y V a l u e O f D i a g r a m O b j e c t K e y a n y T y p e z b w N T n L X > < a : K e y > < K e y > C o l u m n s \ T o t I n s p < / K e y > < / a : K e y > < a : V a l u e   i : t y p e = " T a b l e W i d g e t B a s e V i e w S t a t e " / > < / a : K e y V a l u e O f D i a g r a m O b j e c t K e y a n y T y p e z b w N T n L X > < a : K e y V a l u e O f D i a g r a m O b j e c t K e y a n y T y p e z b w N T n L X > < a : K e y > < K e y > C o l u m n s \ F e d F a c < / K e y > < / a : K e y > < a : V a l u e   i : t y p e = " T a b l e W i d g e t B a s e V i e w S t a t e " / > < / a : K e y V a l u e O f D i a g r a m O b j e c t K e y a n y T y p e z b w N T n L X > < a : K e y V a l u e O f D i a g r a m O b j e c t K e y a n y T y p e z b w N T n L X > < a : K e y > < K e y > C o l u m n s \ T o t A c t i o n s < / K e y > < / a : K e y > < a : V a l u e   i : t y p e = " T a b l e W i d g e t B a s e V i e w S t a t e " / > < / a : K e y V a l u e O f D i a g r a m O b j e c t K e y a n y T y p e z b w N T n L X > < a : K e y V a l u e O f D i a g r a m O b j e c t K e y a n y T y p e z b w N T n L X > < a : K e y > < K e y > C o l u m n s \ C C < / K e y > < / a : K e y > < a : V a l u e   i : t y p e = " T a b l e W i d g e t B a s e V i e w S t a t e " / > < / a : K e y V a l u e O f D i a g r a m O b j e c t K e y a n y T y p e z b w N T n L X > < a : K e y V a l u e O f D i a g r a m O b j e c t K e y a n y T y p e z b w N T n L X > < a : K e y > < K e y > C o l u m n s \ C R I M < / K e y > < / a : K e y > < a : V a l u e   i : t y p e = " T a b l e W i d g e t B a s e V i e w S t a t e " / > < / a : K e y V a l u e O f D i a g r a m O b j e c t K e y a n y T y p e z b w N T n L X > < a : K e y V a l u e O f D i a g r a m O b j e c t K e y a n y T y p e z b w N T n L X > < a : K e y > < K e y > C o l u m n s \ A d m i n < / K e y > < / a : K e y > < a : V a l u e   i : t y p e = " T a b l e W i d g e t B a s e V i e w S t a t e " / > < / a : K e y V a l u e O f D i a g r a m O b j e c t K e y a n y T y p e z b w N T n L X > < a : K e y V a l u e O f D i a g r a m O b j e c t K e y a n y T y p e z b w N T n L X > < a : K e y > < K e y > C o l u m n s \ C e r t S u s p < / K e y > < / a : K e y > < a : V a l u e   i : t y p e = " T a b l e W i d g e t B a s e V i e w S t a t e " / > < / a : K e y V a l u e O f D i a g r a m O b j e c t K e y a n y T y p e z b w N T n L X > < a : K e y V a l u e O f D i a g r a m O b j e c t K e y a n y T y p e z b w N T n L X > < a : K e y > < K e y > C o l u m n s \ C e r t R e v < / K e y > < / a : K e y > < a : V a l u e   i : t y p e = " T a b l e W i d g e t B a s e V i e w S t a t e " / > < / a : K e y V a l u e O f D i a g r a m O b j e c t K e y a n y T y p e z b w N T n L X > < a : K e y V a l u e O f D i a g r a m O b j e c t K e y a n y T y p e z b w N T n L X > < a : K e y > < K e y > C o l u m n s \ C e r t M o d < / K e y > < / a : K e y > < a : V a l u e   i : t y p e = " T a b l e W i d g e t B a s e V i e w S t a t e " / > < / a : K e y V a l u e O f D i a g r a m O b j e c t K e y a n y T y p e z b w N T n L X > < a : K e y V a l u e O f D i a g r a m O b j e c t K e y a n y T y p e z b w N T n L X > < a : K e y > < K e y > C o l u m n s \ W L < / K e y > < / a : K e y > < a : V a l u e   i : t y p e = " T a b l e W i d g e t B a s e V i e w S t a t e " / > < / a : K e y V a l u e O f D i a g r a m O b j e c t K e y a n y T y p e z b w N T n L X > < a : K e y V a l u e O f D i a g r a m O b j e c t K e y a n y T y p e z b w N T n L X > < a : K e y > < K e y > C o l u m n s \ S S U R O < / K e y > < / a : K e y > < a : V a l u e   i : t y p e = " T a b l e W i d g e t B a s e V i e w S t a t e " / > < / a : K e y V a l u e O f D i a g r a m O b j e c t K e y a n y T y p e z b w N T n L X > < a : K e y V a l u e O f D i a g r a m O b j e c t K e y a n y T y p e z b w N T n L X > < a : K e y > < K e y > C o l u m n s \ C s F w d < / K e y > < / a : K e y > < a : V a l u e   i : t y p e = " T a b l e W i d g e t B a s e V i e w S t a t e " / > < / a : K e y V a l u e O f D i a g r a m O b j e c t K e y a n y T y p e z b w N T n L X > < a : K e y V a l u e O f D i a g r a m O b j e c t K e y a n y T y p e z b w N T n L X > < a : K e y > < K e y > C o l u m n s \ O t h r E n f < / K e y > < / a : K e y > < a : V a l u e   i : t y p e = " T a b l e W i d g e t B a s e V i e w S t a t e " / > < / a : K e y V a l u e O f D i a g r a m O b j e c t K e y a n y T y p e z b w N T n L X > < a : K e y V a l u e O f D i a g r a m O b j e c t K e y a n y T y p e z b w N T n L X > < a : K e y > < K e y > C o l u m n s \ # F i n e s < / K e y > < / a : K e y > < a : V a l u e   i : t y p e = " T a b l e W i d g e t B a s e V i e w S t a t e " / > < / a : K e y V a l u e O f D i a g r a m O b j e c t K e y a n y T y p e z b w N T n L X > < a : K e y V a l u e O f D i a g r a m O b j e c t K e y a n y T y p e z b w N T n L X > < a : K e y > < K e y > C o l u m n s \ R p t P e r S t a r t < / K e y > < / a : K e y > < a : V a l u e   i : t y p e = " T a b l e W i d g e t B a s e V i e w S t a t e " / > < / a : K e y V a l u e O f D i a g r a m O b j e c t K e y a n y T y p e z b w N T n L X > < a : K e y V a l u e O f D i a g r a m O b j e c t K e y a n y T y p e z b w N T n L X > < a : K e y > < K e y > C o l u m n s \ R p t P e r E n d < / K e y > < / a : K e y > < a : V a l u e   i : t y p e = " T a b l e W i d g e t B a s e V i e w S t a t e " / > < / a : K e y V a l u e O f D i a g r a m O b j e c t K e y a n y T y p e z b w N T n L X > < a : K e y V a l u e O f D i a g r a m O b j e c t K e y a n y T y p e z b w N T n L X > < a : K e y > < K e y > C o l u m n s \ I n s p : A c c o m p - P r o j < / 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 C o l u m n s \ E n t i t y < / K e y > < / a : K e y > < a : V a l u e   i : t y p e = " T a b l e W i d g e t B a s e V i e w S t a t e " / > < / a : K e y V a l u e O f D i a g r a m O b j e c t K e y a n y T y p e z b w N T n L X > < a : K e y V a l u e O f D i a g r a m O b j e c t K e y a n y T y p e z b w N T n L X > < a : K e y > < K e y > C o l u m n s \ M F Y < / K e y > < / a : K e y > < a : V a l u e   i : t y p e = " T a b l e W i d g e t B a s e V i e w S t a t e " / > < / a : K e y V a l u e O f D i a g r a m O b j e c t K e y a n y T y p e z b w N T n L X > < a : K e y V a l u e O f D i a g r a m O b j e c t K e y a n y T y p e z b w N T n L X > < a : K e y > < K e y > C o l u m n s \ R P S t a r t < / K e y > < / a : K e y > < a : V a l u e   i : t y p e = " T a b l e W i d g e t B a s e V i e w S t a t e " / > < / a : K e y V a l u e O f D i a g r a m O b j e c t K e y a n y T y p e z b w N T n L X > < a : K e y V a l u e O f D i a g r a m O b j e c t K e y a n y T y p e z b w N T n L X > < a : K e y > < K e y > C o l u m n s \ R P E n d < / K e y > < / a : K e y > < a : V a l u e   i : t y p e = " T a b l e W i d g e t B a s e V i e w S t a t e " / > < / a : K e y V a l u e O f D i a g r a m O b j e c t K e y a n y T y p e z b w N T n L X > < a : K e y V a l u e O f D i a g r a m O b j e c t K e y a n y T y p e z b w N T n L X > < a : K e y > < K e y > C o l u m n s \ E P M 1 A 1 < / K e y > < / a : K e y > < a : V a l u e   i : t y p e = " T a b l e W i d g e t B a s e V i e w S t a t e " / > < / a : K e y V a l u e O f D i a g r a m O b j e c t K e y a n y T y p e z b w N T n L X > < a : K e y V a l u e O f D i a g r a m O b j e c t K e y a n y T y p e z b w N T n L X > < a : K e y > < K e y > C o l u m n s \ E P M 1 A 2 < / K e y > < / a : K e y > < a : V a l u e   i : t y p e = " T a b l e W i d g e t B a s e V i e w S t a t e " / > < / a : K e y V a l u e O f D i a g r a m O b j e c t K e y a n y T y p e z b w N T n L X > < a : K e y V a l u e O f D i a g r a m O b j e c t K e y a n y T y p e z b w N T n L X > < a : K e y > < K e y > C o l u m n s \ E P M 1 A 3 < / K e y > < / a : K e y > < a : V a l u e   i : t y p e = " T a b l e W i d g e t B a s e V i e w S t a t e " / > < / a : K e y V a l u e O f D i a g r a m O b j e c t K e y a n y T y p e z b w N T n L X > < a : K e y V a l u e O f D i a g r a m O b j e c t K e y a n y T y p e z b w N T n L X > < a : K e y > < K e y > C o l u m n s \ E P M 1 B 1 < / K e y > < / a : K e y > < a : V a l u e   i : t y p e = " T a b l e W i d g e t B a s e V i e w S t a t e " / > < / a : K e y V a l u e O f D i a g r a m O b j e c t K e y a n y T y p e z b w N T n L X > < a : K e y V a l u e O f D i a g r a m O b j e c t K e y a n y T y p e z b w N T n L X > < a : K e y > < K e y > C o l u m n s \ E P M 1 B 2 < / K e y > < / a : K e y > < a : V a l u e   i : t y p e = " T a b l e W i d g e t B a s e V i e w S t a t e " / > < / a : K e y V a l u e O f D i a g r a m O b j e c t K e y a n y T y p e z b w N T n L X > < a : K e y V a l u e O f D i a g r a m O b j e c t K e y a n y T y p e z b w N T n L X > < a : K e y > < K e y > C o l u m n s \ E P M 1 B 3 < / K e y > < / a : K e y > < a : V a l u e   i : t y p e = " T a b l e W i d g e t B a s e V i e w S t a t e " / > < / a : K e y V a l u e O f D i a g r a m O b j e c t K e y a n y T y p e z b w N T n L X > < a : K e y V a l u e O f D i a g r a m O b j e c t K e y a n y T y p e z b w N T n L X > < a : K e y > < K e y > C o l u m n s \ E P M 2 A 1 < / K e y > < / a : K e y > < a : V a l u e   i : t y p e = " T a b l e W i d g e t B a s e V i e w S t a t e " / > < / a : K e y V a l u e O f D i a g r a m O b j e c t K e y a n y T y p e z b w N T n L X > < a : K e y V a l u e O f D i a g r a m O b j e c t K e y a n y T y p e z b w N T n L X > < a : K e y > < K e y > C o l u m n s \ E P M 2 A 2 < / K e y > < / a : K e y > < a : V a l u e   i : t y p e = " T a b l e W i d g e t B a s e V i e w S t a t e " / > < / a : K e y V a l u e O f D i a g r a m O b j e c t K e y a n y T y p e z b w N T n L X > < a : K e y V a l u e O f D i a g r a m O b j e c t K e y a n y T y p e z b w N T n L X > < a : K e y > < K e y > C o l u m n s \ E P M 3 A 1 < / K e y > < / a : K e y > < a : V a l u e   i : t y p e = " T a b l e W i d g e t B a s e V i e w S t a t e " / > < / a : K e y V a l u e O f D i a g r a m O b j e c t K e y a n y T y p e z b w N T n L X > < a : K e y V a l u e O f D i a g r a m O b j e c t K e y a n y T y p e z b w N T n L X > < a : K e y > < K e y > C o l u m n s \ E P M 3 A 2 < / K e y > < / a : K e y > < a : V a l u e   i : t y p e = " T a b l e W i d g e t B a s e V i e w S t a t e " / > < / a : K e y V a l u e O f D i a g r a m O b j e c t K e y a n y T y p e z b w N T n L X > < a : K e y V a l u e O f D i a g r a m O b j e c t K e y a n y T y p e z b w N T n L X > < a : K e y > < K e y > C o l u m n s \ E P M 3 A 3 < / K e y > < / a : K e y > < a : V a l u e   i : t y p e = " T a b l e W i d g e t B a s e V i e w S t a t e " / > < / a : K e y V a l u e O f D i a g r a m O b j e c t K e y a n y T y p e z b w N T n L X > < a : K e y V a l u e O f D i a g r a m O b j e c t K e y a n y T y p e z b w N T n L X > < a : K e y > < K e y > C o l u m n s \ E P M 3 B 1 < / K e y > < / a : K e y > < a : V a l u e   i : t y p e = " T a b l e W i d g e t B a s e V i e w S t a t e " / > < / a : K e y V a l u e O f D i a g r a m O b j e c t K e y a n y T y p e z b w N T n L X > < a : K e y V a l u e O f D i a g r a m O b j e c t K e y a n y T y p e z b w N T n L X > < a : K e y > < K e y > C o l u m n s \ E P M 3 B 2 < / K e y > < / a : K e y > < a : V a l u e   i : t y p e = " T a b l e W i d g e t B a s e V i e w S t a t e " / > < / a : K e y V a l u e O f D i a g r a m O b j e c t K e y a n y T y p e z b w N T n L X > < a : K e y V a l u e O f D i a g r a m O b j e c t K e y a n y T y p e z b w N T n L X > < a : K e y > < K e y > C o l u m n s \ E P M 3 B 3 < / K e y > < / a : K e y > < a : V a l u e   i : t y p e = " T a b l e W i d g e t B a s e V i e w S t a t e " / > < / a : K e y V a l u e O f D i a g r a m O b j e c t K e y a n y T y p e z b w N T n L X > < a : K e y V a l u e O f D i a g r a m O b j e c t K e y a n y T y p e z b w N T n L X > < a : K e y > < K e y > C o l u m n s \ E P M 3 C 1 < / K e y > < / a : K e y > < a : V a l u e   i : t y p e = " T a b l e W i d g e t B a s e V i e w S t a t e " / > < / a : K e y V a l u e O f D i a g r a m O b j e c t K e y a n y T y p e z b w N T n L X > < a : K e y V a l u e O f D i a g r a m O b j e c t K e y a n y T y p e z b w N T n L X > < a : K e y > < K e y > C o l u m n s \ E P M 3 C 2 < / K e y > < / a : K e y > < a : V a l u e   i : t y p e = " T a b l e W i d g e t B a s e V i e w S t a t e " / > < / a : K e y V a l u e O f D i a g r a m O b j e c t K e y a n y T y p e z b w N T n L X > < a : K e y V a l u e O f D i a g r a m O b j e c t K e y a n y T y p e z b w N T n L X > < a : K e y > < K e y > C o l u m n s \ E P M 3 C 3 < / K e y > < / a : K e y > < a : V a l u e   i : t y p e = " T a b l e W i d g e t B a s e V i e w S t a t e " / > < / a : K e y V a l u e O f D i a g r a m O b j e c t K e y a n y T y p e z b w N T n L X > < a : K e y V a l u e O f D i a g r a m O b j e c t K e y a n y T y p e z b w N T n L X > < a : K e y > < K e y > C o l u m n s \ E P M 4 A 1 < / K e y > < / a : K e y > < a : V a l u e   i : t y p e = " T a b l e W i d g e t B a s e V i e w S t a t e " / > < / a : K e y V a l u e O f D i a g r a m O b j e c t K e y a n y T y p e z b w N T n L X > < a : K e y V a l u e O f D i a g r a m O b j e c t K e y a n y T y p e z b w N T n L X > < a : K e y > < K e y > C o l u m n s \ E P M 4 A 2 < / K e y > < / a : K e y > < a : V a l u e   i : t y p e = " T a b l e W i d g e t B a s e V i e w S t a t e " / > < / a : K e y V a l u e O f D i a g r a m O b j e c t K e y a n y T y p e z b w N T n L X > < a : K e y V a l u e O f D i a g r a m O b j e c t K e y a n y T y p e z b w N T n L X > < a : K e y > < K e y > C o l u m n s \ E P M 4 A 3 < / 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3.xml>��< ? x m l   v e r s i o n = " 1 . 0 "   e n c o d i n g = " U T F - 1 6 " ? > < G e m i n i   x m l n s = " h t t p : / / g e m i n i / p i v o t c u s t o m i z a t i o n / 7 1 b f 1 3 c 5 - 2 5 9 3 - 4 1 4 d - a 6 4 1 - 8 a 9 1 c 7 3 a f a 4 a " > < C u s t o m C o n t e n t > < ! [ C D A T A [ < ? x m l   v e r s i o n = " 1 . 0 "   e n c o d i n g = " u t f - 1 6 " ? > < S e t t i n g s > < H S l i c e r s S h a p e > 0 ; 0 ; 0 ; 0 < / H S l i c e r s S h a p e > < V S l i c e r s S h a p e > 0 ; 0 ; 0 ; 0 < / V S l i c e r s S h a p e > < S l i c e r S h e e t N a m e > I n s p   & a m p ;   E n f < / S l i c e r S h e e t N a m e > < S A H o s t H a s h > 1 9 2 4 9 9 4 0 5 2 < / S A H o s t H a s h > < G e m i n i F i e l d L i s t V i s i b l e > T r u e < / G e m i n i F i e l d L i s t V i s i b l e > < / S e t t i n g s > ] ] > < / C u s t o m C o n t e n t > < / G e m i n i > 
</file>

<file path=customXml/item4.xml>��< ? x m l   v e r s i o n = " 1 . 0 "   e n c o d i n g = " U T F - 1 6 " ? > < G e m i n i   x m l n s = " h t t p : / / g e m i n i / p i v o t c u s t o m i z a t i o n / T a b l e X M L _ T a b l e 6 - 5 e 9 b b f e 9 - e 8 6 d - 4 b d c - a 5 a e - 5 7 8 9 f 0 2 d d 9 d f " > < C u s t o m C o n t e n t > < ! [ C D A T A [ < T a b l e W i d g e t G r i d S e r i a l i z a t i o n   x m l n s : x s i = " h t t p : / / w w w . w 3 . o r g / 2 0 0 1 / X M L S c h e m a - i n s t a n c e "   x m l n s : x s d = " h t t p : / / w w w . w 3 . o r g / 2 0 0 1 / X M L S c h e m a " > < C o l u m n S u g g e s t e d T y p e   / > < C o l u m n F o r m a t   / > < C o l u m n A c c u r a c y   / > < C o l u m n C u r r e n c y S y m b o l   / > < C o l u m n P o s i t i v e P a t t e r n   / > < C o l u m n N e g a t i v e P a t t e r n   / > < C o l u m n W i d t h s > < i t e m > < k e y > < s t r i n g > E n t i t y < / s t r i n g > < / k e y > < v a l u e > < i n t > 8 8 < / i n t > < / v a l u e > < / i t e m > < i t e m > < k e y > < s t r i n g > M F Y < / s t r i n g > < / k e y > < v a l u e > < i n t > 7 7 < / i n t > < / v a l u e > < / i t e m > < i t e m > < k e y > < s t r i n g > R P S t a r t < / s t r i n g > < / k e y > < v a l u e > < i n t > 1 0 0 < / i n t > < / v a l u e > < / i t e m > < i t e m > < k e y > < s t r i n g > R P E n d < / s t r i n g > < / k e y > < v a l u e > < i n t > 9 2 < / i n t > < / v a l u e > < / i t e m > < i t e m > < k e y > < s t r i n g > E P M 1 A 1 < / s t r i n g > < / k e y > < v a l u e > < i n t > 1 0 9 < / i n t > < / v a l u e > < / i t e m > < i t e m > < k e y > < s t r i n g > E P M 1 A 2 < / s t r i n g > < / k e y > < v a l u e > < i n t > 1 0 9 < / i n t > < / v a l u e > < / i t e m > < i t e m > < k e y > < s t r i n g > E P M 1 A 3 < / s t r i n g > < / k e y > < v a l u e > < i n t > 1 0 9 < / i n t > < / v a l u e > < / i t e m > < i t e m > < k e y > < s t r i n g > E P M 1 B 1 < / s t r i n g > < / k e y > < v a l u e > < i n t > 1 0 8 < / i n t > < / v a l u e > < / i t e m > < i t e m > < k e y > < s t r i n g > E P M 1 B 2 < / s t r i n g > < / k e y > < v a l u e > < i n t > 1 0 8 < / i n t > < / v a l u e > < / i t e m > < i t e m > < k e y > < s t r i n g > E P M 1 B 3 < / s t r i n g > < / k e y > < v a l u e > < i n t > 1 0 8 < / i n t > < / v a l u e > < / i t e m > < i t e m > < k e y > < s t r i n g > E P M 2 A 1 < / s t r i n g > < / k e y > < v a l u e > < i n t > 1 0 9 < / i n t > < / v a l u e > < / i t e m > < i t e m > < k e y > < s t r i n g > E P M 2 A 2 < / s t r i n g > < / k e y > < v a l u e > < i n t > 1 0 9 < / i n t > < / v a l u e > < / i t e m > < i t e m > < k e y > < s t r i n g > E P M 3 A 1 < / s t r i n g > < / k e y > < v a l u e > < i n t > 1 0 9 < / i n t > < / v a l u e > < / i t e m > < i t e m > < k e y > < s t r i n g > E P M 3 A 2 < / s t r i n g > < / k e y > < v a l u e > < i n t > 1 0 9 < / i n t > < / v a l u e > < / i t e m > < i t e m > < k e y > < s t r i n g > E P M 3 A 3 < / s t r i n g > < / k e y > < v a l u e > < i n t > 1 0 9 < / i n t > < / v a l u e > < / i t e m > < i t e m > < k e y > < s t r i n g > E P M 3 B 1 < / s t r i n g > < / k e y > < v a l u e > < i n t > 1 0 8 < / i n t > < / v a l u e > < / i t e m > < i t e m > < k e y > < s t r i n g > E P M 3 B 2 < / s t r i n g > < / k e y > < v a l u e > < i n t > 1 0 8 < / i n t > < / v a l u e > < / i t e m > < i t e m > < k e y > < s t r i n g > E P M 3 B 3 < / s t r i n g > < / k e y > < v a l u e > < i n t > 1 0 8 < / i n t > < / v a l u e > < / i t e m > < i t e m > < k e y > < s t r i n g > E P M 3 C 1 < / s t r i n g > < / k e y > < v a l u e > < i n t > 1 0 8 < / i n t > < / v a l u e > < / i t e m > < i t e m > < k e y > < s t r i n g > E P M 3 C 2 < / s t r i n g > < / k e y > < v a l u e > < i n t > 1 0 8 < / i n t > < / v a l u e > < / i t e m > < i t e m > < k e y > < s t r i n g > E P M 3 C 3 < / s t r i n g > < / k e y > < v a l u e > < i n t > 1 0 8 < / i n t > < / v a l u e > < / i t e m > < i t e m > < k e y > < s t r i n g > E P M 4 A 1 < / s t r i n g > < / k e y > < v a l u e > < i n t > 1 0 9 < / i n t > < / v a l u e > < / i t e m > < i t e m > < k e y > < s t r i n g > E P M 4 A 2 < / s t r i n g > < / k e y > < v a l u e > < i n t > 1 0 9 < / i n t > < / v a l u e > < / i t e m > < i t e m > < k e y > < s t r i n g > E P M 4 A 3 < / s t r i n g > < / k e y > < v a l u e > < i n t > 1 0 9 < / i n t > < / v a l u e > < / i t e m > < / C o l u m n W i d t h s > < C o l u m n D i s p l a y I n d e x > < i t e m > < k e y > < s t r i n g > E n t i t y < / s t r i n g > < / k e y > < v a l u e > < i n t > 0 < / i n t > < / v a l u e > < / i t e m > < i t e m > < k e y > < s t r i n g > M F Y < / s t r i n g > < / k e y > < v a l u e > < i n t > 1 < / i n t > < / v a l u e > < / i t e m > < i t e m > < k e y > < s t r i n g > R P S t a r t < / s t r i n g > < / k e y > < v a l u e > < i n t > 2 < / i n t > < / v a l u e > < / i t e m > < i t e m > < k e y > < s t r i n g > R P E n d < / s t r i n g > < / k e y > < v a l u e > < i n t > 3 < / i n t > < / v a l u e > < / i t e m > < i t e m > < k e y > < s t r i n g > E P M 1 A 1 < / s t r i n g > < / k e y > < v a l u e > < i n t > 4 < / i n t > < / v a l u e > < / i t e m > < i t e m > < k e y > < s t r i n g > E P M 1 A 2 < / s t r i n g > < / k e y > < v a l u e > < i n t > 5 < / i n t > < / v a l u e > < / i t e m > < i t e m > < k e y > < s t r i n g > E P M 1 A 3 < / s t r i n g > < / k e y > < v a l u e > < i n t > 6 < / i n t > < / v a l u e > < / i t e m > < i t e m > < k e y > < s t r i n g > E P M 1 B 1 < / s t r i n g > < / k e y > < v a l u e > < i n t > 7 < / i n t > < / v a l u e > < / i t e m > < i t e m > < k e y > < s t r i n g > E P M 1 B 2 < / s t r i n g > < / k e y > < v a l u e > < i n t > 8 < / i n t > < / v a l u e > < / i t e m > < i t e m > < k e y > < s t r i n g > E P M 1 B 3 < / s t r i n g > < / k e y > < v a l u e > < i n t > 9 < / i n t > < / v a l u e > < / i t e m > < i t e m > < k e y > < s t r i n g > E P M 2 A 1 < / s t r i n g > < / k e y > < v a l u e > < i n t > 1 0 < / i n t > < / v a l u e > < / i t e m > < i t e m > < k e y > < s t r i n g > E P M 2 A 2 < / s t r i n g > < / k e y > < v a l u e > < i n t > 1 1 < / i n t > < / v a l u e > < / i t e m > < i t e m > < k e y > < s t r i n g > E P M 3 A 1 < / s t r i n g > < / k e y > < v a l u e > < i n t > 1 2 < / i n t > < / v a l u e > < / i t e m > < i t e m > < k e y > < s t r i n g > E P M 3 A 2 < / s t r i n g > < / k e y > < v a l u e > < i n t > 1 3 < / i n t > < / v a l u e > < / i t e m > < i t e m > < k e y > < s t r i n g > E P M 3 A 3 < / s t r i n g > < / k e y > < v a l u e > < i n t > 1 4 < / i n t > < / v a l u e > < / i t e m > < i t e m > < k e y > < s t r i n g > E P M 3 B 1 < / s t r i n g > < / k e y > < v a l u e > < i n t > 1 5 < / i n t > < / v a l u e > < / i t e m > < i t e m > < k e y > < s t r i n g > E P M 3 B 2 < / s t r i n g > < / k e y > < v a l u e > < i n t > 1 6 < / i n t > < / v a l u e > < / i t e m > < i t e m > < k e y > < s t r i n g > E P M 3 B 3 < / s t r i n g > < / k e y > < v a l u e > < i n t > 1 7 < / i n t > < / v a l u e > < / i t e m > < i t e m > < k e y > < s t r i n g > E P M 3 C 1 < / s t r i n g > < / k e y > < v a l u e > < i n t > 1 8 < / i n t > < / v a l u e > < / i t e m > < i t e m > < k e y > < s t r i n g > E P M 3 C 2 < / s t r i n g > < / k e y > < v a l u e > < i n t > 1 9 < / i n t > < / v a l u e > < / i t e m > < i t e m > < k e y > < s t r i n g > E P M 3 C 3 < / s t r i n g > < / k e y > < v a l u e > < i n t > 2 0 < / i n t > < / v a l u e > < / i t e m > < i t e m > < k e y > < s t r i n g > E P M 4 A 1 < / s t r i n g > < / k e y > < v a l u e > < i n t > 2 1 < / i n t > < / v a l u e > < / i t e m > < i t e m > < k e y > < s t r i n g > E P M 4 A 2 < / s t r i n g > < / k e y > < v a l u e > < i n t > 2 2 < / i n t > < / v a l u e > < / i t e m > < i t e m > < k e y > < s t r i n g > E P M 4 A 3 < / s t r i n g > < / k e y > < v a l u e > < i n t > 2 3 < / 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T a b l e O r d e r " > < C u s t o m C o n t e n t > < ! [ C D A T A [ E x p 5 7 0 0 M a i n - 2 7 d a 8 b 6 5 - 3 c b e - 4 8 d 7 - b e d e - 5 5 1 9 e 0 e 9 4 7 8 6 , T a b l e 6 - 5 e 9 b b f e 9 - e 8 6 d - 4 b d c - a 5 a e - 5 7 8 9 f 0 2 d d 9 d f ] ] > < / C u s t o m C o n t e n t > < / G e m i n i > 
</file>

<file path=customXml/item6.xml>��< ? x m l   v e r s i o n = " 1 . 0 "   e n c o d i n g = " U T F - 1 6 " ? > < G e m i n i   x m l n s = " h t t p : / / g e m i n i / p i v o t c u s t o m i z a t i o n / T a b l e C o u n t I n S a n d b o x " > < C u s t o m C o n t e n t > < ! [ C D A T A [ 2 ] ] > < / C u s t o m C o n t e n t > < / G e m i n i > 
</file>

<file path=customXml/item7.xml>��< ? x m l   v e r s i o n = " 1 . 0 "   e n c o d i n g = " U T F - 1 6 " ? > < G e m i n i   x m l n s = " h t t p : / / g e m i n i / p i v o t c u s t o m i z a t i o n / S a n d b o x N o n E m p t y " > < C u s t o m C o n t e n t > < ! [ C D A T A [ 1 ] ] > < / C u s t o m C o n t e n t > < / G e m i n i > 
</file>

<file path=customXml/item8.xml>��< ? x m l   v e r s i o n = " 1 . 0 "   e n c o d i n g = " U T F - 1 6 " ? > < G e m i n i   x m l n s = " h t t p : / / g e m i n i / p i v o t c u s t o m i z a t i o n / S h o w H i d d e n " > < C u s t o m C o n t e n t > < ! [ C D A T A [ T r u e ] ] > < / C u s t o m C o n t e n t > < / G e m i n i > 
</file>

<file path=customXml/item9.xml>��< ? x m l   v e r s i o n = " 1 . 0 "   e n c o d i n g = " U T F - 1 6 " ? > < G e m i n i   x m l n s = " h t t p : / / g e m i n i / p i v o t c u s t o m i z a t i o n / M a n u a l C a l c M o d e " > < C u s t o m C o n t e n t > < ! [ C D A T A [ F a l s e ] ] > < / C u s t o m C o n t e n t > < / G e m i n i > 
</file>

<file path=customXml/itemProps1.xml><?xml version="1.0" encoding="utf-8"?>
<ds:datastoreItem xmlns:ds="http://schemas.openxmlformats.org/officeDocument/2006/customXml" ds:itemID="{ABEE9BD3-D275-42D8-BF56-5B80AA9EF82F}">
  <ds:schemaRefs/>
</ds:datastoreItem>
</file>

<file path=customXml/itemProps10.xml><?xml version="1.0" encoding="utf-8"?>
<ds:datastoreItem xmlns:ds="http://schemas.openxmlformats.org/officeDocument/2006/customXml" ds:itemID="{7BA85D5C-2737-4B1C-9ECD-7488CAC67237}">
  <ds:schemaRefs/>
</ds:datastoreItem>
</file>

<file path=customXml/itemProps11.xml><?xml version="1.0" encoding="utf-8"?>
<ds:datastoreItem xmlns:ds="http://schemas.openxmlformats.org/officeDocument/2006/customXml" ds:itemID="{2F6297B5-2DA5-44C4-9A99-660FCD9DC5E1}">
  <ds:schemaRefs/>
</ds:datastoreItem>
</file>

<file path=customXml/itemProps12.xml><?xml version="1.0" encoding="utf-8"?>
<ds:datastoreItem xmlns:ds="http://schemas.openxmlformats.org/officeDocument/2006/customXml" ds:itemID="{2F164704-EACF-4284-B189-8A3A221981DE}">
  <ds:schemaRefs/>
</ds:datastoreItem>
</file>

<file path=customXml/itemProps13.xml><?xml version="1.0" encoding="utf-8"?>
<ds:datastoreItem xmlns:ds="http://schemas.openxmlformats.org/officeDocument/2006/customXml" ds:itemID="{D536999A-4FAE-49D4-A9EA-377A64F9A6C2}">
  <ds:schemaRefs/>
</ds:datastoreItem>
</file>

<file path=customXml/itemProps14.xml><?xml version="1.0" encoding="utf-8"?>
<ds:datastoreItem xmlns:ds="http://schemas.openxmlformats.org/officeDocument/2006/customXml" ds:itemID="{08B32D58-C566-408B-AF27-DAC2DBA3D9BA}">
  <ds:schemaRefs/>
</ds:datastoreItem>
</file>

<file path=customXml/itemProps15.xml><?xml version="1.0" encoding="utf-8"?>
<ds:datastoreItem xmlns:ds="http://schemas.openxmlformats.org/officeDocument/2006/customXml" ds:itemID="{5DB12763-DD94-434F-A6CA-7032AB2FF66F}">
  <ds:schemaRefs/>
</ds:datastoreItem>
</file>

<file path=customXml/itemProps16.xml><?xml version="1.0" encoding="utf-8"?>
<ds:datastoreItem xmlns:ds="http://schemas.openxmlformats.org/officeDocument/2006/customXml" ds:itemID="{C79D7561-C3A9-4CBB-8962-8A259A3D7F34}">
  <ds:schemaRefs/>
</ds:datastoreItem>
</file>

<file path=customXml/itemProps17.xml><?xml version="1.0" encoding="utf-8"?>
<ds:datastoreItem xmlns:ds="http://schemas.openxmlformats.org/officeDocument/2006/customXml" ds:itemID="{1D6410E9-B447-4995-A90E-DF8329458D28}">
  <ds:schemaRefs/>
</ds:datastoreItem>
</file>

<file path=customXml/itemProps18.xml><?xml version="1.0" encoding="utf-8"?>
<ds:datastoreItem xmlns:ds="http://schemas.openxmlformats.org/officeDocument/2006/customXml" ds:itemID="{23DA732E-D683-4F6D-BF27-E83A95DE3A11}">
  <ds:schemaRefs/>
</ds:datastoreItem>
</file>

<file path=customXml/itemProps19.xml><?xml version="1.0" encoding="utf-8"?>
<ds:datastoreItem xmlns:ds="http://schemas.openxmlformats.org/officeDocument/2006/customXml" ds:itemID="{4EC300DD-C4CF-43F2-811F-5A14DB775299}">
  <ds:schemaRefs/>
</ds:datastoreItem>
</file>

<file path=customXml/itemProps2.xml><?xml version="1.0" encoding="utf-8"?>
<ds:datastoreItem xmlns:ds="http://schemas.openxmlformats.org/officeDocument/2006/customXml" ds:itemID="{512263DF-D666-422A-80EC-736AB5F19FF6}">
  <ds:schemaRefs/>
</ds:datastoreItem>
</file>

<file path=customXml/itemProps20.xml><?xml version="1.0" encoding="utf-8"?>
<ds:datastoreItem xmlns:ds="http://schemas.openxmlformats.org/officeDocument/2006/customXml" ds:itemID="{6D1C1DA8-D776-43FE-956D-7475F692D983}">
  <ds:schemaRefs/>
</ds:datastoreItem>
</file>

<file path=customXml/itemProps3.xml><?xml version="1.0" encoding="utf-8"?>
<ds:datastoreItem xmlns:ds="http://schemas.openxmlformats.org/officeDocument/2006/customXml" ds:itemID="{F8CC9E13-09AB-4B5A-A2CE-424E20B733CE}">
  <ds:schemaRefs/>
</ds:datastoreItem>
</file>

<file path=customXml/itemProps4.xml><?xml version="1.0" encoding="utf-8"?>
<ds:datastoreItem xmlns:ds="http://schemas.openxmlformats.org/officeDocument/2006/customXml" ds:itemID="{8CB02770-2E70-48B8-8B4E-5D517624CCF8}">
  <ds:schemaRefs/>
</ds:datastoreItem>
</file>

<file path=customXml/itemProps5.xml><?xml version="1.0" encoding="utf-8"?>
<ds:datastoreItem xmlns:ds="http://schemas.openxmlformats.org/officeDocument/2006/customXml" ds:itemID="{3E71E12B-1383-4B19-9A15-1A72DA8083AA}">
  <ds:schemaRefs/>
</ds:datastoreItem>
</file>

<file path=customXml/itemProps6.xml><?xml version="1.0" encoding="utf-8"?>
<ds:datastoreItem xmlns:ds="http://schemas.openxmlformats.org/officeDocument/2006/customXml" ds:itemID="{1EAABC87-BCB3-45CD-8D0F-974AA46C773E}">
  <ds:schemaRefs/>
</ds:datastoreItem>
</file>

<file path=customXml/itemProps7.xml><?xml version="1.0" encoding="utf-8"?>
<ds:datastoreItem xmlns:ds="http://schemas.openxmlformats.org/officeDocument/2006/customXml" ds:itemID="{C8156F9B-0209-4878-B211-50C7112CA323}">
  <ds:schemaRefs/>
</ds:datastoreItem>
</file>

<file path=customXml/itemProps8.xml><?xml version="1.0" encoding="utf-8"?>
<ds:datastoreItem xmlns:ds="http://schemas.openxmlformats.org/officeDocument/2006/customXml" ds:itemID="{CACA5CD0-8E1D-4E1E-974B-C17D6D4291F4}">
  <ds:schemaRefs/>
</ds:datastoreItem>
</file>

<file path=customXml/itemProps9.xml><?xml version="1.0" encoding="utf-8"?>
<ds:datastoreItem xmlns:ds="http://schemas.openxmlformats.org/officeDocument/2006/customXml" ds:itemID="{ACCF3B15-7DFF-4D7B-9F01-9577BAB86C5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Start</vt:lpstr>
      <vt:lpstr>Narrative</vt:lpstr>
      <vt:lpstr>Bdgt</vt:lpstr>
      <vt:lpstr>Budget</vt:lpstr>
      <vt:lpstr>Work Plan and Reports</vt:lpstr>
      <vt:lpstr>Outcomes</vt:lpstr>
      <vt:lpstr>5700 Main</vt:lpstr>
      <vt:lpstr>5700 Main (2)</vt:lpstr>
      <vt:lpstr>5700 WPS</vt:lpstr>
      <vt:lpstr>5700 CC</vt:lpstr>
      <vt:lpstr>Performance Measures</vt:lpstr>
      <vt:lpstr>ICR Info</vt:lpstr>
      <vt:lpstr>'5700 Main (2)'!GGActivities15</vt:lpstr>
      <vt:lpstr>GGActivities15</vt:lpstr>
      <vt:lpstr>Narrative!Print_Area</vt:lpstr>
      <vt:lpstr>'Performance Measures'!Print_Area</vt:lpstr>
      <vt:lpstr>Start!Print_Area</vt:lpstr>
      <vt:lpstr>Print_Measures</vt:lpstr>
      <vt:lpstr>Narrative!Print_Narrative</vt:lpstr>
      <vt:lpstr>Print_Start</vt:lpstr>
      <vt:lpstr>'Work Plan and Reports'!Print_Titles</vt:lpstr>
      <vt:lpstr>Start!Start</vt:lpstr>
      <vt:lpstr>Start</vt:lpstr>
      <vt:lpstr>'5700 Main (2)'!tblMeasures</vt:lpstr>
      <vt:lpstr>tblMeasures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2016-03-16T21:55:41Z</dcterms:created>
  <dcterms:modified xsi:type="dcterms:W3CDTF">2020-06-04T19:04:04Z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89b2de7278f44fa1bf09bd60737ba142</vt:lpwstr>
  </property>
</Properties>
</file>