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defaultThemeVersion="124226"/>
  <mc:AlternateContent xmlns:mc="http://schemas.openxmlformats.org/markup-compatibility/2006">
    <mc:Choice Requires="x15">
      <x15ac:absPath xmlns:x15ac="http://schemas.microsoft.com/office/spreadsheetml/2010/11/ac" url="https://usepa-my.sharepoint.com/personal/arcari_christine_epa_gov/Documents/ORCR files/Tribal/"/>
    </mc:Choice>
  </mc:AlternateContent>
  <bookViews>
    <workbookView xWindow="0" yWindow="0" windowWidth="19200" windowHeight="11595" tabRatio="809"/>
  </bookViews>
  <sheets>
    <sheet name="Introduction" sheetId="13" r:id="rId1"/>
    <sheet name="Planning" sheetId="4" r:id="rId2"/>
    <sheet name="Financial Viability" sheetId="1" r:id="rId3"/>
    <sheet name="Management" sheetId="2" r:id="rId4"/>
    <sheet name="Staffing" sheetId="3" r:id="rId5"/>
    <sheet name="Operations" sheetId="5" r:id="rId6"/>
    <sheet name="Coordination" sheetId="6" r:id="rId7"/>
    <sheet name="Compliance &amp; Enforcement" sheetId="7" r:id="rId8"/>
    <sheet name="My Results" sheetId="8" r:id="rId9"/>
    <sheet name="Print Instructions" sheetId="12" r:id="rId10"/>
    <sheet name="Key" sheetId="14" r:id="rId11"/>
    <sheet name="Recom" sheetId="15" r:id="rId12"/>
    <sheet name="Sheet3" sheetId="18" r:id="rId13"/>
  </sheets>
  <definedNames>
    <definedName name="_xlnm.Print_Area" localSheetId="7">'Compliance &amp; Enforcement'!$A$1:$B$40</definedName>
    <definedName name="_xlnm.Print_Area" localSheetId="6">Coordination!$A$1:$B$32</definedName>
    <definedName name="_xlnm.Print_Area" localSheetId="2">'Financial Viability'!$A$1:$B$55</definedName>
    <definedName name="_xlnm.Print_Area" localSheetId="0">Introduction!$A$1:$B$42</definedName>
    <definedName name="_xlnm.Print_Area" localSheetId="3">Management!$A$1:$B$30</definedName>
    <definedName name="_xlnm.Print_Area" localSheetId="8">'My Results'!$A$1:$F$142</definedName>
    <definedName name="_xlnm.Print_Area" localSheetId="5">Operations!$A$1:$B$48</definedName>
    <definedName name="_xlnm.Print_Area" localSheetId="1">Planning!$A$1:$B$63</definedName>
    <definedName name="_xlnm.Print_Area" localSheetId="4">Staffing!$A$1:$B$46</definedName>
    <definedName name="_xlnm.Print_Titles" localSheetId="7">'Compliance &amp; Enforcement'!$1:$3</definedName>
    <definedName name="_xlnm.Print_Titles" localSheetId="6">Coordination!$1:$3</definedName>
    <definedName name="_xlnm.Print_Titles" localSheetId="2">'Financial Viability'!$1:$3</definedName>
    <definedName name="_xlnm.Print_Titles" localSheetId="3">Management!$1:$3</definedName>
    <definedName name="_xlnm.Print_Titles" localSheetId="8">'My Results'!$1:$4</definedName>
    <definedName name="_xlnm.Print_Titles" localSheetId="5">Operations!$1:$3</definedName>
    <definedName name="_xlnm.Print_Titles" localSheetId="1">Planning!$1:$3</definedName>
    <definedName name="_xlnm.Print_Titles" localSheetId="4">Staffing!$1:$3</definedName>
    <definedName name="range">'Financial Viability'!#REF!</definedName>
    <definedName name="Z_B96E57B6_0AD0_4EDE_BC6E_3CBC04BF3917_.wvu.PrintArea" localSheetId="6" hidden="1">Coordination!$A$1:$B$32</definedName>
    <definedName name="Z_B96E57B6_0AD0_4EDE_BC6E_3CBC04BF3917_.wvu.PrintArea" localSheetId="8" hidden="1">'My Results'!$A$11:$B$20</definedName>
    <definedName name="Z_B96E57B6_0AD0_4EDE_BC6E_3CBC04BF3917_.wvu.PrintArea" localSheetId="5" hidden="1">Operations!$A$1:$B$48</definedName>
    <definedName name="Z_B96E57B6_0AD0_4EDE_BC6E_3CBC04BF3917_.wvu.PrintArea" localSheetId="1" hidden="1">Planning!$A$1:$B$46</definedName>
    <definedName name="Z_B96E57B6_0AD0_4EDE_BC6E_3CBC04BF3917_.wvu.PrintArea" localSheetId="9" hidden="1">'Print Instructions'!$A$12:$C$13</definedName>
  </definedNames>
  <calcPr calcId="171027"/>
  <customWorkbookViews>
    <customWorkbookView name="Workbook" guid="{B96E57B6-0AD0-4EDE-BC6E-3CBC04BF3917}" maximized="1" windowWidth="863" windowHeight="666" tabRatio="809" activeSheetId="4"/>
  </customWorkbookViews>
</workbook>
</file>

<file path=xl/calcChain.xml><?xml version="1.0" encoding="utf-8"?>
<calcChain xmlns="http://schemas.openxmlformats.org/spreadsheetml/2006/main">
  <c r="A12" i="8" l="1"/>
  <c r="A5" i="7"/>
  <c r="A4" i="7"/>
  <c r="A5" i="6"/>
  <c r="A4" i="6"/>
  <c r="A5" i="5"/>
  <c r="A4" i="5"/>
  <c r="A5" i="3"/>
  <c r="A4" i="3"/>
  <c r="A5" i="2"/>
  <c r="A4" i="2"/>
  <c r="A5" i="1"/>
  <c r="A4" i="1"/>
  <c r="X8" i="8" l="1"/>
  <c r="X7" i="8"/>
  <c r="X6" i="8"/>
  <c r="E13" i="14"/>
  <c r="B13" i="14" s="1"/>
  <c r="D13" i="14"/>
  <c r="Y8" i="8" s="1"/>
  <c r="E12" i="14"/>
  <c r="B11" i="14" s="1"/>
  <c r="D12" i="14"/>
  <c r="Y7" i="8" s="1"/>
  <c r="B1" i="15"/>
  <c r="A1" i="15"/>
  <c r="B102" i="15"/>
  <c r="B12" i="14" l="1"/>
  <c r="B98" i="15"/>
  <c r="B94" i="15"/>
  <c r="B90" i="15"/>
  <c r="B86" i="15"/>
  <c r="B82" i="15"/>
  <c r="B78" i="15"/>
  <c r="B74" i="15"/>
  <c r="B70" i="15"/>
  <c r="B66" i="15"/>
  <c r="B62" i="15"/>
  <c r="B58" i="15"/>
  <c r="B54" i="15"/>
  <c r="B50" i="15"/>
  <c r="B46" i="15"/>
  <c r="B42" i="15"/>
  <c r="B38" i="15"/>
  <c r="B34" i="15"/>
  <c r="B30" i="15"/>
  <c r="B26" i="15"/>
  <c r="B22" i="15"/>
  <c r="B18" i="15"/>
  <c r="B14" i="15"/>
  <c r="B10" i="15"/>
  <c r="B6" i="15"/>
  <c r="B2" i="15"/>
  <c r="D87" i="14"/>
  <c r="D86" i="14"/>
  <c r="D81" i="14"/>
  <c r="D80" i="14"/>
  <c r="D79" i="14"/>
  <c r="D74" i="14"/>
  <c r="D73" i="14"/>
  <c r="D72" i="14"/>
  <c r="D71" i="14"/>
  <c r="D66" i="14"/>
  <c r="D65" i="14"/>
  <c r="D64" i="14"/>
  <c r="D63" i="14"/>
  <c r="D62" i="14"/>
  <c r="D57" i="14"/>
  <c r="D56" i="14"/>
  <c r="D55" i="14"/>
  <c r="D50" i="14"/>
  <c r="D49" i="14"/>
  <c r="D48" i="14"/>
  <c r="D43" i="14"/>
  <c r="D42" i="14"/>
  <c r="D41" i="14"/>
  <c r="D40" i="14"/>
  <c r="D39" i="14"/>
  <c r="D38" i="14"/>
  <c r="A50" i="8"/>
  <c r="A49" i="8"/>
  <c r="B26" i="14"/>
  <c r="C15" i="14" l="1"/>
  <c r="B23" i="14"/>
  <c r="A84" i="14" s="1"/>
  <c r="B89" i="14" s="1"/>
  <c r="B22" i="14"/>
  <c r="A77" i="14" s="1"/>
  <c r="B83" i="14" s="1"/>
  <c r="B21" i="14"/>
  <c r="A69" i="14" s="1"/>
  <c r="B76" i="14" s="1"/>
  <c r="B20" i="14"/>
  <c r="A60" i="14" s="1"/>
  <c r="B68" i="14" s="1"/>
  <c r="B19" i="14"/>
  <c r="A53" i="14" s="1"/>
  <c r="B59" i="14" s="1"/>
  <c r="B18" i="14"/>
  <c r="A46" i="14" s="1"/>
  <c r="B52" i="14" s="1"/>
  <c r="B17" i="14"/>
  <c r="A36" i="14" s="1"/>
  <c r="B45" i="14" s="1"/>
  <c r="M23" i="14"/>
  <c r="H23" i="14"/>
  <c r="R22" i="14"/>
  <c r="M22" i="14"/>
  <c r="H22" i="14"/>
  <c r="W21" i="14"/>
  <c r="R21" i="14"/>
  <c r="M21" i="14"/>
  <c r="H21" i="14"/>
  <c r="AB20" i="14"/>
  <c r="W20" i="14"/>
  <c r="R20" i="14"/>
  <c r="M20" i="14"/>
  <c r="H20" i="14"/>
  <c r="R19" i="14"/>
  <c r="M19" i="14"/>
  <c r="H19" i="14"/>
  <c r="R18" i="14"/>
  <c r="M18" i="14"/>
  <c r="H18" i="14"/>
  <c r="AG17" i="14"/>
  <c r="AB17" i="14"/>
  <c r="W17" i="14"/>
  <c r="R17" i="14"/>
  <c r="M17" i="14"/>
  <c r="H17" i="14"/>
  <c r="L16" i="14"/>
  <c r="Q16" i="14" s="1"/>
  <c r="V16" i="14" s="1"/>
  <c r="AA16" i="14" s="1"/>
  <c r="AF16" i="14" s="1"/>
  <c r="AK16" i="14" s="1"/>
  <c r="K16" i="14"/>
  <c r="P16" i="14" s="1"/>
  <c r="U16" i="14" s="1"/>
  <c r="Z16" i="14" s="1"/>
  <c r="AE16" i="14" s="1"/>
  <c r="AJ16" i="14" s="1"/>
  <c r="J16" i="14"/>
  <c r="O16" i="14" s="1"/>
  <c r="T16" i="14" s="1"/>
  <c r="Y16" i="14" s="1"/>
  <c r="AD16" i="14" s="1"/>
  <c r="AI16" i="14" s="1"/>
  <c r="I16" i="14"/>
  <c r="N16" i="14" s="1"/>
  <c r="S16" i="14" s="1"/>
  <c r="X16" i="14" s="1"/>
  <c r="AC16" i="14" s="1"/>
  <c r="AH16" i="14" s="1"/>
  <c r="H16" i="14"/>
  <c r="M16" i="14" s="1"/>
  <c r="R16" i="14" s="1"/>
  <c r="W16" i="14" s="1"/>
  <c r="AB16" i="14" s="1"/>
  <c r="AG16" i="14" s="1"/>
  <c r="B88" i="14"/>
  <c r="D88" i="14"/>
  <c r="E86" i="14"/>
  <c r="G86" i="14"/>
  <c r="H86" i="14" s="1"/>
  <c r="L23" i="14" s="1"/>
  <c r="N23" i="14"/>
  <c r="E87" i="14"/>
  <c r="G87" i="14"/>
  <c r="H87" i="14" s="1"/>
  <c r="Q23" i="14" s="1"/>
  <c r="C88" i="14"/>
  <c r="C23" i="14" s="1"/>
  <c r="D34" i="14" s="1"/>
  <c r="H85" i="14"/>
  <c r="G85" i="14"/>
  <c r="F85" i="14"/>
  <c r="E85" i="14"/>
  <c r="D85" i="14"/>
  <c r="C85" i="14"/>
  <c r="B85" i="14"/>
  <c r="B82" i="14"/>
  <c r="I22" i="14"/>
  <c r="E79" i="14"/>
  <c r="G79" i="14"/>
  <c r="H79" i="14" s="1"/>
  <c r="L22" i="14" s="1"/>
  <c r="D82" i="14"/>
  <c r="E80" i="14"/>
  <c r="F80" i="14" s="1"/>
  <c r="G80" i="14"/>
  <c r="H80" i="14" s="1"/>
  <c r="Q22" i="14" s="1"/>
  <c r="S22" i="14"/>
  <c r="E81" i="14"/>
  <c r="G81" i="14"/>
  <c r="H81" i="14" s="1"/>
  <c r="V22" i="14" s="1"/>
  <c r="C82" i="14"/>
  <c r="C22" i="14" s="1"/>
  <c r="D33" i="14" s="1"/>
  <c r="H78" i="14"/>
  <c r="G78" i="14"/>
  <c r="F78" i="14"/>
  <c r="E78" i="14"/>
  <c r="D78" i="14"/>
  <c r="C78" i="14"/>
  <c r="B78" i="14"/>
  <c r="B75" i="14"/>
  <c r="I21" i="14"/>
  <c r="E71" i="14"/>
  <c r="G71" i="14"/>
  <c r="H71" i="14" s="1"/>
  <c r="L21" i="14" s="1"/>
  <c r="N21" i="14"/>
  <c r="E72" i="14"/>
  <c r="G72" i="14"/>
  <c r="H72" i="14" s="1"/>
  <c r="Q21" i="14" s="1"/>
  <c r="S21" i="14"/>
  <c r="E73" i="14"/>
  <c r="G73" i="14"/>
  <c r="H73" i="14" s="1"/>
  <c r="V21" i="14" s="1"/>
  <c r="X21" i="14"/>
  <c r="E74" i="14"/>
  <c r="G74" i="14"/>
  <c r="H74" i="14" s="1"/>
  <c r="AA21" i="14" s="1"/>
  <c r="C75" i="14"/>
  <c r="C21" i="14" s="1"/>
  <c r="D32" i="14" s="1"/>
  <c r="H70" i="14"/>
  <c r="G70" i="14"/>
  <c r="F70" i="14"/>
  <c r="E70" i="14"/>
  <c r="D70" i="14"/>
  <c r="C70" i="14"/>
  <c r="B70" i="14"/>
  <c r="B67" i="14"/>
  <c r="C67" i="14"/>
  <c r="C20" i="14" s="1"/>
  <c r="D31" i="14" s="1"/>
  <c r="G66" i="14"/>
  <c r="E66" i="14"/>
  <c r="AC20" i="14"/>
  <c r="G65" i="14"/>
  <c r="E65" i="14"/>
  <c r="G64" i="14"/>
  <c r="E64" i="14"/>
  <c r="H64" i="14"/>
  <c r="V20" i="14" s="1"/>
  <c r="G63" i="14"/>
  <c r="E63" i="14"/>
  <c r="O20" i="14" s="1"/>
  <c r="G62" i="14"/>
  <c r="E62" i="14"/>
  <c r="I20" i="14"/>
  <c r="H61" i="14"/>
  <c r="G61" i="14"/>
  <c r="F61" i="14"/>
  <c r="E61" i="14"/>
  <c r="D61" i="14"/>
  <c r="C61" i="14"/>
  <c r="B61" i="14"/>
  <c r="B58" i="14"/>
  <c r="I19" i="14"/>
  <c r="E55" i="14"/>
  <c r="G55" i="14"/>
  <c r="H55" i="14" s="1"/>
  <c r="L19" i="14" s="1"/>
  <c r="N19" i="14"/>
  <c r="E56" i="14"/>
  <c r="G56" i="14"/>
  <c r="H56" i="14" s="1"/>
  <c r="Q19" i="14" s="1"/>
  <c r="S19" i="14"/>
  <c r="E57" i="14"/>
  <c r="T19" i="14" s="1"/>
  <c r="G57" i="14"/>
  <c r="C58" i="14"/>
  <c r="C19" i="14" s="1"/>
  <c r="D30" i="14" s="1"/>
  <c r="H54" i="14"/>
  <c r="G54" i="14"/>
  <c r="F54" i="14"/>
  <c r="E54" i="14"/>
  <c r="D54" i="14"/>
  <c r="C54" i="14"/>
  <c r="B54" i="14"/>
  <c r="B51" i="14"/>
  <c r="C51" i="14"/>
  <c r="C18" i="14" s="1"/>
  <c r="D29" i="14" s="1"/>
  <c r="G50" i="14"/>
  <c r="E50" i="14"/>
  <c r="T18" i="14" s="1"/>
  <c r="G49" i="14"/>
  <c r="E49" i="14"/>
  <c r="N18" i="14"/>
  <c r="G48" i="14"/>
  <c r="E48" i="14"/>
  <c r="I18" i="14"/>
  <c r="H47" i="14"/>
  <c r="G47" i="14"/>
  <c r="F47" i="14"/>
  <c r="E47" i="14"/>
  <c r="D47" i="14"/>
  <c r="C47" i="14"/>
  <c r="B47" i="14"/>
  <c r="C44" i="14"/>
  <c r="C17" i="14" s="1"/>
  <c r="D28" i="14" s="1"/>
  <c r="G43" i="14"/>
  <c r="E43" i="14"/>
  <c r="AI17" i="14" s="1"/>
  <c r="G42" i="14"/>
  <c r="E42" i="14"/>
  <c r="AC17" i="14"/>
  <c r="G41" i="14"/>
  <c r="E41" i="14"/>
  <c r="H41" i="14"/>
  <c r="AA17" i="14" s="1"/>
  <c r="G40" i="14"/>
  <c r="E40" i="14"/>
  <c r="S17" i="14"/>
  <c r="G39" i="14"/>
  <c r="H39" i="14" s="1"/>
  <c r="Q17" i="14" s="1"/>
  <c r="E39" i="14"/>
  <c r="G38" i="14"/>
  <c r="E38" i="14"/>
  <c r="I17" i="14"/>
  <c r="B1" i="14"/>
  <c r="C1" i="14" s="1"/>
  <c r="A1" i="7" s="1"/>
  <c r="A5" i="4"/>
  <c r="A4" i="4"/>
  <c r="C2" i="14"/>
  <c r="A2" i="7" s="1"/>
  <c r="A1" i="8"/>
  <c r="A3" i="8"/>
  <c r="F63" i="14" l="1"/>
  <c r="P20" i="14" s="1"/>
  <c r="F96" i="8" s="1"/>
  <c r="B97" i="8" s="1"/>
  <c r="F50" i="14"/>
  <c r="U18" i="14" s="1"/>
  <c r="F72" i="8" s="1"/>
  <c r="B73" i="8" s="1"/>
  <c r="F43" i="14"/>
  <c r="AJ17" i="14" s="1"/>
  <c r="F59" i="8" s="1"/>
  <c r="B60" i="8" s="1"/>
  <c r="E82" i="14"/>
  <c r="E22" i="14" s="1"/>
  <c r="F57" i="14"/>
  <c r="U19" i="14" s="1"/>
  <c r="F85" i="8" s="1"/>
  <c r="B86" i="8" s="1"/>
  <c r="B29" i="14"/>
  <c r="B55" i="1" s="1"/>
  <c r="A26" i="15"/>
  <c r="B31" i="14"/>
  <c r="A92" i="8" s="1"/>
  <c r="A50" i="15"/>
  <c r="B33" i="14"/>
  <c r="B32" i="6" s="1"/>
  <c r="A86" i="15"/>
  <c r="E88" i="14"/>
  <c r="E23" i="14" s="1"/>
  <c r="B28" i="14"/>
  <c r="A47" i="8" s="1"/>
  <c r="A2" i="15"/>
  <c r="B30" i="14"/>
  <c r="A79" i="8" s="1"/>
  <c r="A38" i="15"/>
  <c r="B32" i="14"/>
  <c r="A109" i="8" s="1"/>
  <c r="A70" i="15"/>
  <c r="B34" i="14"/>
  <c r="A137" i="8" s="1"/>
  <c r="A98" i="15"/>
  <c r="B9" i="8"/>
  <c r="A5" i="15"/>
  <c r="A9" i="15" s="1"/>
  <c r="A13" i="15" s="1"/>
  <c r="A17" i="15" s="1"/>
  <c r="A21" i="15" s="1"/>
  <c r="A25" i="15" s="1"/>
  <c r="A29" i="15" s="1"/>
  <c r="A33" i="15" s="1"/>
  <c r="A37" i="15" s="1"/>
  <c r="A41" i="15" s="1"/>
  <c r="A45" i="15" s="1"/>
  <c r="A49" i="15" s="1"/>
  <c r="A53" i="15" s="1"/>
  <c r="A57" i="15" s="1"/>
  <c r="A61" i="15" s="1"/>
  <c r="A65" i="15" s="1"/>
  <c r="A69" i="15" s="1"/>
  <c r="A73" i="15" s="1"/>
  <c r="A77" i="15" s="1"/>
  <c r="A81" i="15" s="1"/>
  <c r="A85" i="15" s="1"/>
  <c r="A89" i="15" s="1"/>
  <c r="A93" i="15" s="1"/>
  <c r="A97" i="15" s="1"/>
  <c r="A101" i="15" s="1"/>
  <c r="A105" i="15" s="1"/>
  <c r="C8" i="14"/>
  <c r="G75" i="14"/>
  <c r="J17" i="14"/>
  <c r="F38" i="14"/>
  <c r="K17" i="14" s="1"/>
  <c r="F49" i="8" s="1"/>
  <c r="B50" i="8" s="1"/>
  <c r="T17" i="14"/>
  <c r="F40" i="14"/>
  <c r="AD17" i="14"/>
  <c r="F42" i="14"/>
  <c r="AE17" i="14" s="1"/>
  <c r="F57" i="8" s="1"/>
  <c r="B58" i="8" s="1"/>
  <c r="J18" i="14"/>
  <c r="F48" i="14"/>
  <c r="K18" i="14" s="1"/>
  <c r="F68" i="8" s="1"/>
  <c r="B69" i="8" s="1"/>
  <c r="J19" i="14"/>
  <c r="F55" i="14"/>
  <c r="K19" i="14" s="1"/>
  <c r="F81" i="8" s="1"/>
  <c r="B82" i="8" s="1"/>
  <c r="E67" i="14"/>
  <c r="E20" i="14" s="1"/>
  <c r="F62" i="14"/>
  <c r="K20" i="14" s="1"/>
  <c r="F94" i="8" s="1"/>
  <c r="B95" i="8" s="1"/>
  <c r="T20" i="14"/>
  <c r="F64" i="14"/>
  <c r="U20" i="14" s="1"/>
  <c r="F98" i="8" s="1"/>
  <c r="B99" i="8" s="1"/>
  <c r="AD20" i="14"/>
  <c r="F66" i="14"/>
  <c r="AE20" i="14" s="1"/>
  <c r="F102" i="8" s="1"/>
  <c r="B103" i="8" s="1"/>
  <c r="T21" i="14"/>
  <c r="F73" i="14"/>
  <c r="U21" i="14" s="1"/>
  <c r="F115" i="8" s="1"/>
  <c r="B116" i="8" s="1"/>
  <c r="J21" i="14"/>
  <c r="F71" i="14"/>
  <c r="K21" i="14" s="1"/>
  <c r="F111" i="8" s="1"/>
  <c r="B112" i="8" s="1"/>
  <c r="J23" i="14"/>
  <c r="F86" i="14"/>
  <c r="K23" i="14" s="1"/>
  <c r="F139" i="8" s="1"/>
  <c r="B140" i="8" s="1"/>
  <c r="O17" i="14"/>
  <c r="F39" i="14"/>
  <c r="P17" i="14" s="1"/>
  <c r="F51" i="8" s="1"/>
  <c r="B52" i="8" s="1"/>
  <c r="Y17" i="14"/>
  <c r="F41" i="14"/>
  <c r="Z17" i="14" s="1"/>
  <c r="F55" i="8" s="1"/>
  <c r="B56" i="8" s="1"/>
  <c r="O18" i="14"/>
  <c r="F49" i="14"/>
  <c r="P18" i="14" s="1"/>
  <c r="F70" i="8" s="1"/>
  <c r="B71" i="8" s="1"/>
  <c r="O19" i="14"/>
  <c r="F56" i="14"/>
  <c r="Y20" i="14"/>
  <c r="F65" i="14"/>
  <c r="Z20" i="14" s="1"/>
  <c r="F100" i="8" s="1"/>
  <c r="B101" i="8" s="1"/>
  <c r="Y21" i="14"/>
  <c r="F74" i="14"/>
  <c r="Z21" i="14" s="1"/>
  <c r="F117" i="8" s="1"/>
  <c r="B118" i="8" s="1"/>
  <c r="O21" i="14"/>
  <c r="F72" i="14"/>
  <c r="P21" i="14" s="1"/>
  <c r="F113" i="8" s="1"/>
  <c r="B114" i="8" s="1"/>
  <c r="F81" i="14"/>
  <c r="U22" i="14" s="1"/>
  <c r="F130" i="8" s="1"/>
  <c r="B131" i="8" s="1"/>
  <c r="F79" i="14"/>
  <c r="K22" i="14" s="1"/>
  <c r="F126" i="8" s="1"/>
  <c r="B127" i="8" s="1"/>
  <c r="F87" i="14"/>
  <c r="P23" i="14" s="1"/>
  <c r="F141" i="8" s="1"/>
  <c r="B142" i="8" s="1"/>
  <c r="B48" i="5"/>
  <c r="G82" i="14"/>
  <c r="G88" i="14"/>
  <c r="D23" i="14"/>
  <c r="C34" i="14" s="1"/>
  <c r="I23" i="14"/>
  <c r="O23" i="14"/>
  <c r="H88" i="14"/>
  <c r="G23" i="14" s="1"/>
  <c r="D22" i="14"/>
  <c r="C33" i="14" s="1"/>
  <c r="J22" i="14"/>
  <c r="N22" i="14"/>
  <c r="T22" i="14"/>
  <c r="P22" i="14"/>
  <c r="F128" i="8" s="1"/>
  <c r="B129" i="8" s="1"/>
  <c r="O22" i="14"/>
  <c r="J20" i="14"/>
  <c r="N20" i="14"/>
  <c r="X20" i="14"/>
  <c r="S20" i="14"/>
  <c r="H57" i="14"/>
  <c r="V19" i="14" s="1"/>
  <c r="S18" i="14"/>
  <c r="N17" i="14"/>
  <c r="X17" i="14"/>
  <c r="AH17" i="14"/>
  <c r="C24" i="14"/>
  <c r="H82" i="14"/>
  <c r="G22" i="14" s="1"/>
  <c r="D58" i="14"/>
  <c r="H75" i="14"/>
  <c r="G21" i="14" s="1"/>
  <c r="D75" i="14"/>
  <c r="E75" i="14"/>
  <c r="E21" i="14" s="1"/>
  <c r="H63" i="14"/>
  <c r="Q20" i="14" s="1"/>
  <c r="H65" i="14"/>
  <c r="AA20" i="14" s="1"/>
  <c r="G44" i="14"/>
  <c r="U17" i="14"/>
  <c r="F53" i="8" s="1"/>
  <c r="B54" i="8" s="1"/>
  <c r="D51" i="14"/>
  <c r="G51" i="14"/>
  <c r="P19" i="14"/>
  <c r="F83" i="8" s="1"/>
  <c r="B84" i="8" s="1"/>
  <c r="D67" i="14"/>
  <c r="G67" i="14"/>
  <c r="H66" i="14"/>
  <c r="AF20" i="14" s="1"/>
  <c r="H62" i="14"/>
  <c r="L20" i="14" s="1"/>
  <c r="G58" i="14"/>
  <c r="E58" i="14"/>
  <c r="H50" i="14"/>
  <c r="V18" i="14" s="1"/>
  <c r="E51" i="14"/>
  <c r="E18" i="14" s="1"/>
  <c r="H49" i="14"/>
  <c r="Q18" i="14" s="1"/>
  <c r="H48" i="14"/>
  <c r="L18" i="14" s="1"/>
  <c r="H40" i="14"/>
  <c r="V17" i="14" s="1"/>
  <c r="H42" i="14"/>
  <c r="AF17" i="14" s="1"/>
  <c r="E44" i="14"/>
  <c r="E17" i="14" s="1"/>
  <c r="H43" i="14"/>
  <c r="AK17" i="14" s="1"/>
  <c r="D44" i="14"/>
  <c r="H38" i="14"/>
  <c r="L17" i="14" s="1"/>
  <c r="A2" i="4"/>
  <c r="A2" i="1"/>
  <c r="A2" i="2"/>
  <c r="A2" i="3"/>
  <c r="A2" i="5"/>
  <c r="A2" i="6"/>
  <c r="A1" i="4"/>
  <c r="A1" i="1"/>
  <c r="A1" i="2"/>
  <c r="A1" i="3"/>
  <c r="A1" i="5"/>
  <c r="A1" i="6"/>
  <c r="A140" i="8"/>
  <c r="A139" i="8"/>
  <c r="A127" i="8"/>
  <c r="A126" i="8"/>
  <c r="A112" i="8"/>
  <c r="A111" i="8"/>
  <c r="A95" i="8"/>
  <c r="A94" i="8"/>
  <c r="A82" i="8"/>
  <c r="A81" i="8"/>
  <c r="A69" i="8"/>
  <c r="A68" i="8"/>
  <c r="A52" i="8"/>
  <c r="A142" i="8" s="1"/>
  <c r="A51" i="8"/>
  <c r="A141" i="8" s="1"/>
  <c r="B46" i="3" l="1"/>
  <c r="F44" i="14"/>
  <c r="F17" i="14" s="1"/>
  <c r="A66" i="8"/>
  <c r="B40" i="7"/>
  <c r="B30" i="2"/>
  <c r="A124" i="8"/>
  <c r="H58" i="14"/>
  <c r="G19" i="14" s="1"/>
  <c r="B46" i="4"/>
  <c r="F88" i="14"/>
  <c r="F23" i="14" s="1"/>
  <c r="F136" i="8" s="1"/>
  <c r="F82" i="14"/>
  <c r="F22" i="14" s="1"/>
  <c r="F18" i="8" s="1"/>
  <c r="B7" i="8"/>
  <c r="A3" i="15"/>
  <c r="A7" i="15" s="1"/>
  <c r="A11" i="15" s="1"/>
  <c r="A15" i="15" s="1"/>
  <c r="A19" i="15" s="1"/>
  <c r="A23" i="15" s="1"/>
  <c r="A27" i="15" s="1"/>
  <c r="A31" i="15" s="1"/>
  <c r="A35" i="15" s="1"/>
  <c r="A39" i="15" s="1"/>
  <c r="A43" i="15" s="1"/>
  <c r="A47" i="15" s="1"/>
  <c r="A51" i="15" s="1"/>
  <c r="A55" i="15" s="1"/>
  <c r="A59" i="15" s="1"/>
  <c r="A63" i="15" s="1"/>
  <c r="A67" i="15" s="1"/>
  <c r="A71" i="15" s="1"/>
  <c r="A75" i="15" s="1"/>
  <c r="A79" i="15" s="1"/>
  <c r="A83" i="15" s="1"/>
  <c r="A87" i="15" s="1"/>
  <c r="A91" i="15" s="1"/>
  <c r="A95" i="15" s="1"/>
  <c r="A99" i="15" s="1"/>
  <c r="A103" i="15" s="1"/>
  <c r="A4" i="15"/>
  <c r="A8" i="15" s="1"/>
  <c r="A12" i="15" s="1"/>
  <c r="A16" i="15" s="1"/>
  <c r="A20" i="15" s="1"/>
  <c r="A24" i="15" s="1"/>
  <c r="A28" i="15" s="1"/>
  <c r="A32" i="15" s="1"/>
  <c r="A36" i="15" s="1"/>
  <c r="A40" i="15" s="1"/>
  <c r="A44" i="15" s="1"/>
  <c r="A48" i="15" s="1"/>
  <c r="A52" i="15" s="1"/>
  <c r="A56" i="15" s="1"/>
  <c r="A60" i="15" s="1"/>
  <c r="A64" i="15" s="1"/>
  <c r="A68" i="15" s="1"/>
  <c r="A72" i="15" s="1"/>
  <c r="A76" i="15" s="1"/>
  <c r="A80" i="15" s="1"/>
  <c r="A84" i="15" s="1"/>
  <c r="A88" i="15" s="1"/>
  <c r="A92" i="15" s="1"/>
  <c r="A96" i="15" s="1"/>
  <c r="A100" i="15" s="1"/>
  <c r="A104" i="15" s="1"/>
  <c r="B8" i="8"/>
  <c r="F19" i="8"/>
  <c r="D20" i="14"/>
  <c r="C31" i="14" s="1"/>
  <c r="F67" i="14"/>
  <c r="F20" i="14" s="1"/>
  <c r="D21" i="14"/>
  <c r="C32" i="14" s="1"/>
  <c r="F75" i="14"/>
  <c r="F21" i="14" s="1"/>
  <c r="D19" i="14"/>
  <c r="C30" i="14" s="1"/>
  <c r="F58" i="14"/>
  <c r="F19" i="14" s="1"/>
  <c r="D18" i="14"/>
  <c r="C29" i="14" s="1"/>
  <c r="F51" i="14"/>
  <c r="F18" i="14" s="1"/>
  <c r="E19" i="14"/>
  <c r="E24" i="14" s="1"/>
  <c r="D17" i="14"/>
  <c r="H67" i="14"/>
  <c r="G20" i="14" s="1"/>
  <c r="H44" i="14"/>
  <c r="G17" i="14" s="1"/>
  <c r="H51" i="14"/>
  <c r="G18" i="14" s="1"/>
  <c r="A54" i="8"/>
  <c r="A131" i="8" s="1"/>
  <c r="A71" i="8"/>
  <c r="A84" i="8"/>
  <c r="A97" i="8"/>
  <c r="A114" i="8"/>
  <c r="A129" i="8"/>
  <c r="A53" i="8"/>
  <c r="A130" i="8" s="1"/>
  <c r="A70" i="8"/>
  <c r="A83" i="8"/>
  <c r="A96" i="8"/>
  <c r="A113" i="8"/>
  <c r="A128" i="8"/>
  <c r="A56" i="8"/>
  <c r="F123" i="8" l="1"/>
  <c r="F17" i="8"/>
  <c r="F108" i="8"/>
  <c r="F65" i="8"/>
  <c r="F14" i="8"/>
  <c r="F13" i="8"/>
  <c r="F46" i="8"/>
  <c r="F15" i="8"/>
  <c r="F78" i="8"/>
  <c r="F91" i="8"/>
  <c r="F16" i="8"/>
  <c r="A98" i="8"/>
  <c r="A116" i="8"/>
  <c r="A72" i="8"/>
  <c r="A86" i="8"/>
  <c r="A115" i="8"/>
  <c r="A85" i="8"/>
  <c r="A55" i="8"/>
  <c r="A100" i="8" s="1"/>
  <c r="A99" i="8"/>
  <c r="A73" i="8"/>
  <c r="G24" i="14"/>
  <c r="D24" i="14"/>
  <c r="F24" i="14" s="1"/>
  <c r="C28" i="14"/>
  <c r="A117" i="8"/>
  <c r="A118" i="8"/>
  <c r="A101" i="8"/>
  <c r="A58" i="8"/>
  <c r="A20" i="8"/>
  <c r="F135" i="8"/>
  <c r="F122" i="8"/>
  <c r="F107" i="8"/>
  <c r="F90" i="8"/>
  <c r="F77" i="8"/>
  <c r="F64" i="8"/>
  <c r="F45" i="8"/>
  <c r="A57" i="8" l="1"/>
  <c r="A102" i="8" s="1"/>
  <c r="F20" i="8"/>
  <c r="B13" i="8"/>
  <c r="A13" i="8"/>
  <c r="A44" i="8"/>
  <c r="A15" i="8"/>
  <c r="A76" i="8"/>
  <c r="A17" i="8"/>
  <c r="A106" i="8"/>
  <c r="A19" i="8"/>
  <c r="A134" i="8"/>
  <c r="A14" i="8"/>
  <c r="A63" i="8"/>
  <c r="A16" i="8"/>
  <c r="A89" i="8"/>
  <c r="A18" i="8"/>
  <c r="A121" i="8"/>
  <c r="A103" i="8"/>
  <c r="A60" i="8"/>
  <c r="B16" i="8"/>
  <c r="B17" i="8"/>
  <c r="B18" i="8"/>
  <c r="E19" i="8"/>
  <c r="B14" i="8"/>
  <c r="B15" i="8"/>
  <c r="B19" i="8"/>
  <c r="A59" i="8" l="1"/>
  <c r="E108" i="8"/>
  <c r="E65" i="8"/>
  <c r="E46" i="8"/>
  <c r="E123" i="8"/>
  <c r="E78" i="8"/>
  <c r="E13" i="8"/>
  <c r="E47" i="8"/>
  <c r="E137" i="8"/>
  <c r="E91" i="8"/>
  <c r="E136" i="8"/>
  <c r="D18" i="8"/>
  <c r="E33" i="14" s="1"/>
  <c r="D15" i="8"/>
  <c r="E30" i="14" s="1"/>
  <c r="B141" i="8"/>
  <c r="B139" i="8"/>
  <c r="B130" i="8"/>
  <c r="B128" i="8"/>
  <c r="B126" i="8"/>
  <c r="B117" i="8"/>
  <c r="B115" i="8"/>
  <c r="B113" i="8"/>
  <c r="B111" i="8"/>
  <c r="B102" i="8"/>
  <c r="B100" i="8"/>
  <c r="B98" i="8"/>
  <c r="B96" i="8"/>
  <c r="B94" i="8"/>
  <c r="B85" i="8"/>
  <c r="B83" i="8"/>
  <c r="B81" i="8"/>
  <c r="B72" i="8"/>
  <c r="B70" i="8"/>
  <c r="B68" i="8"/>
  <c r="B59" i="8"/>
  <c r="B57" i="8"/>
  <c r="B55" i="8"/>
  <c r="B53" i="8"/>
  <c r="B51" i="8"/>
  <c r="B49" i="8"/>
  <c r="A123" i="8" l="1"/>
  <c r="B31" i="6"/>
  <c r="A78" i="8"/>
  <c r="B29" i="2"/>
  <c r="D14" i="8"/>
  <c r="E29" i="14" s="1"/>
  <c r="D16" i="8"/>
  <c r="E31" i="14" s="1"/>
  <c r="D17" i="8"/>
  <c r="E32" i="14" s="1"/>
  <c r="D13" i="8"/>
  <c r="E28" i="14" s="1"/>
  <c r="E14" i="8"/>
  <c r="E66" i="8"/>
  <c r="E17" i="8"/>
  <c r="E109" i="8"/>
  <c r="E16" i="8"/>
  <c r="E92" i="8"/>
  <c r="E18" i="8"/>
  <c r="E124" i="8"/>
  <c r="E15" i="8"/>
  <c r="E79" i="8"/>
  <c r="A108" i="8" l="1"/>
  <c r="B47" i="5"/>
  <c r="A65" i="8"/>
  <c r="B54" i="1"/>
  <c r="B45" i="4"/>
  <c r="A46" i="8"/>
  <c r="A91" i="8"/>
  <c r="B45" i="3"/>
  <c r="D19" i="8"/>
  <c r="E34" i="14" s="1"/>
  <c r="A45" i="4"/>
  <c r="E45" i="14" s="1"/>
  <c r="A46" i="4"/>
  <c r="D45" i="14" s="1"/>
  <c r="A40" i="7"/>
  <c r="D89" i="14" s="1"/>
  <c r="A39" i="7"/>
  <c r="E89" i="14" s="1"/>
  <c r="A32" i="6"/>
  <c r="D83" i="14" s="1"/>
  <c r="A31" i="6"/>
  <c r="E83" i="14" s="1"/>
  <c r="A48" i="5"/>
  <c r="D76" i="14" s="1"/>
  <c r="A47" i="5"/>
  <c r="E76" i="14" s="1"/>
  <c r="A46" i="3"/>
  <c r="D68" i="14" s="1"/>
  <c r="A45" i="3"/>
  <c r="E68" i="14" s="1"/>
  <c r="A30" i="2"/>
  <c r="D59" i="14" s="1"/>
  <c r="A29" i="2"/>
  <c r="E59" i="14" s="1"/>
  <c r="A54" i="1"/>
  <c r="E52" i="14" s="1"/>
  <c r="A55" i="1"/>
  <c r="D52" i="14" s="1"/>
  <c r="A136" i="8" l="1"/>
  <c r="B39" i="7"/>
  <c r="D20" i="8"/>
  <c r="C19" i="8"/>
  <c r="C18" i="8"/>
  <c r="C17" i="8"/>
  <c r="C16" i="8"/>
  <c r="C15" i="8"/>
  <c r="C14" i="8"/>
  <c r="C13" i="8"/>
  <c r="E20" i="8" l="1"/>
  <c r="C20" i="8"/>
  <c r="B20" i="8"/>
</calcChain>
</file>

<file path=xl/sharedStrings.xml><?xml version="1.0" encoding="utf-8"?>
<sst xmlns="http://schemas.openxmlformats.org/spreadsheetml/2006/main" count="402" uniqueCount="292">
  <si>
    <r>
      <t xml:space="preserve">The rate structure is sustainable.  However conduct annual reviews of the rate structure to ensure it is adjusted as needed. Consider establishing, if not done so already, a “pay as you throw” rate structure.  The EPA </t>
    </r>
    <r>
      <rPr>
        <sz val="10"/>
        <color indexed="8"/>
        <rFont val="Arial"/>
        <family val="2"/>
      </rPr>
      <t xml:space="preserve">SMART BET (Saving Money and Reducing Trash Benefit Evaluation Tool) is designed to help community waste managers decide whether unit-based pricing for solid waste management (also known as Pay-As-You-Throw or PAYT) is the right model for their town or city.  Access the SMART BET at, http://www.epa.gov/waste/conserve/tools/payt/tools/smart-bet/index.htm.  Also </t>
    </r>
    <r>
      <rPr>
        <sz val="10"/>
        <rFont val="Arial"/>
        <family val="2"/>
      </rPr>
      <t>review EPA guidance for Pay As You Throw at: http://www.epa.gov/epawaste/conserve/tools/payt/index.htm.</t>
    </r>
  </si>
  <si>
    <t>MANAGEMENT STRUCTURE</t>
  </si>
  <si>
    <t>Create an effective management structure for waste management by locating the waste management program in the appropriate department.  To improve management structure identify an individual to respond to complaints, prepare program budgets, champion the resources necessary to support the budget and make final decisions about service and fee collection.  Also consider empowering the waste management program or utility with decision-making authority regarding management and operations.</t>
  </si>
  <si>
    <t>To improve management structure identify an individual to respond to complaints, prepare program budgets, champion the resources necessary to support the budget and make final decisions about service and fee collection.  Also consider empowering the waste management program or utility with decision-making authority regarding management and operations.</t>
  </si>
  <si>
    <t xml:space="preserve">An effective management structure is in place.  </t>
  </si>
  <si>
    <t>MANAGEMENT AUTHORITY</t>
  </si>
  <si>
    <t>Consider identifying or enabling a program manager to schedule work, oversee staff, and take corrective action if necessary.  Also consider establishing an employee annual performance evaluation program.</t>
  </si>
  <si>
    <t>Consider enabling a program manager to schedule work, oversee staff, and take corrective action if necessary.  Also consider establishing an employee annual performance evaluation program.</t>
  </si>
  <si>
    <t>A program manager is currently in place and has the authority to hire and direct waste management staff as well as evaluate performance and take corrective action when needed.</t>
  </si>
  <si>
    <t>UTILITY BOARD</t>
  </si>
  <si>
    <t>Consider establishing a utilities board in which the tribal council may defer to for authority and decision-making.</t>
  </si>
  <si>
    <t>Ensure the utilities board has the authority to set rates, adopt a budget and arbitrate disputes regarding fees and payments.</t>
  </si>
  <si>
    <t>An effective utility board (or other authority independent of Council) has power to make decisions is in place.</t>
  </si>
  <si>
    <t>STAFFING PLAN</t>
  </si>
  <si>
    <t>Printing Instructions</t>
  </si>
  <si>
    <t>Printing Just One Tab:</t>
  </si>
  <si>
    <t>Printing All Tabs:</t>
  </si>
  <si>
    <t>To print all the information in each of the tabs; select "Print" under the File drop down menu. Select "Entire Workbook" under Print What.  Then select "OK".</t>
  </si>
  <si>
    <t>To print information on just one tab, such as My Results;  click on the tab you would like to print, i.e. "My Results". Select "Print" under the File drop down menu.  Select "Active Sheet(s)" under Print What. Then slect "OK"</t>
  </si>
  <si>
    <t xml:space="preserve">Consider establishing or improving an effective staffing plan that includes clearly defined qualifications, an effective hiring and recruitment policy, and a functioning organizational structure.  </t>
  </si>
  <si>
    <t>Consider establishing or improving an effective staffing plan that includes clearly defined qualifications, an effective hiring and recruitment policy, and a functioning organizational structure.  Evaluate the organizational structure.  If waste management position report to different program managers, evaluate if the positions function well together.</t>
  </si>
  <si>
    <t xml:space="preserve">An effective staffing plan is in place that includes clearly defined qualifications, an effective hiring and recruitment policy, and a functioning organizational structure.  </t>
  </si>
  <si>
    <t xml:space="preserve">Consider strengthening coordination with tribal council and other tribal departments.  Incorporate waste generation types and amounts from other tribal departments that manage or generate waste into the overall planning and management of the solid waste program.  </t>
  </si>
  <si>
    <t xml:space="preserve">Consider strengthening coordination with tribal council and other tribal departments.  Incorporate waste generation types and amounts from other tribal departments that manage or generate waste into the overall planning and management of the solid waste program.  Also coordinate with tribal council and other tribal departments regarding future development that may generate waste.  </t>
  </si>
  <si>
    <t xml:space="preserve">Effective community outreach is in place and the stakeholders support the program. </t>
  </si>
  <si>
    <t>Effective partnerships are in place.</t>
  </si>
  <si>
    <t>Break Points for Stoplight Color Scheme</t>
  </si>
  <si>
    <t>Sustainable</t>
  </si>
  <si>
    <t>Needs Improvement</t>
  </si>
  <si>
    <t>Criterion Not Met</t>
  </si>
  <si>
    <t>Revaluate the current staff training plan by ensuring appropriate training courses are available to each position.  Ensure each position has received all the training needed to effectively provide proper waste management services.</t>
  </si>
  <si>
    <t>An effective staff training plan is in place.  Ensure the plan is reviewed on an annual basis for effectiveness.</t>
  </si>
  <si>
    <t>STAFF TRAINING PLAN</t>
  </si>
  <si>
    <t>WORKFORCE IS STABLE</t>
  </si>
  <si>
    <t>Create a stable workforce by providing an effective process to raise issues or resolve problems.  Establish a formal mechanism to evaluate worker satisfaction.</t>
  </si>
  <si>
    <t>A stable workforce is in place.</t>
  </si>
  <si>
    <t>STAFFING IS APPROPRIATE</t>
  </si>
  <si>
    <t xml:space="preserve">Create a balanced workforce with an appropriate number and skill mix to meet program needs.  Identify a compliance officer if not already in place.  </t>
  </si>
  <si>
    <t xml:space="preserve">Evaluate if the total number of staff positions is adequate and/or if the types of staff positions are adequate.  Identify a compliance officer if not already in place.  </t>
  </si>
  <si>
    <t>Not Applicable</t>
  </si>
  <si>
    <t>The staffing is appropriate.  Ensure the program maintains standards which attracts qualified and motivated candidates.</t>
  </si>
  <si>
    <t>OUTSIDE ASSISTANCE</t>
  </si>
  <si>
    <t xml:space="preserve">Consider hiring contractors and/or coordinating with other tribal programs for additional resources and staff to manage fluctuations in staffing requirements. </t>
  </si>
  <si>
    <t>Consider hiring contractors and/or coordinating with other tribal programs for additional resources and staff to manage fluctuations in staffing requirements.</t>
  </si>
  <si>
    <t>When necessary outside assistance is obtained.</t>
  </si>
  <si>
    <t>COMPLIANCE</t>
  </si>
  <si>
    <t>Waste management activities are compliant with laws and regulations.</t>
  </si>
  <si>
    <t>COST EFFECTIVE</t>
  </si>
  <si>
    <t>Overall operations should be reevaluated and adjusted according to needs of the community.</t>
  </si>
  <si>
    <t>Consider periodic assessments to review if operations are being conducted in a cost effective manner and the pick up schedules are meet service demands.</t>
  </si>
  <si>
    <t>WASTE MINIMIZATION</t>
  </si>
  <si>
    <t>REGULAR EVALUATION</t>
  </si>
  <si>
    <t>Consider scheduling a regular evaluation period and make improvements.</t>
  </si>
  <si>
    <t>Consider making the evaluation period consistent.  Also review potential hurdles for implementing improvements as a result of the evaluation.</t>
  </si>
  <si>
    <t>Effective coordination with Council and other tribal departments is in place.</t>
  </si>
  <si>
    <t>EFFECTIVE OUTREACH</t>
  </si>
  <si>
    <t>TRIBE COORDINATES</t>
  </si>
  <si>
    <t>TRIBAL CODES</t>
  </si>
  <si>
    <t>Tribal codes are in place and effective.  Tribal waste operations are also not self-regulated.</t>
  </si>
  <si>
    <t>TRIBAL ENFORCEMENT</t>
  </si>
  <si>
    <t>An effective tribal enforcement program is in place.</t>
  </si>
  <si>
    <t>Evaluation Score</t>
  </si>
  <si>
    <t>Planning</t>
  </si>
  <si>
    <t>A capital improvements plan is in place</t>
  </si>
  <si>
    <t>There is evidence that plans are being used for decision-making.</t>
  </si>
  <si>
    <t>Plans are revisited and updated on a regular basis.</t>
  </si>
  <si>
    <t>Overall Score and Summary</t>
  </si>
  <si>
    <t>Management</t>
  </si>
  <si>
    <t>Staffing</t>
  </si>
  <si>
    <t>Operations</t>
  </si>
  <si>
    <t>Coordination</t>
  </si>
  <si>
    <t>Compliance &amp; Enforcement</t>
  </si>
  <si>
    <t>Evaluation of Key Indicators</t>
  </si>
  <si>
    <t>Financial Viability</t>
  </si>
  <si>
    <t>Management structure is effective and clearly identified, preferably, with a utility and/or program manager position.</t>
  </si>
  <si>
    <t>Waste management program manager has authority to hire and direct waste management staff as well as evaluate performance and take corrective action when needed.</t>
  </si>
  <si>
    <t>Utility board (or other authority independent of Council) has power to make decisions.</t>
  </si>
  <si>
    <t>A staffing plan is in place with clear position descriptions and hiring policies.</t>
  </si>
  <si>
    <t>A staff training plan is developed and followed.</t>
  </si>
  <si>
    <t>Workforce is stable</t>
  </si>
  <si>
    <t>Staffing is appropriate (both in terms of number and skill mix) to meet program needs.</t>
  </si>
  <si>
    <t>Outside assistance is obtained as needed.</t>
  </si>
  <si>
    <t>Activities comply with laws and regulations.</t>
  </si>
  <si>
    <t>Operations are cost effective and meet demand (no gaps in service occur).</t>
  </si>
  <si>
    <t>Waste minimization and pollution prevention are incorporated to extent feasible.</t>
  </si>
  <si>
    <t>Operations are regularly evaluated and improved as needed.</t>
  </si>
  <si>
    <t>There is good coordination with Council and other tribal departments that manage or generate waste (e.g., Health, BIA, Housing, Legal Casino).</t>
  </si>
  <si>
    <t>Effective outreach is made to stakeholders regarding rates, services, billing and collection policies, etc. and stakeholders support the program.</t>
  </si>
  <si>
    <t>The Tribe coordinates with other jurisdictions for service (such as County, private haulers, etc.) as appropriate.</t>
  </si>
  <si>
    <t>• Tribal codes are in place and they are effective.
• Tribal entities that manage waste operations are not self-regulated.</t>
  </si>
  <si>
    <t>A tribal enforcement program is in place and effective (including tribal  laws and a court system that understands and appreciates waste issues).</t>
  </si>
  <si>
    <t>A sustainable capital improvements plan is in place.</t>
  </si>
  <si>
    <t>A sustainable operations and maintenance plan is in place.</t>
  </si>
  <si>
    <t>OPERATIONS &amp; MAINTENANCE</t>
  </si>
  <si>
    <t>CAPITOL IMPROVEMENTS</t>
  </si>
  <si>
    <t>IWMP IN PLACE</t>
  </si>
  <si>
    <t>PROGRAM INTEGRATION</t>
  </si>
  <si>
    <t>Improve the IWMP by further coordinating with tribal program plans or incorporating the impacts of future development on the waste management program or utility.</t>
  </si>
  <si>
    <t>Continue to coordinate with other tribal programs to ensure the IWMP is current and up to date.</t>
  </si>
  <si>
    <t>Consider seeking the tribal administration feedback and greater support of the IWMP.</t>
  </si>
  <si>
    <t>Continue seeking support from tribal government through adoption of IWMP recommendations.</t>
  </si>
  <si>
    <t>IWMP REVISION PROCESS</t>
  </si>
  <si>
    <t>Consider establishing performance measures to effectively track plan implementation and then share results with tribal government.</t>
  </si>
  <si>
    <t>A sustainable IWMP review process is in place.</t>
  </si>
  <si>
    <t>Ensure the effectiveness of the IWMP is reviewed regularly and performance evaluations are shared with tribal government.  Also ensure any changes to the IWMP are also documented in an updated plan.</t>
  </si>
  <si>
    <t>Demonstrate the IWMP is being used for decision-making by seeking endorsement by the tribal governing body for adoption.</t>
  </si>
  <si>
    <t>Recommendation:</t>
  </si>
  <si>
    <r>
      <t>Evaluation Criteria:</t>
    </r>
    <r>
      <rPr>
        <sz val="10"/>
        <rFont val="Arial"/>
        <family val="2"/>
      </rPr>
      <t xml:space="preserve"> </t>
    </r>
  </si>
  <si>
    <t>BUDGET</t>
  </si>
  <si>
    <t xml:space="preserve">The waste management program budget is sustainable.  However continue review the program budget on an annual basis to ensure viability. </t>
  </si>
  <si>
    <t>BILLING AND COLLECTION</t>
  </si>
  <si>
    <t>Review current billing and collection practices.  Ensure the billing rates are adequate to pay for operating costs.  Ensure that all users of the waste management system are paying for services, including services to low income properties.  Establish collection procedures and shut off of services for delinquent accounts.  The waste management program should maintain financial management of the program.   Implement best management practices by managing control of billing and collections within the solid waste program and/or conducting an audit of financial statements.  Ensure the solid waste program is adequately insured.</t>
  </si>
  <si>
    <t>RATES</t>
  </si>
  <si>
    <t>Establish or review rate structure.  Ensure that the rate structure is fair and affordable for most users.  Establish provisions for users who can’t pay. Establish a schedule of periodic rate increases to account for increasing disposal costs and capitol improvements.</t>
  </si>
  <si>
    <t>An effective Integrated Waste Management Plan is in place.  To ensure continued success, consider periodic reviews of the IWMP to incorporate fluctuation in service demands.</t>
  </si>
  <si>
    <t xml:space="preserve">Develop or improve the tribal capital improvements plan so that it is consistent with planned development in the service area and new infrastructure is in place to respond to increased demand.  </t>
  </si>
  <si>
    <t xml:space="preserve">Improve the tribal capital improvements plan so that it is consistent with planned development in the service area and new infrastructure is in place to respond to increased demand.  </t>
  </si>
  <si>
    <t xml:space="preserve">Develop an operations and maintenance plan which includes a health and safety plan.  </t>
  </si>
  <si>
    <t>Improve the operations and maintenance plan by ensuring the plan is consistent with current operations. You may need to develop or improve the health and safety plan for your waste management program.</t>
  </si>
  <si>
    <t>Coordinate with other tribal program plans.  The integrated waste management plan (IWMP) should be integrated with other tribal plans, such as general development, housing, natural resources, hotel/casino expansions, etc.  The IWMP should also consider potential impacts from future development.</t>
  </si>
  <si>
    <t>Develop or review current program operating budget.  Ensure the budget is comprehensive and incorporates expenditures, training, contingencies, tribal and/or federal compliance, and capitol improvements. Review the EPA Region 9 Tribal Solid Waste Costing Tool.  This tool is intended to help tribal leaders make decisions about solid waste collection and disposal and to determine feasibility for implementing a tribally operated collection service, tribally operated transfer station, and/or a tribally operated landfill.  The costing tool can be found at, http://www.epa.gov/region9/waste/tribal/pdf/Tribal-Solid-Waste-Program-Costing-Tool.pdf.</t>
  </si>
  <si>
    <t>Establish or review current billing and collection practices.  Ensure the billing rates are adequate to pay for operating costs.  Ensure that all users of the waste management system are paying for services, including services to low income properties.  Establish collection procedures and shut off of services for delinquent accounts.  The waste management program should maintain financial management of the program.   Implement best management practices by managing control of billing and collections within the solid waste program and/or conducting an audit of financial statements.</t>
  </si>
  <si>
    <t>Budget, collection and financial management of the waste management program are sustainable.  Continue efforts to ensure a financially balanced operating program.  Ensure the solid waste program is adequately insured.</t>
  </si>
  <si>
    <r>
      <t xml:space="preserve">Review the current rate structure.  Ensure that the rate structure is fair and affordable for most users.  Establish provisions for users who can’t pay.  Establish a schedule of periodic rate increases to account for increasing disposal costs and capitol improvements.  Consider establishing, if not done so already, a “pay as you throw” rate structure.  The EPA </t>
    </r>
    <r>
      <rPr>
        <sz val="10"/>
        <color indexed="8"/>
        <rFont val="Arial"/>
        <family val="2"/>
      </rPr>
      <t xml:space="preserve">SMART BET (Saving Money and Reducing Trash Benefit Evaluation Tool) is designed to help community waste managers decide whether unit-based pricing for solid waste management (also known as Pay-As-You-Throw or PAYT) is the right model for their town or city.  Access the SMART BET at, http://www.epa.gov/waste/conserve/tools/payt/tools/smart-bet/index.htm.  Also </t>
    </r>
    <r>
      <rPr>
        <sz val="10"/>
        <rFont val="Arial"/>
        <family val="2"/>
      </rPr>
      <t>review EPA guidance for Pay As You Throw at: http://www.epa.gov/epawaste/conserve/tools/payt/index.htm.</t>
    </r>
  </si>
  <si>
    <t>IWMPs are integrated with other tribal plans (such as natural resources, housing, hotel/casino expansions, etc.).  
Plans take into account the impact of future development on the waste management program or utility.</t>
  </si>
  <si>
    <t>Comments:</t>
  </si>
  <si>
    <r>
      <rPr>
        <b/>
        <sz val="10"/>
        <rFont val="Arial"/>
        <family val="2"/>
      </rPr>
      <t>P2. Does the IWMP accurately describe current waste management practices?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it is inadequate  (i.e. out of date)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</si>
  <si>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P4. Does the IWMP provide detailed options to improve current waste management practices?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adequately  (i.e. out of date, or enough detail)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</si>
  <si>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P5. Do the improvement initiatives include plans to enhance recycling, source reduction and composting?</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adequately  (i.e. out of date, or enough detail)
</t>
    </r>
    <r>
      <rPr>
        <b/>
        <sz val="10"/>
        <rFont val="Arial"/>
        <family val="2"/>
      </rPr>
      <t xml:space="preserve">2 </t>
    </r>
    <r>
      <rPr>
        <sz val="10"/>
        <rFont val="Arial"/>
        <family val="2"/>
      </rPr>
      <t xml:space="preserve">= Yes
</t>
    </r>
    <r>
      <rPr>
        <b/>
        <sz val="10"/>
        <rFont val="Arial"/>
        <family val="2"/>
      </rPr>
      <t>NA</t>
    </r>
    <r>
      <rPr>
        <sz val="10"/>
        <rFont val="Arial"/>
        <family val="2"/>
      </rPr>
      <t xml:space="preserve"> = Not Applicable</t>
    </r>
  </si>
  <si>
    <r>
      <rPr>
        <b/>
        <sz val="10"/>
        <rFont val="Arial"/>
        <family val="2"/>
      </rPr>
      <t>F13. Are there successful collection procedures for delinquent accounts?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adequately  (i.e. procedures in place however not successful)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</si>
  <si>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S11. Are the types of staff positions, roles, and functions adequate?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there are periods when the types of staff positions, roles, and functions are inadequate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</si>
  <si>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S13. Is the waste management program fully staffed?</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most of the time
</t>
    </r>
    <r>
      <rPr>
        <b/>
        <sz val="10"/>
        <rFont val="Arial"/>
        <family val="2"/>
      </rPr>
      <t>2</t>
    </r>
    <r>
      <rPr>
        <sz val="10"/>
        <rFont val="Arial"/>
        <family val="2"/>
      </rPr>
      <t xml:space="preserve"> = Yes, all of the time
</t>
    </r>
    <r>
      <rPr>
        <b/>
        <sz val="10"/>
        <rFont val="Arial"/>
        <family val="2"/>
      </rPr>
      <t>NA</t>
    </r>
    <r>
      <rPr>
        <sz val="10"/>
        <rFont val="Arial"/>
        <family val="2"/>
      </rPr>
      <t xml:space="preserve"> = Not Applicable</t>
    </r>
  </si>
  <si>
    <r>
      <rPr>
        <b/>
        <sz val="10"/>
        <rFont val="Arial"/>
        <family val="2"/>
      </rPr>
      <t>S14. Is the program able to attract ably qualified and motivated candidates?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sometimes
</t>
    </r>
    <r>
      <rPr>
        <b/>
        <sz val="10"/>
        <rFont val="Arial"/>
        <family val="2"/>
      </rPr>
      <t>2</t>
    </r>
    <r>
      <rPr>
        <sz val="10"/>
        <rFont val="Arial"/>
        <family val="2"/>
      </rPr>
      <t xml:space="preserve"> = Yes, all the time
</t>
    </r>
    <r>
      <rPr>
        <b/>
        <sz val="10"/>
        <rFont val="Arial"/>
        <family val="2"/>
      </rPr>
      <t>NA</t>
    </r>
    <r>
      <rPr>
        <sz val="10"/>
        <rFont val="Arial"/>
        <family val="2"/>
      </rPr>
      <t xml:space="preserve"> = Not Applicable</t>
    </r>
  </si>
  <si>
    <r>
      <rPr>
        <b/>
        <sz val="10"/>
        <rFont val="Arial"/>
        <family val="2"/>
      </rPr>
      <t>S15. Does the tribe obtain outside assistance if waste management work can’t be done in-house?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sometimes
</t>
    </r>
    <r>
      <rPr>
        <b/>
        <sz val="10"/>
        <rFont val="Arial"/>
        <family val="2"/>
      </rPr>
      <t>2</t>
    </r>
    <r>
      <rPr>
        <sz val="10"/>
        <rFont val="Arial"/>
        <family val="2"/>
      </rPr>
      <t xml:space="preserve"> = Yes, all of the time
</t>
    </r>
    <r>
      <rPr>
        <b/>
        <sz val="10"/>
        <rFont val="Arial"/>
        <family val="2"/>
      </rPr>
      <t>NA</t>
    </r>
    <r>
      <rPr>
        <sz val="10"/>
        <rFont val="Arial"/>
        <family val="2"/>
      </rPr>
      <t xml:space="preserve"> = Not Applicable</t>
    </r>
  </si>
  <si>
    <r>
      <rPr>
        <b/>
        <sz val="10"/>
        <rFont val="Arial"/>
        <family val="2"/>
      </rPr>
      <t xml:space="preserve">O6. Is the waste management program prepared to adequately handle contingencies (i.e., is standby equipment and an inventory of spare parts and tools available)?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most of the time
</t>
    </r>
    <r>
      <rPr>
        <b/>
        <sz val="10"/>
        <rFont val="Arial"/>
        <family val="2"/>
      </rPr>
      <t>2</t>
    </r>
    <r>
      <rPr>
        <sz val="10"/>
        <rFont val="Arial"/>
        <family val="2"/>
      </rPr>
      <t xml:space="preserve"> = Yes, always
</t>
    </r>
    <r>
      <rPr>
        <b/>
        <sz val="10"/>
        <rFont val="Arial"/>
        <family val="2"/>
      </rPr>
      <t>NA</t>
    </r>
    <r>
      <rPr>
        <sz val="10"/>
        <rFont val="Arial"/>
        <family val="2"/>
      </rPr>
      <t xml:space="preserve"> = Not Applicable</t>
    </r>
  </si>
  <si>
    <r>
      <rPr>
        <b/>
        <sz val="10"/>
        <rFont val="Arial"/>
        <family val="2"/>
      </rPr>
      <t xml:space="preserve">O7. Can equipment be repaired in-house?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most of the time
</t>
    </r>
    <r>
      <rPr>
        <b/>
        <sz val="10"/>
        <rFont val="Arial"/>
        <family val="2"/>
      </rPr>
      <t>2</t>
    </r>
    <r>
      <rPr>
        <sz val="10"/>
        <rFont val="Arial"/>
        <family val="2"/>
      </rPr>
      <t xml:space="preserve"> = Yes, always
</t>
    </r>
    <r>
      <rPr>
        <b/>
        <sz val="10"/>
        <rFont val="Arial"/>
        <family val="2"/>
      </rPr>
      <t>NA</t>
    </r>
    <r>
      <rPr>
        <sz val="10"/>
        <rFont val="Arial"/>
        <family val="2"/>
      </rPr>
      <t xml:space="preserve"> = Not Applicable</t>
    </r>
  </si>
  <si>
    <r>
      <rPr>
        <b/>
        <sz val="10"/>
        <rFont val="Arial"/>
        <family val="2"/>
      </rPr>
      <t xml:space="preserve">O8. Is the waste management system operated efficiently (i.e., travel distances are minimized by optimizing the location of the transfer or dumping facilities, collection frequency is optimal, etc.)?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most of the time
</t>
    </r>
    <r>
      <rPr>
        <b/>
        <sz val="10"/>
        <rFont val="Arial"/>
        <family val="2"/>
      </rPr>
      <t>2</t>
    </r>
    <r>
      <rPr>
        <sz val="10"/>
        <rFont val="Arial"/>
        <family val="2"/>
      </rPr>
      <t xml:space="preserve"> = Yes, always
</t>
    </r>
    <r>
      <rPr>
        <b/>
        <sz val="10"/>
        <rFont val="Arial"/>
        <family val="2"/>
      </rPr>
      <t>NA</t>
    </r>
    <r>
      <rPr>
        <sz val="10"/>
        <rFont val="Arial"/>
        <family val="2"/>
      </rPr>
      <t xml:space="preserve"> = Not Applicable</t>
    </r>
  </si>
  <si>
    <r>
      <rPr>
        <b/>
        <sz val="10"/>
        <rFont val="Arial"/>
        <family val="2"/>
      </rPr>
      <t>O14. Has the tribe implemented measures to reduce waste or pollution?</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</si>
  <si>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O16. Does this evaluation incorporate input from system users?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</si>
  <si>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C1. Do all tribal departments with roles in waste management functions regularly meet or otherwise effectively coordinate these functions?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</si>
  <si>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C2. Are the respective roles of these departments clearly identified in a waste management plan, ordinance, or standard operating procedures?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</si>
  <si>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C3. Is there a regular planning mechanism for waste management coordination (e.g. committee that does annual planning, budgeting, etc.)?</t>
    </r>
    <r>
      <rPr>
        <sz val="10"/>
        <rFont val="Arial"/>
        <family val="2"/>
      </rPr>
      <t xml:space="preserve">
</t>
    </r>
    <r>
      <rPr>
        <b/>
        <sz val="10"/>
        <rFont val="Arial"/>
        <family val="2"/>
      </rPr>
      <t xml:space="preserve">0 </t>
    </r>
    <r>
      <rPr>
        <sz val="10"/>
        <rFont val="Arial"/>
        <family val="2"/>
      </rPr>
      <t xml:space="preserve">= No
</t>
    </r>
    <r>
      <rPr>
        <b/>
        <sz val="10"/>
        <rFont val="Arial"/>
        <family val="2"/>
      </rPr>
      <t>1</t>
    </r>
    <r>
      <rPr>
        <sz val="10"/>
        <rFont val="Arial"/>
        <family val="2"/>
      </rPr>
      <t xml:space="preserve"> = Yes, however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</si>
  <si>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C4. Are waste enforcement roles effectively coordinated among tribal departments such as police, the environmental department, etc.?</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</si>
  <si>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C5. Do natural resources plans, housing plans, economic development plans and other plans adequately address waste management, recycling, and waste reduction issues?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</si>
  <si>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C6. Does the waste management program have a current public opinion survey?</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the survey needs improvement
</t>
    </r>
    <r>
      <rPr>
        <b/>
        <sz val="10"/>
        <rFont val="Arial"/>
        <family val="2"/>
      </rPr>
      <t>2</t>
    </r>
    <r>
      <rPr>
        <sz val="10"/>
        <rFont val="Arial"/>
        <family val="2"/>
      </rPr>
      <t xml:space="preserve"> = Yes, and is adequate
</t>
    </r>
    <r>
      <rPr>
        <b/>
        <sz val="10"/>
        <rFont val="Arial"/>
        <family val="2"/>
      </rPr>
      <t>NA</t>
    </r>
    <r>
      <rPr>
        <sz val="10"/>
        <rFont val="Arial"/>
        <family val="2"/>
      </rPr>
      <t xml:space="preserve"> = Not Applicable</t>
    </r>
  </si>
  <si>
    <r>
      <rPr>
        <b/>
        <sz val="10"/>
        <rFont val="Arial"/>
        <family val="2"/>
      </rPr>
      <t>C7. Is there a high level of public support/customer satisfaction in the community?</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consistently
</t>
    </r>
    <r>
      <rPr>
        <b/>
        <sz val="10"/>
        <rFont val="Arial"/>
        <family val="2"/>
      </rPr>
      <t>2</t>
    </r>
    <r>
      <rPr>
        <sz val="10"/>
        <rFont val="Arial"/>
        <family val="2"/>
      </rPr>
      <t xml:space="preserve"> = Yes, consistently
</t>
    </r>
    <r>
      <rPr>
        <b/>
        <sz val="10"/>
        <rFont val="Arial"/>
        <family val="2"/>
      </rPr>
      <t>NA</t>
    </r>
    <r>
      <rPr>
        <sz val="10"/>
        <rFont val="Arial"/>
        <family val="2"/>
      </rPr>
      <t xml:space="preserve"> = Not Applicable</t>
    </r>
  </si>
  <si>
    <r>
      <rPr>
        <b/>
        <sz val="10"/>
        <rFont val="Arial"/>
        <family val="2"/>
      </rPr>
      <t>C8. Is there a plan to follow-up on identified issues?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it could be improved (i.e. needs updating, or is not comprehensive)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</si>
  <si>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CE14. Are prosecutions publicized as a deterrent to other potential violators?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</si>
  <si>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S12. Is there a compliance officer?</t>
    </r>
    <r>
      <rPr>
        <sz val="10"/>
        <rFont val="Arial"/>
        <family val="2"/>
      </rPr>
      <t xml:space="preserve">
</t>
    </r>
    <r>
      <rPr>
        <b/>
        <sz val="10"/>
        <rFont val="Arial"/>
        <family val="2"/>
      </rPr>
      <t>0</t>
    </r>
    <r>
      <rPr>
        <sz val="10"/>
        <rFont val="Arial"/>
        <family val="2"/>
      </rPr>
      <t xml:space="preserve"> = No
1=Yes, but inadequate
</t>
    </r>
    <r>
      <rPr>
        <b/>
        <sz val="10"/>
        <rFont val="Arial"/>
        <family val="2"/>
      </rPr>
      <t>2</t>
    </r>
    <r>
      <rPr>
        <sz val="10"/>
        <rFont val="Arial"/>
        <family val="2"/>
      </rPr>
      <t xml:space="preserve"> = Yes 
</t>
    </r>
    <r>
      <rPr>
        <b/>
        <sz val="10"/>
        <rFont val="Arial"/>
        <family val="2"/>
      </rPr>
      <t>NA</t>
    </r>
    <r>
      <rPr>
        <sz val="10"/>
        <rFont val="Arial"/>
        <family val="2"/>
      </rPr>
      <t xml:space="preserve"> = Not Applicable</t>
    </r>
  </si>
  <si>
    <t>Overall Results</t>
  </si>
  <si>
    <t>NA</t>
  </si>
  <si>
    <t>% of Total Applicable</t>
  </si>
  <si>
    <t>Actual Points</t>
  </si>
  <si>
    <t>Total Questions</t>
  </si>
  <si>
    <t>TRIBE:</t>
  </si>
  <si>
    <t>DATE:</t>
  </si>
  <si>
    <t>Evaluation Criteria Scores</t>
  </si>
  <si>
    <t>Percentage of Total Applicable Points</t>
  </si>
  <si>
    <t>• Billing and collection are adequate to generate revenue needed and provide for contingencies.
• Waste management program has control over its own financial management.</t>
  </si>
  <si>
    <t>• Rates are fair, affordable, and adjusted as needed.
• Equitable provisions are made for people who can’t afford to pay and the lost revenue is provided to the waste management program or utility from another source.</t>
  </si>
  <si>
    <t>• Budget – Waste management program has annual operating budget (with contingencies and equipment costs built in).
• User fees and other income sources are adequate to cover costs.
• Reliable federal or other non-tribal sources are available to help fill necessary gaps in funding.</t>
  </si>
  <si>
    <t>Total</t>
  </si>
  <si>
    <t>Questions and Scores</t>
  </si>
  <si>
    <t>Points</t>
  </si>
  <si>
    <t>% App</t>
  </si>
  <si>
    <t>Questions</t>
  </si>
  <si>
    <t>DECISION MAKING</t>
  </si>
  <si>
    <t>GOOD COORDINATION</t>
  </si>
  <si>
    <t>Blank</t>
  </si>
  <si>
    <t>Break Points</t>
  </si>
  <si>
    <t>NA Responses</t>
  </si>
  <si>
    <t>Total Applicable Points*</t>
  </si>
  <si>
    <t>* Total Applicable Points do not include "Not Applicable" responses</t>
  </si>
  <si>
    <t xml:space="preserve">Number of "NA" Responses for </t>
  </si>
  <si>
    <t>Key Indicator</t>
  </si>
  <si>
    <t>Criterion 1</t>
  </si>
  <si>
    <t>Criterion 2</t>
  </si>
  <si>
    <t>Criterion 3</t>
  </si>
  <si>
    <t>Criterion 4</t>
  </si>
  <si>
    <t>Criterion 5</t>
  </si>
  <si>
    <t>Criterion 6</t>
  </si>
  <si>
    <t>The following is an overall summary of the results found in each of the seven key indicators, including the actual points, the total applicable points, the total number of questions, the total number of not applicable responses, and the total applicable percentage.  Following the summary table is an interpretive review of each of the criterion.  Based on the percentage of total applicable for a criterion or specific responses to criterion questions a recommendation is made.  A stop light color scheme has been added to highlight areas of success and improvement.</t>
  </si>
  <si>
    <t xml:space="preserve">Total </t>
  </si>
  <si>
    <t xml:space="preserve"> Score (</t>
  </si>
  <si>
    <t xml:space="preserve"> Applicable, </t>
  </si>
  <si>
    <t xml:space="preserve"> Possible Points)</t>
  </si>
  <si>
    <t>Sustainable Tribal Waste Management Programs</t>
  </si>
  <si>
    <t>Criterion</t>
  </si>
  <si>
    <t>NA Ques</t>
  </si>
  <si>
    <t>Total Ques</t>
  </si>
  <si>
    <t>ND Ans</t>
  </si>
  <si>
    <t>Blank Ans</t>
  </si>
  <si>
    <t>Non-Digital Ans</t>
  </si>
  <si>
    <t xml:space="preserve">Total from </t>
  </si>
  <si>
    <r>
      <rPr>
        <b/>
        <sz val="10"/>
        <rFont val="Arial"/>
        <family val="2"/>
      </rPr>
      <t>P1. Does the tribe have a current integrated waste management plan (IWMP) recognized as complete by the tribe and containing the five critical elements identified by EPA?
0</t>
    </r>
    <r>
      <rPr>
        <sz val="10"/>
        <rFont val="Arial"/>
        <family val="2"/>
      </rPr>
      <t xml:space="preserve"> = No
</t>
    </r>
    <r>
      <rPr>
        <b/>
        <sz val="10"/>
        <rFont val="Arial"/>
        <family val="2"/>
      </rPr>
      <t>1</t>
    </r>
    <r>
      <rPr>
        <sz val="10"/>
        <rFont val="Arial"/>
        <family val="2"/>
      </rPr>
      <t xml:space="preserve"> = Yes, however it is inadequate (i.e. out of date, not approved by tribal council, or missing critical elements)
</t>
    </r>
    <r>
      <rPr>
        <b/>
        <sz val="10"/>
        <rFont val="Arial"/>
        <family val="2"/>
      </rPr>
      <t>2</t>
    </r>
    <r>
      <rPr>
        <sz val="10"/>
        <rFont val="Arial"/>
        <family val="2"/>
      </rPr>
      <t xml:space="preserve"> = Yes
</t>
    </r>
    <r>
      <rPr>
        <b/>
        <sz val="10"/>
        <rFont val="Arial"/>
        <family val="2"/>
      </rPr>
      <t>NA</t>
    </r>
    <r>
      <rPr>
        <sz val="10"/>
        <rFont val="Arial"/>
        <family val="2"/>
      </rPr>
      <t xml:space="preserve"> = Not Applicable</t>
    </r>
  </si>
  <si>
    <t>Integrated waste management plan (IWMP) is in place 
(with good information on demand for services and expected changes over time).</t>
  </si>
  <si>
    <r>
      <rPr>
        <b/>
        <sz val="10"/>
        <rFont val="Arial"/>
        <family val="2"/>
      </rPr>
      <t>P3. Does the IWMP accurately describe any deficiencies of the current waste management practices?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it is inadequate  (i.e. out of date)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</si>
  <si>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color indexed="8"/>
        <rFont val="Arial"/>
        <family val="2"/>
      </rPr>
      <t>P6. Was public outreach conducted when developing the IWMP?</t>
    </r>
    <r>
      <rPr>
        <sz val="10"/>
        <color indexed="8"/>
        <rFont val="Arial"/>
        <family val="2"/>
      </rPr>
      <t xml:space="preserve">
</t>
    </r>
    <r>
      <rPr>
        <b/>
        <sz val="10"/>
        <color indexed="8"/>
        <rFont val="Arial"/>
        <family val="2"/>
      </rPr>
      <t>0</t>
    </r>
    <r>
      <rPr>
        <sz val="10"/>
        <color indexed="8"/>
        <rFont val="Arial"/>
        <family val="2"/>
      </rPr>
      <t xml:space="preserve"> = No
</t>
    </r>
    <r>
      <rPr>
        <b/>
        <sz val="10"/>
        <color indexed="8"/>
        <rFont val="Arial"/>
        <family val="2"/>
      </rPr>
      <t>1</t>
    </r>
    <r>
      <rPr>
        <sz val="10"/>
        <color indexed="8"/>
        <rFont val="Arial"/>
        <family val="2"/>
      </rPr>
      <t xml:space="preserve"> = Yes, however not adequately  (i.e. public outreach efforts were not effective)
</t>
    </r>
    <r>
      <rPr>
        <b/>
        <sz val="10"/>
        <color indexed="8"/>
        <rFont val="Arial"/>
        <family val="2"/>
      </rPr>
      <t>2</t>
    </r>
    <r>
      <rPr>
        <sz val="10"/>
        <color indexed="8"/>
        <rFont val="Arial"/>
        <family val="2"/>
      </rPr>
      <t xml:space="preserve"> = Yes
</t>
    </r>
    <r>
      <rPr>
        <b/>
        <sz val="10"/>
        <color indexed="8"/>
        <rFont val="Arial"/>
        <family val="2"/>
      </rPr>
      <t>NA</t>
    </r>
    <r>
      <rPr>
        <sz val="10"/>
        <color indexed="8"/>
        <rFont val="Arial"/>
        <family val="2"/>
      </rPr>
      <t xml:space="preserve"> = Not Applicable</t>
    </r>
  </si>
  <si>
    <r>
      <rPr>
        <b/>
        <sz val="10"/>
        <rFont val="Arial"/>
        <family val="2"/>
      </rPr>
      <t xml:space="preserve">F12. Is the billing collection rate greater than 75%?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Sometimes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</si>
  <si>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M1. Is there an effective management structure for the entity providing waste management services?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Partially effective  (i.e. management structure can be improved )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</si>
  <si>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 xml:space="preserve">M4. Has the waste management program or utility been delegated power by council to manage its operations and decision-making?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delegated powers are unclear or insufficient)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</si>
  <si>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M5. Is there a designated program manager who schedules work and has the authority to hire direct staff and take corrective actions?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</si>
  <si>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M6.</t>
    </r>
    <r>
      <rPr>
        <sz val="10"/>
        <rFont val="Arial"/>
        <family val="2"/>
      </rPr>
      <t xml:space="preserve"> </t>
    </r>
    <r>
      <rPr>
        <b/>
        <sz val="10"/>
        <rFont val="Arial"/>
        <family val="2"/>
      </rPr>
      <t>Does each staff member receive an annual performance evaluation?</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(evaulation may lack depth)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</si>
  <si>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M7.</t>
    </r>
    <r>
      <rPr>
        <sz val="10"/>
        <rFont val="Arial"/>
        <family val="2"/>
      </rPr>
      <t xml:space="preserve"> </t>
    </r>
    <r>
      <rPr>
        <b/>
        <sz val="10"/>
        <rFont val="Arial"/>
        <family val="2"/>
      </rPr>
      <t>Is there a functioning Utilities Board?</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t>
    </r>
    <r>
      <rPr>
        <b/>
        <sz val="10"/>
        <rFont val="Arial"/>
        <family val="2"/>
      </rPr>
      <t>2</t>
    </r>
    <r>
      <rPr>
        <sz val="10"/>
        <rFont val="Arial"/>
        <family val="2"/>
      </rPr>
      <t xml:space="preserve"> = Yes
</t>
    </r>
    <r>
      <rPr>
        <b/>
        <sz val="10"/>
        <rFont val="Arial"/>
        <family val="2"/>
      </rPr>
      <t xml:space="preserve">NA </t>
    </r>
    <r>
      <rPr>
        <sz val="10"/>
        <rFont val="Arial"/>
        <family val="2"/>
      </rPr>
      <t>= Not Applicable</t>
    </r>
  </si>
  <si>
    <r>
      <rPr>
        <b/>
        <sz val="10"/>
        <rFont val="Arial"/>
        <family val="2"/>
      </rPr>
      <t>M9. Does the Utilities Board have the authority to set rates, adopt a budget and arbitrate disputes about fees and payments?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in all cases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</si>
  <si>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S1. Does the waste management program have a functioning staffing plan that fits logically into an organizational chart?</t>
    </r>
    <r>
      <rPr>
        <sz val="10"/>
        <rFont val="Arial"/>
        <family val="2"/>
      </rPr>
      <t xml:space="preserve">
</t>
    </r>
    <r>
      <rPr>
        <b/>
        <sz val="10"/>
        <rFont val="Arial"/>
        <family val="2"/>
      </rPr>
      <t xml:space="preserve">0 </t>
    </r>
    <r>
      <rPr>
        <sz val="10"/>
        <rFont val="Arial"/>
        <family val="2"/>
      </rPr>
      <t xml:space="preserve">= No
</t>
    </r>
    <r>
      <rPr>
        <b/>
        <sz val="10"/>
        <rFont val="Arial"/>
        <family val="2"/>
      </rPr>
      <t>1</t>
    </r>
    <r>
      <rPr>
        <sz val="10"/>
        <rFont val="Arial"/>
        <family val="2"/>
      </rPr>
      <t xml:space="preserve"> = Yes, but not adequately (i.e. staffing plan is incomplete)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</si>
  <si>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S2. Are the qualifications required for each position clearly identified?</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need some updating or clarification)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</si>
  <si>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S3. Does the tribe have an effective hiring and recruitment policy?</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policy needs improvements or updating)
</t>
    </r>
    <r>
      <rPr>
        <b/>
        <sz val="10"/>
        <rFont val="Arial"/>
        <family val="2"/>
      </rPr>
      <t xml:space="preserve">2 </t>
    </r>
    <r>
      <rPr>
        <sz val="10"/>
        <rFont val="Arial"/>
        <family val="2"/>
      </rPr>
      <t xml:space="preserve">= Yes
</t>
    </r>
    <r>
      <rPr>
        <b/>
        <sz val="10"/>
        <rFont val="Arial"/>
        <family val="2"/>
      </rPr>
      <t>NA</t>
    </r>
    <r>
      <rPr>
        <sz val="10"/>
        <rFont val="Arial"/>
        <family val="2"/>
      </rPr>
      <t xml:space="preserve"> = Not Applicable</t>
    </r>
  </si>
  <si>
    <r>
      <rPr>
        <b/>
        <sz val="10"/>
        <rFont val="Arial"/>
        <family val="2"/>
      </rPr>
      <t xml:space="preserve">S5. Is there a written professional development and training plan for each waste management position?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not adequately (i.e. plan needs updating)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</si>
  <si>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S6. Has each staff position received all of the training needed to effectively provide proper waste management services?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training needs be more recent or comprehensive)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</si>
  <si>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S8. Is there a formal mechanism to evaluate worker satisfaction?</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evaluation is infrequent)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</si>
  <si>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S9. Does staff have an effective process to raise issues or resolve problems?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process could be improved)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</si>
  <si>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S10. Is the number of waste management staff positions adequate?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there are periods when the number of filled staff positions is inadequate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</si>
  <si>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t>O1. Has the tribe evaluated its waste management system against applicable regulations?
0</t>
    </r>
    <r>
      <rPr>
        <sz val="10"/>
        <rFont val="Arial"/>
        <family val="2"/>
      </rPr>
      <t xml:space="preserve"> = No
</t>
    </r>
    <r>
      <rPr>
        <b/>
        <sz val="10"/>
        <rFont val="Arial"/>
        <family val="2"/>
      </rPr>
      <t>1</t>
    </r>
    <r>
      <rPr>
        <sz val="10"/>
        <rFont val="Arial"/>
        <family val="2"/>
      </rPr>
      <t xml:space="preserve"> = Yes, but not completely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</si>
  <si>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O3. If not, does the tribe have an effective plan to return to compliance?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</si>
  <si>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 xml:space="preserve">O2. Is the tribal waste management system currently in compliance with waste regulations (federal and tribal)?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completely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</si>
  <si>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O4. Does the waste system have adequate capacity (such as number of collection bins, size of transfer station, etc.)?</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in the long term
</t>
    </r>
    <r>
      <rPr>
        <b/>
        <sz val="10"/>
        <rFont val="Arial"/>
        <family val="2"/>
      </rPr>
      <t>2</t>
    </r>
    <r>
      <rPr>
        <sz val="10"/>
        <rFont val="Arial"/>
        <family val="2"/>
      </rPr>
      <t xml:space="preserve"> = Yes, in the long and short term
</t>
    </r>
    <r>
      <rPr>
        <b/>
        <sz val="10"/>
        <rFont val="Arial"/>
        <family val="2"/>
      </rPr>
      <t>NA</t>
    </r>
    <r>
      <rPr>
        <sz val="10"/>
        <rFont val="Arial"/>
        <family val="2"/>
      </rPr>
      <t xml:space="preserve"> = Not Applicable</t>
    </r>
  </si>
  <si>
    <r>
      <rPr>
        <b/>
        <sz val="10"/>
        <rFont val="Arial"/>
        <family val="2"/>
      </rPr>
      <t xml:space="preserve">O5. Does the system have the equipment needed to operate efficiently?  </t>
    </r>
    <r>
      <rPr>
        <sz val="10"/>
        <rFont val="Arial"/>
        <family val="2"/>
      </rPr>
      <t xml:space="preserve">
</t>
    </r>
    <r>
      <rPr>
        <b/>
        <sz val="10"/>
        <rFont val="Arial"/>
        <family val="2"/>
      </rPr>
      <t>0</t>
    </r>
    <r>
      <rPr>
        <sz val="10"/>
        <rFont val="Arial"/>
        <family val="2"/>
      </rPr>
      <t xml:space="preserve"> = No
</t>
    </r>
    <r>
      <rPr>
        <b/>
        <sz val="10"/>
        <rFont val="Arial"/>
        <family val="2"/>
      </rPr>
      <t xml:space="preserve">1 </t>
    </r>
    <r>
      <rPr>
        <sz val="10"/>
        <rFont val="Arial"/>
        <family val="2"/>
      </rPr>
      <t xml:space="preserve">= Yes, but not in the long term
</t>
    </r>
    <r>
      <rPr>
        <b/>
        <sz val="10"/>
        <rFont val="Arial"/>
        <family val="2"/>
      </rPr>
      <t>2</t>
    </r>
    <r>
      <rPr>
        <sz val="10"/>
        <rFont val="Arial"/>
        <family val="2"/>
      </rPr>
      <t xml:space="preserve"> = Yes, in the long and short term
</t>
    </r>
    <r>
      <rPr>
        <b/>
        <sz val="10"/>
        <rFont val="Arial"/>
        <family val="2"/>
      </rPr>
      <t>NA</t>
    </r>
    <r>
      <rPr>
        <sz val="10"/>
        <rFont val="Arial"/>
        <family val="2"/>
      </rPr>
      <t xml:space="preserve"> = Not Applicable</t>
    </r>
  </si>
  <si>
    <r>
      <rPr>
        <b/>
        <sz val="10"/>
        <rFont val="Arial"/>
        <family val="2"/>
      </rPr>
      <t>O12. Has the tribe assessed opportunities to reduce the generation of waste or pollution at each tribal facility (e.g. tribal offices, schools, casino, hospitals, etc.)?</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completely
</t>
    </r>
    <r>
      <rPr>
        <b/>
        <sz val="10"/>
        <rFont val="Arial"/>
        <family val="2"/>
      </rPr>
      <t>2</t>
    </r>
    <r>
      <rPr>
        <sz val="10"/>
        <rFont val="Arial"/>
        <family val="2"/>
      </rPr>
      <t xml:space="preserve"> = Yes, thoroughly
</t>
    </r>
    <r>
      <rPr>
        <b/>
        <sz val="10"/>
        <rFont val="Arial"/>
        <family val="2"/>
      </rPr>
      <t>NA</t>
    </r>
    <r>
      <rPr>
        <sz val="10"/>
        <rFont val="Arial"/>
        <family val="2"/>
      </rPr>
      <t xml:space="preserve"> = Not Applicable</t>
    </r>
  </si>
  <si>
    <r>
      <rPr>
        <b/>
        <sz val="10"/>
        <rFont val="Arial"/>
        <family val="2"/>
      </rPr>
      <t xml:space="preserve">O13. Does the tribe/waste program or utility provide opportunities for recycling for its service area?  </t>
    </r>
    <r>
      <rPr>
        <sz val="10"/>
        <rFont val="Arial"/>
        <family val="2"/>
      </rPr>
      <t xml:space="preserve">
</t>
    </r>
    <r>
      <rPr>
        <b/>
        <sz val="10"/>
        <rFont val="Arial"/>
        <family val="2"/>
      </rPr>
      <t xml:space="preserve">0 </t>
    </r>
    <r>
      <rPr>
        <sz val="10"/>
        <rFont val="Arial"/>
        <family val="2"/>
      </rPr>
      <t xml:space="preserve">= No
</t>
    </r>
    <r>
      <rPr>
        <b/>
        <sz val="10"/>
        <rFont val="Arial"/>
        <family val="2"/>
      </rPr>
      <t>1</t>
    </r>
    <r>
      <rPr>
        <sz val="10"/>
        <rFont val="Arial"/>
        <family val="2"/>
      </rPr>
      <t xml:space="preserve"> = Yes, but not fully adequate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</si>
  <si>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O15. Does the tribe regularly evaluate the adequacy of the waste management system?</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consistently
</t>
    </r>
    <r>
      <rPr>
        <b/>
        <sz val="10"/>
        <rFont val="Arial"/>
        <family val="2"/>
      </rPr>
      <t>2</t>
    </r>
    <r>
      <rPr>
        <sz val="10"/>
        <rFont val="Arial"/>
        <family val="2"/>
      </rPr>
      <t xml:space="preserve"> = Yes, regularly
</t>
    </r>
    <r>
      <rPr>
        <b/>
        <sz val="10"/>
        <rFont val="Arial"/>
        <family val="2"/>
      </rPr>
      <t>NA</t>
    </r>
    <r>
      <rPr>
        <sz val="10"/>
        <rFont val="Arial"/>
        <family val="2"/>
      </rPr>
      <t xml:space="preserve"> = Not Applicable</t>
    </r>
  </si>
  <si>
    <r>
      <rPr>
        <b/>
        <sz val="10"/>
        <rFont val="Arial"/>
        <family val="2"/>
      </rPr>
      <t xml:space="preserve">O17. </t>
    </r>
    <r>
      <rPr>
        <sz val="10"/>
        <rFont val="Arial"/>
        <family val="2"/>
      </rPr>
      <t xml:space="preserve"> </t>
    </r>
    <r>
      <rPr>
        <b/>
        <sz val="10"/>
        <rFont val="Arial"/>
        <family val="2"/>
      </rPr>
      <t>Does the tribe have a summary of unresolved problems with the waste management system operation and a plan to address them?</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</si>
  <si>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C10. Does the tribe actively coordinate and sustain relationships with these entities?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all the time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</si>
  <si>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C9. Has the tribe identified effective relationships dealing with waste between the tribe and federal, state, county, other tribes, or local entities in the vicinity?</t>
    </r>
    <r>
      <rPr>
        <sz val="10"/>
        <rFont val="Arial"/>
        <family val="2"/>
      </rPr>
      <t xml:space="preserve">
</t>
    </r>
    <r>
      <rPr>
        <b/>
        <sz val="10"/>
        <rFont val="Arial"/>
        <family val="2"/>
      </rPr>
      <t xml:space="preserve">0 </t>
    </r>
    <r>
      <rPr>
        <sz val="10"/>
        <rFont val="Arial"/>
        <family val="2"/>
      </rPr>
      <t xml:space="preserve">= No
</t>
    </r>
    <r>
      <rPr>
        <b/>
        <sz val="10"/>
        <rFont val="Arial"/>
        <family val="2"/>
      </rPr>
      <t>1</t>
    </r>
    <r>
      <rPr>
        <sz val="10"/>
        <rFont val="Arial"/>
        <family val="2"/>
      </rPr>
      <t xml:space="preserve"> = Yes, but not with all entities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</si>
  <si>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CE1. Is there an adopted tribal waste ordinance or code?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for all possible activities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</si>
  <si>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CE2. Does the waste ordinance/code address the waste management methods currently in use?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for some but not all methods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</si>
  <si>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CE3. Does the waste ordinance/code prohibit open dumping and open burning?</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fully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</si>
  <si>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CE4. Does the waste ordinance/code include penalties that are sufficient to deter noncompliance?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Sometimes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</si>
  <si>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CE6. Is there a formal resolution on waste enforcement?</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</si>
  <si>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CE8. Are there adequate staff dedicated to enforcement responsibilities (including police, prosecutors, court, etc.)?</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Partially staffed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</si>
  <si>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 xml:space="preserve">CE10. Does the tribe conduct compliance monitoring and respond to complaints?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all the time, or appropriately in all cases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</si>
  <si>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CE12. Does the tribal court strictly enforce the waste code?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most of the time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</si>
  <si>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CE11. Have tribal police, prosecutors and the tribal court been adequately educated to enforce the tribe’s waste code?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some staff lack adequate training
</t>
    </r>
    <r>
      <rPr>
        <b/>
        <sz val="10"/>
        <rFont val="Arial"/>
        <family val="2"/>
      </rPr>
      <t xml:space="preserve">2 </t>
    </r>
    <r>
      <rPr>
        <sz val="10"/>
        <rFont val="Arial"/>
        <family val="2"/>
      </rPr>
      <t xml:space="preserve">= Yes, adequately
</t>
    </r>
    <r>
      <rPr>
        <b/>
        <sz val="10"/>
        <rFont val="Arial"/>
        <family val="2"/>
      </rPr>
      <t>NA</t>
    </r>
    <r>
      <rPr>
        <sz val="10"/>
        <rFont val="Arial"/>
        <family val="2"/>
      </rPr>
      <t xml:space="preserve"> = Not Applicable</t>
    </r>
  </si>
  <si>
    <r>
      <rPr>
        <b/>
        <sz val="10"/>
        <rFont val="Arial"/>
        <family val="2"/>
      </rPr>
      <t>CE9. Does the tribe have staff with adequate training in enforcement?</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only some staff
</t>
    </r>
    <r>
      <rPr>
        <b/>
        <sz val="10"/>
        <rFont val="Arial"/>
        <family val="2"/>
      </rPr>
      <t>2</t>
    </r>
    <r>
      <rPr>
        <sz val="10"/>
        <rFont val="Arial"/>
        <family val="2"/>
      </rPr>
      <t xml:space="preserve"> = Yes, all applicable staff
</t>
    </r>
    <r>
      <rPr>
        <b/>
        <sz val="10"/>
        <rFont val="Arial"/>
        <family val="2"/>
      </rPr>
      <t>NA</t>
    </r>
    <r>
      <rPr>
        <sz val="10"/>
        <rFont val="Arial"/>
        <family val="2"/>
      </rPr>
      <t xml:space="preserve"> = Not Applicable</t>
    </r>
  </si>
  <si>
    <r>
      <rPr>
        <b/>
        <sz val="10"/>
        <rFont val="Arial"/>
        <family val="2"/>
      </rPr>
      <t>CE5. Is the tribal waste management system managed independently of the tribal program that regulates waste management activity on the reservation?</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Mostly independant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</si>
  <si>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CE7. Is there a clear protocol as to roles and responsibilities for enforcement actions?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fully clear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</si>
  <si>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CE13. Have enforcement actions against violators resulted in a return to compliance with the waste code?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Most of the time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</si>
  <si>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CE15. Is there an effective tracking and evaluation system for enforcement cases?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Somewhat effective or complete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</si>
  <si>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color indexed="8"/>
        <rFont val="Arial"/>
        <family val="2"/>
      </rPr>
      <t>P7. Is the waste management program included in a tribal capital improvements plan?</t>
    </r>
    <r>
      <rPr>
        <sz val="10"/>
        <color indexed="8"/>
        <rFont val="Arial"/>
        <family val="2"/>
      </rPr>
      <t xml:space="preserve">
</t>
    </r>
    <r>
      <rPr>
        <b/>
        <sz val="10"/>
        <color indexed="8"/>
        <rFont val="Arial"/>
        <family val="2"/>
      </rPr>
      <t>0</t>
    </r>
    <r>
      <rPr>
        <sz val="10"/>
        <color indexed="8"/>
        <rFont val="Arial"/>
        <family val="2"/>
      </rPr>
      <t xml:space="preserve"> = No
</t>
    </r>
    <r>
      <rPr>
        <b/>
        <sz val="10"/>
        <color indexed="8"/>
        <rFont val="Arial"/>
        <family val="2"/>
      </rPr>
      <t>1</t>
    </r>
    <r>
      <rPr>
        <sz val="10"/>
        <color indexed="8"/>
        <rFont val="Arial"/>
        <family val="2"/>
      </rPr>
      <t xml:space="preserve"> = Yes, but not adequately  (i.e. out of date information)
</t>
    </r>
    <r>
      <rPr>
        <b/>
        <sz val="10"/>
        <color indexed="8"/>
        <rFont val="Arial"/>
        <family val="2"/>
      </rPr>
      <t>2</t>
    </r>
    <r>
      <rPr>
        <sz val="10"/>
        <color indexed="8"/>
        <rFont val="Arial"/>
        <family val="2"/>
      </rPr>
      <t xml:space="preserve"> = Yes
</t>
    </r>
    <r>
      <rPr>
        <b/>
        <sz val="10"/>
        <color indexed="8"/>
        <rFont val="Arial"/>
        <family val="2"/>
      </rPr>
      <t>NA</t>
    </r>
    <r>
      <rPr>
        <sz val="10"/>
        <color indexed="8"/>
        <rFont val="Arial"/>
        <family val="2"/>
      </rPr>
      <t xml:space="preserve"> = Not Applicable, the tribe doesn't have a capital improvements plan.</t>
    </r>
  </si>
  <si>
    <r>
      <rPr>
        <b/>
        <sz val="10"/>
        <color indexed="8"/>
        <rFont val="Arial"/>
        <family val="2"/>
      </rPr>
      <t>P8. Does the waste management program have and use a comprehensive, written operation and maintenance plan for existing infrastructure and equipment?</t>
    </r>
    <r>
      <rPr>
        <sz val="10"/>
        <color indexed="8"/>
        <rFont val="Arial"/>
        <family val="2"/>
      </rPr>
      <t xml:space="preserve">
</t>
    </r>
    <r>
      <rPr>
        <b/>
        <sz val="10"/>
        <color indexed="8"/>
        <rFont val="Arial"/>
        <family val="2"/>
      </rPr>
      <t xml:space="preserve">0 </t>
    </r>
    <r>
      <rPr>
        <sz val="10"/>
        <color indexed="8"/>
        <rFont val="Arial"/>
        <family val="2"/>
      </rPr>
      <t xml:space="preserve">= No
</t>
    </r>
    <r>
      <rPr>
        <b/>
        <sz val="10"/>
        <color indexed="8"/>
        <rFont val="Arial"/>
        <family val="2"/>
      </rPr>
      <t>1</t>
    </r>
    <r>
      <rPr>
        <sz val="10"/>
        <color indexed="8"/>
        <rFont val="Arial"/>
        <family val="2"/>
      </rPr>
      <t xml:space="preserve"> = Yes, but not adequately  (i.e. the operations and maintenance plan is out of date or not followed)
</t>
    </r>
    <r>
      <rPr>
        <b/>
        <sz val="10"/>
        <color indexed="8"/>
        <rFont val="Arial"/>
        <family val="2"/>
      </rPr>
      <t>2</t>
    </r>
    <r>
      <rPr>
        <sz val="10"/>
        <color indexed="8"/>
        <rFont val="Arial"/>
        <family val="2"/>
      </rPr>
      <t xml:space="preserve"> = Yes
</t>
    </r>
    <r>
      <rPr>
        <b/>
        <sz val="10"/>
        <color indexed="8"/>
        <rFont val="Arial"/>
        <family val="2"/>
      </rPr>
      <t>NA</t>
    </r>
    <r>
      <rPr>
        <sz val="10"/>
        <color indexed="8"/>
        <rFont val="Arial"/>
        <family val="2"/>
      </rPr>
      <t xml:space="preserve"> = Not Applicable</t>
    </r>
  </si>
  <si>
    <t>Operation and maintenance plan is in place</t>
  </si>
  <si>
    <r>
      <rPr>
        <b/>
        <sz val="10"/>
        <color indexed="8"/>
        <rFont val="Arial"/>
        <family val="2"/>
      </rPr>
      <t>P9. Has the waste management program adopted and implemented an adequate health and safety plan?</t>
    </r>
    <r>
      <rPr>
        <sz val="10"/>
        <color indexed="8"/>
        <rFont val="Arial"/>
        <family val="2"/>
      </rPr>
      <t xml:space="preserve">
</t>
    </r>
    <r>
      <rPr>
        <b/>
        <sz val="10"/>
        <color indexed="8"/>
        <rFont val="Arial"/>
        <family val="2"/>
      </rPr>
      <t>0</t>
    </r>
    <r>
      <rPr>
        <sz val="10"/>
        <color indexed="8"/>
        <rFont val="Arial"/>
        <family val="2"/>
      </rPr>
      <t xml:space="preserve"> = No
</t>
    </r>
    <r>
      <rPr>
        <b/>
        <sz val="10"/>
        <color indexed="8"/>
        <rFont val="Arial"/>
        <family val="2"/>
      </rPr>
      <t>1</t>
    </r>
    <r>
      <rPr>
        <sz val="10"/>
        <color indexed="8"/>
        <rFont val="Arial"/>
        <family val="2"/>
      </rPr>
      <t xml:space="preserve"> = Yes, but not adequately  (i.e. the health and safety plan is out of date or is not comprehensive)
</t>
    </r>
    <r>
      <rPr>
        <b/>
        <sz val="10"/>
        <color indexed="8"/>
        <rFont val="Arial"/>
        <family val="2"/>
      </rPr>
      <t>2</t>
    </r>
    <r>
      <rPr>
        <sz val="10"/>
        <color indexed="8"/>
        <rFont val="Arial"/>
        <family val="2"/>
      </rPr>
      <t xml:space="preserve"> = Yes
</t>
    </r>
    <r>
      <rPr>
        <b/>
        <sz val="10"/>
        <color indexed="8"/>
        <rFont val="Arial"/>
        <family val="2"/>
      </rPr>
      <t>NA</t>
    </r>
    <r>
      <rPr>
        <sz val="10"/>
        <color indexed="8"/>
        <rFont val="Arial"/>
        <family val="2"/>
      </rPr>
      <t xml:space="preserve"> = Not Applicable</t>
    </r>
  </si>
  <si>
    <r>
      <rPr>
        <b/>
        <sz val="10"/>
        <rFont val="Arial"/>
        <family val="2"/>
      </rPr>
      <t>P10. Do other tribal program plans adequately take waste management program or utility capacity into account, particularly in regard to future development?</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out of date information)
</t>
    </r>
    <r>
      <rPr>
        <b/>
        <sz val="10"/>
        <rFont val="Arial"/>
        <family val="2"/>
      </rPr>
      <t xml:space="preserve">2 </t>
    </r>
    <r>
      <rPr>
        <sz val="10"/>
        <rFont val="Arial"/>
        <family val="2"/>
      </rPr>
      <t xml:space="preserve">= Yes
</t>
    </r>
    <r>
      <rPr>
        <b/>
        <sz val="10"/>
        <rFont val="Arial"/>
        <family val="2"/>
      </rPr>
      <t>NA</t>
    </r>
    <r>
      <rPr>
        <sz val="10"/>
        <rFont val="Arial"/>
        <family val="2"/>
      </rPr>
      <t xml:space="preserve"> = Not Applicable</t>
    </r>
  </si>
  <si>
    <r>
      <rPr>
        <b/>
        <sz val="10"/>
        <color indexed="8"/>
        <rFont val="Arial"/>
        <family val="2"/>
      </rPr>
      <t>P11. Was the IWMP adopted by the tribal governing body?</t>
    </r>
    <r>
      <rPr>
        <sz val="10"/>
        <color indexed="8"/>
        <rFont val="Arial"/>
        <family val="2"/>
      </rPr>
      <t xml:space="preserve">
</t>
    </r>
    <r>
      <rPr>
        <b/>
        <sz val="10"/>
        <color indexed="8"/>
        <rFont val="Arial"/>
        <family val="2"/>
      </rPr>
      <t>0</t>
    </r>
    <r>
      <rPr>
        <sz val="10"/>
        <color indexed="8"/>
        <rFont val="Arial"/>
        <family val="2"/>
      </rPr>
      <t xml:space="preserve"> = No
</t>
    </r>
    <r>
      <rPr>
        <b/>
        <sz val="10"/>
        <color indexed="8"/>
        <rFont val="Arial"/>
        <family val="2"/>
      </rPr>
      <t>1</t>
    </r>
    <r>
      <rPr>
        <sz val="10"/>
        <color indexed="8"/>
        <rFont val="Arial"/>
        <family val="2"/>
      </rPr>
      <t xml:space="preserve"> = No, but has been submitted or tacitly agreed to
</t>
    </r>
    <r>
      <rPr>
        <b/>
        <sz val="10"/>
        <color indexed="8"/>
        <rFont val="Arial"/>
        <family val="2"/>
      </rPr>
      <t>2</t>
    </r>
    <r>
      <rPr>
        <sz val="10"/>
        <color indexed="8"/>
        <rFont val="Arial"/>
        <family val="2"/>
      </rPr>
      <t xml:space="preserve"> = Yes
</t>
    </r>
    <r>
      <rPr>
        <b/>
        <sz val="10"/>
        <color indexed="8"/>
        <rFont val="Arial"/>
        <family val="2"/>
      </rPr>
      <t>NA</t>
    </r>
    <r>
      <rPr>
        <sz val="10"/>
        <color indexed="8"/>
        <rFont val="Arial"/>
        <family val="2"/>
      </rPr>
      <t xml:space="preserve"> = Not Applicable</t>
    </r>
  </si>
  <si>
    <r>
      <rPr>
        <b/>
        <sz val="10"/>
        <color indexed="8"/>
        <rFont val="Arial"/>
        <family val="2"/>
      </rPr>
      <t xml:space="preserve">P12. Has the current administration actively supported the findings and recommendations outlined in the IWMP?
0 = </t>
    </r>
    <r>
      <rPr>
        <sz val="10"/>
        <color indexed="8"/>
        <rFont val="Arial"/>
        <family val="2"/>
      </rPr>
      <t xml:space="preserve">No
</t>
    </r>
    <r>
      <rPr>
        <b/>
        <sz val="10"/>
        <color indexed="8"/>
        <rFont val="Arial"/>
        <family val="2"/>
      </rPr>
      <t>1</t>
    </r>
    <r>
      <rPr>
        <sz val="10"/>
        <color indexed="8"/>
        <rFont val="Arial"/>
        <family val="2"/>
      </rPr>
      <t xml:space="preserve"> = Yes, but not adequately  (i.e. only supported sections of the IWMP)
</t>
    </r>
    <r>
      <rPr>
        <b/>
        <sz val="10"/>
        <color indexed="8"/>
        <rFont val="Arial"/>
        <family val="2"/>
      </rPr>
      <t>2</t>
    </r>
    <r>
      <rPr>
        <sz val="10"/>
        <color indexed="8"/>
        <rFont val="Arial"/>
        <family val="2"/>
      </rPr>
      <t xml:space="preserve"> = Yes
</t>
    </r>
    <r>
      <rPr>
        <b/>
        <sz val="10"/>
        <color indexed="8"/>
        <rFont val="Arial"/>
        <family val="2"/>
      </rPr>
      <t>NA</t>
    </r>
    <r>
      <rPr>
        <sz val="10"/>
        <color indexed="8"/>
        <rFont val="Arial"/>
        <family val="2"/>
      </rPr>
      <t xml:space="preserve"> = Not Applicable</t>
    </r>
  </si>
  <si>
    <r>
      <rPr>
        <b/>
        <sz val="10"/>
        <color indexed="8"/>
        <rFont val="Arial"/>
        <family val="2"/>
      </rPr>
      <t>P13. Have performance measures been developed and put into place to effectively track plan implementation of the IWMP?</t>
    </r>
    <r>
      <rPr>
        <sz val="10"/>
        <color indexed="8"/>
        <rFont val="Arial"/>
        <family val="2"/>
      </rPr>
      <t xml:space="preserve">
</t>
    </r>
    <r>
      <rPr>
        <b/>
        <sz val="10"/>
        <color indexed="8"/>
        <rFont val="Arial"/>
        <family val="2"/>
      </rPr>
      <t>0</t>
    </r>
    <r>
      <rPr>
        <sz val="10"/>
        <color indexed="8"/>
        <rFont val="Arial"/>
        <family val="2"/>
      </rPr>
      <t xml:space="preserve"> = No
</t>
    </r>
    <r>
      <rPr>
        <b/>
        <sz val="10"/>
        <color indexed="8"/>
        <rFont val="Arial"/>
        <family val="2"/>
      </rPr>
      <t>1</t>
    </r>
    <r>
      <rPr>
        <sz val="10"/>
        <color indexed="8"/>
        <rFont val="Arial"/>
        <family val="2"/>
      </rPr>
      <t xml:space="preserve"> = Yes, but not adequately  (i.e. out of date information or not for all areas)
</t>
    </r>
    <r>
      <rPr>
        <b/>
        <sz val="10"/>
        <color indexed="8"/>
        <rFont val="Arial"/>
        <family val="2"/>
      </rPr>
      <t>2</t>
    </r>
    <r>
      <rPr>
        <sz val="10"/>
        <color indexed="8"/>
        <rFont val="Arial"/>
        <family val="2"/>
      </rPr>
      <t xml:space="preserve"> = Yes
</t>
    </r>
    <r>
      <rPr>
        <b/>
        <sz val="10"/>
        <color indexed="8"/>
        <rFont val="Arial"/>
        <family val="2"/>
      </rPr>
      <t>NA</t>
    </r>
    <r>
      <rPr>
        <sz val="10"/>
        <color indexed="8"/>
        <rFont val="Arial"/>
        <family val="2"/>
      </rPr>
      <t xml:space="preserve"> = Not Applicable</t>
    </r>
  </si>
  <si>
    <r>
      <rPr>
        <b/>
        <sz val="10"/>
        <color indexed="8"/>
        <rFont val="Arial"/>
        <family val="2"/>
      </rPr>
      <t>P14. Is there a process to report out on plan implementation status to the governing body on a regular basis?</t>
    </r>
    <r>
      <rPr>
        <sz val="10"/>
        <color indexed="8"/>
        <rFont val="Arial"/>
        <family val="2"/>
      </rPr>
      <t xml:space="preserve">
</t>
    </r>
    <r>
      <rPr>
        <b/>
        <sz val="10"/>
        <color indexed="8"/>
        <rFont val="Arial"/>
        <family val="2"/>
      </rPr>
      <t>0</t>
    </r>
    <r>
      <rPr>
        <sz val="10"/>
        <color indexed="8"/>
        <rFont val="Arial"/>
        <family val="2"/>
      </rPr>
      <t xml:space="preserve"> = No
</t>
    </r>
    <r>
      <rPr>
        <b/>
        <sz val="10"/>
        <color indexed="8"/>
        <rFont val="Arial"/>
        <family val="2"/>
      </rPr>
      <t>1</t>
    </r>
    <r>
      <rPr>
        <sz val="10"/>
        <color indexed="8"/>
        <rFont val="Arial"/>
        <family val="2"/>
      </rPr>
      <t xml:space="preserve"> = Yes, but not adequately  (i.e. the process is implemented infrequently)
</t>
    </r>
    <r>
      <rPr>
        <b/>
        <sz val="10"/>
        <color indexed="8"/>
        <rFont val="Arial"/>
        <family val="2"/>
      </rPr>
      <t>2</t>
    </r>
    <r>
      <rPr>
        <sz val="10"/>
        <color indexed="8"/>
        <rFont val="Arial"/>
        <family val="2"/>
      </rPr>
      <t xml:space="preserve"> = Yes
</t>
    </r>
    <r>
      <rPr>
        <b/>
        <sz val="10"/>
        <color indexed="8"/>
        <rFont val="Arial"/>
        <family val="2"/>
      </rPr>
      <t>NA</t>
    </r>
    <r>
      <rPr>
        <sz val="10"/>
        <color indexed="8"/>
        <rFont val="Arial"/>
        <family val="2"/>
      </rPr>
      <t xml:space="preserve"> = Not Applicable</t>
    </r>
  </si>
  <si>
    <r>
      <rPr>
        <b/>
        <sz val="10"/>
        <rFont val="Arial"/>
        <family val="2"/>
      </rPr>
      <t xml:space="preserve">F1. Does the tribal waste management program or utility develop an annual operating budget?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the operating budget is developed infrequently)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</si>
  <si>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F2. Does the budget adequately cover expenditures, staff, training, and contingencies/emergencies in order to operate in compliance with tribal and/or federal regulations?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there are unfunded or unbudgeted program areas)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</si>
  <si>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 xml:space="preserve">F3. Does the budget provide for a reserve account for equipment replacement and/or capital improvements?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the reserve account is not large enough for necessary improvements)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</si>
  <si>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F6. Does the tribal waste program implement other in-kind solutions with cash value to reduce tipping fees or other program costs?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not significant enough)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</si>
  <si>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 xml:space="preserve">F4. Is there a component of the budget that is not covered by actual revenue?  </t>
    </r>
    <r>
      <rPr>
        <sz val="10"/>
        <rFont val="Arial"/>
        <family val="2"/>
      </rPr>
      <t xml:space="preserve">
</t>
    </r>
    <r>
      <rPr>
        <b/>
        <sz val="10"/>
        <rFont val="Arial"/>
        <family val="2"/>
      </rPr>
      <t xml:space="preserve">0 </t>
    </r>
    <r>
      <rPr>
        <sz val="10"/>
        <rFont val="Arial"/>
        <family val="2"/>
      </rPr>
      <t xml:space="preserve">= No
</t>
    </r>
    <r>
      <rPr>
        <b/>
        <sz val="10"/>
        <rFont val="Arial"/>
        <family val="2"/>
      </rPr>
      <t>1</t>
    </r>
    <r>
      <rPr>
        <sz val="10"/>
        <rFont val="Arial"/>
        <family val="2"/>
      </rPr>
      <t xml:space="preserve"> = Yes, but not adequately  (i.e. revenue doesn't cover all aspects of the budget)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</si>
  <si>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F5. Does the tribal waste program have a reliable mechanism to acquire other income sources as needed to cover its costs?</t>
    </r>
    <r>
      <rPr>
        <sz val="10"/>
        <rFont val="Arial"/>
        <family val="2"/>
      </rPr>
      <t xml:space="preserve">
</t>
    </r>
    <r>
      <rPr>
        <b/>
        <sz val="10"/>
        <rFont val="Arial"/>
        <family val="2"/>
      </rPr>
      <t xml:space="preserve">0 </t>
    </r>
    <r>
      <rPr>
        <sz val="10"/>
        <rFont val="Arial"/>
        <family val="2"/>
      </rPr>
      <t xml:space="preserve">= No
</t>
    </r>
    <r>
      <rPr>
        <b/>
        <sz val="10"/>
        <rFont val="Arial"/>
        <family val="2"/>
      </rPr>
      <t>1</t>
    </r>
    <r>
      <rPr>
        <sz val="10"/>
        <rFont val="Arial"/>
        <family val="2"/>
      </rPr>
      <t xml:space="preserve"> = Yes, but not adequately  (i.e. mechanism is not reliable or significant enough)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</si>
  <si>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 xml:space="preserve">F7. Is accurate accounting information on actual costs and expenditures prepared?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information is gathered but not accurate)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</si>
  <si>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F8. Are all users of the waste management system billed for services?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billing is inconsistent)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</si>
  <si>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F9. Does the tribal housing program adequately compensate the waste management program for services to low rent units?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compensation is inconsistent)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</si>
  <si>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F10.</t>
    </r>
    <r>
      <rPr>
        <sz val="10"/>
        <rFont val="Arial"/>
        <family val="2"/>
      </rPr>
      <t xml:space="preserve"> </t>
    </r>
    <r>
      <rPr>
        <b/>
        <sz val="10"/>
        <rFont val="Arial"/>
        <family val="2"/>
      </rPr>
      <t>Does the waste management program/utility have control over its own billing and collections?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the waste program shares control with another entity)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</si>
  <si>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F11. Do waste management fees support programs other than waste management?</t>
    </r>
    <r>
      <rPr>
        <sz val="10"/>
        <rFont val="Arial"/>
        <family val="2"/>
      </rPr>
      <t xml:space="preserve">
</t>
    </r>
    <r>
      <rPr>
        <b/>
        <sz val="10"/>
        <rFont val="Arial"/>
        <family val="2"/>
      </rPr>
      <t>0</t>
    </r>
    <r>
      <rPr>
        <sz val="10"/>
        <rFont val="Arial"/>
        <family val="2"/>
      </rPr>
      <t xml:space="preserve"> = Yes, the waste management program fees support other programs
</t>
    </r>
    <r>
      <rPr>
        <b/>
        <sz val="10"/>
        <rFont val="Arial"/>
        <family val="2"/>
      </rPr>
      <t>1</t>
    </r>
    <r>
      <rPr>
        <sz val="10"/>
        <rFont val="Arial"/>
        <family val="2"/>
      </rPr>
      <t xml:space="preserve"> = Yes, but budget shortfalls do not occur while supporting other programs
</t>
    </r>
    <r>
      <rPr>
        <b/>
        <sz val="10"/>
        <rFont val="Arial"/>
        <family val="2"/>
      </rPr>
      <t>2</t>
    </r>
    <r>
      <rPr>
        <sz val="10"/>
        <rFont val="Arial"/>
        <family val="2"/>
      </rPr>
      <t xml:space="preserve"> = No, the waste management program is financially independent
</t>
    </r>
    <r>
      <rPr>
        <b/>
        <sz val="10"/>
        <rFont val="Arial"/>
        <family val="2"/>
      </rPr>
      <t>NA</t>
    </r>
    <r>
      <rPr>
        <sz val="10"/>
        <rFont val="Arial"/>
        <family val="2"/>
      </rPr>
      <t xml:space="preserve"> = Not Applicable</t>
    </r>
  </si>
  <si>
    <r>
      <rPr>
        <b/>
        <sz val="10"/>
        <rFont val="Arial"/>
        <family val="2"/>
      </rPr>
      <t>F14. Is waste billed with water and wastewater?</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inconsistently)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</si>
  <si>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F15.</t>
    </r>
    <r>
      <rPr>
        <sz val="10"/>
        <rFont val="Arial"/>
        <family val="2"/>
      </rPr>
      <t xml:space="preserve"> </t>
    </r>
    <r>
      <rPr>
        <b/>
        <sz val="10"/>
        <rFont val="Arial"/>
        <family val="2"/>
      </rPr>
      <t>Does the tribe shut off water for failure to pay a waste program/utility bill that includes waste management?</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inconsistently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</si>
  <si>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F16. Does the tribe, waste management program or utility have audited financial statements?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audits are inconsistent or biased)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</si>
  <si>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F17. Does the waste management program or utility have control over the resources budgeted to it?</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mechanism is not reliable or significant enough)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</si>
  <si>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F18. Is the waste management system adequately insured (self-insured or other)?</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only minimal insured)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</si>
  <si>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F19. Is the rate structure fair and affordable for most users?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rates are satisfactory but could be improved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</si>
  <si>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 xml:space="preserve">F20. Are formal provisions made for people who can not afford to pay?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provisions are inconsistent)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</si>
  <si>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 xml:space="preserve">F21. Is there a formal plan for periodic increases in rates?  </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plan is informal)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</si>
  <si>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F22. Are fees based on the amount of waste generated by users (“pay as you throw”)?</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fee structure is not reliable or significant enough)
</t>
    </r>
    <r>
      <rPr>
        <b/>
        <sz val="10"/>
        <rFont val="Arial"/>
        <family val="2"/>
      </rPr>
      <t>2</t>
    </r>
    <r>
      <rPr>
        <sz val="10"/>
        <rFont val="Arial"/>
        <family val="2"/>
      </rPr>
      <t xml:space="preserve"> = Yes
</t>
    </r>
    <r>
      <rPr>
        <b/>
        <sz val="10"/>
        <rFont val="Arial"/>
        <family val="2"/>
      </rPr>
      <t>NA</t>
    </r>
    <r>
      <rPr>
        <sz val="10"/>
        <rFont val="Arial"/>
        <family val="2"/>
      </rPr>
      <t xml:space="preserve"> = Not Applicable</t>
    </r>
  </si>
  <si>
    <t>Please enter the tribe's name and the date Sustainability Evaluation Tool is completed.</t>
  </si>
  <si>
    <t>Tribal Sustainability Evaluation Tool
Overall Score and Summary</t>
  </si>
  <si>
    <t xml:space="preserve">Ensure the annual operating budget is comprehensive and balanced.  Review possible sources of adequate funding to balance budget, such as user fees and federal or other non-tribal funding sources.  </t>
  </si>
  <si>
    <t>Directions: Click in the shaded yellow box to the left of each question, click the little triangle at the lower right of the box, and make a selection from the drop down menu that appears under the box.</t>
  </si>
  <si>
    <r>
      <rPr>
        <b/>
        <sz val="10"/>
        <rFont val="Arial"/>
        <family val="2"/>
      </rPr>
      <t>M3. Does the waste management program have an individual identified to respond to complaints about service or fees, prepare program budgets, serve as a champion to tribal partners and other partners for the resources necessary to support the waste management budget, and make final decisions about service and fee collection?</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the person may not have responsibility over all areas)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</si>
  <si>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M8.</t>
    </r>
    <r>
      <rPr>
        <sz val="10"/>
        <rFont val="Arial"/>
        <family val="2"/>
      </rPr>
      <t xml:space="preserve"> </t>
    </r>
    <r>
      <rPr>
        <b/>
        <sz val="10"/>
        <rFont val="Arial"/>
        <family val="2"/>
      </rPr>
      <t>If yes (there is a functioning Utilities Board), does the tribal council adhere to the Utility Board’s authority and comply with its decisions?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in all cases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</si>
  <si>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S4. If waste management positions report to different managers, how are their functions integrated?</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improvements could be made)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</si>
  <si>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O10. Is the volume or weight of waste collected and recorded on a regular basis (daily/monthly/annually)?</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consistently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</si>
  <si>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t>Establish an Integrated Waste Management Plan.  The September 2009 Tribal Waste Journal addresses the question, What is an Integrated Solid Waste Management Plan, http://www.epa.gov/waste/wyl/tribal/pdftxt/twj-7.pdf.</t>
  </si>
  <si>
    <t xml:space="preserve">The Integrated Waste Management Plan needs improvement or updating. </t>
  </si>
  <si>
    <t xml:space="preserve">Consider establishing or improving a staff training plan.  Solid waste management courses can be found at the Indian Health Service Environmental Health Support Center Training: http://www.ehsc.ihs.gov/index.cfm?module=home.  </t>
  </si>
  <si>
    <r>
      <t xml:space="preserve">To maximize waste minimization and pollution prevention refer to EPA guidance for planning tools and ideas. </t>
    </r>
    <r>
      <rPr>
        <sz val="10"/>
        <rFont val="Arial"/>
      </rPr>
      <t xml:space="preserve">  See the Tribal Pollution Prevention website, http://www.tribalp2.org/.</t>
    </r>
  </si>
  <si>
    <t>To maximize waste minimization and pollution prevention refer to EPA guidance for planning tools and ideas.   See the Tribal Pollution Prevention website, http://www.tribalp2.org/.</t>
  </si>
  <si>
    <t>Consider coordination with nearby regional partners.  Review EPA guidance document, Joining Forces on Solid Waste Management: Regionalization Is Working in Rural and Small Communities, http://www.epa.gov/wastes/nonhaz/municipal/pubs/jforce1.pdf.</t>
  </si>
  <si>
    <t xml:space="preserve">EPA Region 9 offers guidance on developing solid waste codes and ordinances; http://www.epa.gov/region9/waste/tribal/solidwastecode.html.  The website also has model solid waste codes, examples, and recommendations on how to implement and solid waste codes.  </t>
  </si>
  <si>
    <t xml:space="preserve">Consider strengthening tribal codes.  EPA Region 9 offers guidance on developing solid waste codes and ordinances; http://www.epa.gov/region9/waste/tribal/solidwastecode.html.  The website also has model solid waste codes, examples, and recommendations on how to implement and solid waste codes.  </t>
  </si>
  <si>
    <t>Recommendations for how to develop of a community outreach and public education program are included in Chapter 6 of the Tribal Decision Maker's Guide to Solid Waste Management, http://www.epa.gov/epawaste/wyl/tribal/tribalguide.htm.  This document also includes a comparison of various outreach methods and references for additional resources.</t>
  </si>
  <si>
    <t>Review the 2014 RCRA Orientation Manual: Resource Conservation and Recovery Act, http://www.epa.gov/epawaste/inforesources/pubs/orientat/index.htm to ensure activities are compliant with laws and regulations.  Also consider developing tribal codes and ordinances to manage a tribe's specific needs. EPA Region 9 offers guidance on developing solid waste codes and ordinances; http://www.epa.gov/region9/waste/tribal/solidwastecode.html.</t>
  </si>
  <si>
    <t>Review the 2014 RCRA Orientation Manual: Resource Conservation and Recover Act, http://www.epa.gov/epawaste/inforesources/pubs/orientat/index.htm to ensure activities are compliant with laws and regulations.  Also consider developing tribal codes and ordinances to manage a tribe's specific needs. EPA Region 9 offers guidance on developing solid waste codes and ordinances; http://www.epa.gov/region9/waste/tribal/solidwastecode.html.</t>
  </si>
  <si>
    <r>
      <rPr>
        <b/>
        <sz val="10"/>
        <rFont val="Arial"/>
        <family val="2"/>
      </rPr>
      <t>M2. Is the waste management program located in an appropriate department (e.g. environment or utility department)?</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minor adjustments should be made)
</t>
    </r>
    <r>
      <rPr>
        <b/>
        <sz val="10"/>
        <rFont val="Arial"/>
        <family val="2"/>
      </rPr>
      <t>2</t>
    </r>
    <r>
      <rPr>
        <sz val="10"/>
        <rFont val="Arial"/>
        <family val="2"/>
      </rPr>
      <t xml:space="preserve"> = Yes
</t>
    </r>
    <r>
      <rPr>
        <b/>
        <sz val="10"/>
        <rFont val="Arial"/>
        <family val="2"/>
      </rPr>
      <t>NA</t>
    </r>
    <r>
      <rPr>
        <sz val="10"/>
        <rFont val="Arial"/>
        <family val="2"/>
      </rPr>
      <t xml:space="preserve"> = Not Applicable</t>
    </r>
  </si>
  <si>
    <r>
      <rPr>
        <b/>
        <sz val="10"/>
        <rFont val="Arial"/>
        <family val="2"/>
      </rPr>
      <t>S7. Does tribe have a system in place to maintain waste services when staff leave?</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not adequately (i.e. moderate staff retention)
</t>
    </r>
    <r>
      <rPr>
        <b/>
        <sz val="10"/>
        <rFont val="Arial"/>
        <family val="2"/>
      </rPr>
      <t>2</t>
    </r>
    <r>
      <rPr>
        <sz val="10"/>
        <rFont val="Arial"/>
        <family val="2"/>
      </rPr>
      <t xml:space="preserve"> = Yes (i.e. good staff retention)
</t>
    </r>
    <r>
      <rPr>
        <b/>
        <sz val="10"/>
        <rFont val="Arial"/>
        <family val="2"/>
      </rPr>
      <t>NA</t>
    </r>
    <r>
      <rPr>
        <sz val="10"/>
        <rFont val="Arial"/>
        <family val="2"/>
      </rPr>
      <t xml:space="preserve"> = Not Applicable</t>
    </r>
  </si>
  <si>
    <r>
      <rPr>
        <b/>
        <sz val="10"/>
        <rFont val="Arial"/>
        <family val="2"/>
      </rPr>
      <t>O9. Does the waste system provide all necessary services?</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but inadequately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</si>
  <si>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r>
      <rPr>
        <b/>
        <sz val="10"/>
        <rFont val="Arial"/>
        <family val="2"/>
      </rPr>
      <t>O11. Are the facilities safe for employees and the public?</t>
    </r>
    <r>
      <rPr>
        <sz val="10"/>
        <rFont val="Arial"/>
        <family val="2"/>
      </rPr>
      <t xml:space="preserve">
</t>
    </r>
    <r>
      <rPr>
        <b/>
        <sz val="10"/>
        <rFont val="Arial"/>
        <family val="2"/>
      </rPr>
      <t>0</t>
    </r>
    <r>
      <rPr>
        <sz val="10"/>
        <rFont val="Arial"/>
        <family val="2"/>
      </rPr>
      <t xml:space="preserve"> = No
</t>
    </r>
    <r>
      <rPr>
        <b/>
        <sz val="10"/>
        <rFont val="Arial"/>
        <family val="2"/>
      </rPr>
      <t>1</t>
    </r>
    <r>
      <rPr>
        <sz val="10"/>
        <rFont val="Arial"/>
        <family val="2"/>
      </rPr>
      <t xml:space="preserve"> = Yes, however there is room for improvements
</t>
    </r>
    <r>
      <rPr>
        <b/>
        <sz val="10"/>
        <rFont val="Arial"/>
        <family val="2"/>
      </rPr>
      <t>2</t>
    </r>
    <r>
      <rPr>
        <sz val="10"/>
        <rFont val="Arial"/>
        <family val="2"/>
      </rPr>
      <t xml:space="preserve"> = Yes, adequately
</t>
    </r>
    <r>
      <rPr>
        <b/>
        <sz val="10"/>
        <rFont val="Arial"/>
        <family val="2"/>
      </rPr>
      <t>NA</t>
    </r>
    <r>
      <rPr>
        <sz val="10"/>
        <rFont val="Arial"/>
        <family val="2"/>
      </rPr>
      <t xml:space="preserve"> = Not Applicable</t>
    </r>
  </si>
  <si>
    <t xml:space="preserve">A tribal enforcement program is in place, however needs improvement.  </t>
  </si>
  <si>
    <t>An effective tribal enforcement program is not in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</si>
</sst>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0"/>
      <name val="Arial"/>
    </font>
    <font>
      <sz val="10"/>
      <name val="Arial"/>
      <family val="2"/>
    </font>
    <font>
      <sz val="10"/>
      <name val="Arial"/>
      <family val="2"/>
    </font>
    <font>
      <sz val="10"/>
      <color indexed="8"/>
      <name val="Arial"/>
      <family val="2"/>
    </font>
    <font>
      <sz val="8"/>
      <name val="Arial"/>
      <family val="2"/>
    </font>
    <font>
      <b/>
      <sz val="12"/>
      <name val="Arial"/>
      <family val="2"/>
    </font>
    <font>
      <sz val="11"/>
      <name val="Arial"/>
      <family val="2"/>
    </font>
    <font>
      <sz val="14"/>
      <name val="Arial"/>
      <family val="2"/>
    </font>
    <font>
      <b/>
      <i/>
      <sz val="10"/>
      <name val="Arial"/>
      <family val="2"/>
    </font>
    <font>
      <b/>
      <sz val="10"/>
      <name val="Arial"/>
      <family val="2"/>
    </font>
    <font>
      <b/>
      <sz val="10"/>
      <color indexed="9"/>
      <name val="Arial"/>
      <family val="2"/>
    </font>
    <font>
      <i/>
      <sz val="10"/>
      <name val="Arial"/>
      <family val="2"/>
    </font>
    <font>
      <sz val="9"/>
      <name val="Arial"/>
      <family val="2"/>
    </font>
    <font>
      <b/>
      <sz val="12"/>
      <color indexed="9"/>
      <name val="Arial"/>
      <family val="2"/>
    </font>
    <font>
      <i/>
      <sz val="11"/>
      <name val="Arial"/>
      <family val="2"/>
    </font>
    <font>
      <sz val="11"/>
      <color indexed="9"/>
      <name val="Arial"/>
      <family val="2"/>
    </font>
    <font>
      <b/>
      <sz val="10"/>
      <color indexed="8"/>
      <name val="Arial"/>
      <family val="2"/>
    </font>
    <font>
      <b/>
      <sz val="14"/>
      <name val="Arial"/>
      <family val="2"/>
    </font>
    <font>
      <b/>
      <sz val="11"/>
      <name val="Arial"/>
      <family val="2"/>
    </font>
    <font>
      <sz val="10"/>
      <name val="Arial"/>
      <family val="2"/>
    </font>
    <font>
      <sz val="12"/>
      <name val="Arial"/>
      <family val="2"/>
    </font>
    <font>
      <sz val="10"/>
      <color rgb="FFFF0000"/>
      <name val="Arial"/>
      <family val="2"/>
    </font>
    <font>
      <sz val="10"/>
      <color rgb="FF00B050"/>
      <name val="Arial"/>
      <family val="2"/>
    </font>
    <font>
      <b/>
      <sz val="10"/>
      <color rgb="FF00B050"/>
      <name val="Arial"/>
      <family val="2"/>
    </font>
  </fonts>
  <fills count="1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indexed="25"/>
        <bgColor indexed="64"/>
      </patternFill>
    </fill>
    <fill>
      <patternFill patternType="solid">
        <fgColor indexed="27"/>
        <bgColor indexed="64"/>
      </patternFill>
    </fill>
    <fill>
      <patternFill patternType="solid">
        <fgColor indexed="28"/>
        <bgColor indexed="64"/>
      </patternFill>
    </fill>
    <fill>
      <patternFill patternType="solid">
        <fgColor indexed="29"/>
        <bgColor indexed="64"/>
      </patternFill>
    </fill>
    <fill>
      <patternFill patternType="solid">
        <fgColor indexed="35"/>
        <bgColor indexed="64"/>
      </patternFill>
    </fill>
    <fill>
      <patternFill patternType="solid">
        <fgColor indexed="31"/>
        <bgColor indexed="64"/>
      </patternFill>
    </fill>
    <fill>
      <patternFill patternType="solid">
        <fgColor indexed="10"/>
        <bgColor indexed="64"/>
      </patternFill>
    </fill>
    <fill>
      <patternFill patternType="solid">
        <fgColor indexed="14"/>
        <bgColor indexed="64"/>
      </patternFill>
    </fill>
    <fill>
      <patternFill patternType="solid">
        <fgColor indexed="45"/>
        <bgColor indexed="64"/>
      </patternFill>
    </fill>
    <fill>
      <patternFill patternType="solid">
        <fgColor rgb="FFFFFF99"/>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thick">
        <color auto="1"/>
      </top>
      <bottom/>
      <diagonal/>
    </border>
  </borders>
  <cellStyleXfs count="2">
    <xf numFmtId="0" fontId="0" fillId="0" borderId="0"/>
    <xf numFmtId="9" fontId="19" fillId="0" borderId="0" applyFont="0" applyFill="0" applyBorder="0" applyAlignment="0" applyProtection="0"/>
  </cellStyleXfs>
  <cellXfs count="192">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center"/>
    </xf>
    <xf numFmtId="0" fontId="2" fillId="3" borderId="1" xfId="0" applyFont="1" applyFill="1" applyBorder="1" applyAlignment="1" applyProtection="1">
      <alignment horizontal="center"/>
      <protection locked="0"/>
    </xf>
    <xf numFmtId="0" fontId="2" fillId="0" borderId="0" xfId="0" applyFont="1" applyAlignment="1"/>
    <xf numFmtId="0" fontId="2" fillId="0" borderId="0" xfId="0" applyFont="1" applyBorder="1" applyAlignment="1">
      <alignment horizontal="center"/>
    </xf>
    <xf numFmtId="0" fontId="9" fillId="0" borderId="0" xfId="0" applyFont="1" applyAlignment="1"/>
    <xf numFmtId="10" fontId="9" fillId="0" borderId="0" xfId="0" applyNumberFormat="1" applyFont="1" applyAlignment="1">
      <alignment horizontal="center"/>
    </xf>
    <xf numFmtId="0" fontId="9" fillId="0" borderId="0" xfId="0" applyFont="1" applyFill="1" applyAlignment="1">
      <alignment horizontal="center"/>
    </xf>
    <xf numFmtId="0" fontId="9" fillId="0" borderId="0" xfId="0" applyFont="1" applyAlignment="1">
      <alignment horizontal="center"/>
    </xf>
    <xf numFmtId="0" fontId="9" fillId="0" borderId="0" xfId="0" applyFont="1" applyFill="1" applyAlignment="1">
      <alignment horizontal="left"/>
    </xf>
    <xf numFmtId="0" fontId="2" fillId="0" borderId="0" xfId="0" applyFont="1" applyFill="1" applyAlignment="1">
      <alignment horizontal="center"/>
    </xf>
    <xf numFmtId="0" fontId="11" fillId="0" borderId="0" xfId="0" applyFont="1" applyAlignment="1">
      <alignment horizontal="left" vertical="center" wrapText="1"/>
    </xf>
    <xf numFmtId="0" fontId="2" fillId="0" borderId="0" xfId="0" applyFont="1" applyFill="1"/>
    <xf numFmtId="0" fontId="2" fillId="0" borderId="0" xfId="0" applyFont="1" applyFill="1" applyBorder="1"/>
    <xf numFmtId="0" fontId="9" fillId="0" borderId="0" xfId="0" applyFont="1"/>
    <xf numFmtId="0" fontId="2" fillId="0" borderId="0" xfId="0" quotePrefix="1" applyFont="1" applyAlignment="1">
      <alignment horizontal="center"/>
    </xf>
    <xf numFmtId="0" fontId="11" fillId="0" borderId="0" xfId="0" applyFont="1"/>
    <xf numFmtId="0" fontId="2" fillId="0" borderId="0" xfId="0" applyFont="1" applyBorder="1" applyAlignment="1">
      <alignment horizontal="left" vertical="top" wrapText="1"/>
    </xf>
    <xf numFmtId="0" fontId="2" fillId="0" borderId="0" xfId="0" applyFont="1" applyAlignment="1">
      <alignment horizontal="left"/>
    </xf>
    <xf numFmtId="0" fontId="10" fillId="9" borderId="0" xfId="0" applyFont="1" applyFill="1" applyAlignment="1">
      <alignment vertical="center"/>
    </xf>
    <xf numFmtId="0" fontId="10" fillId="0" borderId="0" xfId="0" applyFont="1" applyFill="1" applyAlignment="1">
      <alignment vertical="center"/>
    </xf>
    <xf numFmtId="0" fontId="9" fillId="10" borderId="0" xfId="0" applyFont="1" applyFill="1" applyAlignment="1"/>
    <xf numFmtId="0" fontId="9" fillId="0" borderId="0" xfId="0" applyFont="1" applyFill="1" applyAlignment="1"/>
    <xf numFmtId="0" fontId="5" fillId="0" borderId="0" xfId="0" applyFont="1" applyBorder="1" applyAlignment="1" applyProtection="1">
      <alignment horizontal="center" vertical="center"/>
    </xf>
    <xf numFmtId="0" fontId="5" fillId="5" borderId="0" xfId="0" applyFont="1" applyFill="1" applyBorder="1" applyAlignment="1" applyProtection="1">
      <alignment horizontal="center" vertical="center" wrapText="1"/>
    </xf>
    <xf numFmtId="0" fontId="8" fillId="2" borderId="2" xfId="0" applyFont="1" applyFill="1" applyBorder="1" applyAlignment="1" applyProtection="1">
      <alignment horizontal="left" vertical="center" wrapText="1"/>
    </xf>
    <xf numFmtId="0" fontId="0" fillId="0" borderId="0" xfId="0" applyProtection="1"/>
    <xf numFmtId="0" fontId="0" fillId="0" borderId="0" xfId="0" applyAlignment="1" applyProtection="1">
      <alignment wrapText="1"/>
    </xf>
    <xf numFmtId="0" fontId="8" fillId="2" borderId="0" xfId="0" applyFont="1" applyFill="1" applyAlignment="1" applyProtection="1">
      <alignment horizontal="left" wrapText="1"/>
    </xf>
    <xf numFmtId="0" fontId="9" fillId="0" borderId="3" xfId="0" applyFont="1" applyFill="1" applyBorder="1" applyAlignment="1" applyProtection="1">
      <alignment horizontal="center"/>
    </xf>
    <xf numFmtId="0" fontId="9" fillId="0" borderId="1" xfId="0" applyFont="1" applyFill="1" applyBorder="1" applyAlignment="1" applyProtection="1">
      <alignment horizontal="center"/>
    </xf>
    <xf numFmtId="0" fontId="5" fillId="6" borderId="0" xfId="0" applyFont="1" applyFill="1" applyAlignment="1" applyProtection="1">
      <alignment horizontal="center" vertical="center" wrapText="1"/>
    </xf>
    <xf numFmtId="0" fontId="2" fillId="0" borderId="0" xfId="0" applyFont="1" applyAlignment="1" applyProtection="1">
      <alignment horizontal="left" wrapText="1"/>
    </xf>
    <xf numFmtId="0" fontId="5" fillId="7" borderId="0" xfId="0" applyFont="1" applyFill="1" applyAlignment="1" applyProtection="1">
      <alignment horizontal="center" vertical="center" wrapText="1"/>
    </xf>
    <xf numFmtId="0" fontId="5" fillId="8" borderId="0" xfId="0" applyFont="1" applyFill="1" applyAlignment="1" applyProtection="1">
      <alignment horizontal="center" vertical="center" wrapText="1"/>
    </xf>
    <xf numFmtId="0" fontId="13" fillId="9" borderId="0" xfId="0" applyFont="1" applyFill="1" applyAlignment="1" applyProtection="1">
      <alignment horizontal="center" vertical="center" wrapText="1"/>
    </xf>
    <xf numFmtId="0" fontId="5" fillId="10" borderId="0" xfId="0" applyFont="1" applyFill="1" applyAlignment="1" applyProtection="1">
      <alignment horizontal="center" vertical="center" wrapText="1"/>
    </xf>
    <xf numFmtId="0" fontId="0" fillId="0" borderId="0" xfId="0" applyAlignment="1">
      <alignment horizontal="center" vertical="top" wrapText="1"/>
    </xf>
    <xf numFmtId="0" fontId="14" fillId="0" borderId="0" xfId="0" applyFont="1" applyAlignment="1">
      <alignment horizontal="left" vertical="center" wrapText="1"/>
    </xf>
    <xf numFmtId="0" fontId="1" fillId="0" borderId="0" xfId="0" applyFont="1" applyAlignment="1">
      <alignment horizontal="center"/>
    </xf>
    <xf numFmtId="0" fontId="11" fillId="0" borderId="0" xfId="0" applyFont="1" applyBorder="1" applyAlignment="1">
      <alignment horizontal="center" vertical="top"/>
    </xf>
    <xf numFmtId="0" fontId="8" fillId="2" borderId="0" xfId="0" applyFont="1" applyFill="1" applyAlignment="1" applyProtection="1">
      <alignment horizontal="left" vertical="center" wrapText="1"/>
    </xf>
    <xf numFmtId="164" fontId="2" fillId="0" borderId="5" xfId="0" applyNumberFormat="1" applyFont="1" applyFill="1" applyBorder="1" applyAlignment="1">
      <alignment horizontal="center" vertical="center"/>
    </xf>
    <xf numFmtId="0" fontId="1" fillId="0" borderId="2" xfId="0" applyFont="1" applyFill="1" applyBorder="1" applyAlignment="1" applyProtection="1">
      <alignment vertical="center" wrapText="1" readingOrder="1"/>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vertical="center" wrapText="1"/>
    </xf>
    <xf numFmtId="0" fontId="8" fillId="2" borderId="0" xfId="0" applyFont="1" applyFill="1" applyAlignment="1" applyProtection="1">
      <alignment vertical="center" wrapText="1"/>
    </xf>
    <xf numFmtId="0" fontId="5" fillId="0" borderId="3" xfId="0" applyFont="1" applyFill="1" applyBorder="1" applyAlignment="1" applyProtection="1">
      <alignment vertical="center"/>
    </xf>
    <xf numFmtId="0" fontId="5" fillId="0" borderId="1" xfId="0" applyFont="1" applyFill="1" applyBorder="1" applyAlignment="1" applyProtection="1">
      <alignment vertical="center"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1" fillId="0" borderId="1" xfId="0" applyFont="1" applyBorder="1" applyAlignment="1" applyProtection="1">
      <alignment vertical="center" wrapText="1"/>
    </xf>
    <xf numFmtId="0" fontId="13" fillId="4" borderId="0" xfId="0"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14" borderId="1" xfId="0" applyFont="1" applyFill="1" applyBorder="1" applyAlignment="1" applyProtection="1">
      <alignment vertical="top" wrapText="1"/>
      <protection locked="0"/>
    </xf>
    <xf numFmtId="0" fontId="2" fillId="0" borderId="0" xfId="0" applyFont="1" applyAlignment="1">
      <alignment horizontal="left" vertical="center"/>
    </xf>
    <xf numFmtId="0" fontId="1" fillId="0" borderId="0" xfId="0" applyFont="1"/>
    <xf numFmtId="0" fontId="1"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9" fillId="0" borderId="7" xfId="0" applyFont="1" applyBorder="1" applyAlignment="1">
      <alignment vertical="center"/>
    </xf>
    <xf numFmtId="0" fontId="9" fillId="0" borderId="7" xfId="0" applyFont="1" applyBorder="1" applyAlignment="1">
      <alignment horizontal="center" vertical="center"/>
    </xf>
    <xf numFmtId="164" fontId="2" fillId="0" borderId="7" xfId="0" applyNumberFormat="1" applyFont="1" applyFill="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164" fontId="2" fillId="0" borderId="8" xfId="0" applyNumberFormat="1" applyFont="1" applyFill="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horizontal="center" vertical="center"/>
    </xf>
    <xf numFmtId="164" fontId="2" fillId="0" borderId="4" xfId="0" applyNumberFormat="1" applyFont="1" applyFill="1" applyBorder="1" applyAlignment="1">
      <alignment horizontal="center" vertical="center"/>
    </xf>
    <xf numFmtId="0" fontId="2" fillId="0" borderId="9" xfId="0" applyFont="1" applyBorder="1" applyAlignment="1">
      <alignment horizontal="center" vertical="center"/>
    </xf>
    <xf numFmtId="164" fontId="2" fillId="0" borderId="9" xfId="0" applyNumberFormat="1" applyFont="1" applyFill="1" applyBorder="1" applyAlignment="1">
      <alignment horizontal="center" vertical="center"/>
    </xf>
    <xf numFmtId="0" fontId="20"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xf>
    <xf numFmtId="164" fontId="1" fillId="0" borderId="0" xfId="1" applyNumberFormat="1" applyFont="1" applyAlignment="1">
      <alignment horizontal="center"/>
    </xf>
    <xf numFmtId="0" fontId="20" fillId="0" borderId="0" xfId="0" applyFont="1" applyFill="1" applyBorder="1" applyAlignment="1" applyProtection="1">
      <alignment horizontal="right" vertical="center" wrapText="1"/>
    </xf>
    <xf numFmtId="0" fontId="1" fillId="14" borderId="1"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xf>
    <xf numFmtId="0" fontId="1" fillId="0" borderId="1" xfId="0" applyFont="1" applyBorder="1" applyAlignment="1" applyProtection="1">
      <alignment horizontal="left" vertical="top" wrapText="1"/>
    </xf>
    <xf numFmtId="0" fontId="0" fillId="0" borderId="0" xfId="0" applyAlignment="1" applyProtection="1">
      <alignment horizontal="left" vertical="top" wrapText="1"/>
    </xf>
    <xf numFmtId="0" fontId="8" fillId="2" borderId="0" xfId="0" applyFont="1" applyFill="1" applyAlignment="1" applyProtection="1">
      <alignment horizontal="left" vertical="top" wrapText="1"/>
    </xf>
    <xf numFmtId="0" fontId="1" fillId="0" borderId="1" xfId="0" applyFont="1" applyFill="1" applyBorder="1" applyAlignment="1" applyProtection="1">
      <alignment horizontal="left" vertical="top" wrapText="1"/>
    </xf>
    <xf numFmtId="0" fontId="2" fillId="0" borderId="0" xfId="0" applyFont="1" applyAlignment="1" applyProtection="1">
      <alignment horizontal="left" vertical="top" wrapText="1"/>
    </xf>
    <xf numFmtId="0" fontId="9" fillId="0" borderId="1" xfId="0" applyFont="1" applyBorder="1" applyAlignment="1" applyProtection="1">
      <alignment horizontal="left" vertical="top" wrapText="1"/>
    </xf>
    <xf numFmtId="0" fontId="9" fillId="2" borderId="0" xfId="0" applyFont="1" applyFill="1" applyAlignment="1" applyProtection="1">
      <alignment horizontal="left" vertical="top" wrapText="1"/>
    </xf>
    <xf numFmtId="0" fontId="1" fillId="0" borderId="0" xfId="0" applyFont="1" applyAlignment="1"/>
    <xf numFmtId="0" fontId="9" fillId="0" borderId="0" xfId="0" applyFont="1" applyAlignment="1">
      <alignment horizontal="right"/>
    </xf>
    <xf numFmtId="0" fontId="2" fillId="0" borderId="0" xfId="0" applyFont="1" applyBorder="1" applyAlignment="1"/>
    <xf numFmtId="0" fontId="1" fillId="0" borderId="0" xfId="0" applyFont="1" applyBorder="1" applyAlignment="1">
      <alignment horizontal="left"/>
    </xf>
    <xf numFmtId="0" fontId="2" fillId="0" borderId="0" xfId="0" applyNumberFormat="1" applyFont="1"/>
    <xf numFmtId="164" fontId="2" fillId="0" borderId="5" xfId="0" applyNumberFormat="1" applyFont="1" applyFill="1" applyBorder="1" applyAlignment="1" applyProtection="1">
      <alignment horizontal="center" vertical="center"/>
    </xf>
    <xf numFmtId="0" fontId="9" fillId="0" borderId="0" xfId="0" applyFont="1" applyBorder="1" applyAlignment="1">
      <alignment horizontal="center" vertical="center"/>
    </xf>
    <xf numFmtId="0" fontId="12" fillId="0" borderId="0" xfId="0" applyFont="1" applyBorder="1"/>
    <xf numFmtId="0" fontId="9" fillId="0" borderId="0" xfId="0" applyFont="1" applyAlignment="1">
      <alignment vertical="center" wrapText="1"/>
    </xf>
    <xf numFmtId="0" fontId="1" fillId="0" borderId="0" xfId="0" applyFont="1" applyAlignment="1">
      <alignment horizontal="left"/>
    </xf>
    <xf numFmtId="0" fontId="9" fillId="0" borderId="0" xfId="0" applyFont="1" applyAlignment="1">
      <alignment vertical="center"/>
    </xf>
    <xf numFmtId="0" fontId="1" fillId="0" borderId="0" xfId="0" applyFont="1" applyFill="1" applyBorder="1"/>
    <xf numFmtId="0" fontId="17" fillId="0" borderId="0" xfId="0" applyFont="1" applyAlignment="1">
      <alignment horizontal="center" vertical="center"/>
    </xf>
    <xf numFmtId="0" fontId="18" fillId="0" borderId="3" xfId="0" applyFont="1" applyFill="1" applyBorder="1" applyAlignment="1" applyProtection="1">
      <alignment vertical="center"/>
    </xf>
    <xf numFmtId="0" fontId="7" fillId="0" borderId="0" xfId="0" applyFont="1" applyAlignment="1">
      <alignment horizontal="center"/>
    </xf>
    <xf numFmtId="0" fontId="11" fillId="0" borderId="5" xfId="0" applyFont="1" applyFill="1" applyBorder="1" applyAlignment="1">
      <alignment horizontal="left" vertical="top" wrapText="1"/>
    </xf>
    <xf numFmtId="0" fontId="11" fillId="0" borderId="9" xfId="0" applyFont="1" applyBorder="1" applyAlignment="1">
      <alignment horizontal="left" vertical="top"/>
    </xf>
    <xf numFmtId="0" fontId="0" fillId="0" borderId="0" xfId="0" applyAlignment="1">
      <alignment horizontal="right"/>
    </xf>
    <xf numFmtId="0" fontId="20" fillId="0" borderId="0" xfId="0" applyFont="1" applyFill="1" applyBorder="1" applyAlignment="1" applyProtection="1">
      <alignment vertical="top" wrapText="1"/>
    </xf>
    <xf numFmtId="0" fontId="2" fillId="0" borderId="0" xfId="0" applyFont="1" applyAlignment="1">
      <alignment horizontal="right" indent="2"/>
    </xf>
    <xf numFmtId="0" fontId="9" fillId="0" borderId="0" xfId="0" applyFont="1" applyAlignment="1">
      <alignment horizontal="right" indent="2"/>
    </xf>
    <xf numFmtId="164" fontId="9" fillId="0" borderId="0" xfId="1" applyNumberFormat="1" applyFont="1" applyAlignment="1">
      <alignment horizontal="right" indent="1"/>
    </xf>
    <xf numFmtId="0" fontId="2" fillId="0" borderId="0" xfId="0" applyFont="1" applyAlignment="1">
      <alignment horizontal="right" indent="1"/>
    </xf>
    <xf numFmtId="0" fontId="10" fillId="4" borderId="0" xfId="0" applyFont="1" applyFill="1" applyAlignment="1"/>
    <xf numFmtId="0" fontId="9" fillId="5" borderId="0" xfId="0" applyFont="1" applyFill="1" applyAlignment="1"/>
    <xf numFmtId="0" fontId="9" fillId="6" borderId="0" xfId="0" applyFont="1" applyFill="1" applyBorder="1" applyAlignment="1">
      <alignment vertical="top"/>
    </xf>
    <xf numFmtId="0" fontId="9" fillId="7" borderId="0" xfId="0" applyFont="1" applyFill="1" applyBorder="1" applyAlignment="1">
      <alignment vertical="top"/>
    </xf>
    <xf numFmtId="0" fontId="9" fillId="8" borderId="0" xfId="0" applyFont="1" applyFill="1" applyBorder="1" applyAlignment="1">
      <alignment vertical="top"/>
    </xf>
    <xf numFmtId="0" fontId="1" fillId="0" borderId="0" xfId="0" applyFont="1" applyAlignment="1">
      <alignment horizontal="right"/>
    </xf>
    <xf numFmtId="0" fontId="6" fillId="0" borderId="0" xfId="0" applyFont="1" applyBorder="1" applyAlignment="1">
      <alignment vertical="center"/>
    </xf>
    <xf numFmtId="0" fontId="6" fillId="0" borderId="0" xfId="0" applyFont="1" applyAlignment="1">
      <alignment vertical="center"/>
    </xf>
    <xf numFmtId="0" fontId="2" fillId="0" borderId="0" xfId="0" applyNumberFormat="1" applyFont="1" applyAlignment="1">
      <alignment horizontal="center"/>
    </xf>
    <xf numFmtId="0" fontId="2" fillId="0" borderId="0" xfId="0" applyFont="1" applyBorder="1" applyAlignment="1">
      <alignment horizontal="right" indent="2"/>
    </xf>
    <xf numFmtId="164" fontId="2" fillId="0" borderId="0" xfId="1" applyNumberFormat="1" applyFont="1" applyBorder="1" applyAlignment="1">
      <alignment horizontal="right" indent="1"/>
    </xf>
    <xf numFmtId="0" fontId="2" fillId="0" borderId="13" xfId="1" applyNumberFormat="1" applyFont="1" applyBorder="1" applyAlignment="1">
      <alignment horizontal="right" indent="2"/>
    </xf>
    <xf numFmtId="0" fontId="2" fillId="0" borderId="0" xfId="0" applyFont="1" applyBorder="1" applyAlignment="1">
      <alignment horizontal="right" indent="1"/>
    </xf>
    <xf numFmtId="0" fontId="2" fillId="0" borderId="13" xfId="0" applyFont="1" applyBorder="1" applyAlignment="1">
      <alignment horizontal="right" indent="2"/>
    </xf>
    <xf numFmtId="0" fontId="1" fillId="0" borderId="0" xfId="0" applyFont="1" applyBorder="1" applyAlignment="1">
      <alignment horizontal="right" indent="1"/>
    </xf>
    <xf numFmtId="0" fontId="9" fillId="0" borderId="6" xfId="0" applyFont="1" applyBorder="1" applyAlignment="1">
      <alignment horizontal="right" indent="2"/>
    </xf>
    <xf numFmtId="164" fontId="9" fillId="0" borderId="6" xfId="1" applyNumberFormat="1" applyFont="1" applyBorder="1" applyAlignment="1">
      <alignment horizontal="right" indent="1"/>
    </xf>
    <xf numFmtId="0" fontId="2" fillId="0" borderId="6" xfId="0" applyFont="1" applyBorder="1" applyAlignment="1">
      <alignment horizontal="right" indent="2"/>
    </xf>
    <xf numFmtId="0" fontId="2" fillId="0" borderId="6" xfId="0" applyFont="1" applyBorder="1" applyAlignment="1">
      <alignment horizontal="right" indent="1"/>
    </xf>
    <xf numFmtId="0" fontId="2" fillId="0" borderId="15" xfId="0" applyFont="1" applyBorder="1" applyAlignment="1">
      <alignment horizontal="right" indent="2"/>
    </xf>
    <xf numFmtId="0" fontId="1" fillId="0" borderId="6" xfId="0" applyFont="1" applyBorder="1" applyAlignment="1">
      <alignment horizontal="center"/>
    </xf>
    <xf numFmtId="0" fontId="2" fillId="0" borderId="6" xfId="0" applyFont="1" applyBorder="1" applyAlignment="1">
      <alignment horizontal="center"/>
    </xf>
    <xf numFmtId="0" fontId="2" fillId="0" borderId="15" xfId="0" applyFont="1" applyBorder="1" applyAlignment="1">
      <alignment horizontal="center"/>
    </xf>
    <xf numFmtId="0" fontId="5" fillId="0" borderId="17" xfId="0" applyFont="1" applyBorder="1" applyAlignment="1"/>
    <xf numFmtId="0" fontId="9" fillId="0" borderId="16" xfId="0" applyFont="1" applyBorder="1" applyAlignment="1">
      <alignment horizontal="center"/>
    </xf>
    <xf numFmtId="0" fontId="2" fillId="0" borderId="18" xfId="0" applyFont="1" applyBorder="1" applyAlignment="1"/>
    <xf numFmtId="0" fontId="9" fillId="0" borderId="16" xfId="0" applyFont="1" applyBorder="1" applyAlignment="1">
      <alignment horizontal="right"/>
    </xf>
    <xf numFmtId="0" fontId="1" fillId="0" borderId="14" xfId="0" applyFont="1" applyBorder="1" applyAlignment="1">
      <alignment horizontal="center"/>
    </xf>
    <xf numFmtId="0" fontId="1" fillId="0" borderId="15" xfId="0" applyFont="1" applyBorder="1" applyAlignment="1">
      <alignment horizontal="center"/>
    </xf>
    <xf numFmtId="0" fontId="2" fillId="0" borderId="12" xfId="0" applyFont="1" applyBorder="1" applyAlignment="1">
      <alignment horizontal="right" indent="2"/>
    </xf>
    <xf numFmtId="0" fontId="9" fillId="0" borderId="14" xfId="0" applyFont="1" applyBorder="1" applyAlignment="1">
      <alignment horizontal="right" indent="2"/>
    </xf>
    <xf numFmtId="0" fontId="2" fillId="0" borderId="14" xfId="0" applyFont="1" applyBorder="1" applyAlignment="1">
      <alignment horizontal="center"/>
    </xf>
    <xf numFmtId="0" fontId="2" fillId="0" borderId="14" xfId="0" applyFont="1" applyBorder="1" applyAlignment="1">
      <alignment horizontal="right" indent="2"/>
    </xf>
    <xf numFmtId="49" fontId="1" fillId="14" borderId="6" xfId="0" applyNumberFormat="1" applyFont="1" applyFill="1" applyBorder="1" applyAlignment="1"/>
    <xf numFmtId="49" fontId="1" fillId="14" borderId="7" xfId="0" applyNumberFormat="1" applyFont="1" applyFill="1" applyBorder="1" applyAlignment="1"/>
    <xf numFmtId="0" fontId="0" fillId="0" borderId="0" xfId="0" applyAlignment="1">
      <alignment horizontal="center"/>
    </xf>
    <xf numFmtId="0" fontId="1" fillId="0" borderId="9" xfId="0" applyFont="1" applyBorder="1" applyAlignment="1">
      <alignment vertical="center"/>
    </xf>
    <xf numFmtId="0" fontId="2" fillId="0" borderId="0" xfId="0" applyFont="1" applyAlignment="1">
      <alignment horizontal="center" vertical="center"/>
    </xf>
    <xf numFmtId="0" fontId="21" fillId="0" borderId="0" xfId="0" applyFont="1" applyAlignment="1">
      <alignment horizontal="center"/>
    </xf>
    <xf numFmtId="0" fontId="22" fillId="0" borderId="13" xfId="1" applyNumberFormat="1" applyFont="1" applyBorder="1" applyAlignment="1">
      <alignment horizontal="right" indent="2"/>
    </xf>
    <xf numFmtId="0" fontId="23" fillId="0" borderId="15" xfId="0" applyFont="1" applyBorder="1" applyAlignment="1">
      <alignment horizontal="right" indent="2"/>
    </xf>
    <xf numFmtId="0" fontId="1" fillId="0" borderId="0" xfId="0" applyFont="1" applyAlignment="1">
      <alignment wrapText="1"/>
    </xf>
    <xf numFmtId="0" fontId="2" fillId="15" borderId="1" xfId="0" applyFont="1" applyFill="1" applyBorder="1" applyAlignment="1" applyProtection="1">
      <alignment horizontal="center"/>
      <protection locked="0"/>
    </xf>
    <xf numFmtId="0" fontId="21" fillId="0" borderId="0" xfId="0" applyFont="1"/>
    <xf numFmtId="0" fontId="7" fillId="0" borderId="0" xfId="0" applyFont="1" applyAlignment="1">
      <alignment horizontal="center"/>
    </xf>
    <xf numFmtId="0" fontId="0" fillId="0" borderId="0" xfId="0" applyAlignment="1"/>
    <xf numFmtId="0" fontId="2" fillId="0" borderId="19" xfId="0" applyFont="1" applyBorder="1" applyAlignment="1">
      <alignment horizontal="left" vertical="center" wrapText="1"/>
    </xf>
    <xf numFmtId="0" fontId="1" fillId="0" borderId="0" xfId="0" applyFont="1" applyFill="1" applyBorder="1" applyAlignment="1" applyProtection="1">
      <alignment horizontal="left" wrapText="1"/>
    </xf>
    <xf numFmtId="0" fontId="2" fillId="0" borderId="5" xfId="0" applyFont="1" applyBorder="1" applyAlignment="1" applyProtection="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top" wrapText="1"/>
    </xf>
    <xf numFmtId="0" fontId="9" fillId="5" borderId="0" xfId="0" applyFont="1" applyFill="1" applyBorder="1" applyAlignment="1">
      <alignment horizontal="center"/>
    </xf>
    <xf numFmtId="0" fontId="1" fillId="0" borderId="5" xfId="0" applyFont="1" applyBorder="1" applyAlignment="1">
      <alignment horizontal="left" vertical="top" wrapText="1"/>
    </xf>
    <xf numFmtId="0" fontId="2" fillId="0" borderId="5" xfId="0" applyFont="1" applyBorder="1" applyAlignment="1">
      <alignment horizontal="left" vertical="top" wrapText="1"/>
    </xf>
    <xf numFmtId="0" fontId="9" fillId="6" borderId="0" xfId="0" applyFont="1" applyFill="1" applyAlignment="1">
      <alignment horizontal="center"/>
    </xf>
    <xf numFmtId="0" fontId="2" fillId="0" borderId="5" xfId="0" applyFont="1" applyFill="1" applyBorder="1" applyAlignment="1">
      <alignment horizontal="left" vertical="top" wrapText="1"/>
    </xf>
    <xf numFmtId="0" fontId="9" fillId="7" borderId="0" xfId="0" applyFont="1" applyFill="1" applyAlignment="1">
      <alignment horizontal="center"/>
    </xf>
    <xf numFmtId="0" fontId="17" fillId="0" borderId="0" xfId="0" applyFont="1" applyAlignment="1">
      <alignment horizontal="center" vertical="center"/>
    </xf>
    <xf numFmtId="0" fontId="10" fillId="4" borderId="0" xfId="0" applyFont="1" applyFill="1" applyAlignment="1">
      <alignment horizontal="center"/>
    </xf>
    <xf numFmtId="0" fontId="6" fillId="0" borderId="6" xfId="0" applyFont="1" applyBorder="1" applyAlignment="1">
      <alignment horizontal="center" vertical="center" wrapText="1"/>
    </xf>
    <xf numFmtId="0" fontId="9" fillId="2" borderId="0" xfId="0" applyFont="1" applyFill="1" applyAlignment="1">
      <alignment horizontal="center" vertical="center"/>
    </xf>
    <xf numFmtId="0" fontId="1" fillId="0" borderId="0" xfId="0" applyFont="1" applyAlignment="1">
      <alignment horizontal="left" vertical="top" wrapText="1"/>
    </xf>
    <xf numFmtId="0" fontId="5" fillId="0" borderId="0" xfId="0" applyFont="1" applyAlignment="1">
      <alignment horizontal="center" vertical="center" wrapText="1"/>
    </xf>
    <xf numFmtId="0" fontId="2" fillId="0" borderId="5" xfId="0" applyFont="1" applyBorder="1" applyAlignment="1">
      <alignment horizontal="center"/>
    </xf>
    <xf numFmtId="0" fontId="2" fillId="0" borderId="0" xfId="0" applyFont="1" applyBorder="1" applyAlignment="1">
      <alignment horizontal="center"/>
    </xf>
    <xf numFmtId="0" fontId="1" fillId="0" borderId="5" xfId="0" applyFont="1" applyFill="1" applyBorder="1" applyAlignment="1">
      <alignment horizontal="left" vertical="top" wrapText="1"/>
    </xf>
    <xf numFmtId="0" fontId="9" fillId="8" borderId="0" xfId="0" applyFont="1" applyFill="1" applyBorder="1" applyAlignment="1">
      <alignment horizontal="center" vertical="center"/>
    </xf>
    <xf numFmtId="0" fontId="9" fillId="10" borderId="0" xfId="0" applyFont="1" applyFill="1" applyAlignment="1">
      <alignment horizontal="center"/>
    </xf>
    <xf numFmtId="0" fontId="10" fillId="9" borderId="0" xfId="0" applyFont="1" applyFill="1" applyAlignment="1">
      <alignment horizontal="center" vertical="center"/>
    </xf>
    <xf numFmtId="0" fontId="15" fillId="11" borderId="0" xfId="0" applyFont="1" applyFill="1" applyAlignment="1">
      <alignment horizontal="center" vertical="center" wrapText="1"/>
    </xf>
    <xf numFmtId="0" fontId="6" fillId="12" borderId="0" xfId="0" applyFont="1" applyFill="1" applyAlignment="1">
      <alignment horizontal="center" vertical="center" wrapText="1"/>
    </xf>
    <xf numFmtId="0" fontId="6" fillId="13" borderId="0" xfId="0" applyFont="1" applyFill="1" applyAlignment="1">
      <alignment horizontal="center" vertical="center" wrapText="1"/>
    </xf>
    <xf numFmtId="0" fontId="0" fillId="0" borderId="0" xfId="0" applyAlignment="1">
      <alignment horizontal="left" vertical="top" wrapText="1"/>
    </xf>
    <xf numFmtId="0" fontId="0" fillId="0" borderId="0" xfId="0" applyAlignment="1">
      <alignment horizontal="left" wrapText="1"/>
    </xf>
    <xf numFmtId="0" fontId="9" fillId="0" borderId="2" xfId="0" applyFont="1" applyBorder="1" applyAlignment="1">
      <alignment horizontal="center"/>
    </xf>
    <xf numFmtId="0" fontId="1" fillId="0" borderId="10" xfId="0" applyFont="1" applyBorder="1" applyAlignment="1">
      <alignment horizontal="center"/>
    </xf>
    <xf numFmtId="0" fontId="1" fillId="0" borderId="5" xfId="0" applyFont="1" applyBorder="1" applyAlignment="1">
      <alignment horizontal="center"/>
    </xf>
    <xf numFmtId="0" fontId="1" fillId="0" borderId="11" xfId="0" applyFont="1" applyBorder="1" applyAlignment="1">
      <alignment horizontal="center"/>
    </xf>
  </cellXfs>
  <cellStyles count="2">
    <cellStyle name="Normal" xfId="0" builtinId="0"/>
    <cellStyle name="Percent" xfId="1" builtinId="5"/>
  </cellStyles>
  <dxfs count="3">
    <dxf>
      <font>
        <b/>
        <i val="0"/>
        <condense val="0"/>
        <extend val="0"/>
      </font>
      <fill>
        <patternFill>
          <bgColor indexed="45"/>
        </patternFill>
      </fill>
    </dxf>
    <dxf>
      <font>
        <b/>
        <i val="0"/>
        <condense val="0"/>
        <extend val="0"/>
      </font>
      <fill>
        <patternFill>
          <bgColor indexed="14"/>
        </patternFill>
      </fill>
    </dxf>
    <dxf>
      <font>
        <b/>
        <i val="0"/>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90000"/>
      <rgbColor rgb="0000FF00"/>
      <rgbColor rgb="000000FF"/>
      <rgbColor rgb="00FFFF00"/>
      <rgbColor rgb="00FAEE00"/>
      <rgbColor rgb="0000FFFF"/>
      <rgbColor rgb="00800000"/>
      <rgbColor rgb="00008000"/>
      <rgbColor rgb="00000080"/>
      <rgbColor rgb="00808000"/>
      <rgbColor rgb="00800080"/>
      <rgbColor rgb="00008080"/>
      <rgbColor rgb="00C0C0C0"/>
      <rgbColor rgb="00808080"/>
      <rgbColor rgb="004D606A"/>
      <rgbColor rgb="0074B749"/>
      <rgbColor rgb="00EDF6F9"/>
      <rgbColor rgb="00BED739"/>
      <rgbColor rgb="00EAFC65"/>
      <rgbColor rgb="007E9BAB"/>
      <rgbColor rgb="00D52E05"/>
      <rgbColor rgb="00C89A48"/>
      <rgbColor rgb="000000FF"/>
      <rgbColor rgb="00E2E1C0"/>
      <rgbColor rgb="003D97AF"/>
      <rgbColor rgb="00B72C00"/>
      <rgbColor rgb="00C0C0C0"/>
      <rgbColor rgb="00B69404"/>
      <rgbColor rgb="00990099"/>
      <rgbColor rgb="00FEF1B8"/>
      <rgbColor rgb="0000CCFF"/>
      <rgbColor rgb="00CCFFFF"/>
      <rgbColor rgb="00CCFFCC"/>
      <rgbColor rgb="00FFFF99"/>
      <rgbColor rgb="0099CCFF"/>
      <rgbColor rgb="0079B50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Key!$C$8</c:f>
          <c:strCache>
            <c:ptCount val="1"/>
            <c:pt idx="0">
              <c:v>_x000d_Evaluation Criteria Scores_x000d_Percentage of Total Applicable Points_x000d_</c:v>
            </c:pt>
          </c:strCache>
        </c:strRef>
      </c:tx>
      <c:overlay val="0"/>
      <c:spPr>
        <a:noFill/>
        <a:ln w="25400">
          <a:noFill/>
        </a:ln>
      </c:spPr>
      <c:txPr>
        <a:bodyPr/>
        <a:lstStyle/>
        <a:p>
          <a:pPr>
            <a:defRPr sz="105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265495597254969"/>
          <c:y val="0.23747100020457637"/>
          <c:w val="0.86194764756261422"/>
          <c:h val="0.49600314264199563"/>
        </c:manualLayout>
      </c:layout>
      <c:barChart>
        <c:barDir val="col"/>
        <c:grouping val="stacked"/>
        <c:varyColors val="0"/>
        <c:ser>
          <c:idx val="0"/>
          <c:order val="0"/>
          <c:spPr>
            <a:solidFill>
              <a:srgbClr val="74B749"/>
            </a:solidFill>
            <a:ln w="12700">
              <a:solidFill>
                <a:srgbClr val="000000"/>
              </a:solidFill>
              <a:prstDash val="solid"/>
            </a:ln>
          </c:spPr>
          <c:invertIfNegative val="0"/>
          <c:dPt>
            <c:idx val="0"/>
            <c:invertIfNegative val="0"/>
            <c:bubble3D val="0"/>
            <c:spPr>
              <a:solidFill>
                <a:srgbClr val="4D606A"/>
              </a:solidFill>
              <a:ln w="12700">
                <a:solidFill>
                  <a:srgbClr val="000000"/>
                </a:solidFill>
                <a:prstDash val="solid"/>
              </a:ln>
            </c:spPr>
            <c:extLst>
              <c:ext xmlns:c16="http://schemas.microsoft.com/office/drawing/2014/chart" uri="{C3380CC4-5D6E-409C-BE32-E72D297353CC}">
                <c16:uniqueId val="{00000001-4776-4A1C-AF54-1B1F8B5A975F}"/>
              </c:ext>
            </c:extLst>
          </c:dPt>
          <c:dPt>
            <c:idx val="2"/>
            <c:invertIfNegative val="0"/>
            <c:bubble3D val="0"/>
            <c:spPr>
              <a:solidFill>
                <a:srgbClr val="BED739"/>
              </a:solidFill>
              <a:ln w="12700">
                <a:solidFill>
                  <a:srgbClr val="000000"/>
                </a:solidFill>
                <a:prstDash val="solid"/>
              </a:ln>
            </c:spPr>
            <c:extLst>
              <c:ext xmlns:c16="http://schemas.microsoft.com/office/drawing/2014/chart" uri="{C3380CC4-5D6E-409C-BE32-E72D297353CC}">
                <c16:uniqueId val="{00000003-4776-4A1C-AF54-1B1F8B5A975F}"/>
              </c:ext>
            </c:extLst>
          </c:dPt>
          <c:dPt>
            <c:idx val="3"/>
            <c:invertIfNegative val="0"/>
            <c:bubble3D val="0"/>
            <c:spPr>
              <a:solidFill>
                <a:srgbClr val="EAFC65"/>
              </a:solidFill>
              <a:ln w="12700">
                <a:solidFill>
                  <a:srgbClr val="000000"/>
                </a:solidFill>
                <a:prstDash val="solid"/>
              </a:ln>
            </c:spPr>
            <c:extLst>
              <c:ext xmlns:c16="http://schemas.microsoft.com/office/drawing/2014/chart" uri="{C3380CC4-5D6E-409C-BE32-E72D297353CC}">
                <c16:uniqueId val="{00000005-4776-4A1C-AF54-1B1F8B5A975F}"/>
              </c:ext>
            </c:extLst>
          </c:dPt>
          <c:dPt>
            <c:idx val="4"/>
            <c:invertIfNegative val="0"/>
            <c:bubble3D val="0"/>
            <c:spPr>
              <a:solidFill>
                <a:srgbClr val="7E9BAB"/>
              </a:solidFill>
              <a:ln w="12700">
                <a:solidFill>
                  <a:srgbClr val="000000"/>
                </a:solidFill>
                <a:prstDash val="solid"/>
              </a:ln>
            </c:spPr>
            <c:extLst>
              <c:ext xmlns:c16="http://schemas.microsoft.com/office/drawing/2014/chart" uri="{C3380CC4-5D6E-409C-BE32-E72D297353CC}">
                <c16:uniqueId val="{00000007-4776-4A1C-AF54-1B1F8B5A975F}"/>
              </c:ext>
            </c:extLst>
          </c:dPt>
          <c:dPt>
            <c:idx val="5"/>
            <c:invertIfNegative val="0"/>
            <c:bubble3D val="0"/>
            <c:spPr>
              <a:solidFill>
                <a:srgbClr val="B72C00"/>
              </a:solidFill>
              <a:ln w="12700">
                <a:solidFill>
                  <a:srgbClr val="000000"/>
                </a:solidFill>
                <a:prstDash val="solid"/>
              </a:ln>
            </c:spPr>
            <c:extLst>
              <c:ext xmlns:c16="http://schemas.microsoft.com/office/drawing/2014/chart" uri="{C3380CC4-5D6E-409C-BE32-E72D297353CC}">
                <c16:uniqueId val="{00000009-4776-4A1C-AF54-1B1F8B5A975F}"/>
              </c:ext>
            </c:extLst>
          </c:dPt>
          <c:dPt>
            <c:idx val="6"/>
            <c:invertIfNegative val="0"/>
            <c:bubble3D val="0"/>
            <c:spPr>
              <a:solidFill>
                <a:srgbClr val="C89A48"/>
              </a:solidFill>
              <a:ln w="12700">
                <a:solidFill>
                  <a:srgbClr val="000000"/>
                </a:solidFill>
                <a:prstDash val="solid"/>
              </a:ln>
            </c:spPr>
            <c:extLst>
              <c:ext xmlns:c16="http://schemas.microsoft.com/office/drawing/2014/chart" uri="{C3380CC4-5D6E-409C-BE32-E72D297353CC}">
                <c16:uniqueId val="{0000000B-4776-4A1C-AF54-1B1F8B5A975F}"/>
              </c:ext>
            </c:extLst>
          </c:dPt>
          <c:dPt>
            <c:idx val="7"/>
            <c:invertIfNegative val="0"/>
            <c:bubble3D val="0"/>
            <c:spPr>
              <a:solidFill>
                <a:schemeClr val="bg1"/>
              </a:solidFill>
              <a:ln w="12700">
                <a:solidFill>
                  <a:srgbClr val="000000"/>
                </a:solidFill>
                <a:prstDash val="solid"/>
              </a:ln>
            </c:spPr>
            <c:extLst>
              <c:ext xmlns:c16="http://schemas.microsoft.com/office/drawing/2014/chart" uri="{C3380CC4-5D6E-409C-BE32-E72D297353CC}">
                <c16:uniqueId val="{0000000D-4776-4A1C-AF54-1B1F8B5A975F}"/>
              </c:ext>
            </c:extLst>
          </c:dPt>
          <c:cat>
            <c:strRef>
              <c:f>Key!$B$17:$B$24</c:f>
              <c:strCache>
                <c:ptCount val="8"/>
                <c:pt idx="0">
                  <c:v>Planning</c:v>
                </c:pt>
                <c:pt idx="1">
                  <c:v>Financial Viability</c:v>
                </c:pt>
                <c:pt idx="2">
                  <c:v>Management</c:v>
                </c:pt>
                <c:pt idx="3">
                  <c:v>Staffing</c:v>
                </c:pt>
                <c:pt idx="4">
                  <c:v>Operations</c:v>
                </c:pt>
                <c:pt idx="5">
                  <c:v>Coordination</c:v>
                </c:pt>
                <c:pt idx="6">
                  <c:v>Compliance &amp; Enforcement</c:v>
                </c:pt>
                <c:pt idx="7">
                  <c:v>Overall Results</c:v>
                </c:pt>
              </c:strCache>
            </c:strRef>
          </c:cat>
          <c:val>
            <c:numRef>
              <c:f>Key!$F$17:$F$24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4776-4A1C-AF54-1B1F8B5A975F}"/>
            </c:ext>
          </c:extLst>
        </c:ser>
        <c:dLbls>
          <c:showLegendKey val="0"/>
          <c:showVal val="0"/>
          <c:showCatName val="0"/>
          <c:showSerName val="0"/>
          <c:showPercent val="0"/>
          <c:showBubbleSize val="0"/>
        </c:dLbls>
        <c:gapWidth val="150"/>
        <c:overlap val="100"/>
        <c:axId val="276743216"/>
        <c:axId val="276746744"/>
      </c:barChart>
      <c:catAx>
        <c:axId val="276743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Narrow"/>
                <a:ea typeface="Arial Narrow"/>
                <a:cs typeface="Arial Narrow"/>
              </a:defRPr>
            </a:pPr>
            <a:endParaRPr lang="en-US"/>
          </a:p>
        </c:txPr>
        <c:crossAx val="276746744"/>
        <c:crosses val="autoZero"/>
        <c:auto val="1"/>
        <c:lblAlgn val="ctr"/>
        <c:lblOffset val="100"/>
        <c:tickLblSkip val="1"/>
        <c:tickMarkSkip val="1"/>
        <c:noMultiLvlLbl val="0"/>
      </c:catAx>
      <c:valAx>
        <c:axId val="276746744"/>
        <c:scaling>
          <c:orientation val="minMax"/>
          <c:max val="1"/>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276743216"/>
        <c:crosses val="autoZero"/>
        <c:crossBetween val="between"/>
        <c:maj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0411" r="0.75000000000000411" t="1" header="0.5" footer="0.5"/>
    <c:pageSetup orientation="landscape"/>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114301</xdr:colOff>
      <xdr:row>7</xdr:row>
      <xdr:rowOff>49528</xdr:rowOff>
    </xdr:from>
    <xdr:to>
      <xdr:col>2</xdr:col>
      <xdr:colOff>3810</xdr:colOff>
      <xdr:row>41</xdr:row>
      <xdr:rowOff>152399</xdr:rowOff>
    </xdr:to>
    <xdr:sp macro="" textlink="">
      <xdr:nvSpPr>
        <xdr:cNvPr id="2" name="TextBox 1"/>
        <xdr:cNvSpPr txBox="1"/>
      </xdr:nvSpPr>
      <xdr:spPr>
        <a:xfrm>
          <a:off x="114301" y="1487803"/>
          <a:ext cx="5833109" cy="5608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latin typeface="+mn-lt"/>
              <a:ea typeface="+mn-ea"/>
              <a:cs typeface="+mn-cs"/>
            </a:rPr>
            <a:t>The Tribal Waste Management Program Sustainability Evaluation Tool</a:t>
          </a:r>
          <a:r>
            <a:rPr lang="en-US" sz="1100">
              <a:solidFill>
                <a:schemeClr val="dk1"/>
              </a:solidFill>
              <a:latin typeface="+mn-lt"/>
              <a:ea typeface="+mn-ea"/>
              <a:cs typeface="+mn-cs"/>
            </a:rPr>
            <a:t> is designed to effectively evaluate how a tribal waste management program is currently operating and identify areas where support is needed to create a sustainable waste management program. </a:t>
          </a:r>
          <a:r>
            <a:rPr lang="en-US" sz="1100" b="1">
              <a:solidFill>
                <a:schemeClr val="dk1"/>
              </a:solidFill>
              <a:latin typeface="+mn-lt"/>
              <a:ea typeface="+mn-ea"/>
              <a:cs typeface="+mn-cs"/>
            </a:rPr>
            <a:t>There are seven key indicators that are representative of a sustainable waste management program.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The Tool asks questions specific to each of these areas (with a tab for each area). These 7 key indicators are:</a:t>
          </a:r>
        </a:p>
        <a:p>
          <a:r>
            <a:rPr lang="en-US" sz="1100" b="1">
              <a:solidFill>
                <a:schemeClr val="dk1"/>
              </a:solidFill>
              <a:latin typeface="+mn-lt"/>
              <a:ea typeface="+mn-ea"/>
              <a:cs typeface="+mn-cs"/>
            </a:rPr>
            <a:t>1. Planning: </a:t>
          </a:r>
          <a:r>
            <a:rPr lang="en-US" sz="1100">
              <a:solidFill>
                <a:schemeClr val="dk1"/>
              </a:solidFill>
              <a:latin typeface="+mn-lt"/>
              <a:ea typeface="+mn-ea"/>
              <a:cs typeface="+mn-cs"/>
            </a:rPr>
            <a:t>Tribe has an integrated waste management plan, a capital improvements plan, and an operations and maintenance plan.</a:t>
          </a:r>
        </a:p>
        <a:p>
          <a:r>
            <a:rPr lang="en-US" sz="1100" b="1">
              <a:solidFill>
                <a:schemeClr val="dk1"/>
              </a:solidFill>
              <a:latin typeface="+mn-lt"/>
              <a:ea typeface="+mn-ea"/>
              <a:cs typeface="+mn-cs"/>
            </a:rPr>
            <a:t>2</a:t>
          </a:r>
          <a:r>
            <a:rPr lang="en-US" sz="1100">
              <a:solidFill>
                <a:schemeClr val="dk1"/>
              </a:solidFill>
              <a:latin typeface="+mn-lt"/>
              <a:ea typeface="+mn-ea"/>
              <a:cs typeface="+mn-cs"/>
            </a:rPr>
            <a:t>. </a:t>
          </a:r>
          <a:r>
            <a:rPr lang="en-US" sz="1100" b="1">
              <a:solidFill>
                <a:schemeClr val="dk1"/>
              </a:solidFill>
              <a:latin typeface="+mn-lt"/>
              <a:ea typeface="+mn-ea"/>
              <a:cs typeface="+mn-cs"/>
            </a:rPr>
            <a:t>Financial Viability: </a:t>
          </a:r>
          <a:r>
            <a:rPr lang="en-US" sz="1100">
              <a:solidFill>
                <a:schemeClr val="dk1"/>
              </a:solidFill>
              <a:latin typeface="+mn-lt"/>
              <a:ea typeface="+mn-ea"/>
              <a:cs typeface="+mn-cs"/>
            </a:rPr>
            <a:t>Tribe has annual operations budget, user fees, and billing &amp; collection are adequate.</a:t>
          </a:r>
        </a:p>
        <a:p>
          <a:r>
            <a:rPr lang="en-US" sz="1100" b="1">
              <a:solidFill>
                <a:schemeClr val="dk1"/>
              </a:solidFill>
              <a:latin typeface="+mn-lt"/>
              <a:ea typeface="+mn-ea"/>
              <a:cs typeface="+mn-cs"/>
            </a:rPr>
            <a:t>3. Management: </a:t>
          </a:r>
          <a:r>
            <a:rPr lang="en-US" sz="1100">
              <a:solidFill>
                <a:schemeClr val="dk1"/>
              </a:solidFill>
              <a:latin typeface="+mn-lt"/>
              <a:ea typeface="+mn-ea"/>
              <a:cs typeface="+mn-cs"/>
            </a:rPr>
            <a:t>The management structure is effective and clearly defined, waste management program manager has authority to hire and direct staff, there is a tribal utility board with the ability to make decisions.</a:t>
          </a:r>
        </a:p>
        <a:p>
          <a:r>
            <a:rPr lang="en-US" sz="1100" b="1">
              <a:solidFill>
                <a:schemeClr val="dk1"/>
              </a:solidFill>
              <a:latin typeface="+mn-lt"/>
              <a:ea typeface="+mn-ea"/>
              <a:cs typeface="+mn-cs"/>
            </a:rPr>
            <a:t>4. Staffing: </a:t>
          </a:r>
          <a:r>
            <a:rPr lang="en-US" sz="1100" b="0">
              <a:solidFill>
                <a:sysClr val="windowText" lastClr="000000"/>
              </a:solidFill>
              <a:latin typeface="+mn-lt"/>
              <a:ea typeface="+mn-ea"/>
              <a:cs typeface="+mn-cs"/>
            </a:rPr>
            <a:t>Tribe h</a:t>
          </a:r>
          <a:r>
            <a:rPr lang="en-US" sz="1100" b="0">
              <a:solidFill>
                <a:schemeClr val="dk1"/>
              </a:solidFill>
              <a:latin typeface="+mn-lt"/>
              <a:ea typeface="+mn-ea"/>
              <a:cs typeface="+mn-cs"/>
            </a:rPr>
            <a:t>as </a:t>
          </a:r>
          <a:r>
            <a:rPr lang="en-US" sz="1100">
              <a:solidFill>
                <a:schemeClr val="dk1"/>
              </a:solidFill>
              <a:latin typeface="+mn-lt"/>
              <a:ea typeface="+mn-ea"/>
              <a:cs typeface="+mn-cs"/>
            </a:rPr>
            <a:t>a staffing plan with clear descriptions, staff training plan and implementation, and the appropriate number of staff and skills.</a:t>
          </a:r>
        </a:p>
        <a:p>
          <a:r>
            <a:rPr lang="en-US" sz="1100" b="1">
              <a:solidFill>
                <a:schemeClr val="dk1"/>
              </a:solidFill>
              <a:latin typeface="+mn-lt"/>
              <a:ea typeface="+mn-ea"/>
              <a:cs typeface="+mn-cs"/>
            </a:rPr>
            <a:t>5. Operations: </a:t>
          </a:r>
          <a:r>
            <a:rPr lang="en-US" sz="1100" b="0">
              <a:solidFill>
                <a:sysClr val="windowText" lastClr="000000"/>
              </a:solidFill>
              <a:latin typeface="+mn-lt"/>
              <a:ea typeface="+mn-ea"/>
              <a:cs typeface="+mn-cs"/>
            </a:rPr>
            <a:t>Tribal</a:t>
          </a:r>
          <a:r>
            <a:rPr lang="en-US" sz="1100" b="0" baseline="0">
              <a:solidFill>
                <a:sysClr val="windowText" lastClr="000000"/>
              </a:solidFill>
              <a:latin typeface="+mn-lt"/>
              <a:ea typeface="+mn-ea"/>
              <a:cs typeface="+mn-cs"/>
            </a:rPr>
            <a:t> operations</a:t>
          </a:r>
          <a:r>
            <a:rPr lang="en-US" sz="1100" b="0">
              <a:solidFill>
                <a:sysClr val="windowText" lastClr="000000"/>
              </a:solidFill>
              <a:latin typeface="+mn-lt"/>
              <a:ea typeface="+mn-ea"/>
              <a:cs typeface="+mn-cs"/>
            </a:rPr>
            <a:t> comply </a:t>
          </a:r>
          <a:r>
            <a:rPr lang="en-US" sz="1100">
              <a:solidFill>
                <a:schemeClr val="dk1"/>
              </a:solidFill>
              <a:latin typeface="+mn-lt"/>
              <a:ea typeface="+mn-ea"/>
              <a:cs typeface="+mn-cs"/>
            </a:rPr>
            <a:t>with laws and regulations, </a:t>
          </a:r>
          <a:r>
            <a:rPr lang="en-US" sz="1100">
              <a:solidFill>
                <a:sysClr val="windowText" lastClr="000000"/>
              </a:solidFill>
              <a:latin typeface="+mn-lt"/>
              <a:ea typeface="+mn-ea"/>
              <a:cs typeface="+mn-cs"/>
            </a:rPr>
            <a:t>operations are </a:t>
          </a:r>
          <a:r>
            <a:rPr lang="en-US" sz="1100">
              <a:solidFill>
                <a:schemeClr val="dk1"/>
              </a:solidFill>
              <a:latin typeface="+mn-lt"/>
              <a:ea typeface="+mn-ea"/>
              <a:cs typeface="+mn-cs"/>
            </a:rPr>
            <a:t>cost effective and meet demand.</a:t>
          </a:r>
        </a:p>
        <a:p>
          <a:r>
            <a:rPr lang="en-US" sz="1100" b="1">
              <a:solidFill>
                <a:schemeClr val="dk1"/>
              </a:solidFill>
              <a:latin typeface="+mn-lt"/>
              <a:ea typeface="+mn-ea"/>
              <a:cs typeface="+mn-cs"/>
            </a:rPr>
            <a:t>6. Coordination: </a:t>
          </a:r>
          <a:r>
            <a:rPr lang="en-US" sz="1100" b="0">
              <a:solidFill>
                <a:sysClr val="windowText" lastClr="000000"/>
              </a:solidFill>
              <a:latin typeface="+mn-lt"/>
              <a:ea typeface="+mn-ea"/>
              <a:cs typeface="+mn-cs"/>
            </a:rPr>
            <a:t>There is good </a:t>
          </a:r>
          <a:r>
            <a:rPr lang="en-US" sz="1100">
              <a:solidFill>
                <a:schemeClr val="dk1"/>
              </a:solidFill>
              <a:latin typeface="+mn-lt"/>
              <a:ea typeface="+mn-ea"/>
              <a:cs typeface="+mn-cs"/>
            </a:rPr>
            <a:t>coordination with other tribal departments, for example a tribal housing authority and or utility, as well as coordination with other jurisdictions for service as needed. For example if there is a problem with open </a:t>
          </a:r>
          <a:r>
            <a:rPr lang="en-US" sz="1100">
              <a:solidFill>
                <a:sysClr val="windowText" lastClr="000000"/>
              </a:solidFill>
              <a:latin typeface="+mn-lt"/>
              <a:ea typeface="+mn-ea"/>
              <a:cs typeface="+mn-cs"/>
            </a:rPr>
            <a:t>dumping, the tribe demonstrates</a:t>
          </a:r>
          <a:r>
            <a:rPr lang="en-US" sz="1100" baseline="0">
              <a:solidFill>
                <a:sysClr val="windowText" lastClr="000000"/>
              </a:solidFill>
              <a:latin typeface="+mn-lt"/>
              <a:ea typeface="+mn-ea"/>
              <a:cs typeface="+mn-cs"/>
            </a:rPr>
            <a:t> the</a:t>
          </a:r>
          <a:r>
            <a:rPr lang="en-US" sz="1100">
              <a:solidFill>
                <a:sysClr val="windowText" lastClr="000000"/>
              </a:solidFill>
              <a:latin typeface="+mn-lt"/>
              <a:ea typeface="+mn-ea"/>
              <a:cs typeface="+mn-cs"/>
            </a:rPr>
            <a:t> </a:t>
          </a:r>
          <a:r>
            <a:rPr lang="en-US" sz="1100">
              <a:solidFill>
                <a:schemeClr val="dk1"/>
              </a:solidFill>
              <a:latin typeface="+mn-lt"/>
              <a:ea typeface="+mn-ea"/>
              <a:cs typeface="+mn-cs"/>
            </a:rPr>
            <a:t>ability to coordinate removal or cleanup with neighboring jurisdictions. </a:t>
          </a:r>
        </a:p>
        <a:p>
          <a:r>
            <a:rPr lang="en-US" sz="1100" b="1">
              <a:solidFill>
                <a:schemeClr val="dk1"/>
              </a:solidFill>
              <a:latin typeface="+mn-lt"/>
              <a:ea typeface="+mn-ea"/>
              <a:cs typeface="+mn-cs"/>
            </a:rPr>
            <a:t>7. Compliance &amp; Enforcement: </a:t>
          </a:r>
          <a:r>
            <a:rPr lang="en-US" sz="1100" b="0">
              <a:solidFill>
                <a:sysClr val="windowText" lastClr="000000"/>
              </a:solidFill>
              <a:latin typeface="+mn-lt"/>
              <a:ea typeface="+mn-ea"/>
              <a:cs typeface="+mn-cs"/>
            </a:rPr>
            <a:t>Tribe</a:t>
          </a:r>
          <a:r>
            <a:rPr lang="en-US" sz="1100" b="0" baseline="0">
              <a:solidFill>
                <a:sysClr val="windowText" lastClr="000000"/>
              </a:solidFill>
              <a:latin typeface="+mn-lt"/>
              <a:ea typeface="+mn-ea"/>
              <a:cs typeface="+mn-cs"/>
            </a:rPr>
            <a:t> has </a:t>
          </a:r>
          <a:r>
            <a:rPr lang="en-US" sz="1100">
              <a:solidFill>
                <a:schemeClr val="dk1"/>
              </a:solidFill>
              <a:latin typeface="+mn-lt"/>
              <a:ea typeface="+mn-ea"/>
              <a:cs typeface="+mn-cs"/>
            </a:rPr>
            <a:t>codes and /or ordinances in place </a:t>
          </a:r>
          <a:r>
            <a:rPr lang="en-US" sz="1100">
              <a:solidFill>
                <a:sysClr val="windowText" lastClr="000000"/>
              </a:solidFill>
              <a:latin typeface="+mn-lt"/>
              <a:ea typeface="+mn-ea"/>
              <a:cs typeface="+mn-cs"/>
            </a:rPr>
            <a:t>and</a:t>
          </a:r>
          <a:r>
            <a:rPr lang="en-US" sz="1100" baseline="0">
              <a:solidFill>
                <a:schemeClr val="dk1"/>
              </a:solidFill>
              <a:latin typeface="+mn-lt"/>
              <a:ea typeface="+mn-ea"/>
              <a:cs typeface="+mn-cs"/>
            </a:rPr>
            <a:t> </a:t>
          </a:r>
          <a:r>
            <a:rPr lang="en-US" sz="1100">
              <a:solidFill>
                <a:schemeClr val="dk1"/>
              </a:solidFill>
              <a:latin typeface="+mn-lt"/>
              <a:ea typeface="+mn-ea"/>
              <a:cs typeface="+mn-cs"/>
            </a:rPr>
            <a:t>a tribal enforcement program that is effective.</a:t>
          </a:r>
        </a:p>
        <a:p>
          <a:r>
            <a:rPr lang="en-US" sz="1100">
              <a:solidFill>
                <a:schemeClr val="dk1"/>
              </a:solidFill>
              <a:latin typeface="+mn-lt"/>
              <a:ea typeface="+mn-ea"/>
              <a:cs typeface="+mn-cs"/>
            </a:rPr>
            <a:t> </a:t>
          </a:r>
        </a:p>
        <a:p>
          <a:r>
            <a:rPr lang="en-US" sz="1100" b="1">
              <a:solidFill>
                <a:schemeClr val="dk1"/>
              </a:solidFill>
              <a:latin typeface="+mn-lt"/>
              <a:ea typeface="+mn-ea"/>
              <a:cs typeface="+mn-cs"/>
            </a:rPr>
            <a:t>INSTRUCTIONS: </a:t>
          </a:r>
          <a:r>
            <a:rPr lang="en-US" sz="1100">
              <a:solidFill>
                <a:schemeClr val="dk1"/>
              </a:solidFill>
              <a:latin typeface="+mn-lt"/>
              <a:ea typeface="+mn-ea"/>
              <a:cs typeface="+mn-cs"/>
            </a:rPr>
            <a:t>To use this evaluation tool, answer the questions on each of the colored tabs.  Each question uses a drop down menu and includes a line to enter comments.  The workbook will total the results and display them on the "My Results" tab. Printing instructions are also included on the last tab of the workbook.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361950</xdr:rowOff>
    </xdr:from>
    <xdr:ext cx="184731" cy="264560"/>
    <xdr:sp macro="" textlink="">
      <xdr:nvSpPr>
        <xdr:cNvPr id="4" name="TextBox 3"/>
        <xdr:cNvSpPr txBox="1"/>
      </xdr:nvSpPr>
      <xdr:spPr>
        <a:xfrm>
          <a:off x="9077325" y="118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220980</xdr:colOff>
      <xdr:row>47</xdr:row>
      <xdr:rowOff>15240</xdr:rowOff>
    </xdr:from>
    <xdr:to>
      <xdr:col>1</xdr:col>
      <xdr:colOff>4556760</xdr:colOff>
      <xdr:row>61</xdr:row>
      <xdr:rowOff>144780</xdr:rowOff>
    </xdr:to>
    <xdr:sp macro="" textlink="">
      <xdr:nvSpPr>
        <xdr:cNvPr id="5" name="TextBox 4"/>
        <xdr:cNvSpPr txBox="1"/>
      </xdr:nvSpPr>
      <xdr:spPr>
        <a:xfrm>
          <a:off x="220980" y="32095440"/>
          <a:ext cx="5966460" cy="2476500"/>
        </a:xfrm>
        <a:prstGeom prst="rect">
          <a:avLst/>
        </a:prstGeom>
        <a:solidFill>
          <a:schemeClr val="bg1"/>
        </a:solidFill>
        <a:ln w="3175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The Five Critical Elements of an IWMP are:</a:t>
          </a:r>
        </a:p>
        <a:p>
          <a:pPr rtl="0" fontAlgn="base"/>
          <a:endParaRPr lang="en-US" sz="800">
            <a:effectLst/>
          </a:endParaRPr>
        </a:p>
        <a:p>
          <a:pPr marL="228600" indent="-228600" rtl="0" fontAlgn="base">
            <a:buFont typeface="+mj-lt"/>
            <a:buAutoNum type="arabicPeriod"/>
          </a:pPr>
          <a:r>
            <a:rPr lang="en-US" sz="1100" b="1">
              <a:solidFill>
                <a:schemeClr val="dk1"/>
              </a:solidFill>
              <a:effectLst/>
              <a:latin typeface="+mn-lt"/>
              <a:ea typeface="+mn-ea"/>
              <a:cs typeface="+mn-cs"/>
            </a:rPr>
            <a:t>Community service area  </a:t>
          </a:r>
          <a:r>
            <a:rPr lang="en-US" sz="1100" i="1">
              <a:solidFill>
                <a:schemeClr val="dk1"/>
              </a:solidFill>
              <a:effectLst/>
              <a:latin typeface="+mn-lt"/>
              <a:ea typeface="+mn-ea"/>
              <a:cs typeface="+mn-cs"/>
            </a:rPr>
            <a:t>This would include a description of the land base</a:t>
          </a:r>
          <a:r>
            <a:rPr lang="en-US" sz="1100" i="1">
              <a:solidFill>
                <a:srgbClr val="FF0000"/>
              </a:solidFill>
              <a:effectLst/>
              <a:latin typeface="+mn-lt"/>
              <a:ea typeface="+mn-ea"/>
              <a:cs typeface="+mn-cs"/>
            </a:rPr>
            <a:t>.</a:t>
          </a:r>
          <a:endParaRPr lang="en-US">
            <a:effectLst/>
          </a:endParaRPr>
        </a:p>
        <a:p>
          <a:pPr marL="228600" indent="-228600" rtl="0" fontAlgn="base">
            <a:buFont typeface="+mj-lt"/>
            <a:buAutoNum type="arabicPeriod"/>
          </a:pPr>
          <a:r>
            <a:rPr lang="en-US" sz="1100" b="1">
              <a:solidFill>
                <a:schemeClr val="dk1"/>
              </a:solidFill>
              <a:effectLst/>
              <a:latin typeface="+mn-lt"/>
              <a:ea typeface="+mn-ea"/>
              <a:cs typeface="+mn-cs"/>
            </a:rPr>
            <a:t>Tribe's solid waste program structure administration  </a:t>
          </a:r>
          <a:r>
            <a:rPr lang="en-US" sz="1100" i="1">
              <a:solidFill>
                <a:schemeClr val="dk1"/>
              </a:solidFill>
              <a:effectLst/>
              <a:latin typeface="+mn-lt"/>
              <a:ea typeface="+mn-ea"/>
              <a:cs typeface="+mn-cs"/>
            </a:rPr>
            <a:t>(If waste management services are contracted out, this element may be not applicable.)</a:t>
          </a:r>
          <a:endParaRPr lang="en-US" strike="sngStrike" baseline="0">
            <a:solidFill>
              <a:srgbClr val="FF0000"/>
            </a:solidFill>
            <a:effectLst/>
          </a:endParaRPr>
        </a:p>
        <a:p>
          <a:pPr marL="228600" indent="-228600" rtl="0" fontAlgn="base">
            <a:buFont typeface="+mj-lt"/>
            <a:buAutoNum type="arabicPeriod"/>
          </a:pPr>
          <a:r>
            <a:rPr lang="en-US" sz="1100" b="1">
              <a:solidFill>
                <a:schemeClr val="dk1"/>
              </a:solidFill>
              <a:effectLst/>
              <a:latin typeface="+mn-lt"/>
              <a:ea typeface="+mn-ea"/>
              <a:cs typeface="+mn-cs"/>
            </a:rPr>
            <a:t>Tribe's current and proposed waste management practices</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This establishes a baseline and a vision of what the program will become.</a:t>
          </a:r>
          <a:endParaRPr lang="en-US">
            <a:effectLst/>
          </a:endParaRPr>
        </a:p>
        <a:p>
          <a:pPr marL="228600" indent="-228600" rtl="0" fontAlgn="base">
            <a:buFont typeface="+mj-lt"/>
            <a:buAutoNum type="arabicPeriod"/>
          </a:pPr>
          <a:r>
            <a:rPr lang="en-US" sz="1100" b="1">
              <a:solidFill>
                <a:schemeClr val="dk1"/>
              </a:solidFill>
              <a:effectLst/>
              <a:latin typeface="+mn-lt"/>
              <a:ea typeface="+mn-ea"/>
              <a:cs typeface="+mn-cs"/>
            </a:rPr>
            <a:t>Description of the funding and sustainability and the long-term goals of the Tribe's solid waste program</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This is a critical element that include</a:t>
          </a:r>
          <a:r>
            <a:rPr lang="en-US" sz="1100" i="1">
              <a:solidFill>
                <a:sysClr val="windowText" lastClr="000000"/>
              </a:solidFill>
              <a:effectLst/>
              <a:latin typeface="+mn-lt"/>
              <a:ea typeface="+mn-ea"/>
              <a:cs typeface="+mn-cs"/>
            </a:rPr>
            <a:t>s</a:t>
          </a:r>
          <a:r>
            <a:rPr lang="en-US" sz="1100" i="1">
              <a:solidFill>
                <a:schemeClr val="dk1"/>
              </a:solidFill>
              <a:effectLst/>
              <a:latin typeface="+mn-lt"/>
              <a:ea typeface="+mn-ea"/>
              <a:cs typeface="+mn-cs"/>
            </a:rPr>
            <a:t> each of the 7 key elements. </a:t>
          </a:r>
          <a:r>
            <a:rPr lang="en-US" sz="1100" b="1">
              <a:solidFill>
                <a:schemeClr val="dk1"/>
              </a:solidFill>
              <a:effectLst/>
              <a:latin typeface="+mn-lt"/>
              <a:ea typeface="+mn-ea"/>
              <a:cs typeface="+mn-cs"/>
            </a:rPr>
            <a:t>Demonstration of approval of the plan by appropriate tribal council or governing body</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At times this step can be the most difficult simply because it gets put on the back burner.  Howeve</a:t>
          </a:r>
          <a:r>
            <a:rPr lang="en-US" sz="1100" i="1">
              <a:solidFill>
                <a:sysClr val="windowText" lastClr="000000"/>
              </a:solidFill>
              <a:effectLst/>
              <a:latin typeface="+mn-lt"/>
              <a:ea typeface="+mn-ea"/>
              <a:cs typeface="+mn-cs"/>
            </a:rPr>
            <a:t>r, t</a:t>
          </a:r>
          <a:r>
            <a:rPr lang="en-US" sz="1100" i="1">
              <a:solidFill>
                <a:schemeClr val="dk1"/>
              </a:solidFill>
              <a:effectLst/>
              <a:latin typeface="+mn-lt"/>
              <a:ea typeface="+mn-ea"/>
              <a:cs typeface="+mn-cs"/>
            </a:rPr>
            <a:t>his is a critical step because it garners support from tribal leaders.</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464820</xdr:colOff>
      <xdr:row>22</xdr:row>
      <xdr:rowOff>114300</xdr:rowOff>
    </xdr:from>
    <xdr:to>
      <xdr:col>5</xdr:col>
      <xdr:colOff>853440</xdr:colOff>
      <xdr:row>41</xdr:row>
      <xdr:rowOff>1356360</xdr:rowOff>
    </xdr:to>
    <xdr:graphicFrame macro="">
      <xdr:nvGraphicFramePr>
        <xdr:cNvPr id="211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90</xdr:row>
      <xdr:rowOff>0</xdr:rowOff>
    </xdr:from>
    <xdr:to>
      <xdr:col>6</xdr:col>
      <xdr:colOff>396240</xdr:colOff>
      <xdr:row>105</xdr:row>
      <xdr:rowOff>15240</xdr:rowOff>
    </xdr:to>
    <xdr:sp macro="" textlink="">
      <xdr:nvSpPr>
        <xdr:cNvPr id="2" name="TextBox 1"/>
        <xdr:cNvSpPr txBox="1"/>
      </xdr:nvSpPr>
      <xdr:spPr>
        <a:xfrm>
          <a:off x="259080" y="15201900"/>
          <a:ext cx="5966460" cy="2529840"/>
        </a:xfrm>
        <a:prstGeom prst="rect">
          <a:avLst/>
        </a:prstGeom>
        <a:solidFill>
          <a:schemeClr val="bg1"/>
        </a:solidFill>
        <a:ln w="3175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The Five Critical Elements of an IWMP are:</a:t>
          </a:r>
        </a:p>
        <a:p>
          <a:pPr rtl="0" fontAlgn="base"/>
          <a:endParaRPr lang="en-US">
            <a:effectLst/>
          </a:endParaRPr>
        </a:p>
        <a:p>
          <a:pPr marL="228600" indent="-228600" rtl="0" fontAlgn="base">
            <a:buFont typeface="+mj-lt"/>
            <a:buAutoNum type="arabicPeriod"/>
          </a:pPr>
          <a:r>
            <a:rPr lang="en-US" sz="1100" b="1">
              <a:solidFill>
                <a:schemeClr val="dk1"/>
              </a:solidFill>
              <a:effectLst/>
              <a:latin typeface="+mn-lt"/>
              <a:ea typeface="+mn-ea"/>
              <a:cs typeface="+mn-cs"/>
            </a:rPr>
            <a:t>Community service area  </a:t>
          </a:r>
          <a:r>
            <a:rPr lang="en-US" sz="1100" i="1">
              <a:solidFill>
                <a:schemeClr val="dk1"/>
              </a:solidFill>
              <a:effectLst/>
              <a:latin typeface="+mn-lt"/>
              <a:ea typeface="+mn-ea"/>
              <a:cs typeface="+mn-cs"/>
            </a:rPr>
            <a:t>This would include a description of the land base</a:t>
          </a:r>
          <a:endParaRPr lang="en-US">
            <a:effectLst/>
          </a:endParaRPr>
        </a:p>
        <a:p>
          <a:pPr marL="228600" indent="-228600" rtl="0" fontAlgn="base">
            <a:buFont typeface="+mj-lt"/>
            <a:buAutoNum type="arabicPeriod"/>
          </a:pPr>
          <a:r>
            <a:rPr lang="en-US" sz="1100" b="1">
              <a:solidFill>
                <a:schemeClr val="dk1"/>
              </a:solidFill>
              <a:effectLst/>
              <a:latin typeface="+mn-lt"/>
              <a:ea typeface="+mn-ea"/>
              <a:cs typeface="+mn-cs"/>
            </a:rPr>
            <a:t>Tribe's solid waste program structure administration  </a:t>
          </a:r>
          <a:r>
            <a:rPr lang="en-US" sz="1100" i="1">
              <a:solidFill>
                <a:schemeClr val="dk1"/>
              </a:solidFill>
              <a:effectLst/>
              <a:latin typeface="+mn-lt"/>
              <a:ea typeface="+mn-ea"/>
              <a:cs typeface="+mn-cs"/>
            </a:rPr>
            <a:t>(If waste management services are contracted out, this element may be not applicable).</a:t>
          </a:r>
          <a:endParaRPr lang="en-US">
            <a:effectLst/>
          </a:endParaRPr>
        </a:p>
        <a:p>
          <a:pPr marL="228600" indent="-228600" rtl="0" fontAlgn="base">
            <a:buFont typeface="+mj-lt"/>
            <a:buAutoNum type="arabicPeriod"/>
          </a:pPr>
          <a:r>
            <a:rPr lang="en-US" sz="1100" b="1">
              <a:solidFill>
                <a:schemeClr val="dk1"/>
              </a:solidFill>
              <a:effectLst/>
              <a:latin typeface="+mn-lt"/>
              <a:ea typeface="+mn-ea"/>
              <a:cs typeface="+mn-cs"/>
            </a:rPr>
            <a:t>Tribe's current and proposed waste management practices</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This establishes a baseline and a vision of what the program will become.</a:t>
          </a:r>
          <a:endParaRPr lang="en-US">
            <a:effectLst/>
          </a:endParaRPr>
        </a:p>
        <a:p>
          <a:pPr marL="228600" indent="-228600" rtl="0" fontAlgn="base">
            <a:buFont typeface="+mj-lt"/>
            <a:buAutoNum type="arabicPeriod"/>
          </a:pPr>
          <a:r>
            <a:rPr lang="en-US" sz="1100" b="1">
              <a:solidFill>
                <a:schemeClr val="dk1"/>
              </a:solidFill>
              <a:effectLst/>
              <a:latin typeface="+mn-lt"/>
              <a:ea typeface="+mn-ea"/>
              <a:cs typeface="+mn-cs"/>
            </a:rPr>
            <a:t>Description of the funding and sustainability and the long-term goals of the Tribe's solid waste program</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This is a critical element that include each of the 7 key elements addressed in this </a:t>
          </a:r>
          <a:r>
            <a:rPr lang="en-US" sz="1100" b="0">
              <a:solidFill>
                <a:schemeClr val="dk1"/>
              </a:solidFill>
              <a:effectLst/>
              <a:latin typeface="+mn-lt"/>
              <a:ea typeface="+mn-ea"/>
              <a:cs typeface="+mn-cs"/>
            </a:rPr>
            <a:t>Tribal Waste Management Program Sustainability Evaluation Tool</a:t>
          </a:r>
          <a:r>
            <a:rPr lang="en-US" sz="1100" b="0" baseline="0">
              <a:solidFill>
                <a:schemeClr val="dk1"/>
              </a:solidFill>
              <a:effectLst/>
              <a:latin typeface="+mn-lt"/>
              <a:ea typeface="+mn-ea"/>
              <a:cs typeface="+mn-cs"/>
            </a:rPr>
            <a:t>.</a:t>
          </a:r>
          <a:endParaRPr lang="en-US" b="0">
            <a:effectLst/>
          </a:endParaRPr>
        </a:p>
        <a:p>
          <a:pPr marL="228600" indent="-228600" rtl="0" fontAlgn="base">
            <a:buFont typeface="+mj-lt"/>
            <a:buAutoNum type="arabicPeriod"/>
          </a:pPr>
          <a:r>
            <a:rPr lang="en-US" sz="1100" b="1">
              <a:solidFill>
                <a:schemeClr val="dk1"/>
              </a:solidFill>
              <a:effectLst/>
              <a:latin typeface="+mn-lt"/>
              <a:ea typeface="+mn-ea"/>
              <a:cs typeface="+mn-cs"/>
            </a:rPr>
            <a:t>Demonstration of approval of the plan by appropriate tribal council or governing body</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This includes council resolution or other documentation, such as meeting notes or leadership signature. Implementation of the plan is generally not possible without</a:t>
          </a:r>
          <a:r>
            <a:rPr lang="en-US" sz="1100" i="1" baseline="0">
              <a:solidFill>
                <a:schemeClr val="dk1"/>
              </a:solidFill>
              <a:effectLst/>
              <a:latin typeface="+mn-lt"/>
              <a:ea typeface="+mn-ea"/>
              <a:cs typeface="+mn-cs"/>
            </a:rPr>
            <a:t> tribal leadership endorsement.</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epa.gov/region9/waste/tribal/solidwastecode.html" TargetMode="External"/><Relationship Id="rId2" Type="http://schemas.openxmlformats.org/officeDocument/2006/relationships/hyperlink" Target="http://www.epa.gov/region9/waste/tribal/pdf/Tribal-Solid-Waste-Program-Costing-Tool.pdf" TargetMode="External"/><Relationship Id="rId1" Type="http://schemas.openxmlformats.org/officeDocument/2006/relationships/hyperlink" Target="http://www.epa.gov/reg5rcra/wptdiv/solidwaste/integrated_wmp_planningmethod.pdf" TargetMode="External"/><Relationship Id="rId6" Type="http://schemas.openxmlformats.org/officeDocument/2006/relationships/printerSettings" Target="../printerSettings/printerSettings20.bin"/><Relationship Id="rId5" Type="http://schemas.openxmlformats.org/officeDocument/2006/relationships/hyperlink" Target="http://www.epa.gov/osw/wycd/tribal/tribalguide.htm" TargetMode="External"/><Relationship Id="rId4" Type="http://schemas.openxmlformats.org/officeDocument/2006/relationships/hyperlink" Target="http://www.epa.gov/region9/waste/tribal/solidwastecod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6"/>
  <sheetViews>
    <sheetView tabSelected="1" topLeftCell="A16" zoomScaleNormal="100" workbookViewId="0">
      <selection sqref="A1:B1"/>
    </sheetView>
  </sheetViews>
  <sheetFormatPr defaultRowHeight="12.75" x14ac:dyDescent="0.2"/>
  <cols>
    <col min="2" max="2" width="80" customWidth="1"/>
  </cols>
  <sheetData>
    <row r="1" spans="1:2" ht="18" x14ac:dyDescent="0.25">
      <c r="A1" s="158" t="s">
        <v>186</v>
      </c>
      <c r="B1" s="158"/>
    </row>
    <row r="2" spans="1:2" ht="18" x14ac:dyDescent="0.25">
      <c r="A2" s="105"/>
      <c r="B2" s="105"/>
    </row>
    <row r="3" spans="1:2" x14ac:dyDescent="0.2">
      <c r="A3" s="159" t="s">
        <v>267</v>
      </c>
      <c r="B3" s="159"/>
    </row>
    <row r="5" spans="1:2" ht="19.899999999999999" customHeight="1" thickBot="1" x14ac:dyDescent="0.25">
      <c r="A5" s="18" t="s">
        <v>154</v>
      </c>
      <c r="B5" s="147"/>
    </row>
    <row r="6" spans="1:2" ht="19.899999999999999" customHeight="1" thickBot="1" x14ac:dyDescent="0.25">
      <c r="A6" s="18" t="s">
        <v>155</v>
      </c>
      <c r="B6" s="148"/>
    </row>
  </sheetData>
  <mergeCells count="2">
    <mergeCell ref="A1:B1"/>
    <mergeCell ref="A3:B3"/>
  </mergeCells>
  <printOptions horizontalCentered="1"/>
  <pageMargins left="0.7" right="0.7" top="0.6" bottom="0.6" header="0.35" footer="0.35"/>
  <pageSetup scale="103" orientation="portrait" r:id="rId1"/>
  <headerFooter>
    <oddFooter>&amp;LIntroduction&amp;C&amp;P&amp;RSustainability Evaluation Tool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3:D79"/>
  <sheetViews>
    <sheetView zoomScaleNormal="100" zoomScaleSheetLayoutView="100" workbookViewId="0">
      <selection activeCell="F18" sqref="F18"/>
    </sheetView>
  </sheetViews>
  <sheetFormatPr defaultRowHeight="12.75" x14ac:dyDescent="0.2"/>
  <cols>
    <col min="1" max="1" width="19.85546875" customWidth="1"/>
    <col min="2" max="2" width="25.85546875" customWidth="1"/>
    <col min="3" max="3" width="21" customWidth="1"/>
    <col min="4" max="4" width="28.42578125" customWidth="1"/>
    <col min="5" max="5" width="10.28515625" customWidth="1"/>
    <col min="21" max="21" width="25.5703125" bestFit="1" customWidth="1"/>
    <col min="22" max="22" width="6.28515625" bestFit="1" customWidth="1"/>
    <col min="23" max="23" width="12.7109375" bestFit="1" customWidth="1"/>
  </cols>
  <sheetData>
    <row r="3" spans="1:4" ht="33.75" customHeight="1" x14ac:dyDescent="0.2">
      <c r="A3" s="188" t="s">
        <v>14</v>
      </c>
      <c r="B3" s="188"/>
      <c r="C3" s="188"/>
      <c r="D3" s="188"/>
    </row>
    <row r="4" spans="1:4" ht="30" customHeight="1" x14ac:dyDescent="0.2">
      <c r="A4" s="41" t="s">
        <v>16</v>
      </c>
      <c r="B4" s="186" t="s">
        <v>17</v>
      </c>
      <c r="C4" s="186"/>
      <c r="D4" s="186"/>
    </row>
    <row r="5" spans="1:4" ht="38.25" customHeight="1" x14ac:dyDescent="0.2">
      <c r="A5" s="41" t="s">
        <v>15</v>
      </c>
      <c r="B5" s="187" t="s">
        <v>18</v>
      </c>
      <c r="C5" s="187"/>
      <c r="D5" s="187"/>
    </row>
    <row r="20" ht="31.5" customHeight="1" x14ac:dyDescent="0.2"/>
    <row r="21" ht="36" customHeight="1" x14ac:dyDescent="0.2"/>
    <row r="22" ht="25.5" customHeight="1" x14ac:dyDescent="0.2"/>
    <row r="23" ht="25.5" customHeight="1" x14ac:dyDescent="0.2"/>
    <row r="24" ht="25.5" customHeight="1" x14ac:dyDescent="0.2"/>
    <row r="25" ht="25.5" customHeight="1" x14ac:dyDescent="0.2"/>
    <row r="26" ht="25.5" customHeight="1" x14ac:dyDescent="0.2"/>
    <row r="27" ht="25.5" customHeight="1" x14ac:dyDescent="0.2"/>
    <row r="28" ht="25.5" customHeight="1" x14ac:dyDescent="0.2"/>
    <row r="29" ht="25.5" customHeight="1" x14ac:dyDescent="0.2"/>
    <row r="30" ht="25.5" customHeight="1" x14ac:dyDescent="0.2"/>
    <row r="31" ht="25.5" customHeight="1" x14ac:dyDescent="0.2"/>
    <row r="32" ht="25.5" customHeight="1" x14ac:dyDescent="0.2"/>
    <row r="33" ht="25.5" customHeight="1" x14ac:dyDescent="0.2"/>
    <row r="34" ht="25.5" customHeight="1" x14ac:dyDescent="0.2"/>
    <row r="35" ht="25.5" customHeight="1" x14ac:dyDescent="0.2"/>
    <row r="36" ht="25.5" customHeight="1" x14ac:dyDescent="0.2"/>
    <row r="37" ht="25.5" customHeight="1" x14ac:dyDescent="0.2"/>
    <row r="38" ht="25.5" customHeight="1" x14ac:dyDescent="0.2"/>
    <row r="39" ht="25.5" customHeight="1" x14ac:dyDescent="0.2"/>
    <row r="40" ht="25.5" customHeight="1" x14ac:dyDescent="0.2"/>
    <row r="41" ht="25.5" customHeight="1" x14ac:dyDescent="0.2"/>
    <row r="42" ht="25.5" customHeight="1" x14ac:dyDescent="0.2"/>
    <row r="43" ht="25.5" customHeight="1" x14ac:dyDescent="0.2"/>
    <row r="44" ht="25.5" customHeight="1" x14ac:dyDescent="0.2"/>
    <row r="45" ht="25.5" customHeight="1" x14ac:dyDescent="0.2"/>
    <row r="46" ht="25.5" customHeight="1" x14ac:dyDescent="0.2"/>
    <row r="47" ht="25.5" customHeight="1" x14ac:dyDescent="0.2"/>
    <row r="49" ht="63" customHeight="1" x14ac:dyDescent="0.2"/>
    <row r="51" ht="25.5" customHeight="1" x14ac:dyDescent="0.2"/>
    <row r="52" ht="25.5" customHeight="1" x14ac:dyDescent="0.2"/>
    <row r="53" ht="25.5" customHeight="1" x14ac:dyDescent="0.2"/>
    <row r="54" ht="25.5" customHeight="1" x14ac:dyDescent="0.2"/>
    <row r="55" ht="25.5" customHeight="1" x14ac:dyDescent="0.2"/>
    <row r="56" ht="25.5" customHeight="1" x14ac:dyDescent="0.2"/>
    <row r="57" ht="25.5" customHeight="1" x14ac:dyDescent="0.2"/>
    <row r="58" ht="25.5" customHeight="1" x14ac:dyDescent="0.2"/>
    <row r="59" ht="62.25" customHeight="1" x14ac:dyDescent="0.2"/>
    <row r="60" ht="25.5" customHeight="1" x14ac:dyDescent="0.2"/>
    <row r="61" ht="25.5" customHeight="1" x14ac:dyDescent="0.2"/>
    <row r="62" ht="25.5" customHeight="1" x14ac:dyDescent="0.2"/>
    <row r="63" ht="25.5" customHeight="1" x14ac:dyDescent="0.2"/>
    <row r="64"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93.7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row r="79" ht="25.5" customHeight="1" x14ac:dyDescent="0.2"/>
  </sheetData>
  <sheetProtection selectLockedCells="1"/>
  <mergeCells count="3">
    <mergeCell ref="B4:D4"/>
    <mergeCell ref="B5:D5"/>
    <mergeCell ref="A3:D3"/>
  </mergeCells>
  <phoneticPr fontId="4" type="noConversion"/>
  <pageMargins left="0.75" right="0.75" top="1" bottom="1" header="0.5" footer="0.5"/>
  <pageSetup scale="90" orientation="portrait" r:id="rId1"/>
  <headerFooter alignWithMargins="0"/>
  <rowBreaks count="3" manualBreakCount="3">
    <brk id="30" max="16383" man="1"/>
    <brk id="41" max="16383" man="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3"/>
  <sheetViews>
    <sheetView workbookViewId="0">
      <pane xSplit="2" topLeftCell="C1" activePane="topRight" state="frozen"/>
      <selection pane="topRight" activeCell="B2" sqref="B2"/>
    </sheetView>
  </sheetViews>
  <sheetFormatPr defaultRowHeight="12.75" x14ac:dyDescent="0.2"/>
  <cols>
    <col min="1" max="1" width="3.7109375" customWidth="1"/>
    <col min="2" max="2" width="39" customWidth="1"/>
    <col min="3" max="37" width="10.7109375" customWidth="1"/>
    <col min="39" max="39" width="49.7109375" bestFit="1" customWidth="1"/>
    <col min="40" max="40" width="14.140625" bestFit="1" customWidth="1"/>
    <col min="41" max="41" width="17.7109375" bestFit="1" customWidth="1"/>
  </cols>
  <sheetData>
    <row r="1" spans="2:37" ht="13.15" customHeight="1" x14ac:dyDescent="0.2">
      <c r="B1" s="7" t="str">
        <f>Introduction!A1</f>
        <v>Sustainable Tribal Waste Management Programs</v>
      </c>
      <c r="C1" s="17" t="str">
        <f>IF(ISBLANK(Introduction!B5),B1,B1 &amp; " (" &amp; Introduction!B5 &amp; ")")</f>
        <v>Sustainable Tribal Waste Management Programs</v>
      </c>
    </row>
    <row r="2" spans="2:37" ht="13.15" customHeight="1" x14ac:dyDescent="0.2">
      <c r="B2" s="102" t="s">
        <v>72</v>
      </c>
      <c r="C2" s="17" t="str">
        <f>IF(ISBLANK(Introduction!B6),B2,B2 &amp; " (" &amp; Introduction!B6 &amp; ")")</f>
        <v>Evaluation of Key Indicators</v>
      </c>
    </row>
    <row r="3" spans="2:37" ht="13.15" customHeight="1" x14ac:dyDescent="0.2">
      <c r="B3" t="s">
        <v>61</v>
      </c>
    </row>
    <row r="4" spans="2:37" ht="13.15" customHeight="1" x14ac:dyDescent="0.2">
      <c r="B4" s="62" t="s">
        <v>270</v>
      </c>
    </row>
    <row r="5" spans="2:37" ht="13.15" customHeight="1" x14ac:dyDescent="0.2">
      <c r="B5" t="s">
        <v>107</v>
      </c>
    </row>
    <row r="6" spans="2:37" ht="13.15" customHeight="1" x14ac:dyDescent="0.2">
      <c r="B6" t="s">
        <v>106</v>
      </c>
    </row>
    <row r="7" spans="2:37" ht="13.15" customHeight="1" x14ac:dyDescent="0.2">
      <c r="B7" s="62" t="s">
        <v>39</v>
      </c>
      <c r="C7" s="62" t="s">
        <v>150</v>
      </c>
    </row>
    <row r="8" spans="2:37" ht="13.15" customHeight="1" x14ac:dyDescent="0.2">
      <c r="B8" s="94" t="s">
        <v>156</v>
      </c>
      <c r="C8" s="94" t="str">
        <f>'My Results'!A1&amp;CHAR(13)&amp;B8&amp;CHAR(13)&amp;B9&amp;CHAR(13)&amp;'My Results'!A3</f>
        <v>_x000D_Evaluation Criteria Scores_x000D_Percentage of Total Applicable Points_x000D_</v>
      </c>
    </row>
    <row r="9" spans="2:37" ht="13.15" customHeight="1" x14ac:dyDescent="0.2">
      <c r="B9" s="94" t="s">
        <v>157</v>
      </c>
      <c r="C9" s="62"/>
    </row>
    <row r="10" spans="2:37" ht="13.15" customHeight="1" x14ac:dyDescent="0.2">
      <c r="B10" s="94"/>
      <c r="C10" s="62"/>
    </row>
    <row r="11" spans="2:37" ht="13.15" customHeight="1" x14ac:dyDescent="0.2">
      <c r="B11" s="120" t="str">
        <f>"0% &lt;= S &lt;= "&amp;E12</f>
        <v>0% &lt;= S &lt;= 25%</v>
      </c>
      <c r="C11" s="119" t="s">
        <v>169</v>
      </c>
      <c r="D11" s="5">
        <v>9.9999999999999995E-7</v>
      </c>
      <c r="E11" s="2"/>
    </row>
    <row r="12" spans="2:37" ht="13.15" customHeight="1" x14ac:dyDescent="0.2">
      <c r="B12" s="121" t="str">
        <f>E12&amp;" &lt; S &lt;= "&amp;E13</f>
        <v>25% &lt; S &lt;= 75%</v>
      </c>
      <c r="C12" s="152">
        <v>0.25</v>
      </c>
      <c r="D12" s="5">
        <f>C12+D$6</f>
        <v>0.25</v>
      </c>
      <c r="E12" s="122" t="str">
        <f>C12*100&amp;"%"</f>
        <v>25%</v>
      </c>
    </row>
    <row r="13" spans="2:37" ht="13.15" customHeight="1" x14ac:dyDescent="0.2">
      <c r="B13" s="121" t="str">
        <f>E13&amp;" &lt; S &lt;= 100%"</f>
        <v>75% &lt; S &lt;= 100%</v>
      </c>
      <c r="C13" s="152">
        <v>0.75</v>
      </c>
      <c r="D13" s="5">
        <f>C13+D$6</f>
        <v>0.75</v>
      </c>
      <c r="E13" s="122" t="str">
        <f>C13*100&amp;"%"</f>
        <v>75%</v>
      </c>
    </row>
    <row r="14" spans="2:37" ht="13.15" customHeight="1" thickBot="1" x14ac:dyDescent="0.25"/>
    <row r="15" spans="2:37" ht="15.75" x14ac:dyDescent="0.25">
      <c r="B15" s="137" t="s">
        <v>162</v>
      </c>
      <c r="C15" s="189" t="str">
        <f>B16</f>
        <v>Key Indicator</v>
      </c>
      <c r="D15" s="190"/>
      <c r="E15" s="190"/>
      <c r="F15" s="190"/>
      <c r="G15" s="191"/>
      <c r="H15" s="189" t="s">
        <v>175</v>
      </c>
      <c r="I15" s="190"/>
      <c r="J15" s="190"/>
      <c r="K15" s="190"/>
      <c r="L15" s="191"/>
      <c r="M15" s="189" t="s">
        <v>176</v>
      </c>
      <c r="N15" s="190"/>
      <c r="O15" s="190"/>
      <c r="P15" s="190"/>
      <c r="Q15" s="191"/>
      <c r="R15" s="189" t="s">
        <v>177</v>
      </c>
      <c r="S15" s="190"/>
      <c r="T15" s="190"/>
      <c r="U15" s="190"/>
      <c r="V15" s="191"/>
      <c r="W15" s="189" t="s">
        <v>178</v>
      </c>
      <c r="X15" s="190"/>
      <c r="Y15" s="190"/>
      <c r="Z15" s="190"/>
      <c r="AA15" s="191"/>
      <c r="AB15" s="189" t="s">
        <v>179</v>
      </c>
      <c r="AC15" s="190"/>
      <c r="AD15" s="190"/>
      <c r="AE15" s="190"/>
      <c r="AF15" s="191"/>
      <c r="AG15" s="190" t="s">
        <v>180</v>
      </c>
      <c r="AH15" s="190"/>
      <c r="AI15" s="190"/>
      <c r="AJ15" s="190"/>
      <c r="AK15" s="191"/>
    </row>
    <row r="16" spans="2:37" ht="13.5" thickBot="1" x14ac:dyDescent="0.25">
      <c r="B16" s="138" t="s">
        <v>174</v>
      </c>
      <c r="C16" s="141" t="s">
        <v>189</v>
      </c>
      <c r="D16" s="134" t="s">
        <v>150</v>
      </c>
      <c r="E16" s="134" t="s">
        <v>163</v>
      </c>
      <c r="F16" s="134" t="s">
        <v>164</v>
      </c>
      <c r="G16" s="142" t="s">
        <v>168</v>
      </c>
      <c r="H16" s="145" t="str">
        <f t="shared" ref="H16:AI16" si="0">C16</f>
        <v>Total Ques</v>
      </c>
      <c r="I16" s="135" t="str">
        <f t="shared" si="0"/>
        <v>NA</v>
      </c>
      <c r="J16" s="135" t="str">
        <f t="shared" si="0"/>
        <v>Points</v>
      </c>
      <c r="K16" s="135" t="str">
        <f t="shared" si="0"/>
        <v>% App</v>
      </c>
      <c r="L16" s="136" t="str">
        <f t="shared" si="0"/>
        <v>Blank</v>
      </c>
      <c r="M16" s="145" t="str">
        <f t="shared" si="0"/>
        <v>Total Ques</v>
      </c>
      <c r="N16" s="135" t="str">
        <f t="shared" si="0"/>
        <v>NA</v>
      </c>
      <c r="O16" s="135" t="str">
        <f t="shared" si="0"/>
        <v>Points</v>
      </c>
      <c r="P16" s="135" t="str">
        <f t="shared" si="0"/>
        <v>% App</v>
      </c>
      <c r="Q16" s="136" t="str">
        <f t="shared" si="0"/>
        <v>Blank</v>
      </c>
      <c r="R16" s="145" t="str">
        <f t="shared" si="0"/>
        <v>Total Ques</v>
      </c>
      <c r="S16" s="135" t="str">
        <f t="shared" si="0"/>
        <v>NA</v>
      </c>
      <c r="T16" s="135" t="str">
        <f t="shared" si="0"/>
        <v>Points</v>
      </c>
      <c r="U16" s="135" t="str">
        <f t="shared" si="0"/>
        <v>% App</v>
      </c>
      <c r="V16" s="136" t="str">
        <f t="shared" si="0"/>
        <v>Blank</v>
      </c>
      <c r="W16" s="145" t="str">
        <f t="shared" si="0"/>
        <v>Total Ques</v>
      </c>
      <c r="X16" s="135" t="str">
        <f t="shared" si="0"/>
        <v>NA</v>
      </c>
      <c r="Y16" s="135" t="str">
        <f t="shared" si="0"/>
        <v>Points</v>
      </c>
      <c r="Z16" s="135" t="str">
        <f t="shared" si="0"/>
        <v>% App</v>
      </c>
      <c r="AA16" s="136" t="str">
        <f t="shared" si="0"/>
        <v>Blank</v>
      </c>
      <c r="AB16" s="145" t="str">
        <f t="shared" si="0"/>
        <v>Total Ques</v>
      </c>
      <c r="AC16" s="135" t="str">
        <f t="shared" si="0"/>
        <v>NA</v>
      </c>
      <c r="AD16" s="135" t="str">
        <f t="shared" si="0"/>
        <v>Points</v>
      </c>
      <c r="AE16" s="135" t="str">
        <f t="shared" si="0"/>
        <v>% App</v>
      </c>
      <c r="AF16" s="136" t="str">
        <f t="shared" si="0"/>
        <v>Blank</v>
      </c>
      <c r="AG16" s="135" t="str">
        <f t="shared" si="0"/>
        <v>Total Ques</v>
      </c>
      <c r="AH16" s="135" t="str">
        <f t="shared" si="0"/>
        <v>NA</v>
      </c>
      <c r="AI16" s="135" t="str">
        <f t="shared" si="0"/>
        <v>Points</v>
      </c>
      <c r="AJ16" s="135" t="str">
        <f>AE16</f>
        <v>% App</v>
      </c>
      <c r="AK16" s="136" t="str">
        <f>AF16</f>
        <v>Blank</v>
      </c>
    </row>
    <row r="17" spans="2:41" x14ac:dyDescent="0.2">
      <c r="B17" s="139" t="str">
        <f>Planning!B4</f>
        <v>Planning</v>
      </c>
      <c r="C17" s="143">
        <f>Key!C44</f>
        <v>14</v>
      </c>
      <c r="D17" s="123">
        <f>Key!D44</f>
        <v>0</v>
      </c>
      <c r="E17" s="123">
        <f>Key!E44</f>
        <v>0</v>
      </c>
      <c r="F17" s="124">
        <f>Key!F44</f>
        <v>0</v>
      </c>
      <c r="G17" s="153">
        <f>Key!H44</f>
        <v>14</v>
      </c>
      <c r="H17" s="143">
        <f>Key!C38</f>
        <v>6</v>
      </c>
      <c r="I17" s="123">
        <f>Key!D38</f>
        <v>0</v>
      </c>
      <c r="J17" s="123">
        <f>Key!E38</f>
        <v>0</v>
      </c>
      <c r="K17" s="124">
        <f>Key!F38</f>
        <v>0</v>
      </c>
      <c r="L17" s="125">
        <f>Key!H38</f>
        <v>6</v>
      </c>
      <c r="M17" s="143">
        <f>Key!C39</f>
        <v>1</v>
      </c>
      <c r="N17" s="123">
        <f>Key!D39</f>
        <v>0</v>
      </c>
      <c r="O17" s="123">
        <f>Key!E39</f>
        <v>0</v>
      </c>
      <c r="P17" s="124">
        <f>Key!F39</f>
        <v>0</v>
      </c>
      <c r="Q17" s="127">
        <f>Key!H39</f>
        <v>1</v>
      </c>
      <c r="R17" s="143">
        <f>Key!C40</f>
        <v>2</v>
      </c>
      <c r="S17" s="123">
        <f>Key!D40</f>
        <v>0</v>
      </c>
      <c r="T17" s="123">
        <f>Key!E40</f>
        <v>0</v>
      </c>
      <c r="U17" s="124">
        <f>Key!F40</f>
        <v>0</v>
      </c>
      <c r="V17" s="127">
        <f>Key!H40</f>
        <v>2</v>
      </c>
      <c r="W17" s="143">
        <f>Key!C41</f>
        <v>1</v>
      </c>
      <c r="X17" s="123">
        <f>Key!D41</f>
        <v>0</v>
      </c>
      <c r="Y17" s="123">
        <f>Key!E41</f>
        <v>0</v>
      </c>
      <c r="Z17" s="124">
        <f>Key!F41</f>
        <v>0</v>
      </c>
      <c r="AA17" s="125">
        <f>Key!H41</f>
        <v>1</v>
      </c>
      <c r="AB17" s="143">
        <f>Key!C42</f>
        <v>2</v>
      </c>
      <c r="AC17" s="123">
        <f>Key!D42</f>
        <v>0</v>
      </c>
      <c r="AD17" s="123">
        <f>Key!E42</f>
        <v>0</v>
      </c>
      <c r="AE17" s="124">
        <f>Key!F42</f>
        <v>0</v>
      </c>
      <c r="AF17" s="125">
        <f>Key!H42</f>
        <v>2</v>
      </c>
      <c r="AG17" s="123">
        <f>Key!C43</f>
        <v>2</v>
      </c>
      <c r="AH17" s="123">
        <f>Key!D43</f>
        <v>0</v>
      </c>
      <c r="AI17" s="123">
        <f>Key!E43</f>
        <v>0</v>
      </c>
      <c r="AJ17" s="124">
        <f>Key!F43</f>
        <v>0</v>
      </c>
      <c r="AK17" s="125">
        <f>Key!H43</f>
        <v>2</v>
      </c>
      <c r="AL17" s="2"/>
    </row>
    <row r="18" spans="2:41" x14ac:dyDescent="0.2">
      <c r="B18" s="139" t="str">
        <f>'Financial Viability'!B4</f>
        <v>Financial Viability</v>
      </c>
      <c r="C18" s="143">
        <f>Key!C51</f>
        <v>22</v>
      </c>
      <c r="D18" s="123">
        <f>Key!D51</f>
        <v>0</v>
      </c>
      <c r="E18" s="123">
        <f>Key!E51</f>
        <v>0</v>
      </c>
      <c r="F18" s="124">
        <f>Key!F51</f>
        <v>0</v>
      </c>
      <c r="G18" s="153">
        <f>Key!H51</f>
        <v>22</v>
      </c>
      <c r="H18" s="143">
        <f>Key!C48</f>
        <v>7</v>
      </c>
      <c r="I18" s="123">
        <f>Key!D48</f>
        <v>0</v>
      </c>
      <c r="J18" s="123">
        <f>Key!E48</f>
        <v>0</v>
      </c>
      <c r="K18" s="124">
        <f>Key!F48</f>
        <v>0</v>
      </c>
      <c r="L18" s="125">
        <f>Key!H48</f>
        <v>7</v>
      </c>
      <c r="M18" s="143">
        <f>Key!C49</f>
        <v>11</v>
      </c>
      <c r="N18" s="123">
        <f>Key!D49</f>
        <v>0</v>
      </c>
      <c r="O18" s="123">
        <f>Key!E49</f>
        <v>0</v>
      </c>
      <c r="P18" s="124">
        <f>Key!F49</f>
        <v>0</v>
      </c>
      <c r="Q18" s="127">
        <f>Key!H49</f>
        <v>11</v>
      </c>
      <c r="R18" s="143">
        <f>Key!C50</f>
        <v>4</v>
      </c>
      <c r="S18" s="123">
        <f>Key!D50</f>
        <v>0</v>
      </c>
      <c r="T18" s="123">
        <f>Key!E50</f>
        <v>0</v>
      </c>
      <c r="U18" s="124">
        <f>Key!F50</f>
        <v>0</v>
      </c>
      <c r="V18" s="127">
        <f>Key!H50</f>
        <v>4</v>
      </c>
      <c r="W18" s="143"/>
      <c r="X18" s="123"/>
      <c r="Y18" s="123"/>
      <c r="Z18" s="124"/>
      <c r="AA18" s="125"/>
      <c r="AB18" s="143"/>
      <c r="AC18" s="123"/>
      <c r="AD18" s="123"/>
      <c r="AE18" s="124"/>
      <c r="AF18" s="125"/>
      <c r="AG18" s="123"/>
      <c r="AH18" s="123"/>
      <c r="AI18" s="123"/>
      <c r="AJ18" s="126"/>
      <c r="AK18" s="127"/>
      <c r="AL18" s="2"/>
    </row>
    <row r="19" spans="2:41" x14ac:dyDescent="0.2">
      <c r="B19" s="139" t="str">
        <f>Management!B4</f>
        <v>Management</v>
      </c>
      <c r="C19" s="143">
        <f>Key!C58</f>
        <v>9</v>
      </c>
      <c r="D19" s="123">
        <f>Key!D58</f>
        <v>0</v>
      </c>
      <c r="E19" s="123">
        <f>Key!E58</f>
        <v>0</v>
      </c>
      <c r="F19" s="124">
        <f>Key!F58</f>
        <v>0</v>
      </c>
      <c r="G19" s="153">
        <f>Key!H58</f>
        <v>9</v>
      </c>
      <c r="H19" s="143">
        <f>Key!C55</f>
        <v>4</v>
      </c>
      <c r="I19" s="123">
        <f>Key!D55</f>
        <v>0</v>
      </c>
      <c r="J19" s="123">
        <f>Key!E55</f>
        <v>0</v>
      </c>
      <c r="K19" s="124">
        <f>Key!F55</f>
        <v>0</v>
      </c>
      <c r="L19" s="125">
        <f>Key!H55</f>
        <v>4</v>
      </c>
      <c r="M19" s="143">
        <f>Key!C56</f>
        <v>2</v>
      </c>
      <c r="N19" s="123">
        <f>Key!D56</f>
        <v>0</v>
      </c>
      <c r="O19" s="123">
        <f>Key!E56</f>
        <v>0</v>
      </c>
      <c r="P19" s="124">
        <f>Key!F56</f>
        <v>0</v>
      </c>
      <c r="Q19" s="127">
        <f>Key!H56</f>
        <v>2</v>
      </c>
      <c r="R19" s="143">
        <f>Key!C57</f>
        <v>3</v>
      </c>
      <c r="S19" s="123">
        <f>Key!D57</f>
        <v>0</v>
      </c>
      <c r="T19" s="123">
        <f>Key!E57</f>
        <v>0</v>
      </c>
      <c r="U19" s="124">
        <f>Key!F57</f>
        <v>0</v>
      </c>
      <c r="V19" s="127">
        <f>Key!H57</f>
        <v>3</v>
      </c>
      <c r="W19" s="143"/>
      <c r="X19" s="123"/>
      <c r="Y19" s="123"/>
      <c r="Z19" s="124"/>
      <c r="AA19" s="125"/>
      <c r="AB19" s="143"/>
      <c r="AC19" s="123"/>
      <c r="AD19" s="123"/>
      <c r="AE19" s="124"/>
      <c r="AF19" s="125"/>
      <c r="AG19" s="123"/>
      <c r="AH19" s="123"/>
      <c r="AI19" s="123"/>
      <c r="AJ19" s="126"/>
      <c r="AK19" s="127"/>
      <c r="AL19" s="2"/>
    </row>
    <row r="20" spans="2:41" x14ac:dyDescent="0.2">
      <c r="B20" s="139" t="str">
        <f>Staffing!B4</f>
        <v>Staffing</v>
      </c>
      <c r="C20" s="143">
        <f>Key!C67</f>
        <v>15</v>
      </c>
      <c r="D20" s="123">
        <f>Key!D67</f>
        <v>0</v>
      </c>
      <c r="E20" s="123">
        <f>Key!E67</f>
        <v>0</v>
      </c>
      <c r="F20" s="124">
        <f>Key!F67</f>
        <v>0</v>
      </c>
      <c r="G20" s="153">
        <f>Key!H67</f>
        <v>15</v>
      </c>
      <c r="H20" s="143">
        <f>Key!C62</f>
        <v>4</v>
      </c>
      <c r="I20" s="123">
        <f>Key!D62</f>
        <v>0</v>
      </c>
      <c r="J20" s="123">
        <f>Key!E62</f>
        <v>0</v>
      </c>
      <c r="K20" s="124">
        <f>Key!F62</f>
        <v>0</v>
      </c>
      <c r="L20" s="125">
        <f>Key!H62</f>
        <v>4</v>
      </c>
      <c r="M20" s="143">
        <f>Key!C63</f>
        <v>2</v>
      </c>
      <c r="N20" s="123">
        <f>Key!D63</f>
        <v>0</v>
      </c>
      <c r="O20" s="123">
        <f>Key!E63</f>
        <v>0</v>
      </c>
      <c r="P20" s="124">
        <f>Key!F63</f>
        <v>0</v>
      </c>
      <c r="Q20" s="127">
        <f>Key!H63</f>
        <v>2</v>
      </c>
      <c r="R20" s="143">
        <f>Key!C64</f>
        <v>3</v>
      </c>
      <c r="S20" s="123">
        <f>Key!D64</f>
        <v>0</v>
      </c>
      <c r="T20" s="123">
        <f>Key!E64</f>
        <v>0</v>
      </c>
      <c r="U20" s="124">
        <f>Key!F64</f>
        <v>0</v>
      </c>
      <c r="V20" s="127">
        <f>Key!H64</f>
        <v>3</v>
      </c>
      <c r="W20" s="143">
        <f>Key!C65</f>
        <v>5</v>
      </c>
      <c r="X20" s="123">
        <f>Key!D65</f>
        <v>0</v>
      </c>
      <c r="Y20" s="123">
        <f>Key!E65</f>
        <v>0</v>
      </c>
      <c r="Z20" s="124">
        <f>Key!F65</f>
        <v>0</v>
      </c>
      <c r="AA20" s="125">
        <f>Key!H65</f>
        <v>5</v>
      </c>
      <c r="AB20" s="143">
        <f>Key!C66</f>
        <v>1</v>
      </c>
      <c r="AC20" s="123">
        <f>Key!D66</f>
        <v>0</v>
      </c>
      <c r="AD20" s="123">
        <f>Key!E66</f>
        <v>0</v>
      </c>
      <c r="AE20" s="124">
        <f>Key!F66</f>
        <v>0</v>
      </c>
      <c r="AF20" s="125">
        <f>Key!H66</f>
        <v>1</v>
      </c>
      <c r="AG20" s="123"/>
      <c r="AH20" s="123"/>
      <c r="AI20" s="123"/>
      <c r="AJ20" s="128"/>
      <c r="AK20" s="127"/>
      <c r="AL20" s="2"/>
    </row>
    <row r="21" spans="2:41" x14ac:dyDescent="0.2">
      <c r="B21" s="139" t="str">
        <f>Operations!B4</f>
        <v>Operations</v>
      </c>
      <c r="C21" s="143">
        <f>Key!C75</f>
        <v>17</v>
      </c>
      <c r="D21" s="123">
        <f>Key!D75</f>
        <v>0</v>
      </c>
      <c r="E21" s="123">
        <f>Key!E75</f>
        <v>0</v>
      </c>
      <c r="F21" s="124">
        <f>Key!F75</f>
        <v>0</v>
      </c>
      <c r="G21" s="153">
        <f>Key!H75</f>
        <v>17</v>
      </c>
      <c r="H21" s="143">
        <f>Key!C71</f>
        <v>3</v>
      </c>
      <c r="I21" s="123">
        <f>Key!D71</f>
        <v>0</v>
      </c>
      <c r="J21" s="123">
        <f>Key!E71</f>
        <v>0</v>
      </c>
      <c r="K21" s="124">
        <f>Key!F71</f>
        <v>0</v>
      </c>
      <c r="L21" s="125">
        <f>Key!H71</f>
        <v>3</v>
      </c>
      <c r="M21" s="143">
        <f>Key!C72</f>
        <v>8</v>
      </c>
      <c r="N21" s="123">
        <f>Key!D72</f>
        <v>0</v>
      </c>
      <c r="O21" s="123">
        <f>Key!E72</f>
        <v>0</v>
      </c>
      <c r="P21" s="124">
        <f>Key!F72</f>
        <v>0</v>
      </c>
      <c r="Q21" s="127">
        <f>Key!H72</f>
        <v>8</v>
      </c>
      <c r="R21" s="143">
        <f>Key!C73</f>
        <v>3</v>
      </c>
      <c r="S21" s="123">
        <f>Key!D73</f>
        <v>0</v>
      </c>
      <c r="T21" s="123">
        <f>Key!E73</f>
        <v>0</v>
      </c>
      <c r="U21" s="124">
        <f>Key!F73</f>
        <v>0</v>
      </c>
      <c r="V21" s="127">
        <f>Key!H73</f>
        <v>3</v>
      </c>
      <c r="W21" s="143">
        <f>Key!C74</f>
        <v>3</v>
      </c>
      <c r="X21" s="123">
        <f>Key!D74</f>
        <v>0</v>
      </c>
      <c r="Y21" s="123">
        <f>Key!E74</f>
        <v>0</v>
      </c>
      <c r="Z21" s="124">
        <f>Key!F74</f>
        <v>0</v>
      </c>
      <c r="AA21" s="125">
        <f>Key!H74</f>
        <v>3</v>
      </c>
      <c r="AB21" s="143"/>
      <c r="AC21" s="123"/>
      <c r="AD21" s="123"/>
      <c r="AE21" s="126"/>
      <c r="AF21" s="127"/>
      <c r="AG21" s="123"/>
      <c r="AH21" s="123"/>
      <c r="AI21" s="123"/>
      <c r="AJ21" s="128"/>
      <c r="AK21" s="127"/>
      <c r="AL21" s="2"/>
    </row>
    <row r="22" spans="2:41" x14ac:dyDescent="0.2">
      <c r="B22" s="139" t="str">
        <f>Coordination!B4</f>
        <v>Coordination</v>
      </c>
      <c r="C22" s="143">
        <f>Key!C82</f>
        <v>10</v>
      </c>
      <c r="D22" s="123">
        <f>Key!D82</f>
        <v>0</v>
      </c>
      <c r="E22" s="123">
        <f>Key!E82</f>
        <v>0</v>
      </c>
      <c r="F22" s="124">
        <f>Key!F82</f>
        <v>0</v>
      </c>
      <c r="G22" s="153">
        <f>Key!H82</f>
        <v>10</v>
      </c>
      <c r="H22" s="143">
        <f>Key!C79</f>
        <v>5</v>
      </c>
      <c r="I22" s="123">
        <f>Key!D79</f>
        <v>0</v>
      </c>
      <c r="J22" s="123">
        <f>Key!E79</f>
        <v>0</v>
      </c>
      <c r="K22" s="124">
        <f>Key!F79</f>
        <v>0</v>
      </c>
      <c r="L22" s="125">
        <f>Key!H79</f>
        <v>5</v>
      </c>
      <c r="M22" s="143">
        <f>Key!C80</f>
        <v>3</v>
      </c>
      <c r="N22" s="123">
        <f>Key!D80</f>
        <v>0</v>
      </c>
      <c r="O22" s="123">
        <f>Key!E80</f>
        <v>0</v>
      </c>
      <c r="P22" s="124">
        <f>Key!F80</f>
        <v>0</v>
      </c>
      <c r="Q22" s="127">
        <f>Key!H80</f>
        <v>3</v>
      </c>
      <c r="R22" s="143">
        <f>Key!C81</f>
        <v>2</v>
      </c>
      <c r="S22" s="123">
        <f>Key!D81</f>
        <v>0</v>
      </c>
      <c r="T22" s="123">
        <f>Key!E81</f>
        <v>0</v>
      </c>
      <c r="U22" s="124">
        <f>Key!F81</f>
        <v>0</v>
      </c>
      <c r="V22" s="127">
        <f>Key!H81</f>
        <v>2</v>
      </c>
      <c r="W22" s="143"/>
      <c r="X22" s="123"/>
      <c r="Y22" s="123"/>
      <c r="Z22" s="126"/>
      <c r="AA22" s="127"/>
      <c r="AB22" s="143"/>
      <c r="AC22" s="123"/>
      <c r="AD22" s="123"/>
      <c r="AE22" s="126"/>
      <c r="AF22" s="127"/>
      <c r="AG22" s="123"/>
      <c r="AH22" s="123"/>
      <c r="AI22" s="123"/>
      <c r="AJ22" s="128"/>
      <c r="AK22" s="127"/>
      <c r="AL22" s="2"/>
    </row>
    <row r="23" spans="2:41" x14ac:dyDescent="0.2">
      <c r="B23" s="139" t="str">
        <f>'Compliance &amp; Enforcement'!B4</f>
        <v>Compliance &amp; Enforcement</v>
      </c>
      <c r="C23" s="143">
        <f>Key!C88</f>
        <v>15</v>
      </c>
      <c r="D23" s="123">
        <f>Key!D88</f>
        <v>0</v>
      </c>
      <c r="E23" s="123">
        <f>Key!E88</f>
        <v>0</v>
      </c>
      <c r="F23" s="124">
        <f>Key!F88</f>
        <v>0</v>
      </c>
      <c r="G23" s="153">
        <f>Key!H88</f>
        <v>15</v>
      </c>
      <c r="H23" s="143">
        <f>Key!C86</f>
        <v>6</v>
      </c>
      <c r="I23" s="123">
        <f>Key!D86</f>
        <v>0</v>
      </c>
      <c r="J23" s="123">
        <f>Key!E86</f>
        <v>0</v>
      </c>
      <c r="K23" s="124">
        <f>Key!F86</f>
        <v>0</v>
      </c>
      <c r="L23" s="125">
        <f>Key!H86</f>
        <v>6</v>
      </c>
      <c r="M23" s="143">
        <f>Key!C87</f>
        <v>9</v>
      </c>
      <c r="N23" s="123">
        <f>Key!D87</f>
        <v>0</v>
      </c>
      <c r="O23" s="123">
        <f>Key!E87</f>
        <v>0</v>
      </c>
      <c r="P23" s="124">
        <f>Key!F87</f>
        <v>0</v>
      </c>
      <c r="Q23" s="127">
        <f>Key!H87</f>
        <v>9</v>
      </c>
      <c r="R23" s="143"/>
      <c r="S23" s="123"/>
      <c r="T23" s="123"/>
      <c r="U23" s="126"/>
      <c r="V23" s="127"/>
      <c r="W23" s="143"/>
      <c r="X23" s="123"/>
      <c r="Y23" s="123"/>
      <c r="Z23" s="126"/>
      <c r="AA23" s="127"/>
      <c r="AB23" s="143"/>
      <c r="AC23" s="123"/>
      <c r="AD23" s="123"/>
      <c r="AE23" s="126"/>
      <c r="AF23" s="127"/>
      <c r="AG23" s="123"/>
      <c r="AH23" s="123"/>
      <c r="AI23" s="123"/>
      <c r="AJ23" s="128"/>
      <c r="AK23" s="127"/>
      <c r="AL23" s="2"/>
    </row>
    <row r="24" spans="2:41" ht="13.5" thickBot="1" x14ac:dyDescent="0.25">
      <c r="B24" s="140" t="s">
        <v>149</v>
      </c>
      <c r="C24" s="144">
        <f>SUM(C17:C23)</f>
        <v>102</v>
      </c>
      <c r="D24" s="129">
        <f>SUM(D17:D23)</f>
        <v>0</v>
      </c>
      <c r="E24" s="129">
        <f>SUM(E17:E23)</f>
        <v>0</v>
      </c>
      <c r="F24" s="130">
        <f>IF(D24=C24,$C$7,E24/(2*(C24-D24)))</f>
        <v>0</v>
      </c>
      <c r="G24" s="154">
        <f>SUM(G17:G23)</f>
        <v>102</v>
      </c>
      <c r="H24" s="146"/>
      <c r="I24" s="131"/>
      <c r="J24" s="131"/>
      <c r="K24" s="132"/>
      <c r="L24" s="133"/>
      <c r="M24" s="146"/>
      <c r="N24" s="131"/>
      <c r="O24" s="131"/>
      <c r="P24" s="132"/>
      <c r="Q24" s="133"/>
      <c r="R24" s="146"/>
      <c r="S24" s="131"/>
      <c r="T24" s="131"/>
      <c r="U24" s="132"/>
      <c r="V24" s="133"/>
      <c r="W24" s="146"/>
      <c r="X24" s="131"/>
      <c r="Y24" s="131"/>
      <c r="Z24" s="132"/>
      <c r="AA24" s="133"/>
      <c r="AB24" s="146"/>
      <c r="AC24" s="131"/>
      <c r="AD24" s="131"/>
      <c r="AE24" s="132"/>
      <c r="AF24" s="133"/>
      <c r="AG24" s="131"/>
      <c r="AH24" s="131"/>
      <c r="AI24" s="131"/>
      <c r="AJ24" s="132"/>
      <c r="AK24" s="133"/>
      <c r="AL24" s="2"/>
    </row>
    <row r="25" spans="2:41" x14ac:dyDescent="0.2">
      <c r="B25" s="92"/>
      <c r="C25" s="111"/>
      <c r="D25" s="111"/>
      <c r="E25" s="111"/>
      <c r="F25" s="112"/>
      <c r="G25" s="111"/>
      <c r="H25" s="110"/>
      <c r="I25" s="110"/>
      <c r="J25" s="110"/>
      <c r="K25" s="113"/>
      <c r="L25" s="110"/>
      <c r="M25" s="110"/>
      <c r="N25" s="110"/>
      <c r="O25" s="110"/>
      <c r="P25" s="113"/>
      <c r="Q25" s="110"/>
      <c r="R25" s="110"/>
      <c r="S25" s="110"/>
      <c r="T25" s="110"/>
      <c r="U25" s="113"/>
      <c r="V25" s="110"/>
      <c r="W25" s="110"/>
      <c r="X25" s="110"/>
      <c r="Y25" s="110"/>
      <c r="Z25" s="113"/>
      <c r="AA25" s="110"/>
      <c r="AB25" s="110"/>
      <c r="AC25" s="110"/>
      <c r="AD25" s="110"/>
      <c r="AE25" s="113"/>
      <c r="AF25" s="110"/>
      <c r="AG25" s="110"/>
      <c r="AH25" s="110"/>
      <c r="AI25" s="110"/>
      <c r="AJ25" s="113"/>
      <c r="AK25" s="110"/>
      <c r="AL25" s="2"/>
      <c r="AN25" s="62"/>
      <c r="AO25" s="2"/>
    </row>
    <row r="26" spans="2:41" x14ac:dyDescent="0.2">
      <c r="B26" t="str">
        <f>B16&amp;" Summary"</f>
        <v>Key Indicator Summary</v>
      </c>
      <c r="E26" s="62" t="s">
        <v>182</v>
      </c>
      <c r="F26" s="112"/>
      <c r="G26" s="111"/>
      <c r="H26" s="110"/>
      <c r="I26" s="110"/>
      <c r="J26" s="110"/>
      <c r="K26" s="113"/>
      <c r="L26" s="110"/>
      <c r="M26" s="110"/>
      <c r="N26" s="110"/>
      <c r="O26" s="110"/>
      <c r="P26" s="113"/>
      <c r="Q26" s="110"/>
      <c r="R26" s="110"/>
      <c r="S26" s="110"/>
      <c r="T26" s="110"/>
      <c r="U26" s="113"/>
      <c r="V26" s="110"/>
      <c r="W26" s="110"/>
      <c r="X26" s="110"/>
      <c r="Y26" s="110"/>
      <c r="Z26" s="113"/>
      <c r="AA26" s="110"/>
      <c r="AB26" s="110"/>
      <c r="AC26" s="110"/>
      <c r="AD26" s="110"/>
      <c r="AE26" s="113"/>
      <c r="AF26" s="110"/>
      <c r="AG26" s="110"/>
      <c r="AH26" s="110"/>
      <c r="AI26" s="110"/>
      <c r="AJ26" s="113"/>
      <c r="AK26" s="110"/>
      <c r="AL26" s="2"/>
      <c r="AN26" s="62"/>
      <c r="AO26" s="2"/>
    </row>
    <row r="27" spans="2:41" x14ac:dyDescent="0.2">
      <c r="B27" s="100" t="s">
        <v>173</v>
      </c>
      <c r="C27" s="62" t="s">
        <v>184</v>
      </c>
      <c r="D27" s="62" t="s">
        <v>185</v>
      </c>
      <c r="E27" s="62" t="s">
        <v>183</v>
      </c>
      <c r="F27" s="112"/>
      <c r="G27" s="111"/>
      <c r="H27" s="110"/>
      <c r="I27" s="110"/>
      <c r="J27" s="110"/>
      <c r="K27" s="113"/>
      <c r="L27" s="110"/>
      <c r="M27" s="110"/>
      <c r="N27" s="110"/>
      <c r="O27" s="110"/>
      <c r="P27" s="113"/>
      <c r="Q27" s="110"/>
      <c r="R27" s="110"/>
      <c r="S27" s="110"/>
      <c r="T27" s="110"/>
      <c r="U27" s="113"/>
      <c r="V27" s="110"/>
      <c r="W27" s="110"/>
      <c r="X27" s="110"/>
      <c r="Y27" s="110"/>
      <c r="Z27" s="113"/>
      <c r="AA27" s="110"/>
      <c r="AB27" s="110"/>
      <c r="AC27" s="110"/>
      <c r="AD27" s="110"/>
      <c r="AE27" s="113"/>
      <c r="AF27" s="110"/>
      <c r="AG27" s="110"/>
      <c r="AH27" s="110"/>
      <c r="AI27" s="110"/>
      <c r="AJ27" s="113"/>
      <c r="AK27" s="110"/>
      <c r="AL27" s="2"/>
      <c r="AN27" s="62"/>
      <c r="AO27" s="2"/>
    </row>
    <row r="28" spans="2:41" x14ac:dyDescent="0.2">
      <c r="B28" t="str">
        <f t="shared" ref="B28:B34" si="1">B$27&amp;B17</f>
        <v>Number of "NA" Responses for Planning</v>
      </c>
      <c r="C28" s="62" t="str">
        <f>(C17-D17)*2 &amp; Key!C$27</f>
        <v xml:space="preserve">28 Applicable, </v>
      </c>
      <c r="D28" s="2" t="str">
        <f>2*C17&amp;Key!D$27</f>
        <v>28 Possible Points)</v>
      </c>
      <c r="E28" t="str">
        <f t="shared" ref="E28:E34" si="2">E$26&amp;B17&amp;E$27 &amp; IF(G17=C17, "", C28) &amp; D28</f>
        <v>Total Planning Score (28 Possible Points)</v>
      </c>
      <c r="F28" s="112"/>
      <c r="G28" s="111"/>
      <c r="H28" s="110"/>
      <c r="I28" s="110"/>
      <c r="J28" s="110"/>
      <c r="K28" s="113"/>
      <c r="L28" s="110"/>
      <c r="M28" s="110"/>
      <c r="N28" s="110"/>
      <c r="O28" s="110"/>
      <c r="P28" s="113"/>
      <c r="Q28" s="110"/>
      <c r="R28" s="110"/>
      <c r="S28" s="110"/>
      <c r="T28" s="110"/>
      <c r="U28" s="113"/>
      <c r="V28" s="110"/>
      <c r="W28" s="110"/>
      <c r="X28" s="110"/>
      <c r="Y28" s="110"/>
      <c r="Z28" s="113"/>
      <c r="AA28" s="110"/>
      <c r="AB28" s="110"/>
      <c r="AC28" s="110"/>
      <c r="AD28" s="110"/>
      <c r="AE28" s="113"/>
      <c r="AF28" s="110"/>
      <c r="AG28" s="110"/>
      <c r="AH28" s="110"/>
      <c r="AI28" s="110"/>
      <c r="AJ28" s="113"/>
      <c r="AK28" s="110"/>
      <c r="AL28" s="2"/>
      <c r="AN28" s="62"/>
      <c r="AO28" s="2"/>
    </row>
    <row r="29" spans="2:41" x14ac:dyDescent="0.2">
      <c r="B29" t="str">
        <f t="shared" si="1"/>
        <v>Number of "NA" Responses for Financial Viability</v>
      </c>
      <c r="C29" s="62" t="str">
        <f>(C18-D18)*2 &amp; Key!C$27</f>
        <v xml:space="preserve">44 Applicable, </v>
      </c>
      <c r="D29" s="2" t="str">
        <f>2*C18&amp;Key!D$27</f>
        <v>44 Possible Points)</v>
      </c>
      <c r="E29" t="str">
        <f t="shared" si="2"/>
        <v>Total Financial Viability Score (44 Possible Points)</v>
      </c>
      <c r="F29" s="112"/>
      <c r="G29" s="111"/>
      <c r="H29" s="110"/>
      <c r="I29" s="110"/>
      <c r="J29" s="110"/>
      <c r="K29" s="113"/>
      <c r="L29" s="110"/>
      <c r="M29" s="110"/>
      <c r="N29" s="110"/>
      <c r="O29" s="110"/>
      <c r="P29" s="113"/>
      <c r="Q29" s="110"/>
      <c r="R29" s="110"/>
      <c r="S29" s="110"/>
      <c r="T29" s="110"/>
      <c r="U29" s="113"/>
      <c r="V29" s="110"/>
      <c r="W29" s="110"/>
      <c r="X29" s="110"/>
      <c r="Y29" s="110"/>
      <c r="Z29" s="113"/>
      <c r="AA29" s="110"/>
      <c r="AB29" s="110"/>
      <c r="AC29" s="110"/>
      <c r="AD29" s="110"/>
      <c r="AE29" s="113"/>
      <c r="AF29" s="110"/>
      <c r="AG29" s="110"/>
      <c r="AH29" s="110"/>
      <c r="AI29" s="110"/>
      <c r="AJ29" s="113"/>
      <c r="AK29" s="110"/>
      <c r="AL29" s="2"/>
      <c r="AN29" s="62"/>
      <c r="AO29" s="2"/>
    </row>
    <row r="30" spans="2:41" x14ac:dyDescent="0.2">
      <c r="B30" t="str">
        <f t="shared" si="1"/>
        <v>Number of "NA" Responses for Management</v>
      </c>
      <c r="C30" s="62" t="str">
        <f>(C19-D19)*2 &amp; Key!C$27</f>
        <v xml:space="preserve">18 Applicable, </v>
      </c>
      <c r="D30" s="2" t="str">
        <f>2*C19&amp;Key!D$27</f>
        <v>18 Possible Points)</v>
      </c>
      <c r="E30" t="str">
        <f t="shared" si="2"/>
        <v>Total Management Score (18 Possible Points)</v>
      </c>
      <c r="F30" s="112"/>
      <c r="G30" s="111"/>
      <c r="H30" s="110"/>
      <c r="I30" s="110"/>
      <c r="J30" s="110"/>
      <c r="K30" s="113"/>
      <c r="L30" s="110"/>
      <c r="M30" s="110"/>
      <c r="N30" s="110"/>
      <c r="O30" s="110"/>
      <c r="P30" s="113"/>
      <c r="Q30" s="110"/>
      <c r="R30" s="110"/>
      <c r="S30" s="110"/>
      <c r="T30" s="110"/>
      <c r="U30" s="113"/>
      <c r="V30" s="110"/>
      <c r="W30" s="110"/>
      <c r="X30" s="110"/>
      <c r="Y30" s="110"/>
      <c r="Z30" s="113"/>
      <c r="AA30" s="110"/>
      <c r="AB30" s="110"/>
      <c r="AC30" s="110"/>
      <c r="AD30" s="110"/>
      <c r="AE30" s="113"/>
      <c r="AF30" s="110"/>
      <c r="AG30" s="110"/>
      <c r="AH30" s="110"/>
      <c r="AI30" s="110"/>
      <c r="AJ30" s="113"/>
      <c r="AK30" s="110"/>
      <c r="AL30" s="2"/>
      <c r="AN30" s="62"/>
      <c r="AO30" s="2"/>
    </row>
    <row r="31" spans="2:41" x14ac:dyDescent="0.2">
      <c r="B31" t="str">
        <f t="shared" si="1"/>
        <v>Number of "NA" Responses for Staffing</v>
      </c>
      <c r="C31" s="62" t="str">
        <f>(C20-D20)*2 &amp; Key!C$27</f>
        <v xml:space="preserve">30 Applicable, </v>
      </c>
      <c r="D31" s="2" t="str">
        <f>2*C20&amp;Key!D$27</f>
        <v>30 Possible Points)</v>
      </c>
      <c r="E31" t="str">
        <f t="shared" si="2"/>
        <v>Total Staffing Score (30 Possible Points)</v>
      </c>
    </row>
    <row r="32" spans="2:41" x14ac:dyDescent="0.2">
      <c r="B32" t="str">
        <f t="shared" si="1"/>
        <v>Number of "NA" Responses for Operations</v>
      </c>
      <c r="C32" s="62" t="str">
        <f>(C21-D21)*2 &amp; Key!C$27</f>
        <v xml:space="preserve">34 Applicable, </v>
      </c>
      <c r="D32" s="2" t="str">
        <f>2*C21&amp;Key!D$27</f>
        <v>34 Possible Points)</v>
      </c>
      <c r="E32" t="str">
        <f t="shared" si="2"/>
        <v>Total Operations Score (34 Possible Points)</v>
      </c>
    </row>
    <row r="33" spans="1:8" x14ac:dyDescent="0.2">
      <c r="B33" t="str">
        <f t="shared" si="1"/>
        <v>Number of "NA" Responses for Coordination</v>
      </c>
      <c r="C33" s="62" t="str">
        <f>(C22-D22)*2 &amp; Key!C$27</f>
        <v xml:space="preserve">20 Applicable, </v>
      </c>
      <c r="D33" s="2" t="str">
        <f>2*C22&amp;Key!D$27</f>
        <v>20 Possible Points)</v>
      </c>
      <c r="E33" t="str">
        <f t="shared" si="2"/>
        <v>Total Coordination Score (20 Possible Points)</v>
      </c>
    </row>
    <row r="34" spans="1:8" x14ac:dyDescent="0.2">
      <c r="B34" t="str">
        <f t="shared" si="1"/>
        <v>Number of "NA" Responses for Compliance &amp; Enforcement</v>
      </c>
      <c r="C34" s="62" t="str">
        <f>(C23-D23)*2 &amp; Key!C$27</f>
        <v xml:space="preserve">30 Applicable, </v>
      </c>
      <c r="D34" s="2" t="str">
        <f>2*C23&amp;Key!D$27</f>
        <v>30 Possible Points)</v>
      </c>
      <c r="E34" t="str">
        <f t="shared" si="2"/>
        <v>Total Compliance &amp; Enforcement Score (30 Possible Points)</v>
      </c>
    </row>
    <row r="35" spans="1:8" x14ac:dyDescent="0.2">
      <c r="B35" s="119" t="s">
        <v>193</v>
      </c>
    </row>
    <row r="36" spans="1:8" ht="15" customHeight="1" x14ac:dyDescent="0.2">
      <c r="A36" s="18" t="str">
        <f>B17</f>
        <v>Planning</v>
      </c>
      <c r="G36" t="s">
        <v>192</v>
      </c>
    </row>
    <row r="37" spans="1:8" ht="15" customHeight="1" x14ac:dyDescent="0.2">
      <c r="B37" s="78" t="s">
        <v>187</v>
      </c>
      <c r="C37" s="78" t="s">
        <v>165</v>
      </c>
      <c r="D37" s="78" t="s">
        <v>188</v>
      </c>
      <c r="E37" s="78" t="s">
        <v>163</v>
      </c>
      <c r="F37" s="78" t="s">
        <v>164</v>
      </c>
      <c r="G37" s="78" t="s">
        <v>190</v>
      </c>
      <c r="H37" s="78" t="s">
        <v>191</v>
      </c>
    </row>
    <row r="38" spans="1:8" ht="15" customHeight="1" x14ac:dyDescent="0.2">
      <c r="A38">
        <v>1</v>
      </c>
      <c r="B38" s="109" t="s">
        <v>95</v>
      </c>
      <c r="C38" s="79">
        <v>6</v>
      </c>
      <c r="D38" s="79">
        <f>COUNTIF(Planning!$A$6:$A$16,$C$7)</f>
        <v>0</v>
      </c>
      <c r="E38" s="79">
        <f>SUM(Planning!$A$6:$A$16)</f>
        <v>0</v>
      </c>
      <c r="F38" s="80">
        <f t="shared" ref="F38:F44" si="3">IF(D38=C38,$C$7,E38/(2*(C38-D38)))</f>
        <v>0</v>
      </c>
      <c r="G38" s="79">
        <f>C38-COUNT(Planning!$A$6:$A$16)</f>
        <v>6</v>
      </c>
      <c r="H38" s="5">
        <f t="shared" ref="H38:H43" si="4">G38-D38</f>
        <v>6</v>
      </c>
    </row>
    <row r="39" spans="1:8" ht="15" customHeight="1" x14ac:dyDescent="0.2">
      <c r="A39">
        <v>2</v>
      </c>
      <c r="B39" s="109" t="s">
        <v>94</v>
      </c>
      <c r="C39" s="79">
        <v>1</v>
      </c>
      <c r="D39" s="79">
        <f>COUNTIF(Planning!$A$20:$A$20,$C$7)</f>
        <v>0</v>
      </c>
      <c r="E39" s="79">
        <f>SUM(Planning!$A$20:$A$20)</f>
        <v>0</v>
      </c>
      <c r="F39" s="80">
        <f t="shared" si="3"/>
        <v>0</v>
      </c>
      <c r="G39" s="79">
        <f>C39-COUNT(Planning!$A$20:$A$20)</f>
        <v>1</v>
      </c>
      <c r="H39" s="5">
        <f t="shared" si="4"/>
        <v>1</v>
      </c>
    </row>
    <row r="40" spans="1:8" ht="15" customHeight="1" x14ac:dyDescent="0.2">
      <c r="A40">
        <v>3</v>
      </c>
      <c r="B40" s="109" t="s">
        <v>93</v>
      </c>
      <c r="C40" s="79">
        <v>2</v>
      </c>
      <c r="D40" s="79">
        <f>COUNTIF(Planning!$A$24:$A$26,$C$7)</f>
        <v>0</v>
      </c>
      <c r="E40" s="79">
        <f>SUM(Planning!$A$24:$A$26)</f>
        <v>0</v>
      </c>
      <c r="F40" s="80">
        <f t="shared" si="3"/>
        <v>0</v>
      </c>
      <c r="G40" s="79">
        <f>C40-COUNT(Planning!$A$24:$A$26)</f>
        <v>2</v>
      </c>
      <c r="H40" s="5">
        <f t="shared" si="4"/>
        <v>2</v>
      </c>
    </row>
    <row r="41" spans="1:8" ht="15" customHeight="1" x14ac:dyDescent="0.2">
      <c r="A41">
        <v>4</v>
      </c>
      <c r="B41" s="109" t="s">
        <v>96</v>
      </c>
      <c r="C41" s="79">
        <v>1</v>
      </c>
      <c r="D41" s="79">
        <f>COUNTIF(Planning!$A$30:$A$30,$C$7)</f>
        <v>0</v>
      </c>
      <c r="E41" s="79">
        <f>SUM(Planning!$A$30:$A$30)</f>
        <v>0</v>
      </c>
      <c r="F41" s="80">
        <f t="shared" si="3"/>
        <v>0</v>
      </c>
      <c r="G41" s="79">
        <f>C41-COUNT(Planning!$A$30:$A$30)</f>
        <v>1</v>
      </c>
      <c r="H41" s="5">
        <f t="shared" si="4"/>
        <v>1</v>
      </c>
    </row>
    <row r="42" spans="1:8" ht="15" customHeight="1" x14ac:dyDescent="0.2">
      <c r="A42">
        <v>5</v>
      </c>
      <c r="B42" s="109" t="s">
        <v>166</v>
      </c>
      <c r="C42" s="79">
        <v>2</v>
      </c>
      <c r="D42" s="79">
        <f>COUNTIF(Planning!$A$34:$A$36,$C$7)</f>
        <v>0</v>
      </c>
      <c r="E42" s="79">
        <f>SUM(Planning!$A$34:$A$36)</f>
        <v>0</v>
      </c>
      <c r="F42" s="80">
        <f t="shared" si="3"/>
        <v>0</v>
      </c>
      <c r="G42" s="79">
        <f>C42-COUNT(Planning!$A$34:$A$36)</f>
        <v>2</v>
      </c>
      <c r="H42" s="5">
        <f t="shared" si="4"/>
        <v>2</v>
      </c>
    </row>
    <row r="43" spans="1:8" ht="15" customHeight="1" x14ac:dyDescent="0.2">
      <c r="A43">
        <v>6</v>
      </c>
      <c r="B43" s="109" t="s">
        <v>101</v>
      </c>
      <c r="C43" s="79">
        <v>2</v>
      </c>
      <c r="D43" s="79">
        <f>COUNTIF(Planning!$A$40:$A$42,$C$7)</f>
        <v>0</v>
      </c>
      <c r="E43" s="79">
        <f>SUM(Planning!$A$40:$A$42)</f>
        <v>0</v>
      </c>
      <c r="F43" s="80">
        <f t="shared" si="3"/>
        <v>0</v>
      </c>
      <c r="G43" s="79">
        <f>C43-COUNT(Planning!$A$40:$A$42)</f>
        <v>2</v>
      </c>
      <c r="H43" s="5">
        <f t="shared" si="4"/>
        <v>2</v>
      </c>
    </row>
    <row r="44" spans="1:8" ht="15" customHeight="1" x14ac:dyDescent="0.2">
      <c r="B44" s="81" t="s">
        <v>161</v>
      </c>
      <c r="C44" s="79">
        <f>SUM(C38:C43)</f>
        <v>14</v>
      </c>
      <c r="D44" s="79">
        <f>SUM(D38:D43)</f>
        <v>0</v>
      </c>
      <c r="E44" s="79">
        <f>SUM(E38:E43)</f>
        <v>0</v>
      </c>
      <c r="F44" s="80">
        <f t="shared" si="3"/>
        <v>0</v>
      </c>
      <c r="G44" s="79">
        <f>SUM(G38:G43)</f>
        <v>14</v>
      </c>
      <c r="H44" s="79">
        <f>SUM(H38:H43)</f>
        <v>14</v>
      </c>
    </row>
    <row r="45" spans="1:8" ht="15" customHeight="1" x14ac:dyDescent="0.2">
      <c r="B45" s="81" t="str">
        <f>$B$35&amp;A36</f>
        <v>Total from Planning</v>
      </c>
      <c r="C45" s="79"/>
      <c r="D45" s="79">
        <f>Planning!A46</f>
        <v>0</v>
      </c>
      <c r="E45" s="79">
        <f>Planning!A45</f>
        <v>0</v>
      </c>
      <c r="F45" s="80"/>
      <c r="G45" s="79"/>
      <c r="H45" s="79"/>
    </row>
    <row r="46" spans="1:8" ht="15" customHeight="1" x14ac:dyDescent="0.2">
      <c r="A46" s="18" t="str">
        <f>B18</f>
        <v>Financial Viability</v>
      </c>
    </row>
    <row r="47" spans="1:8" ht="15" customHeight="1" x14ac:dyDescent="0.2">
      <c r="A47" s="18"/>
      <c r="B47" s="78" t="str">
        <f>B$37</f>
        <v>Criterion</v>
      </c>
      <c r="C47" s="78" t="str">
        <f t="shared" ref="C47:H47" si="5">C$37</f>
        <v>Questions</v>
      </c>
      <c r="D47" s="78" t="str">
        <f t="shared" si="5"/>
        <v>NA Ques</v>
      </c>
      <c r="E47" s="78" t="str">
        <f t="shared" si="5"/>
        <v>Points</v>
      </c>
      <c r="F47" s="78" t="str">
        <f t="shared" si="5"/>
        <v>% App</v>
      </c>
      <c r="G47" s="78" t="str">
        <f t="shared" si="5"/>
        <v>ND Ans</v>
      </c>
      <c r="H47" s="78" t="str">
        <f t="shared" si="5"/>
        <v>Blank Ans</v>
      </c>
    </row>
    <row r="48" spans="1:8" ht="15" customHeight="1" x14ac:dyDescent="0.2">
      <c r="A48">
        <v>1</v>
      </c>
      <c r="B48" s="109" t="s">
        <v>108</v>
      </c>
      <c r="C48" s="79">
        <v>7</v>
      </c>
      <c r="D48" s="79">
        <f>COUNTIF('Financial Viability'!$A$6:$A$18,$C$7)</f>
        <v>0</v>
      </c>
      <c r="E48" s="79">
        <f>SUM('Financial Viability'!$A$6:$A$18)</f>
        <v>0</v>
      </c>
      <c r="F48" s="80">
        <f>IF(D48=C48,$C$7,E48/(2*(C48-D48)))</f>
        <v>0</v>
      </c>
      <c r="G48" s="79">
        <f>C48-COUNT('Financial Viability'!$A$6:$A$18)</f>
        <v>7</v>
      </c>
      <c r="H48" s="5">
        <f>G48-D48</f>
        <v>7</v>
      </c>
    </row>
    <row r="49" spans="1:8" ht="15" customHeight="1" x14ac:dyDescent="0.2">
      <c r="A49">
        <v>2</v>
      </c>
      <c r="B49" s="109" t="s">
        <v>110</v>
      </c>
      <c r="C49" s="79">
        <v>11</v>
      </c>
      <c r="D49" s="79">
        <f>COUNTIF('Financial Viability'!$A$22:$A$42,$C$7)</f>
        <v>0</v>
      </c>
      <c r="E49" s="79">
        <f>SUM('Financial Viability'!$A$22:$A$42)</f>
        <v>0</v>
      </c>
      <c r="F49" s="80">
        <f>IF(D49=C49,$C$7,E49/(2*(C49-D49)))</f>
        <v>0</v>
      </c>
      <c r="G49" s="79">
        <f>C49-COUNT('Financial Viability'!$A$22:$A$42)</f>
        <v>11</v>
      </c>
      <c r="H49" s="5">
        <f>G49-D49</f>
        <v>11</v>
      </c>
    </row>
    <row r="50" spans="1:8" ht="15" customHeight="1" x14ac:dyDescent="0.2">
      <c r="A50">
        <v>3</v>
      </c>
      <c r="B50" s="109" t="s">
        <v>112</v>
      </c>
      <c r="C50" s="79">
        <v>4</v>
      </c>
      <c r="D50" s="79">
        <f>COUNTIF('Financial Viability'!$A$45:$A$51,$C$7)</f>
        <v>0</v>
      </c>
      <c r="E50" s="79">
        <f>SUM('Financial Viability'!$A$45:$A$51)</f>
        <v>0</v>
      </c>
      <c r="F50" s="80">
        <f>IF(D50=C50,$C$7,E50/(2*(C50-D50)))</f>
        <v>0</v>
      </c>
      <c r="G50" s="79">
        <f>C50-COUNT('Financial Viability'!$A$45:$A$51)</f>
        <v>4</v>
      </c>
      <c r="H50" s="5">
        <f>G50-D50</f>
        <v>4</v>
      </c>
    </row>
    <row r="51" spans="1:8" ht="15" customHeight="1" x14ac:dyDescent="0.2">
      <c r="B51" s="81" t="str">
        <f>B$44</f>
        <v>Total</v>
      </c>
      <c r="C51" s="79">
        <f>SUM(C48:C50)</f>
        <v>22</v>
      </c>
      <c r="D51" s="79">
        <f>SUM(D48:D50)</f>
        <v>0</v>
      </c>
      <c r="E51" s="79">
        <f>SUM(E48:E50)</f>
        <v>0</v>
      </c>
      <c r="F51" s="80">
        <f>IF(D51=C51,$C$7,E51/(2*(C51-D51)))</f>
        <v>0</v>
      </c>
      <c r="G51" s="79">
        <f>SUM(G48:G50)</f>
        <v>22</v>
      </c>
      <c r="H51" s="79">
        <f>SUM(H48:H50)</f>
        <v>22</v>
      </c>
    </row>
    <row r="52" spans="1:8" ht="15" customHeight="1" x14ac:dyDescent="0.2">
      <c r="B52" s="81" t="str">
        <f>$B$35&amp;A46</f>
        <v>Total from Financial Viability</v>
      </c>
      <c r="C52" s="79"/>
      <c r="D52" s="79">
        <f>'Financial Viability'!A55</f>
        <v>0</v>
      </c>
      <c r="E52" s="79">
        <f>'Financial Viability'!A54</f>
        <v>0</v>
      </c>
      <c r="F52" s="80"/>
      <c r="G52" s="79"/>
      <c r="H52" s="79"/>
    </row>
    <row r="53" spans="1:8" ht="15" customHeight="1" x14ac:dyDescent="0.2">
      <c r="A53" s="18" t="str">
        <f>B19</f>
        <v>Management</v>
      </c>
    </row>
    <row r="54" spans="1:8" ht="15" customHeight="1" x14ac:dyDescent="0.2">
      <c r="B54" s="78" t="str">
        <f>B$37</f>
        <v>Criterion</v>
      </c>
      <c r="C54" s="78" t="str">
        <f t="shared" ref="C54:H54" si="6">C$37</f>
        <v>Questions</v>
      </c>
      <c r="D54" s="78" t="str">
        <f t="shared" si="6"/>
        <v>NA Ques</v>
      </c>
      <c r="E54" s="78" t="str">
        <f t="shared" si="6"/>
        <v>Points</v>
      </c>
      <c r="F54" s="78" t="str">
        <f t="shared" si="6"/>
        <v>% App</v>
      </c>
      <c r="G54" s="78" t="str">
        <f t="shared" si="6"/>
        <v>ND Ans</v>
      </c>
      <c r="H54" s="78" t="str">
        <f t="shared" si="6"/>
        <v>Blank Ans</v>
      </c>
    </row>
    <row r="55" spans="1:8" ht="15" customHeight="1" x14ac:dyDescent="0.2">
      <c r="A55">
        <v>1</v>
      </c>
      <c r="B55" s="109" t="s">
        <v>1</v>
      </c>
      <c r="C55" s="79">
        <v>4</v>
      </c>
      <c r="D55" s="79">
        <f>COUNTIF(Management!$A$6:$A$12,$C$7)</f>
        <v>0</v>
      </c>
      <c r="E55" s="79">
        <f>SUM(Management!$A$6:$A$12)</f>
        <v>0</v>
      </c>
      <c r="F55" s="80">
        <f>IF(D55=C55,$C$7,E55/(2*(C55-D55)))</f>
        <v>0</v>
      </c>
      <c r="G55" s="79">
        <f>C55-COUNT(Management!$A$6:$A$12)</f>
        <v>4</v>
      </c>
      <c r="H55" s="5">
        <f>G55-D55</f>
        <v>4</v>
      </c>
    </row>
    <row r="56" spans="1:8" ht="15" customHeight="1" x14ac:dyDescent="0.2">
      <c r="A56">
        <v>2</v>
      </c>
      <c r="B56" s="109" t="s">
        <v>5</v>
      </c>
      <c r="C56" s="79">
        <v>2</v>
      </c>
      <c r="D56" s="79">
        <f>COUNTIF(Management!$A$16:$A$18,$C$7)</f>
        <v>0</v>
      </c>
      <c r="E56" s="79">
        <f>SUM(Management!$A$16:$A$18)</f>
        <v>0</v>
      </c>
      <c r="F56" s="80">
        <f>IF(D56=C56,$C$7,E56/(2*(C56-D56)))</f>
        <v>0</v>
      </c>
      <c r="G56" s="79">
        <f>C56-COUNT(Management!$A$16:$A$18)</f>
        <v>2</v>
      </c>
      <c r="H56" s="5">
        <f>G56-D56</f>
        <v>2</v>
      </c>
    </row>
    <row r="57" spans="1:8" ht="15" customHeight="1" x14ac:dyDescent="0.2">
      <c r="A57">
        <v>3</v>
      </c>
      <c r="B57" s="109" t="s">
        <v>9</v>
      </c>
      <c r="C57" s="79">
        <v>3</v>
      </c>
      <c r="D57" s="79">
        <f>COUNTIF(Management!$A$22:$A$26,$C$7)</f>
        <v>0</v>
      </c>
      <c r="E57" s="79">
        <f>SUM(Management!$A$22:$A$26)</f>
        <v>0</v>
      </c>
      <c r="F57" s="80">
        <f>IF(D57=C57,$C$7,E57/(2*(C57-D57)))</f>
        <v>0</v>
      </c>
      <c r="G57" s="79">
        <f>C57-COUNT(Management!$A$22:$A$26)</f>
        <v>3</v>
      </c>
      <c r="H57" s="5">
        <f>G57-D57</f>
        <v>3</v>
      </c>
    </row>
    <row r="58" spans="1:8" ht="15" customHeight="1" x14ac:dyDescent="0.2">
      <c r="B58" s="81" t="str">
        <f>B$44</f>
        <v>Total</v>
      </c>
      <c r="C58" s="79">
        <f>SUM(C55:C57)</f>
        <v>9</v>
      </c>
      <c r="D58" s="79">
        <f>SUM(D55:D57)</f>
        <v>0</v>
      </c>
      <c r="E58" s="79">
        <f>SUM(E55:E57)</f>
        <v>0</v>
      </c>
      <c r="F58" s="80">
        <f>IF(D58=C58,$C$7,E58/(2*(C58-D58)))</f>
        <v>0</v>
      </c>
      <c r="G58" s="79">
        <f>SUM(G55:G57)</f>
        <v>9</v>
      </c>
      <c r="H58" s="79">
        <f>SUM(H55:H57)</f>
        <v>9</v>
      </c>
    </row>
    <row r="59" spans="1:8" ht="15" customHeight="1" x14ac:dyDescent="0.2">
      <c r="B59" s="81" t="str">
        <f>$B$35&amp;A53</f>
        <v>Total from Management</v>
      </c>
      <c r="C59" s="79"/>
      <c r="D59" s="79">
        <f>Management!A30</f>
        <v>0</v>
      </c>
      <c r="E59" s="79">
        <f>Management!A29</f>
        <v>0</v>
      </c>
      <c r="F59" s="80"/>
      <c r="G59" s="79"/>
      <c r="H59" s="79"/>
    </row>
    <row r="60" spans="1:8" ht="15" customHeight="1" x14ac:dyDescent="0.2">
      <c r="A60" s="18" t="str">
        <f>B20</f>
        <v>Staffing</v>
      </c>
    </row>
    <row r="61" spans="1:8" ht="15" customHeight="1" x14ac:dyDescent="0.2">
      <c r="B61" s="78" t="str">
        <f>B$37</f>
        <v>Criterion</v>
      </c>
      <c r="C61" s="78" t="str">
        <f t="shared" ref="C61:H61" si="7">C$37</f>
        <v>Questions</v>
      </c>
      <c r="D61" s="78" t="str">
        <f t="shared" si="7"/>
        <v>NA Ques</v>
      </c>
      <c r="E61" s="78" t="str">
        <f t="shared" si="7"/>
        <v>Points</v>
      </c>
      <c r="F61" s="78" t="str">
        <f t="shared" si="7"/>
        <v>% App</v>
      </c>
      <c r="G61" s="78" t="str">
        <f t="shared" si="7"/>
        <v>ND Ans</v>
      </c>
      <c r="H61" s="78" t="str">
        <f t="shared" si="7"/>
        <v>Blank Ans</v>
      </c>
    </row>
    <row r="62" spans="1:8" ht="15" customHeight="1" x14ac:dyDescent="0.2">
      <c r="A62">
        <v>1</v>
      </c>
      <c r="B62" s="109" t="s">
        <v>13</v>
      </c>
      <c r="C62" s="79">
        <v>4</v>
      </c>
      <c r="D62" s="79">
        <f>COUNTIF(Staffing!$A$6:$A$12,$C$7)</f>
        <v>0</v>
      </c>
      <c r="E62" s="79">
        <f>SUM(Staffing!$A$6:$A$12)</f>
        <v>0</v>
      </c>
      <c r="F62" s="80">
        <f t="shared" ref="F62:F67" si="8">IF(D62=C62,$C$7,E62/(2*(C62-D62)))</f>
        <v>0</v>
      </c>
      <c r="G62" s="79">
        <f>C62-COUNT(Staffing!$A$6:$A$12)</f>
        <v>4</v>
      </c>
      <c r="H62" s="5">
        <f>G62-D62</f>
        <v>4</v>
      </c>
    </row>
    <row r="63" spans="1:8" ht="15" customHeight="1" x14ac:dyDescent="0.2">
      <c r="A63">
        <v>2</v>
      </c>
      <c r="B63" s="109" t="s">
        <v>32</v>
      </c>
      <c r="C63" s="79">
        <v>2</v>
      </c>
      <c r="D63" s="79">
        <f>COUNTIF(Staffing!$A$16:$A$18,$C$7)</f>
        <v>0</v>
      </c>
      <c r="E63" s="79">
        <f>SUM(Staffing!$A$16:$A$18)</f>
        <v>0</v>
      </c>
      <c r="F63" s="80">
        <f t="shared" si="8"/>
        <v>0</v>
      </c>
      <c r="G63" s="79">
        <f>C63-COUNT(Staffing!$A$16:$A$18)</f>
        <v>2</v>
      </c>
      <c r="H63" s="5">
        <f>G63-D63</f>
        <v>2</v>
      </c>
    </row>
    <row r="64" spans="1:8" ht="15" customHeight="1" x14ac:dyDescent="0.2">
      <c r="A64">
        <v>3</v>
      </c>
      <c r="B64" s="109" t="s">
        <v>33</v>
      </c>
      <c r="C64" s="79">
        <v>3</v>
      </c>
      <c r="D64" s="79">
        <f>COUNTIF(Staffing!$A$22:$A$26,$C$7)</f>
        <v>0</v>
      </c>
      <c r="E64" s="79">
        <f>SUM(Staffing!$A$22:$A$26)</f>
        <v>0</v>
      </c>
      <c r="F64" s="80">
        <f t="shared" si="8"/>
        <v>0</v>
      </c>
      <c r="G64" s="79">
        <f>C64-COUNT(Staffing!$A$22:$A$26)</f>
        <v>3</v>
      </c>
      <c r="H64" s="5">
        <f>G64-D64</f>
        <v>3</v>
      </c>
    </row>
    <row r="65" spans="1:8" ht="15" customHeight="1" x14ac:dyDescent="0.2">
      <c r="A65">
        <v>4</v>
      </c>
      <c r="B65" s="109" t="s">
        <v>36</v>
      </c>
      <c r="C65" s="79">
        <v>5</v>
      </c>
      <c r="D65" s="79">
        <f>COUNTIF(Staffing!$A$30:$A$38,$C$7)</f>
        <v>0</v>
      </c>
      <c r="E65" s="79">
        <f>SUM(Staffing!$A$30:$A$38)</f>
        <v>0</v>
      </c>
      <c r="F65" s="80">
        <f t="shared" si="8"/>
        <v>0</v>
      </c>
      <c r="G65" s="79">
        <f>C65-COUNT(Staffing!$A$30:$A$38)</f>
        <v>5</v>
      </c>
      <c r="H65" s="5">
        <f>G65-D65</f>
        <v>5</v>
      </c>
    </row>
    <row r="66" spans="1:8" ht="15" customHeight="1" x14ac:dyDescent="0.2">
      <c r="A66">
        <v>5</v>
      </c>
      <c r="B66" s="109" t="s">
        <v>41</v>
      </c>
      <c r="C66" s="79">
        <v>1</v>
      </c>
      <c r="D66" s="79">
        <f>COUNTIF(Staffing!$A$42:$A$42,$C$7)</f>
        <v>0</v>
      </c>
      <c r="E66" s="79">
        <f>SUM(Staffing!$A$42:$A$42)</f>
        <v>0</v>
      </c>
      <c r="F66" s="80">
        <f t="shared" si="8"/>
        <v>0</v>
      </c>
      <c r="G66" s="79">
        <f>C66-COUNT(Staffing!$A$42:$A$42)</f>
        <v>1</v>
      </c>
      <c r="H66" s="5">
        <f>G66-D66</f>
        <v>1</v>
      </c>
    </row>
    <row r="67" spans="1:8" ht="15" customHeight="1" x14ac:dyDescent="0.2">
      <c r="B67" s="81" t="str">
        <f>B$44</f>
        <v>Total</v>
      </c>
      <c r="C67" s="79">
        <f>SUM(C62:C66)</f>
        <v>15</v>
      </c>
      <c r="D67" s="79">
        <f>SUM(D62:D66)</f>
        <v>0</v>
      </c>
      <c r="E67" s="79">
        <f>SUM(E62:E66)</f>
        <v>0</v>
      </c>
      <c r="F67" s="80">
        <f t="shared" si="8"/>
        <v>0</v>
      </c>
      <c r="G67" s="79">
        <f>SUM(G62:G66)</f>
        <v>15</v>
      </c>
      <c r="H67" s="79">
        <f>SUM(H62:H66)</f>
        <v>15</v>
      </c>
    </row>
    <row r="68" spans="1:8" ht="15" customHeight="1" x14ac:dyDescent="0.2">
      <c r="B68" s="81" t="str">
        <f>$B$35&amp;A60</f>
        <v>Total from Staffing</v>
      </c>
      <c r="C68" s="79"/>
      <c r="D68" s="79">
        <f>Staffing!A46</f>
        <v>0</v>
      </c>
      <c r="E68" s="79">
        <f>Staffing!A45</f>
        <v>0</v>
      </c>
      <c r="F68" s="80"/>
      <c r="G68" s="79"/>
      <c r="H68" s="79"/>
    </row>
    <row r="69" spans="1:8" ht="15" customHeight="1" x14ac:dyDescent="0.2">
      <c r="A69" s="18" t="str">
        <f>B21</f>
        <v>Operations</v>
      </c>
    </row>
    <row r="70" spans="1:8" ht="15" customHeight="1" x14ac:dyDescent="0.2">
      <c r="B70" s="78" t="str">
        <f>B$37</f>
        <v>Criterion</v>
      </c>
      <c r="C70" s="78" t="str">
        <f t="shared" ref="C70:H70" si="9">C$37</f>
        <v>Questions</v>
      </c>
      <c r="D70" s="78" t="str">
        <f t="shared" si="9"/>
        <v>NA Ques</v>
      </c>
      <c r="E70" s="78" t="str">
        <f t="shared" si="9"/>
        <v>Points</v>
      </c>
      <c r="F70" s="78" t="str">
        <f t="shared" si="9"/>
        <v>% App</v>
      </c>
      <c r="G70" s="78" t="str">
        <f t="shared" si="9"/>
        <v>ND Ans</v>
      </c>
      <c r="H70" s="78" t="str">
        <f t="shared" si="9"/>
        <v>Blank Ans</v>
      </c>
    </row>
    <row r="71" spans="1:8" ht="15" customHeight="1" x14ac:dyDescent="0.2">
      <c r="A71">
        <v>1</v>
      </c>
      <c r="B71" s="109" t="s">
        <v>45</v>
      </c>
      <c r="C71" s="79">
        <v>3</v>
      </c>
      <c r="D71" s="79">
        <f>COUNTIF(Operations!$A$6:$A$10,$C$7)</f>
        <v>0</v>
      </c>
      <c r="E71" s="79">
        <f>SUM(Operations!$A$6:$A$10)</f>
        <v>0</v>
      </c>
      <c r="F71" s="80">
        <f>IF(D71=C71,$C$7,E71/(2*(C71-D71)))</f>
        <v>0</v>
      </c>
      <c r="G71" s="79">
        <f>C71-COUNT(Operations!$A$6:$A$10)</f>
        <v>3</v>
      </c>
      <c r="H71" s="5">
        <f>G71-D71</f>
        <v>3</v>
      </c>
    </row>
    <row r="72" spans="1:8" ht="15" customHeight="1" x14ac:dyDescent="0.2">
      <c r="A72">
        <v>2</v>
      </c>
      <c r="B72" s="109" t="s">
        <v>47</v>
      </c>
      <c r="C72" s="79">
        <v>8</v>
      </c>
      <c r="D72" s="79">
        <f>COUNTIF(Operations!$A$14:$A$28,$C$7)</f>
        <v>0</v>
      </c>
      <c r="E72" s="79">
        <f>SUM(Operations!$A$14:$A$28)</f>
        <v>0</v>
      </c>
      <c r="F72" s="80">
        <f>IF(D72=C72,$C$7,E72/(2*(C72-D72)))</f>
        <v>0</v>
      </c>
      <c r="G72" s="79">
        <f>C72-COUNT(Operations!$A$14:$A$28)</f>
        <v>8</v>
      </c>
      <c r="H72" s="5">
        <f>G72-D72</f>
        <v>8</v>
      </c>
    </row>
    <row r="73" spans="1:8" ht="15" customHeight="1" x14ac:dyDescent="0.2">
      <c r="A73">
        <v>3</v>
      </c>
      <c r="B73" s="109" t="s">
        <v>50</v>
      </c>
      <c r="C73" s="79">
        <v>3</v>
      </c>
      <c r="D73" s="79">
        <f>COUNTIF(Operations!$A$32:$A$36,$C$7)</f>
        <v>0</v>
      </c>
      <c r="E73" s="79">
        <f>SUM(Operations!$A$32:$A$36)</f>
        <v>0</v>
      </c>
      <c r="F73" s="80">
        <f>IF(D73=C73,$C$7,E73/(2*(C73-D73)))</f>
        <v>0</v>
      </c>
      <c r="G73" s="79">
        <f>C73-COUNT(Operations!$A$32:$A$36)</f>
        <v>3</v>
      </c>
      <c r="H73" s="5">
        <f>G73-D73</f>
        <v>3</v>
      </c>
    </row>
    <row r="74" spans="1:8" ht="15" customHeight="1" x14ac:dyDescent="0.2">
      <c r="A74">
        <v>4</v>
      </c>
      <c r="B74" s="109" t="s">
        <v>51</v>
      </c>
      <c r="C74" s="79">
        <v>3</v>
      </c>
      <c r="D74" s="79">
        <f>COUNTIF(Operations!$A$40:$A$44,$C$7)</f>
        <v>0</v>
      </c>
      <c r="E74" s="79">
        <f>SUM(Operations!$A$40:$A$44)</f>
        <v>0</v>
      </c>
      <c r="F74" s="80">
        <f>IF(D74=C74,$C$7,E74/(2*(C74-D74)))</f>
        <v>0</v>
      </c>
      <c r="G74" s="79">
        <f>C74-COUNT(Operations!$A$40:$A$44)</f>
        <v>3</v>
      </c>
      <c r="H74" s="5">
        <f>G74-D74</f>
        <v>3</v>
      </c>
    </row>
    <row r="75" spans="1:8" ht="15" customHeight="1" x14ac:dyDescent="0.2">
      <c r="B75" s="81" t="str">
        <f>B$44</f>
        <v>Total</v>
      </c>
      <c r="C75" s="79">
        <f>SUM(C71:C74)</f>
        <v>17</v>
      </c>
      <c r="D75" s="79">
        <f>SUM(D71:D74)</f>
        <v>0</v>
      </c>
      <c r="E75" s="79">
        <f>SUM(E71:E74)</f>
        <v>0</v>
      </c>
      <c r="F75" s="80">
        <f>IF(D75=C75,$C$7,E75/(2*(C75-D75)))</f>
        <v>0</v>
      </c>
      <c r="G75" s="79">
        <f>SUM(G71:G74)</f>
        <v>17</v>
      </c>
      <c r="H75" s="79">
        <f>SUM(H71:H74)</f>
        <v>17</v>
      </c>
    </row>
    <row r="76" spans="1:8" ht="15" customHeight="1" x14ac:dyDescent="0.2">
      <c r="B76" s="81" t="str">
        <f>$B$35&amp;A69</f>
        <v>Total from Operations</v>
      </c>
      <c r="C76" s="79"/>
      <c r="D76" s="79">
        <f>Operations!A48</f>
        <v>0</v>
      </c>
      <c r="E76" s="79">
        <f>Operations!A47</f>
        <v>0</v>
      </c>
      <c r="F76" s="80"/>
      <c r="G76" s="79"/>
      <c r="H76" s="79"/>
    </row>
    <row r="77" spans="1:8" ht="15" customHeight="1" x14ac:dyDescent="0.2">
      <c r="A77" s="18" t="str">
        <f>B22</f>
        <v>Coordination</v>
      </c>
    </row>
    <row r="78" spans="1:8" ht="15" customHeight="1" x14ac:dyDescent="0.2">
      <c r="B78" s="78" t="str">
        <f>B$37</f>
        <v>Criterion</v>
      </c>
      <c r="C78" s="78" t="str">
        <f t="shared" ref="C78:H78" si="10">C$37</f>
        <v>Questions</v>
      </c>
      <c r="D78" s="78" t="str">
        <f t="shared" si="10"/>
        <v>NA Ques</v>
      </c>
      <c r="E78" s="78" t="str">
        <f t="shared" si="10"/>
        <v>Points</v>
      </c>
      <c r="F78" s="78" t="str">
        <f t="shared" si="10"/>
        <v>% App</v>
      </c>
      <c r="G78" s="78" t="str">
        <f t="shared" si="10"/>
        <v>ND Ans</v>
      </c>
      <c r="H78" s="78" t="str">
        <f t="shared" si="10"/>
        <v>Blank Ans</v>
      </c>
    </row>
    <row r="79" spans="1:8" ht="15" customHeight="1" x14ac:dyDescent="0.2">
      <c r="A79">
        <v>1</v>
      </c>
      <c r="B79" s="109" t="s">
        <v>167</v>
      </c>
      <c r="C79" s="79">
        <v>5</v>
      </c>
      <c r="D79" s="79">
        <f>COUNTIF(Coordination!$A$6:$A$14,$C$7)</f>
        <v>0</v>
      </c>
      <c r="E79" s="79">
        <f>SUM(Coordination!$A$6:$A$14)</f>
        <v>0</v>
      </c>
      <c r="F79" s="80">
        <f>IF(D79=C79,$C$7,E79/(2*(C79-D79)))</f>
        <v>0</v>
      </c>
      <c r="G79" s="79">
        <f>C79-COUNT(Coordination!$A$6:$A$14)</f>
        <v>5</v>
      </c>
      <c r="H79" s="5">
        <f>G79-D79</f>
        <v>5</v>
      </c>
    </row>
    <row r="80" spans="1:8" ht="15" customHeight="1" x14ac:dyDescent="0.2">
      <c r="A80">
        <v>2</v>
      </c>
      <c r="B80" s="109" t="s">
        <v>55</v>
      </c>
      <c r="C80" s="79">
        <v>3</v>
      </c>
      <c r="D80" s="79">
        <f>COUNTIF(Coordination!$A$18:$A$22,$C$7)</f>
        <v>0</v>
      </c>
      <c r="E80" s="79">
        <f>SUM(Coordination!$A$18:$A$22)</f>
        <v>0</v>
      </c>
      <c r="F80" s="80">
        <f>IF(D80=C80,$C$7,E80/(2*(C80-D80)))</f>
        <v>0</v>
      </c>
      <c r="G80" s="79">
        <f>C80-COUNT(Coordination!$A$18:$A$22)</f>
        <v>3</v>
      </c>
      <c r="H80" s="5">
        <f>G80-D80</f>
        <v>3</v>
      </c>
    </row>
    <row r="81" spans="1:8" ht="15" customHeight="1" x14ac:dyDescent="0.2">
      <c r="A81">
        <v>3</v>
      </c>
      <c r="B81" s="109" t="s">
        <v>56</v>
      </c>
      <c r="C81" s="79">
        <v>2</v>
      </c>
      <c r="D81" s="79">
        <f>COUNTIF(Coordination!$A$26:$A$28,$C$7)</f>
        <v>0</v>
      </c>
      <c r="E81" s="79">
        <f>SUM(Coordination!$A$26:$A$28)</f>
        <v>0</v>
      </c>
      <c r="F81" s="80">
        <f>IF(D81=C81,$C$7,E81/(2*(C81-D81)))</f>
        <v>0</v>
      </c>
      <c r="G81" s="79">
        <f>C81-COUNT(Coordination!$A$26:$A$28)</f>
        <v>2</v>
      </c>
      <c r="H81" s="5">
        <f>G81-D81</f>
        <v>2</v>
      </c>
    </row>
    <row r="82" spans="1:8" ht="15" customHeight="1" x14ac:dyDescent="0.2">
      <c r="B82" s="81" t="str">
        <f>B$44</f>
        <v>Total</v>
      </c>
      <c r="C82" s="79">
        <f>SUM(C79:C81)</f>
        <v>10</v>
      </c>
      <c r="D82" s="79">
        <f>SUM(D79:D81)</f>
        <v>0</v>
      </c>
      <c r="E82" s="79">
        <f>SUM(E79:E81)</f>
        <v>0</v>
      </c>
      <c r="F82" s="80">
        <f>IF(D82=C82,$C$7,E82/(2*(C82-D82)))</f>
        <v>0</v>
      </c>
      <c r="G82" s="79">
        <f>SUM(G79:G81)</f>
        <v>10</v>
      </c>
      <c r="H82" s="79">
        <f>SUM(H79:H81)</f>
        <v>10</v>
      </c>
    </row>
    <row r="83" spans="1:8" ht="15" customHeight="1" x14ac:dyDescent="0.2">
      <c r="B83" s="81" t="str">
        <f>$B$35&amp;A77</f>
        <v>Total from Coordination</v>
      </c>
      <c r="C83" s="79"/>
      <c r="D83" s="79">
        <f>Coordination!A32</f>
        <v>0</v>
      </c>
      <c r="E83" s="79">
        <f>Coordination!A31</f>
        <v>0</v>
      </c>
      <c r="F83" s="80"/>
      <c r="G83" s="79"/>
      <c r="H83" s="79"/>
    </row>
    <row r="84" spans="1:8" ht="15" customHeight="1" x14ac:dyDescent="0.2">
      <c r="A84" s="18" t="str">
        <f>B23</f>
        <v>Compliance &amp; Enforcement</v>
      </c>
    </row>
    <row r="85" spans="1:8" ht="15" customHeight="1" x14ac:dyDescent="0.2">
      <c r="B85" s="78" t="str">
        <f>B$37</f>
        <v>Criterion</v>
      </c>
      <c r="C85" s="78" t="str">
        <f t="shared" ref="C85:H85" si="11">C$37</f>
        <v>Questions</v>
      </c>
      <c r="D85" s="78" t="str">
        <f t="shared" si="11"/>
        <v>NA Ques</v>
      </c>
      <c r="E85" s="78" t="str">
        <f t="shared" si="11"/>
        <v>Points</v>
      </c>
      <c r="F85" s="78" t="str">
        <f t="shared" si="11"/>
        <v>% App</v>
      </c>
      <c r="G85" s="78" t="str">
        <f t="shared" si="11"/>
        <v>ND Ans</v>
      </c>
      <c r="H85" s="78" t="str">
        <f t="shared" si="11"/>
        <v>Blank Ans</v>
      </c>
    </row>
    <row r="86" spans="1:8" ht="15" customHeight="1" x14ac:dyDescent="0.2">
      <c r="A86">
        <v>1</v>
      </c>
      <c r="B86" s="109" t="s">
        <v>57</v>
      </c>
      <c r="C86" s="79">
        <v>6</v>
      </c>
      <c r="D86" s="79">
        <f>COUNTIF('Compliance &amp; Enforcement'!$A$6:$A$16,$C$7)</f>
        <v>0</v>
      </c>
      <c r="E86" s="79">
        <f>SUM('Compliance &amp; Enforcement'!$A$6:$A$16)</f>
        <v>0</v>
      </c>
      <c r="F86" s="80">
        <f>IF(D86=C86,$C$7,E86/(2*(C86-D86)))</f>
        <v>0</v>
      </c>
      <c r="G86" s="79">
        <f>C86-COUNT('Compliance &amp; Enforcement'!$A$6:$A$16)</f>
        <v>6</v>
      </c>
      <c r="H86" s="5">
        <f>G86-D86</f>
        <v>6</v>
      </c>
    </row>
    <row r="87" spans="1:8" ht="15" customHeight="1" x14ac:dyDescent="0.2">
      <c r="A87">
        <v>2</v>
      </c>
      <c r="B87" s="109" t="s">
        <v>59</v>
      </c>
      <c r="C87" s="79">
        <v>9</v>
      </c>
      <c r="D87" s="79">
        <f>COUNTIF('Compliance &amp; Enforcement'!$A$20:$A$36,$C$7)</f>
        <v>0</v>
      </c>
      <c r="E87" s="79">
        <f>SUM('Compliance &amp; Enforcement'!$A$20:$A$36)</f>
        <v>0</v>
      </c>
      <c r="F87" s="80">
        <f>IF(D87=C87,$C$7,E87/(2*(C87-D87)))</f>
        <v>0</v>
      </c>
      <c r="G87" s="79">
        <f>C87-COUNT('Compliance &amp; Enforcement'!$A$20:$A$36)</f>
        <v>9</v>
      </c>
      <c r="H87" s="5">
        <f>G87-D87</f>
        <v>9</v>
      </c>
    </row>
    <row r="88" spans="1:8" ht="15" customHeight="1" x14ac:dyDescent="0.2">
      <c r="B88" s="81" t="str">
        <f>B$44</f>
        <v>Total</v>
      </c>
      <c r="C88" s="79">
        <f>SUM(C86:C87)</f>
        <v>15</v>
      </c>
      <c r="D88" s="79">
        <f>SUM(D86:D87)</f>
        <v>0</v>
      </c>
      <c r="E88" s="79">
        <f>SUM(E86:E87)</f>
        <v>0</v>
      </c>
      <c r="F88" s="80">
        <f>IF(D88=C88,$C$7,E88/(2*(C88-D88)))</f>
        <v>0</v>
      </c>
      <c r="G88" s="79">
        <f>SUM(G86:G87)</f>
        <v>15</v>
      </c>
      <c r="H88" s="79">
        <f>SUM(H86:H87)</f>
        <v>15</v>
      </c>
    </row>
    <row r="89" spans="1:8" ht="15" customHeight="1" x14ac:dyDescent="0.2">
      <c r="B89" s="81" t="str">
        <f>$B$35&amp;A84</f>
        <v>Total from Compliance &amp; Enforcement</v>
      </c>
      <c r="D89" s="149">
        <f>'Compliance &amp; Enforcement'!A40</f>
        <v>0</v>
      </c>
      <c r="E89" s="149">
        <f>'Compliance &amp; Enforcement'!A39</f>
        <v>0</v>
      </c>
    </row>
    <row r="90" spans="1:8" x14ac:dyDescent="0.2">
      <c r="B90" s="102"/>
    </row>
    <row r="91" spans="1:8" x14ac:dyDescent="0.2">
      <c r="B91" s="102"/>
    </row>
    <row r="92" spans="1:8" x14ac:dyDescent="0.2">
      <c r="B92" s="102"/>
    </row>
    <row r="93" spans="1:8" x14ac:dyDescent="0.2">
      <c r="B93" s="102"/>
    </row>
    <row r="95" spans="1:8" x14ac:dyDescent="0.2">
      <c r="B95" s="12"/>
    </row>
    <row r="103" spans="2:2" x14ac:dyDescent="0.2">
      <c r="B103" s="108"/>
    </row>
  </sheetData>
  <mergeCells count="7">
    <mergeCell ref="W15:AA15"/>
    <mergeCell ref="AB15:AF15"/>
    <mergeCell ref="AG15:AK15"/>
    <mergeCell ref="C15:G15"/>
    <mergeCell ref="H15:L15"/>
    <mergeCell ref="M15:Q15"/>
    <mergeCell ref="R15:V1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5"/>
  <sheetViews>
    <sheetView topLeftCell="A88" workbookViewId="0">
      <selection activeCell="B103" sqref="B103"/>
    </sheetView>
  </sheetViews>
  <sheetFormatPr defaultRowHeight="12.75" x14ac:dyDescent="0.2"/>
  <cols>
    <col min="1" max="1" width="16.28515625" bestFit="1" customWidth="1"/>
    <col min="2" max="2" width="150.42578125" customWidth="1"/>
  </cols>
  <sheetData>
    <row r="1" spans="1:2" x14ac:dyDescent="0.2">
      <c r="A1" s="62" t="str">
        <f>Key!B5</f>
        <v xml:space="preserve">Evaluation Criteria: </v>
      </c>
      <c r="B1" t="str">
        <f>Key!B6</f>
        <v>Recommendation:</v>
      </c>
    </row>
    <row r="2" spans="1:2" x14ac:dyDescent="0.2">
      <c r="A2" s="114" t="str">
        <f>Key!B17</f>
        <v>Planning</v>
      </c>
      <c r="B2" s="114" t="str">
        <f>Key!B38</f>
        <v>IWMP IN PLACE</v>
      </c>
    </row>
    <row r="3" spans="1:2" ht="25.5" x14ac:dyDescent="0.2">
      <c r="A3" t="str">
        <f>Key!B11</f>
        <v>0% &lt;= S &lt;= 25%</v>
      </c>
      <c r="B3" s="155" t="s">
        <v>275</v>
      </c>
    </row>
    <row r="4" spans="1:2" x14ac:dyDescent="0.2">
      <c r="A4" t="str">
        <f>Key!B12</f>
        <v>25% &lt; S &lt;= 75%</v>
      </c>
      <c r="B4" s="155" t="s">
        <v>276</v>
      </c>
    </row>
    <row r="5" spans="1:2" ht="25.5" x14ac:dyDescent="0.2">
      <c r="A5" t="str">
        <f>Key!B13</f>
        <v>75% &lt; S &lt;= 100%</v>
      </c>
      <c r="B5" s="1" t="s">
        <v>114</v>
      </c>
    </row>
    <row r="6" spans="1:2" x14ac:dyDescent="0.2">
      <c r="B6" s="114" t="str">
        <f>Key!B39</f>
        <v>CAPITOL IMPROVEMENTS</v>
      </c>
    </row>
    <row r="7" spans="1:2" ht="25.5" x14ac:dyDescent="0.2">
      <c r="A7" t="str">
        <f>A3</f>
        <v>0% &lt;= S &lt;= 25%</v>
      </c>
      <c r="B7" s="1" t="s">
        <v>115</v>
      </c>
    </row>
    <row r="8" spans="1:2" x14ac:dyDescent="0.2">
      <c r="A8" t="str">
        <f t="shared" ref="A8:A9" si="0">A4</f>
        <v>25% &lt; S &lt;= 75%</v>
      </c>
      <c r="B8" t="s">
        <v>116</v>
      </c>
    </row>
    <row r="9" spans="1:2" x14ac:dyDescent="0.2">
      <c r="A9" t="str">
        <f t="shared" si="0"/>
        <v>75% &lt; S &lt;= 100%</v>
      </c>
      <c r="B9" t="s">
        <v>91</v>
      </c>
    </row>
    <row r="10" spans="1:2" x14ac:dyDescent="0.2">
      <c r="B10" s="114" t="str">
        <f>Key!B40</f>
        <v>OPERATIONS &amp; MAINTENANCE</v>
      </c>
    </row>
    <row r="11" spans="1:2" x14ac:dyDescent="0.2">
      <c r="A11" t="str">
        <f>A7</f>
        <v>0% &lt;= S &lt;= 25%</v>
      </c>
      <c r="B11" t="s">
        <v>117</v>
      </c>
    </row>
    <row r="12" spans="1:2" ht="25.5" x14ac:dyDescent="0.2">
      <c r="A12" t="str">
        <f t="shared" ref="A12:A13" si="1">A8</f>
        <v>25% &lt; S &lt;= 75%</v>
      </c>
      <c r="B12" s="1" t="s">
        <v>118</v>
      </c>
    </row>
    <row r="13" spans="1:2" x14ac:dyDescent="0.2">
      <c r="A13" t="str">
        <f t="shared" si="1"/>
        <v>75% &lt; S &lt;= 100%</v>
      </c>
      <c r="B13" t="s">
        <v>92</v>
      </c>
    </row>
    <row r="14" spans="1:2" x14ac:dyDescent="0.2">
      <c r="B14" s="114" t="str">
        <f>Key!B41</f>
        <v>PROGRAM INTEGRATION</v>
      </c>
    </row>
    <row r="15" spans="1:2" ht="25.5" x14ac:dyDescent="0.2">
      <c r="A15" t="str">
        <f>A11</f>
        <v>0% &lt;= S &lt;= 25%</v>
      </c>
      <c r="B15" s="1" t="s">
        <v>119</v>
      </c>
    </row>
    <row r="16" spans="1:2" x14ac:dyDescent="0.2">
      <c r="A16" t="str">
        <f t="shared" ref="A16:A17" si="2">A12</f>
        <v>25% &lt; S &lt;= 75%</v>
      </c>
      <c r="B16" t="s">
        <v>97</v>
      </c>
    </row>
    <row r="17" spans="1:2" x14ac:dyDescent="0.2">
      <c r="A17" t="str">
        <f t="shared" si="2"/>
        <v>75% &lt; S &lt;= 100%</v>
      </c>
      <c r="B17" t="s">
        <v>98</v>
      </c>
    </row>
    <row r="18" spans="1:2" x14ac:dyDescent="0.2">
      <c r="B18" s="114" t="str">
        <f>Key!B42</f>
        <v>DECISION MAKING</v>
      </c>
    </row>
    <row r="19" spans="1:2" x14ac:dyDescent="0.2">
      <c r="A19" t="str">
        <f>A15</f>
        <v>0% &lt;= S &lt;= 25%</v>
      </c>
      <c r="B19" t="s">
        <v>105</v>
      </c>
    </row>
    <row r="20" spans="1:2" x14ac:dyDescent="0.2">
      <c r="A20" t="str">
        <f t="shared" ref="A20:A21" si="3">A16</f>
        <v>25% &lt; S &lt;= 75%</v>
      </c>
      <c r="B20" t="s">
        <v>99</v>
      </c>
    </row>
    <row r="21" spans="1:2" x14ac:dyDescent="0.2">
      <c r="A21" t="str">
        <f t="shared" si="3"/>
        <v>75% &lt; S &lt;= 100%</v>
      </c>
      <c r="B21" t="s">
        <v>100</v>
      </c>
    </row>
    <row r="22" spans="1:2" x14ac:dyDescent="0.2">
      <c r="B22" s="114" t="str">
        <f>Key!B43</f>
        <v>IWMP REVISION PROCESS</v>
      </c>
    </row>
    <row r="23" spans="1:2" x14ac:dyDescent="0.2">
      <c r="A23" t="str">
        <f>A19</f>
        <v>0% &lt;= S &lt;= 25%</v>
      </c>
      <c r="B23" t="s">
        <v>102</v>
      </c>
    </row>
    <row r="24" spans="1:2" ht="25.5" x14ac:dyDescent="0.2">
      <c r="A24" t="str">
        <f t="shared" ref="A24:A25" si="4">A20</f>
        <v>25% &lt; S &lt;= 75%</v>
      </c>
      <c r="B24" s="1" t="s">
        <v>104</v>
      </c>
    </row>
    <row r="25" spans="1:2" x14ac:dyDescent="0.2">
      <c r="A25" t="str">
        <f t="shared" si="4"/>
        <v>75% &lt; S &lt;= 100%</v>
      </c>
      <c r="B25" t="s">
        <v>103</v>
      </c>
    </row>
    <row r="26" spans="1:2" x14ac:dyDescent="0.2">
      <c r="A26" s="115" t="str">
        <f>Key!B18</f>
        <v>Financial Viability</v>
      </c>
      <c r="B26" s="115" t="str">
        <f>Key!B48</f>
        <v>BUDGET</v>
      </c>
    </row>
    <row r="27" spans="1:2" ht="51" x14ac:dyDescent="0.2">
      <c r="A27" t="str">
        <f>A23</f>
        <v>0% &lt;= S &lt;= 25%</v>
      </c>
      <c r="B27" s="155" t="s">
        <v>120</v>
      </c>
    </row>
    <row r="28" spans="1:2" ht="25.5" x14ac:dyDescent="0.2">
      <c r="A28" t="str">
        <f t="shared" ref="A28:A29" si="5">A24</f>
        <v>25% &lt; S &lt;= 75%</v>
      </c>
      <c r="B28" s="1" t="s">
        <v>269</v>
      </c>
    </row>
    <row r="29" spans="1:2" x14ac:dyDescent="0.2">
      <c r="A29" t="str">
        <f t="shared" si="5"/>
        <v>75% &lt; S &lt;= 100%</v>
      </c>
      <c r="B29" t="s">
        <v>109</v>
      </c>
    </row>
    <row r="30" spans="1:2" x14ac:dyDescent="0.2">
      <c r="B30" s="115" t="str">
        <f>Key!B49</f>
        <v>BILLING AND COLLECTION</v>
      </c>
    </row>
    <row r="31" spans="1:2" ht="51" x14ac:dyDescent="0.2">
      <c r="A31" t="str">
        <f>A27</f>
        <v>0% &lt;= S &lt;= 25%</v>
      </c>
      <c r="B31" s="1" t="s">
        <v>121</v>
      </c>
    </row>
    <row r="32" spans="1:2" ht="51" x14ac:dyDescent="0.2">
      <c r="A32" t="str">
        <f t="shared" ref="A32:A33" si="6">A28</f>
        <v>25% &lt; S &lt;= 75%</v>
      </c>
      <c r="B32" s="1" t="s">
        <v>111</v>
      </c>
    </row>
    <row r="33" spans="1:2" ht="25.5" x14ac:dyDescent="0.2">
      <c r="A33" t="str">
        <f t="shared" si="6"/>
        <v>75% &lt; S &lt;= 100%</v>
      </c>
      <c r="B33" s="1" t="s">
        <v>122</v>
      </c>
    </row>
    <row r="34" spans="1:2" x14ac:dyDescent="0.2">
      <c r="B34" s="115" t="str">
        <f>Key!B50</f>
        <v>RATES</v>
      </c>
    </row>
    <row r="35" spans="1:2" ht="25.5" x14ac:dyDescent="0.2">
      <c r="A35" t="str">
        <f>A31</f>
        <v>0% &lt;= S &lt;= 25%</v>
      </c>
      <c r="B35" s="1" t="s">
        <v>113</v>
      </c>
    </row>
    <row r="36" spans="1:2" ht="76.5" x14ac:dyDescent="0.2">
      <c r="A36" t="str">
        <f t="shared" ref="A36:A37" si="7">A32</f>
        <v>25% &lt; S &lt;= 75%</v>
      </c>
      <c r="B36" s="155" t="s">
        <v>123</v>
      </c>
    </row>
    <row r="37" spans="1:2" ht="63.75" x14ac:dyDescent="0.2">
      <c r="A37" t="str">
        <f t="shared" si="7"/>
        <v>75% &lt; S &lt;= 100%</v>
      </c>
      <c r="B37" s="1" t="s">
        <v>0</v>
      </c>
    </row>
    <row r="38" spans="1:2" x14ac:dyDescent="0.2">
      <c r="A38" s="116" t="str">
        <f>Key!B19</f>
        <v>Management</v>
      </c>
      <c r="B38" s="116" t="str">
        <f>Key!B55</f>
        <v>MANAGEMENT STRUCTURE</v>
      </c>
    </row>
    <row r="39" spans="1:2" ht="38.25" x14ac:dyDescent="0.2">
      <c r="A39" t="str">
        <f>A35</f>
        <v>0% &lt;= S &lt;= 25%</v>
      </c>
      <c r="B39" s="1" t="s">
        <v>2</v>
      </c>
    </row>
    <row r="40" spans="1:2" ht="38.25" x14ac:dyDescent="0.2">
      <c r="A40" t="str">
        <f t="shared" ref="A40:A41" si="8">A36</f>
        <v>25% &lt; S &lt;= 75%</v>
      </c>
      <c r="B40" s="1" t="s">
        <v>3</v>
      </c>
    </row>
    <row r="41" spans="1:2" x14ac:dyDescent="0.2">
      <c r="A41" t="str">
        <f t="shared" si="8"/>
        <v>75% &lt; S &lt;= 100%</v>
      </c>
      <c r="B41" t="s">
        <v>4</v>
      </c>
    </row>
    <row r="42" spans="1:2" x14ac:dyDescent="0.2">
      <c r="B42" s="116" t="str">
        <f>Key!B56</f>
        <v>MANAGEMENT AUTHORITY</v>
      </c>
    </row>
    <row r="43" spans="1:2" ht="25.5" x14ac:dyDescent="0.2">
      <c r="A43" t="str">
        <f>A39</f>
        <v>0% &lt;= S &lt;= 25%</v>
      </c>
      <c r="B43" s="1" t="s">
        <v>6</v>
      </c>
    </row>
    <row r="44" spans="1:2" ht="25.5" x14ac:dyDescent="0.2">
      <c r="A44" t="str">
        <f t="shared" ref="A44:A45" si="9">A40</f>
        <v>25% &lt; S &lt;= 75%</v>
      </c>
      <c r="B44" s="1" t="s">
        <v>7</v>
      </c>
    </row>
    <row r="45" spans="1:2" x14ac:dyDescent="0.2">
      <c r="A45" t="str">
        <f t="shared" si="9"/>
        <v>75% &lt; S &lt;= 100%</v>
      </c>
      <c r="B45" t="s">
        <v>8</v>
      </c>
    </row>
    <row r="46" spans="1:2" x14ac:dyDescent="0.2">
      <c r="B46" s="116" t="str">
        <f>Key!B57</f>
        <v>UTILITY BOARD</v>
      </c>
    </row>
    <row r="47" spans="1:2" x14ac:dyDescent="0.2">
      <c r="A47" t="str">
        <f>A43</f>
        <v>0% &lt;= S &lt;= 25%</v>
      </c>
      <c r="B47" t="s">
        <v>10</v>
      </c>
    </row>
    <row r="48" spans="1:2" x14ac:dyDescent="0.2">
      <c r="A48" t="str">
        <f t="shared" ref="A48:A49" si="10">A44</f>
        <v>25% &lt; S &lt;= 75%</v>
      </c>
      <c r="B48" t="s">
        <v>11</v>
      </c>
    </row>
    <row r="49" spans="1:2" x14ac:dyDescent="0.2">
      <c r="A49" t="str">
        <f t="shared" si="10"/>
        <v>75% &lt; S &lt;= 100%</v>
      </c>
      <c r="B49" t="s">
        <v>12</v>
      </c>
    </row>
    <row r="50" spans="1:2" x14ac:dyDescent="0.2">
      <c r="A50" s="117" t="str">
        <f>Key!B20</f>
        <v>Staffing</v>
      </c>
      <c r="B50" s="117" t="str">
        <f>Key!B62</f>
        <v>STAFFING PLAN</v>
      </c>
    </row>
    <row r="51" spans="1:2" x14ac:dyDescent="0.2">
      <c r="A51" t="str">
        <f>A47</f>
        <v>0% &lt;= S &lt;= 25%</v>
      </c>
      <c r="B51" t="s">
        <v>19</v>
      </c>
    </row>
    <row r="52" spans="1:2" ht="25.5" x14ac:dyDescent="0.2">
      <c r="A52" t="str">
        <f t="shared" ref="A52:A53" si="11">A48</f>
        <v>25% &lt; S &lt;= 75%</v>
      </c>
      <c r="B52" s="1" t="s">
        <v>20</v>
      </c>
    </row>
    <row r="53" spans="1:2" x14ac:dyDescent="0.2">
      <c r="A53" t="str">
        <f t="shared" si="11"/>
        <v>75% &lt; S &lt;= 100%</v>
      </c>
      <c r="B53" t="s">
        <v>21</v>
      </c>
    </row>
    <row r="54" spans="1:2" ht="13.5" customHeight="1" x14ac:dyDescent="0.2">
      <c r="B54" s="117" t="str">
        <f>Key!B63</f>
        <v>STAFF TRAINING PLAN</v>
      </c>
    </row>
    <row r="55" spans="1:2" ht="27" customHeight="1" x14ac:dyDescent="0.2">
      <c r="A55" t="str">
        <f>A51</f>
        <v>0% &lt;= S &lt;= 25%</v>
      </c>
      <c r="B55" s="155" t="s">
        <v>277</v>
      </c>
    </row>
    <row r="56" spans="1:2" ht="25.5" x14ac:dyDescent="0.2">
      <c r="A56" t="str">
        <f t="shared" ref="A56:A57" si="12">A52</f>
        <v>25% &lt; S &lt;= 75%</v>
      </c>
      <c r="B56" s="1" t="s">
        <v>30</v>
      </c>
    </row>
    <row r="57" spans="1:2" x14ac:dyDescent="0.2">
      <c r="A57" t="str">
        <f t="shared" si="12"/>
        <v>75% &lt; S &lt;= 100%</v>
      </c>
      <c r="B57" t="s">
        <v>31</v>
      </c>
    </row>
    <row r="58" spans="1:2" x14ac:dyDescent="0.2">
      <c r="B58" s="117" t="str">
        <f>Key!B64</f>
        <v>WORKFORCE IS STABLE</v>
      </c>
    </row>
    <row r="59" spans="1:2" x14ac:dyDescent="0.2">
      <c r="A59" t="str">
        <f>A55</f>
        <v>0% &lt;= S &lt;= 25%</v>
      </c>
      <c r="B59" t="s">
        <v>34</v>
      </c>
    </row>
    <row r="60" spans="1:2" x14ac:dyDescent="0.2">
      <c r="A60" t="str">
        <f t="shared" ref="A60:A61" si="13">A56</f>
        <v>25% &lt; S &lt;= 75%</v>
      </c>
      <c r="B60" t="s">
        <v>34</v>
      </c>
    </row>
    <row r="61" spans="1:2" x14ac:dyDescent="0.2">
      <c r="A61" t="str">
        <f t="shared" si="13"/>
        <v>75% &lt; S &lt;= 100%</v>
      </c>
      <c r="B61" t="s">
        <v>35</v>
      </c>
    </row>
    <row r="62" spans="1:2" x14ac:dyDescent="0.2">
      <c r="B62" s="117" t="str">
        <f>Key!B65</f>
        <v>STAFFING IS APPROPRIATE</v>
      </c>
    </row>
    <row r="63" spans="1:2" x14ac:dyDescent="0.2">
      <c r="A63" t="str">
        <f>A59</f>
        <v>0% &lt;= S &lt;= 25%</v>
      </c>
      <c r="B63" t="s">
        <v>37</v>
      </c>
    </row>
    <row r="64" spans="1:2" x14ac:dyDescent="0.2">
      <c r="A64" t="str">
        <f t="shared" ref="A64:A65" si="14">A60</f>
        <v>25% &lt; S &lt;= 75%</v>
      </c>
      <c r="B64" t="s">
        <v>38</v>
      </c>
    </row>
    <row r="65" spans="1:2" x14ac:dyDescent="0.2">
      <c r="A65" t="str">
        <f t="shared" si="14"/>
        <v>75% &lt; S &lt;= 100%</v>
      </c>
      <c r="B65" t="s">
        <v>40</v>
      </c>
    </row>
    <row r="66" spans="1:2" x14ac:dyDescent="0.2">
      <c r="B66" s="117" t="str">
        <f>Key!B66</f>
        <v>OUTSIDE ASSISTANCE</v>
      </c>
    </row>
    <row r="67" spans="1:2" x14ac:dyDescent="0.2">
      <c r="A67" t="str">
        <f>A63</f>
        <v>0% &lt;= S &lt;= 25%</v>
      </c>
      <c r="B67" t="s">
        <v>42</v>
      </c>
    </row>
    <row r="68" spans="1:2" x14ac:dyDescent="0.2">
      <c r="A68" t="str">
        <f t="shared" ref="A68:A69" si="15">A64</f>
        <v>25% &lt; S &lt;= 75%</v>
      </c>
      <c r="B68" t="s">
        <v>43</v>
      </c>
    </row>
    <row r="69" spans="1:2" x14ac:dyDescent="0.2">
      <c r="A69" t="str">
        <f t="shared" si="15"/>
        <v>75% &lt; S &lt;= 100%</v>
      </c>
      <c r="B69" t="s">
        <v>44</v>
      </c>
    </row>
    <row r="70" spans="1:2" x14ac:dyDescent="0.2">
      <c r="A70" s="118" t="str">
        <f>Key!B21</f>
        <v>Operations</v>
      </c>
      <c r="B70" s="118" t="str">
        <f>Key!B71</f>
        <v>COMPLIANCE</v>
      </c>
    </row>
    <row r="71" spans="1:2" ht="38.25" x14ac:dyDescent="0.2">
      <c r="A71" t="str">
        <f>A67</f>
        <v>0% &lt;= S &lt;= 25%</v>
      </c>
      <c r="B71" s="155" t="s">
        <v>284</v>
      </c>
    </row>
    <row r="72" spans="1:2" ht="38.25" x14ac:dyDescent="0.2">
      <c r="A72" t="str">
        <f t="shared" ref="A72:A73" si="16">A68</f>
        <v>25% &lt; S &lt;= 75%</v>
      </c>
      <c r="B72" s="155" t="s">
        <v>285</v>
      </c>
    </row>
    <row r="73" spans="1:2" x14ac:dyDescent="0.2">
      <c r="A73" t="str">
        <f t="shared" si="16"/>
        <v>75% &lt; S &lt;= 100%</v>
      </c>
      <c r="B73" t="s">
        <v>46</v>
      </c>
    </row>
    <row r="74" spans="1:2" x14ac:dyDescent="0.2">
      <c r="B74" s="118" t="str">
        <f>Key!B72</f>
        <v>COST EFFECTIVE</v>
      </c>
    </row>
    <row r="75" spans="1:2" x14ac:dyDescent="0.2">
      <c r="A75" t="str">
        <f>A71</f>
        <v>0% &lt;= S &lt;= 25%</v>
      </c>
      <c r="B75" t="s">
        <v>48</v>
      </c>
    </row>
    <row r="76" spans="1:2" x14ac:dyDescent="0.2">
      <c r="A76" t="str">
        <f t="shared" ref="A76:A77" si="17">A72</f>
        <v>25% &lt; S &lt;= 75%</v>
      </c>
      <c r="B76" t="s">
        <v>49</v>
      </c>
    </row>
    <row r="77" spans="1:2" x14ac:dyDescent="0.2">
      <c r="A77" t="str">
        <f t="shared" si="17"/>
        <v>75% &lt; S &lt;= 100%</v>
      </c>
      <c r="B77" t="s">
        <v>49</v>
      </c>
    </row>
    <row r="78" spans="1:2" x14ac:dyDescent="0.2">
      <c r="B78" s="118" t="str">
        <f>Key!B73</f>
        <v>WASTE MINIMIZATION</v>
      </c>
    </row>
    <row r="79" spans="1:2" ht="13.5" customHeight="1" x14ac:dyDescent="0.2">
      <c r="A79" t="str">
        <f>A75</f>
        <v>0% &lt;= S &lt;= 25%</v>
      </c>
      <c r="B79" s="155" t="s">
        <v>278</v>
      </c>
    </row>
    <row r="80" spans="1:2" ht="13.5" customHeight="1" x14ac:dyDescent="0.2">
      <c r="A80" t="str">
        <f t="shared" ref="A80:A81" si="18">A76</f>
        <v>25% &lt; S &lt;= 75%</v>
      </c>
      <c r="B80" s="155" t="s">
        <v>279</v>
      </c>
    </row>
    <row r="81" spans="1:2" ht="13.5" customHeight="1" x14ac:dyDescent="0.2">
      <c r="A81" t="str">
        <f t="shared" si="18"/>
        <v>75% &lt; S &lt;= 100%</v>
      </c>
      <c r="B81" s="155" t="s">
        <v>279</v>
      </c>
    </row>
    <row r="82" spans="1:2" x14ac:dyDescent="0.2">
      <c r="B82" s="118" t="str">
        <f>Key!B74</f>
        <v>REGULAR EVALUATION</v>
      </c>
    </row>
    <row r="83" spans="1:2" x14ac:dyDescent="0.2">
      <c r="A83" t="str">
        <f>A79</f>
        <v>0% &lt;= S &lt;= 25%</v>
      </c>
      <c r="B83" t="s">
        <v>52</v>
      </c>
    </row>
    <row r="84" spans="1:2" x14ac:dyDescent="0.2">
      <c r="A84" t="str">
        <f t="shared" ref="A84:A85" si="19">A80</f>
        <v>25% &lt; S &lt;= 75%</v>
      </c>
      <c r="B84" t="s">
        <v>53</v>
      </c>
    </row>
    <row r="85" spans="1:2" x14ac:dyDescent="0.2">
      <c r="A85" t="str">
        <f t="shared" si="19"/>
        <v>75% &lt; S &lt;= 100%</v>
      </c>
      <c r="B85" t="s">
        <v>85</v>
      </c>
    </row>
    <row r="86" spans="1:2" x14ac:dyDescent="0.2">
      <c r="A86" s="23" t="str">
        <f>Key!B22</f>
        <v>Coordination</v>
      </c>
      <c r="B86" s="23" t="str">
        <f>Key!B79</f>
        <v>GOOD COORDINATION</v>
      </c>
    </row>
    <row r="87" spans="1:2" ht="25.5" x14ac:dyDescent="0.2">
      <c r="A87" t="str">
        <f>A83</f>
        <v>0% &lt;= S &lt;= 25%</v>
      </c>
      <c r="B87" s="1" t="s">
        <v>22</v>
      </c>
    </row>
    <row r="88" spans="1:2" ht="38.25" x14ac:dyDescent="0.2">
      <c r="A88" t="str">
        <f t="shared" ref="A88:A89" si="20">A84</f>
        <v>25% &lt; S &lt;= 75%</v>
      </c>
      <c r="B88" s="1" t="s">
        <v>23</v>
      </c>
    </row>
    <row r="89" spans="1:2" x14ac:dyDescent="0.2">
      <c r="A89" t="str">
        <f t="shared" si="20"/>
        <v>75% &lt; S &lt;= 100%</v>
      </c>
      <c r="B89" t="s">
        <v>54</v>
      </c>
    </row>
    <row r="90" spans="1:2" x14ac:dyDescent="0.2">
      <c r="B90" s="23" t="str">
        <f>Key!B80</f>
        <v>EFFECTIVE OUTREACH</v>
      </c>
    </row>
    <row r="91" spans="1:2" ht="28.5" customHeight="1" x14ac:dyDescent="0.2">
      <c r="A91" t="str">
        <f>A87</f>
        <v>0% &lt;= S &lt;= 25%</v>
      </c>
      <c r="B91" s="1" t="s">
        <v>283</v>
      </c>
    </row>
    <row r="92" spans="1:2" x14ac:dyDescent="0.2">
      <c r="A92" t="str">
        <f t="shared" ref="A92:A93" si="21">A88</f>
        <v>25% &lt; S &lt;= 75%</v>
      </c>
      <c r="B92" t="s">
        <v>52</v>
      </c>
    </row>
    <row r="93" spans="1:2" x14ac:dyDescent="0.2">
      <c r="A93" t="str">
        <f t="shared" si="21"/>
        <v>75% &lt; S &lt;= 100%</v>
      </c>
      <c r="B93" t="s">
        <v>24</v>
      </c>
    </row>
    <row r="94" spans="1:2" x14ac:dyDescent="0.2">
      <c r="B94" s="23" t="str">
        <f>Key!B81</f>
        <v>TRIBE COORDINATES</v>
      </c>
    </row>
    <row r="95" spans="1:2" ht="25.5" x14ac:dyDescent="0.2">
      <c r="A95" t="str">
        <f>A91</f>
        <v>0% &lt;= S &lt;= 25%</v>
      </c>
      <c r="B95" s="155" t="s">
        <v>280</v>
      </c>
    </row>
    <row r="96" spans="1:2" ht="25.5" x14ac:dyDescent="0.2">
      <c r="A96" t="str">
        <f t="shared" ref="A96:A97" si="22">A92</f>
        <v>25% &lt; S &lt;= 75%</v>
      </c>
      <c r="B96" s="155" t="s">
        <v>280</v>
      </c>
    </row>
    <row r="97" spans="1:2" x14ac:dyDescent="0.2">
      <c r="A97" t="str">
        <f t="shared" si="22"/>
        <v>75% &lt; S &lt;= 100%</v>
      </c>
      <c r="B97" t="s">
        <v>25</v>
      </c>
    </row>
    <row r="98" spans="1:2" x14ac:dyDescent="0.2">
      <c r="A98" s="25" t="str">
        <f>Key!B23</f>
        <v>Compliance &amp; Enforcement</v>
      </c>
      <c r="B98" s="25" t="str">
        <f>Key!B86</f>
        <v>TRIBAL CODES</v>
      </c>
    </row>
    <row r="99" spans="1:2" ht="27.75" customHeight="1" x14ac:dyDescent="0.2">
      <c r="A99" t="str">
        <f>A95</f>
        <v>0% &lt;= S &lt;= 25%</v>
      </c>
      <c r="B99" s="155" t="s">
        <v>281</v>
      </c>
    </row>
    <row r="100" spans="1:2" ht="26.25" customHeight="1" x14ac:dyDescent="0.2">
      <c r="A100" t="str">
        <f t="shared" ref="A100:A101" si="23">A96</f>
        <v>25% &lt; S &lt;= 75%</v>
      </c>
      <c r="B100" s="155" t="s">
        <v>282</v>
      </c>
    </row>
    <row r="101" spans="1:2" x14ac:dyDescent="0.2">
      <c r="A101" t="str">
        <f t="shared" si="23"/>
        <v>75% &lt; S &lt;= 100%</v>
      </c>
      <c r="B101" t="s">
        <v>58</v>
      </c>
    </row>
    <row r="102" spans="1:2" x14ac:dyDescent="0.2">
      <c r="B102" s="25" t="str">
        <f>Key!B87</f>
        <v>TRIBAL ENFORCEMENT</v>
      </c>
    </row>
    <row r="103" spans="1:2" x14ac:dyDescent="0.2">
      <c r="A103" t="str">
        <f>A99</f>
        <v>0% &lt;= S &lt;= 25%</v>
      </c>
      <c r="B103" s="155" t="s">
        <v>291</v>
      </c>
    </row>
    <row r="104" spans="1:2" ht="13.5" customHeight="1" x14ac:dyDescent="0.2">
      <c r="A104" t="str">
        <f t="shared" ref="A104:A105" si="24">A100</f>
        <v>25% &lt; S &lt;= 75%</v>
      </c>
      <c r="B104" t="s">
        <v>290</v>
      </c>
    </row>
    <row r="105" spans="1:2" x14ac:dyDescent="0.2">
      <c r="A105" t="str">
        <f t="shared" si="24"/>
        <v>75% &lt; S &lt;= 100%</v>
      </c>
      <c r="B105" t="s">
        <v>60</v>
      </c>
    </row>
  </sheetData>
  <hyperlinks>
    <hyperlink ref="B4" r:id="rId1" display="http://www.epa.gov/reg5rcra/wptdiv/solidwaste/integrated_wmp_planningmethod.pdf"/>
    <hyperlink ref="B27" r:id="rId2" display="http://www.epa.gov/region9/waste/tribal/pdf/Tribal-Solid-Waste-Program-Costing-Tool.pdf"/>
    <hyperlink ref="B99" r:id="rId3" display="http://www.epa.gov/region9/waste/tribal/solidwastecode.html"/>
    <hyperlink ref="B100" r:id="rId4" display="http://www.epa.gov/region9/waste/tribal/solidwastecode.html"/>
    <hyperlink ref="B91" r:id="rId5" display="http://www.epa.gov/osw/wycd/tribal/tribalguide.htm"/>
  </hyperlinks>
  <pageMargins left="0.7" right="0.7" top="0.75" bottom="0.75" header="0.3" footer="0.3"/>
  <pageSetup scale="55" fitToHeight="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24"/>
  </sheetPr>
  <dimension ref="A1:B49"/>
  <sheetViews>
    <sheetView zoomScaleNormal="100" zoomScaleSheetLayoutView="90" workbookViewId="0">
      <pane ySplit="5" topLeftCell="A6" activePane="bottomLeft" state="frozen"/>
      <selection pane="bottomLeft" activeCell="E43" sqref="E43"/>
    </sheetView>
  </sheetViews>
  <sheetFormatPr defaultColWidth="9.140625" defaultRowHeight="12.75" x14ac:dyDescent="0.2"/>
  <cols>
    <col min="1" max="1" width="23.5703125" style="2" customWidth="1"/>
    <col min="2" max="2" width="71.42578125" style="3" customWidth="1"/>
    <col min="3" max="16384" width="9.140625" style="2"/>
  </cols>
  <sheetData>
    <row r="1" spans="1:2" ht="18" x14ac:dyDescent="0.25">
      <c r="A1" s="158" t="str">
        <f>Key!C1</f>
        <v>Sustainable Tribal Waste Management Programs</v>
      </c>
      <c r="B1" s="158"/>
    </row>
    <row r="2" spans="1:2" ht="18.75" thickBot="1" x14ac:dyDescent="0.3">
      <c r="A2" s="158" t="str">
        <f>Key!C2</f>
        <v>Evaluation of Key Indicators</v>
      </c>
      <c r="B2" s="158"/>
    </row>
    <row r="3" spans="1:2" ht="10.15" customHeight="1" thickTop="1" x14ac:dyDescent="0.2">
      <c r="A3" s="160"/>
      <c r="B3" s="160"/>
    </row>
    <row r="4" spans="1:2" ht="22.5" customHeight="1" x14ac:dyDescent="0.2">
      <c r="A4" s="27" t="str">
        <f>Key!B3</f>
        <v>Evaluation Score</v>
      </c>
      <c r="B4" s="58" t="s">
        <v>62</v>
      </c>
    </row>
    <row r="5" spans="1:2" ht="101.25" customHeight="1" x14ac:dyDescent="0.2">
      <c r="A5" s="47" t="str">
        <f>Key!B4</f>
        <v>Directions: Click in the shaded yellow box to the left of each question, click the little triangle at the lower right of the box, and make a selection from the drop down menu that appears under the box.</v>
      </c>
      <c r="B5" s="29" t="s">
        <v>195</v>
      </c>
    </row>
    <row r="6" spans="1:2" ht="110.25" customHeight="1" x14ac:dyDescent="0.2">
      <c r="A6" s="156"/>
      <c r="B6" s="57" t="s">
        <v>194</v>
      </c>
    </row>
    <row r="7" spans="1:2" ht="69" customHeight="1" x14ac:dyDescent="0.2">
      <c r="A7" s="48"/>
      <c r="B7" s="60" t="s">
        <v>125</v>
      </c>
    </row>
    <row r="8" spans="1:2" ht="69" customHeight="1" x14ac:dyDescent="0.2">
      <c r="A8" s="156"/>
      <c r="B8" s="57" t="s">
        <v>126</v>
      </c>
    </row>
    <row r="9" spans="1:2" ht="69" customHeight="1" x14ac:dyDescent="0.2">
      <c r="A9" s="49"/>
      <c r="B9" s="60" t="s">
        <v>125</v>
      </c>
    </row>
    <row r="10" spans="1:2" ht="82.15" customHeight="1" x14ac:dyDescent="0.2">
      <c r="A10" s="156"/>
      <c r="B10" s="57" t="s">
        <v>196</v>
      </c>
    </row>
    <row r="11" spans="1:2" ht="69" customHeight="1" x14ac:dyDescent="0.2">
      <c r="A11" s="49"/>
      <c r="B11" s="60" t="s">
        <v>125</v>
      </c>
    </row>
    <row r="12" spans="1:2" ht="82.15" customHeight="1" x14ac:dyDescent="0.2">
      <c r="A12" s="156"/>
      <c r="B12" s="57" t="s">
        <v>127</v>
      </c>
    </row>
    <row r="13" spans="1:2" ht="69" customHeight="1" x14ac:dyDescent="0.2">
      <c r="A13" s="49"/>
      <c r="B13" s="60" t="s">
        <v>125</v>
      </c>
    </row>
    <row r="14" spans="1:2" ht="82.15" customHeight="1" x14ac:dyDescent="0.2">
      <c r="A14" s="156"/>
      <c r="B14" s="57" t="s">
        <v>128</v>
      </c>
    </row>
    <row r="15" spans="1:2" ht="69" customHeight="1" x14ac:dyDescent="0.2">
      <c r="A15" s="49"/>
      <c r="B15" s="60" t="s">
        <v>125</v>
      </c>
    </row>
    <row r="16" spans="1:2" ht="69" customHeight="1" x14ac:dyDescent="0.2">
      <c r="A16" s="156"/>
      <c r="B16" s="56" t="s">
        <v>197</v>
      </c>
    </row>
    <row r="17" spans="1:2" ht="69" customHeight="1" x14ac:dyDescent="0.2">
      <c r="A17" s="49"/>
      <c r="B17" s="60" t="s">
        <v>125</v>
      </c>
    </row>
    <row r="18" spans="1:2" ht="18" customHeight="1" x14ac:dyDescent="0.2">
      <c r="A18" s="50"/>
      <c r="B18" s="51"/>
    </row>
    <row r="19" spans="1:2" ht="18" customHeight="1" x14ac:dyDescent="0.2">
      <c r="A19" s="50"/>
      <c r="B19" s="45" t="s">
        <v>63</v>
      </c>
    </row>
    <row r="20" spans="1:2" ht="78" customHeight="1" x14ac:dyDescent="0.2">
      <c r="A20" s="156"/>
      <c r="B20" s="56" t="s">
        <v>238</v>
      </c>
    </row>
    <row r="21" spans="1:2" ht="69" customHeight="1" x14ac:dyDescent="0.2">
      <c r="A21" s="49"/>
      <c r="B21" s="60" t="s">
        <v>125</v>
      </c>
    </row>
    <row r="22" spans="1:2" ht="18" customHeight="1" x14ac:dyDescent="0.2">
      <c r="A22" s="50"/>
      <c r="B22" s="51"/>
    </row>
    <row r="23" spans="1:2" ht="18" customHeight="1" x14ac:dyDescent="0.2">
      <c r="A23" s="50"/>
      <c r="B23" s="52" t="s">
        <v>240</v>
      </c>
    </row>
    <row r="24" spans="1:2" ht="108.6" customHeight="1" x14ac:dyDescent="0.2">
      <c r="A24" s="156"/>
      <c r="B24" s="55" t="s">
        <v>239</v>
      </c>
    </row>
    <row r="25" spans="1:2" ht="69" customHeight="1" x14ac:dyDescent="0.2">
      <c r="A25" s="49"/>
      <c r="B25" s="60" t="s">
        <v>125</v>
      </c>
    </row>
    <row r="26" spans="1:2" ht="93.75" customHeight="1" x14ac:dyDescent="0.2">
      <c r="A26" s="156"/>
      <c r="B26" s="55" t="s">
        <v>241</v>
      </c>
    </row>
    <row r="27" spans="1:2" ht="69" customHeight="1" x14ac:dyDescent="0.2">
      <c r="A27" s="49"/>
      <c r="B27" s="60" t="s">
        <v>125</v>
      </c>
    </row>
    <row r="28" spans="1:2" ht="18" customHeight="1" x14ac:dyDescent="0.2">
      <c r="A28" s="50"/>
      <c r="B28" s="51"/>
    </row>
    <row r="29" spans="1:2" ht="55.9" customHeight="1" x14ac:dyDescent="0.2">
      <c r="A29" s="50"/>
      <c r="B29" s="45" t="s">
        <v>124</v>
      </c>
    </row>
    <row r="30" spans="1:2" ht="63.75" customHeight="1" x14ac:dyDescent="0.2">
      <c r="A30" s="156"/>
      <c r="B30" s="59" t="s">
        <v>242</v>
      </c>
    </row>
    <row r="31" spans="1:2" ht="69" customHeight="1" x14ac:dyDescent="0.2">
      <c r="A31" s="49"/>
      <c r="B31" s="60" t="s">
        <v>125</v>
      </c>
    </row>
    <row r="32" spans="1:2" ht="18" customHeight="1" x14ac:dyDescent="0.2">
      <c r="A32" s="50"/>
      <c r="B32" s="51"/>
    </row>
    <row r="33" spans="1:2" ht="18" customHeight="1" x14ac:dyDescent="0.2">
      <c r="A33" s="50"/>
      <c r="B33" s="45" t="s">
        <v>64</v>
      </c>
    </row>
    <row r="34" spans="1:2" ht="69" customHeight="1" x14ac:dyDescent="0.2">
      <c r="A34" s="156"/>
      <c r="B34" s="55" t="s">
        <v>243</v>
      </c>
    </row>
    <row r="35" spans="1:2" ht="69" customHeight="1" x14ac:dyDescent="0.2">
      <c r="A35" s="49"/>
      <c r="B35" s="60" t="s">
        <v>125</v>
      </c>
    </row>
    <row r="36" spans="1:2" ht="82.15" customHeight="1" x14ac:dyDescent="0.2">
      <c r="A36" s="156"/>
      <c r="B36" s="55" t="s">
        <v>244</v>
      </c>
    </row>
    <row r="37" spans="1:2" ht="69" customHeight="1" x14ac:dyDescent="0.2">
      <c r="A37" s="49"/>
      <c r="B37" s="60" t="s">
        <v>125</v>
      </c>
    </row>
    <row r="38" spans="1:2" ht="18" customHeight="1" x14ac:dyDescent="0.2">
      <c r="A38" s="50"/>
      <c r="B38" s="51"/>
    </row>
    <row r="39" spans="1:2" ht="18" customHeight="1" x14ac:dyDescent="0.2">
      <c r="A39" s="50"/>
      <c r="B39" s="45" t="s">
        <v>65</v>
      </c>
    </row>
    <row r="40" spans="1:2" ht="82.15" customHeight="1" x14ac:dyDescent="0.2">
      <c r="A40" s="156"/>
      <c r="B40" s="55" t="s">
        <v>245</v>
      </c>
    </row>
    <row r="41" spans="1:2" ht="69" customHeight="1" x14ac:dyDescent="0.2">
      <c r="A41" s="49"/>
      <c r="B41" s="60" t="s">
        <v>125</v>
      </c>
    </row>
    <row r="42" spans="1:2" ht="82.15" customHeight="1" x14ac:dyDescent="0.2">
      <c r="A42" s="156"/>
      <c r="B42" s="55" t="s">
        <v>246</v>
      </c>
    </row>
    <row r="43" spans="1:2" ht="69" customHeight="1" x14ac:dyDescent="0.2">
      <c r="A43" s="49"/>
      <c r="B43" s="60" t="s">
        <v>125</v>
      </c>
    </row>
    <row r="44" spans="1:2" ht="18" customHeight="1" thickBot="1" x14ac:dyDescent="0.25">
      <c r="A44" s="50"/>
      <c r="B44" s="51"/>
    </row>
    <row r="45" spans="1:2" ht="18" customHeight="1" x14ac:dyDescent="0.2">
      <c r="A45" s="33">
        <f>SUM(A6:A44)</f>
        <v>0</v>
      </c>
      <c r="B45" s="53" t="str">
        <f>Key!E28</f>
        <v>Total Planning Score (28 Possible Points)</v>
      </c>
    </row>
    <row r="46" spans="1:2" ht="18" customHeight="1" x14ac:dyDescent="0.2">
      <c r="A46" s="34">
        <f>COUNTIF($A$6:$A$42,"NA")</f>
        <v>0</v>
      </c>
      <c r="B46" s="54" t="str">
        <f>Key!B28</f>
        <v>Number of "NA" Responses for Planning</v>
      </c>
    </row>
    <row r="47" spans="1:2" ht="33.75" customHeight="1" x14ac:dyDescent="0.2">
      <c r="A47" s="161"/>
      <c r="B47" s="161"/>
    </row>
    <row r="48" spans="1:2" x14ac:dyDescent="0.2">
      <c r="A48" s="63"/>
      <c r="B48" s="64"/>
    </row>
    <row r="49" spans="1:2" x14ac:dyDescent="0.2">
      <c r="A49" s="63"/>
      <c r="B49" s="64"/>
    </row>
  </sheetData>
  <sheetProtection selectLockedCells="1"/>
  <customSheetViews>
    <customSheetView guid="{B96E57B6-0AD0-4EDE-BC6E-3CBC04BF3917}" showPageBreaks="1" printArea="1" showRuler="0">
      <selection activeCell="A2" sqref="A2:B2"/>
      <pageMargins left="0.75" right="0.75" top="0.75" bottom="0.75" header="0.5" footer="0.5"/>
      <pageSetup scale="96" orientation="portrait" r:id="rId1"/>
      <headerFooter alignWithMargins="0"/>
    </customSheetView>
  </customSheetViews>
  <mergeCells count="4">
    <mergeCell ref="A1:B1"/>
    <mergeCell ref="A2:B2"/>
    <mergeCell ref="A3:B3"/>
    <mergeCell ref="A47:B47"/>
  </mergeCells>
  <phoneticPr fontId="4" type="noConversion"/>
  <dataValidations xWindow="103" yWindow="392" count="3">
    <dataValidation type="list" allowBlank="1" showInputMessage="1" showErrorMessage="1" error="Only values of 0, 1, 2 or NA allowed." prompt="Select a score from the drop down menu" sqref="A34:A37 A8:A17 A30:A31 A24:A27 A20:A21 A40:A43">
      <formula1>"0, 1, 2, NA"</formula1>
    </dataValidation>
    <dataValidation type="custom" allowBlank="1" showInputMessage="1" showErrorMessage="1" sqref="A18:A19 A22:A23 A28:A29 A32:A33 A38:A39 A44">
      <formula1>0</formula1>
    </dataValidation>
    <dataValidation type="list" allowBlank="1" showInputMessage="1" showErrorMessage="1" error="Only value of 0, 1, 2 or NA allowed." prompt="Select a score from the drop down menu." sqref="A6:A7">
      <formula1>"0, 1, 2, NA"</formula1>
    </dataValidation>
  </dataValidations>
  <printOptions horizontalCentered="1"/>
  <pageMargins left="0.7" right="0.7" top="0.6" bottom="0.6" header="0.35" footer="0.35"/>
  <pageSetup scale="95" orientation="portrait" r:id="rId2"/>
  <headerFooter alignWithMargins="0">
    <oddFooter>&amp;L&amp;A&amp;C&amp;P&amp;RSustainability Evaluation Tool</oddFooter>
  </headerFooter>
  <rowBreaks count="3" manualBreakCount="3">
    <brk id="11" max="1" man="1"/>
    <brk id="22" max="1" man="1"/>
    <brk id="32" max="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25"/>
  </sheetPr>
  <dimension ref="A1:B55"/>
  <sheetViews>
    <sheetView zoomScaleNormal="100" zoomScaleSheetLayoutView="100" workbookViewId="0">
      <pane ySplit="5" topLeftCell="A27" activePane="bottomLeft" state="frozen"/>
      <selection pane="bottomLeft" activeCell="A44" sqref="A44"/>
    </sheetView>
  </sheetViews>
  <sheetFormatPr defaultRowHeight="12.75" x14ac:dyDescent="0.2"/>
  <cols>
    <col min="1" max="1" width="23.5703125" customWidth="1"/>
    <col min="2" max="2" width="71.42578125" style="1" customWidth="1"/>
  </cols>
  <sheetData>
    <row r="1" spans="1:2" ht="18" x14ac:dyDescent="0.25">
      <c r="A1" s="158" t="str">
        <f>Key!C1</f>
        <v>Sustainable Tribal Waste Management Programs</v>
      </c>
      <c r="B1" s="158"/>
    </row>
    <row r="2" spans="1:2" ht="18.75" thickBot="1" x14ac:dyDescent="0.3">
      <c r="A2" s="158" t="str">
        <f>Key!C2</f>
        <v>Evaluation of Key Indicators</v>
      </c>
      <c r="B2" s="158"/>
    </row>
    <row r="3" spans="1:2" ht="10.15" customHeight="1" x14ac:dyDescent="0.2">
      <c r="A3" s="162"/>
      <c r="B3" s="162"/>
    </row>
    <row r="4" spans="1:2" ht="24" customHeight="1" x14ac:dyDescent="0.2">
      <c r="A4" s="27" t="str">
        <f>Key!B3</f>
        <v>Evaluation Score</v>
      </c>
      <c r="B4" s="28" t="s">
        <v>73</v>
      </c>
    </row>
    <row r="5" spans="1:2" ht="101.25" customHeight="1" x14ac:dyDescent="0.2">
      <c r="A5" s="47" t="str">
        <f>Key!B4</f>
        <v>Directions: Click in the shaded yellow box to the left of each question, click the little triangle at the lower right of the box, and make a selection from the drop down menu that appears under the box.</v>
      </c>
      <c r="B5" s="83" t="s">
        <v>160</v>
      </c>
    </row>
    <row r="6" spans="1:2" ht="82.15" customHeight="1" x14ac:dyDescent="0.2">
      <c r="A6" s="156"/>
      <c r="B6" s="84" t="s">
        <v>247</v>
      </c>
    </row>
    <row r="7" spans="1:2" s="2" customFormat="1" ht="69" customHeight="1" x14ac:dyDescent="0.2">
      <c r="A7" s="48"/>
      <c r="B7" s="82" t="s">
        <v>125</v>
      </c>
    </row>
    <row r="8" spans="1:2" ht="95.45" customHeight="1" x14ac:dyDescent="0.2">
      <c r="A8" s="156"/>
      <c r="B8" s="84" t="s">
        <v>248</v>
      </c>
    </row>
    <row r="9" spans="1:2" s="2" customFormat="1" ht="69" customHeight="1" x14ac:dyDescent="0.2">
      <c r="A9" s="48"/>
      <c r="B9" s="82" t="s">
        <v>125</v>
      </c>
    </row>
    <row r="10" spans="1:2" ht="95.45" customHeight="1" x14ac:dyDescent="0.2">
      <c r="A10" s="156"/>
      <c r="B10" s="84" t="s">
        <v>249</v>
      </c>
    </row>
    <row r="11" spans="1:2" s="2" customFormat="1" ht="69" customHeight="1" x14ac:dyDescent="0.2">
      <c r="A11" s="48"/>
      <c r="B11" s="82" t="s">
        <v>125</v>
      </c>
    </row>
    <row r="12" spans="1:2" ht="69" customHeight="1" x14ac:dyDescent="0.2">
      <c r="A12" s="156"/>
      <c r="B12" s="84" t="s">
        <v>251</v>
      </c>
    </row>
    <row r="13" spans="1:2" s="2" customFormat="1" ht="69" customHeight="1" x14ac:dyDescent="0.2">
      <c r="A13" s="48"/>
      <c r="B13" s="82" t="s">
        <v>125</v>
      </c>
    </row>
    <row r="14" spans="1:2" ht="82.15" customHeight="1" x14ac:dyDescent="0.2">
      <c r="A14" s="6"/>
      <c r="B14" s="84" t="s">
        <v>252</v>
      </c>
    </row>
    <row r="15" spans="1:2" s="2" customFormat="1" ht="69" customHeight="1" x14ac:dyDescent="0.2">
      <c r="A15" s="48"/>
      <c r="B15" s="82" t="s">
        <v>125</v>
      </c>
    </row>
    <row r="16" spans="1:2" ht="82.15" customHeight="1" x14ac:dyDescent="0.2">
      <c r="A16" s="156"/>
      <c r="B16" s="84" t="s">
        <v>250</v>
      </c>
    </row>
    <row r="17" spans="1:2" s="2" customFormat="1" ht="69" customHeight="1" x14ac:dyDescent="0.2">
      <c r="A17" s="48"/>
      <c r="B17" s="82" t="s">
        <v>125</v>
      </c>
    </row>
    <row r="18" spans="1:2" ht="82.15" customHeight="1" x14ac:dyDescent="0.2">
      <c r="A18" s="156"/>
      <c r="B18" s="84" t="s">
        <v>253</v>
      </c>
    </row>
    <row r="19" spans="1:2" s="2" customFormat="1" ht="69" customHeight="1" x14ac:dyDescent="0.2">
      <c r="A19" s="48"/>
      <c r="B19" s="82" t="s">
        <v>125</v>
      </c>
    </row>
    <row r="20" spans="1:2" ht="18" customHeight="1" x14ac:dyDescent="0.2">
      <c r="A20" s="30"/>
      <c r="B20" s="85"/>
    </row>
    <row r="21" spans="1:2" ht="42.6" customHeight="1" x14ac:dyDescent="0.2">
      <c r="A21" s="30"/>
      <c r="B21" s="86" t="s">
        <v>158</v>
      </c>
    </row>
    <row r="22" spans="1:2" ht="69" customHeight="1" x14ac:dyDescent="0.2">
      <c r="A22" s="156"/>
      <c r="B22" s="84" t="s">
        <v>254</v>
      </c>
    </row>
    <row r="23" spans="1:2" s="2" customFormat="1" ht="69" customHeight="1" x14ac:dyDescent="0.2">
      <c r="A23" s="48"/>
      <c r="B23" s="82" t="s">
        <v>125</v>
      </c>
    </row>
    <row r="24" spans="1:2" ht="82.15" customHeight="1" x14ac:dyDescent="0.2">
      <c r="A24" s="156"/>
      <c r="B24" s="84" t="s">
        <v>255</v>
      </c>
    </row>
    <row r="25" spans="1:2" s="2" customFormat="1" ht="69" customHeight="1" x14ac:dyDescent="0.2">
      <c r="A25" s="48"/>
      <c r="B25" s="82" t="s">
        <v>125</v>
      </c>
    </row>
    <row r="26" spans="1:2" ht="95.45" customHeight="1" x14ac:dyDescent="0.2">
      <c r="A26" s="156"/>
      <c r="B26" s="84" t="s">
        <v>256</v>
      </c>
    </row>
    <row r="27" spans="1:2" s="2" customFormat="1" ht="69" customHeight="1" x14ac:dyDescent="0.2">
      <c r="A27" s="48"/>
      <c r="B27" s="82" t="s">
        <v>125</v>
      </c>
    </row>
    <row r="28" spans="1:2" ht="83.25" customHeight="1" x14ac:dyDescent="0.2">
      <c r="A28" s="156"/>
      <c r="B28" s="84" t="s">
        <v>257</v>
      </c>
    </row>
    <row r="29" spans="1:2" s="2" customFormat="1" ht="69" customHeight="1" x14ac:dyDescent="0.2">
      <c r="A29" s="48"/>
      <c r="B29" s="82" t="s">
        <v>125</v>
      </c>
    </row>
    <row r="30" spans="1:2" ht="69" customHeight="1" x14ac:dyDescent="0.2">
      <c r="A30" s="156"/>
      <c r="B30" s="84" t="s">
        <v>198</v>
      </c>
    </row>
    <row r="31" spans="1:2" s="2" customFormat="1" ht="69" customHeight="1" x14ac:dyDescent="0.2">
      <c r="A31" s="48"/>
      <c r="B31" s="82" t="s">
        <v>125</v>
      </c>
    </row>
    <row r="32" spans="1:2" ht="69" customHeight="1" x14ac:dyDescent="0.2">
      <c r="A32" s="156"/>
      <c r="B32" s="84" t="s">
        <v>129</v>
      </c>
    </row>
    <row r="33" spans="1:2" s="2" customFormat="1" ht="69" customHeight="1" x14ac:dyDescent="0.2">
      <c r="A33" s="48"/>
      <c r="B33" s="82" t="s">
        <v>125</v>
      </c>
    </row>
    <row r="34" spans="1:2" ht="69" customHeight="1" x14ac:dyDescent="0.2">
      <c r="A34" s="156"/>
      <c r="B34" s="84" t="s">
        <v>258</v>
      </c>
    </row>
    <row r="35" spans="1:2" s="2" customFormat="1" ht="69" customHeight="1" x14ac:dyDescent="0.2">
      <c r="A35" s="48"/>
      <c r="B35" s="82" t="s">
        <v>125</v>
      </c>
    </row>
    <row r="36" spans="1:2" ht="82.15" customHeight="1" x14ac:dyDescent="0.2">
      <c r="A36" s="156"/>
      <c r="B36" s="84" t="s">
        <v>259</v>
      </c>
    </row>
    <row r="37" spans="1:2" s="2" customFormat="1" ht="69" customHeight="1" x14ac:dyDescent="0.2">
      <c r="A37" s="48"/>
      <c r="B37" s="82" t="s">
        <v>125</v>
      </c>
    </row>
    <row r="38" spans="1:2" ht="82.15" customHeight="1" x14ac:dyDescent="0.2">
      <c r="A38" s="156"/>
      <c r="B38" s="84" t="s">
        <v>260</v>
      </c>
    </row>
    <row r="39" spans="1:2" s="2" customFormat="1" ht="69" customHeight="1" x14ac:dyDescent="0.2">
      <c r="A39" s="48"/>
      <c r="B39" s="82" t="s">
        <v>125</v>
      </c>
    </row>
    <row r="40" spans="1:2" ht="82.15" customHeight="1" x14ac:dyDescent="0.2">
      <c r="A40" s="156"/>
      <c r="B40" s="84" t="s">
        <v>261</v>
      </c>
    </row>
    <row r="41" spans="1:2" s="2" customFormat="1" ht="69" customHeight="1" x14ac:dyDescent="0.2">
      <c r="A41" s="48"/>
      <c r="B41" s="82" t="s">
        <v>125</v>
      </c>
    </row>
    <row r="42" spans="1:2" ht="79.5" customHeight="1" x14ac:dyDescent="0.2">
      <c r="A42" s="156"/>
      <c r="B42" s="84" t="s">
        <v>262</v>
      </c>
    </row>
    <row r="43" spans="1:2" s="2" customFormat="1" ht="69" customHeight="1" x14ac:dyDescent="0.2">
      <c r="A43" s="48"/>
      <c r="B43" s="82" t="s">
        <v>125</v>
      </c>
    </row>
    <row r="44" spans="1:2" ht="55.9" customHeight="1" x14ac:dyDescent="0.2">
      <c r="A44" s="30"/>
      <c r="B44" s="86" t="s">
        <v>159</v>
      </c>
    </row>
    <row r="45" spans="1:2" ht="69" customHeight="1" x14ac:dyDescent="0.2">
      <c r="A45" s="156"/>
      <c r="B45" s="84" t="s">
        <v>263</v>
      </c>
    </row>
    <row r="46" spans="1:2" s="2" customFormat="1" ht="69" customHeight="1" x14ac:dyDescent="0.2">
      <c r="A46" s="48"/>
      <c r="B46" s="82" t="s">
        <v>125</v>
      </c>
    </row>
    <row r="47" spans="1:2" ht="69" customHeight="1" x14ac:dyDescent="0.2">
      <c r="A47" s="156"/>
      <c r="B47" s="84" t="s">
        <v>264</v>
      </c>
    </row>
    <row r="48" spans="1:2" s="2" customFormat="1" ht="69" customHeight="1" x14ac:dyDescent="0.2">
      <c r="A48" s="48"/>
      <c r="B48" s="82" t="s">
        <v>125</v>
      </c>
    </row>
    <row r="49" spans="1:2" ht="69" customHeight="1" x14ac:dyDescent="0.2">
      <c r="A49" s="156"/>
      <c r="B49" s="84" t="s">
        <v>265</v>
      </c>
    </row>
    <row r="50" spans="1:2" s="2" customFormat="1" ht="69" customHeight="1" x14ac:dyDescent="0.2">
      <c r="A50" s="48"/>
      <c r="B50" s="82" t="s">
        <v>125</v>
      </c>
    </row>
    <row r="51" spans="1:2" ht="83.25" customHeight="1" x14ac:dyDescent="0.2">
      <c r="A51" s="156"/>
      <c r="B51" s="84" t="s">
        <v>266</v>
      </c>
    </row>
    <row r="52" spans="1:2" s="2" customFormat="1" ht="69" customHeight="1" x14ac:dyDescent="0.2">
      <c r="A52" s="48"/>
      <c r="B52" s="82" t="s">
        <v>125</v>
      </c>
    </row>
    <row r="53" spans="1:2" ht="18" customHeight="1" thickBot="1" x14ac:dyDescent="0.25">
      <c r="A53" s="30"/>
      <c r="B53" s="31"/>
    </row>
    <row r="54" spans="1:2" ht="18" customHeight="1" x14ac:dyDescent="0.2">
      <c r="A54" s="33">
        <f>SUM(A6:A53)</f>
        <v>0</v>
      </c>
      <c r="B54" s="53" t="str">
        <f>Key!E29</f>
        <v>Total Financial Viability Score (44 Possible Points)</v>
      </c>
    </row>
    <row r="55" spans="1:2" ht="18" customHeight="1" x14ac:dyDescent="0.2">
      <c r="A55" s="34">
        <f>COUNTIF($A$6:$A$51,"NA")</f>
        <v>0</v>
      </c>
      <c r="B55" s="54" t="str">
        <f>Key!B29</f>
        <v>Number of "NA" Responses for Financial Viability</v>
      </c>
    </row>
  </sheetData>
  <sheetProtection selectLockedCells="1"/>
  <customSheetViews>
    <customSheetView guid="{B96E57B6-0AD0-4EDE-BC6E-3CBC04BF3917}" showRuler="0">
      <selection activeCell="B4" sqref="B4"/>
      <pageMargins left="0.75" right="0.75" top="1" bottom="1" header="0.5" footer="0.5"/>
      <pageSetup scale="96" orientation="portrait" r:id="rId1"/>
      <headerFooter alignWithMargins="0"/>
    </customSheetView>
  </customSheetViews>
  <mergeCells count="3">
    <mergeCell ref="A1:B1"/>
    <mergeCell ref="A2:B2"/>
    <mergeCell ref="A3:B3"/>
  </mergeCells>
  <phoneticPr fontId="0" type="noConversion"/>
  <dataValidations count="2">
    <dataValidation type="list" allowBlank="1" showInputMessage="1" showErrorMessage="1" error="Only values of 0, 1, 2 or NA allowed." prompt="Select a score from the drop down menu." sqref="A45:A52 A22:A43 A6:A19">
      <formula1>"0, 1, 2, NA"</formula1>
    </dataValidation>
    <dataValidation type="custom" allowBlank="1" showInputMessage="1" showErrorMessage="1" sqref="A20:A21 A53 A44">
      <formula1>0</formula1>
    </dataValidation>
  </dataValidations>
  <printOptions horizontalCentered="1"/>
  <pageMargins left="0.7" right="0.7" top="0.6" bottom="0.6" header="0.4" footer="0.35"/>
  <pageSetup scale="93" orientation="portrait" r:id="rId2"/>
  <headerFooter alignWithMargins="0">
    <oddFooter>&amp;L&amp;A&amp;C&amp;P&amp;RSustainability Evaluation Tool</oddFooter>
  </headerFooter>
  <rowBreaks count="4" manualBreakCount="4">
    <brk id="11" max="1" man="1"/>
    <brk id="20" max="1" man="1"/>
    <brk id="29" max="1" man="1"/>
    <brk id="48"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27"/>
  </sheetPr>
  <dimension ref="A1:C30"/>
  <sheetViews>
    <sheetView zoomScaleNormal="100" zoomScaleSheetLayoutView="100" workbookViewId="0">
      <pane ySplit="5" topLeftCell="A6" activePane="bottomLeft" state="frozen"/>
      <selection pane="bottomLeft" activeCell="G8" sqref="G8"/>
    </sheetView>
  </sheetViews>
  <sheetFormatPr defaultRowHeight="12.75" x14ac:dyDescent="0.2"/>
  <cols>
    <col min="1" max="1" width="23.5703125" customWidth="1"/>
    <col min="2" max="2" width="71.42578125" style="1" customWidth="1"/>
  </cols>
  <sheetData>
    <row r="1" spans="1:3" ht="18" x14ac:dyDescent="0.25">
      <c r="A1" s="158" t="str">
        <f>Key!C1</f>
        <v>Sustainable Tribal Waste Management Programs</v>
      </c>
      <c r="B1" s="158"/>
    </row>
    <row r="2" spans="1:3" ht="18.75" thickBot="1" x14ac:dyDescent="0.3">
      <c r="A2" s="158" t="str">
        <f>Key!C2</f>
        <v>Evaluation of Key Indicators</v>
      </c>
      <c r="B2" s="158"/>
    </row>
    <row r="3" spans="1:3" ht="10.15" customHeight="1" x14ac:dyDescent="0.2">
      <c r="A3" s="163"/>
      <c r="B3" s="163"/>
    </row>
    <row r="4" spans="1:3" ht="22.5" customHeight="1" x14ac:dyDescent="0.2">
      <c r="A4" s="27" t="str">
        <f>Key!B3</f>
        <v>Evaluation Score</v>
      </c>
      <c r="B4" s="35" t="s">
        <v>67</v>
      </c>
    </row>
    <row r="5" spans="1:3" ht="101.25" customHeight="1" x14ac:dyDescent="0.2">
      <c r="A5" s="47" t="str">
        <f>Key!B4</f>
        <v>Directions: Click in the shaded yellow box to the left of each question, click the little triangle at the lower right of the box, and make a selection from the drop down menu that appears under the box.</v>
      </c>
      <c r="B5" s="45" t="s">
        <v>74</v>
      </c>
    </row>
    <row r="6" spans="1:3" ht="82.15" customHeight="1" x14ac:dyDescent="0.2">
      <c r="A6" s="156"/>
      <c r="B6" s="84" t="s">
        <v>199</v>
      </c>
    </row>
    <row r="7" spans="1:3" s="2" customFormat="1" ht="69" customHeight="1" x14ac:dyDescent="0.2">
      <c r="A7" s="48"/>
      <c r="B7" s="82" t="s">
        <v>125</v>
      </c>
    </row>
    <row r="8" spans="1:3" ht="77.25" customHeight="1" x14ac:dyDescent="0.2">
      <c r="A8" s="156"/>
      <c r="B8" s="87" t="s">
        <v>286</v>
      </c>
      <c r="C8" s="157"/>
    </row>
    <row r="9" spans="1:3" s="2" customFormat="1" ht="69" customHeight="1" x14ac:dyDescent="0.2">
      <c r="A9" s="48"/>
      <c r="B9" s="82" t="s">
        <v>125</v>
      </c>
    </row>
    <row r="10" spans="1:3" ht="128.25" customHeight="1" x14ac:dyDescent="0.2">
      <c r="A10" s="156"/>
      <c r="B10" s="84" t="s">
        <v>271</v>
      </c>
    </row>
    <row r="11" spans="1:3" s="2" customFormat="1" ht="69" customHeight="1" x14ac:dyDescent="0.2">
      <c r="A11" s="48"/>
      <c r="B11" s="82" t="s">
        <v>125</v>
      </c>
    </row>
    <row r="12" spans="1:3" ht="81.75" customHeight="1" x14ac:dyDescent="0.2">
      <c r="A12" s="156"/>
      <c r="B12" s="84" t="s">
        <v>200</v>
      </c>
    </row>
    <row r="13" spans="1:3" s="2" customFormat="1" ht="69" customHeight="1" x14ac:dyDescent="0.2">
      <c r="A13" s="48"/>
      <c r="B13" s="82" t="s">
        <v>125</v>
      </c>
    </row>
    <row r="14" spans="1:3" ht="15" customHeight="1" x14ac:dyDescent="0.2">
      <c r="A14" s="30"/>
      <c r="B14" s="88"/>
    </row>
    <row r="15" spans="1:3" ht="42.6" customHeight="1" x14ac:dyDescent="0.2">
      <c r="A15" s="30"/>
      <c r="B15" s="86" t="s">
        <v>75</v>
      </c>
    </row>
    <row r="16" spans="1:3" ht="82.15" customHeight="1" x14ac:dyDescent="0.2">
      <c r="A16" s="156"/>
      <c r="B16" s="84" t="s">
        <v>201</v>
      </c>
    </row>
    <row r="17" spans="1:2" s="2" customFormat="1" ht="69" customHeight="1" x14ac:dyDescent="0.2">
      <c r="A17" s="48"/>
      <c r="B17" s="82" t="s">
        <v>125</v>
      </c>
    </row>
    <row r="18" spans="1:2" ht="69" customHeight="1" x14ac:dyDescent="0.2">
      <c r="A18" s="156"/>
      <c r="B18" s="84" t="s">
        <v>202</v>
      </c>
    </row>
    <row r="19" spans="1:2" s="2" customFormat="1" ht="69" customHeight="1" x14ac:dyDescent="0.2">
      <c r="A19" s="48"/>
      <c r="B19" s="82" t="s">
        <v>125</v>
      </c>
    </row>
    <row r="20" spans="1:2" x14ac:dyDescent="0.2">
      <c r="A20" s="30"/>
      <c r="B20" s="88"/>
    </row>
    <row r="21" spans="1:2" ht="29.45" customHeight="1" x14ac:dyDescent="0.2">
      <c r="A21" s="30"/>
      <c r="B21" s="86" t="s">
        <v>76</v>
      </c>
    </row>
    <row r="22" spans="1:2" ht="69" customHeight="1" x14ac:dyDescent="0.2">
      <c r="A22" s="156"/>
      <c r="B22" s="84" t="s">
        <v>203</v>
      </c>
    </row>
    <row r="23" spans="1:2" s="2" customFormat="1" ht="69" customHeight="1" x14ac:dyDescent="0.2">
      <c r="A23" s="48"/>
      <c r="B23" s="82" t="s">
        <v>125</v>
      </c>
    </row>
    <row r="24" spans="1:2" ht="82.15" customHeight="1" x14ac:dyDescent="0.2">
      <c r="A24" s="156"/>
      <c r="B24" s="84" t="s">
        <v>272</v>
      </c>
    </row>
    <row r="25" spans="1:2" s="2" customFormat="1" ht="69" customHeight="1" x14ac:dyDescent="0.2">
      <c r="A25" s="48"/>
      <c r="B25" s="82" t="s">
        <v>125</v>
      </c>
    </row>
    <row r="26" spans="1:2" ht="82.15" customHeight="1" x14ac:dyDescent="0.2">
      <c r="A26" s="156"/>
      <c r="B26" s="84" t="s">
        <v>204</v>
      </c>
    </row>
    <row r="27" spans="1:2" s="2" customFormat="1" ht="69" customHeight="1" x14ac:dyDescent="0.2">
      <c r="A27" s="48"/>
      <c r="B27" s="82" t="s">
        <v>125</v>
      </c>
    </row>
    <row r="28" spans="1:2" ht="18" customHeight="1" thickBot="1" x14ac:dyDescent="0.25">
      <c r="A28" s="30"/>
      <c r="B28" s="31"/>
    </row>
    <row r="29" spans="1:2" ht="18" customHeight="1" x14ac:dyDescent="0.2">
      <c r="A29" s="33">
        <f>SUM(A6:A28)</f>
        <v>0</v>
      </c>
      <c r="B29" s="53" t="str">
        <f>Key!E30</f>
        <v>Total Management Score (18 Possible Points)</v>
      </c>
    </row>
    <row r="30" spans="1:2" ht="18" customHeight="1" x14ac:dyDescent="0.2">
      <c r="A30" s="34">
        <f>COUNTIF($A$6:$A$26,"NA")</f>
        <v>0</v>
      </c>
      <c r="B30" s="54" t="str">
        <f>Key!B30</f>
        <v>Number of "NA" Responses for Management</v>
      </c>
    </row>
  </sheetData>
  <sheetProtection selectLockedCells="1"/>
  <customSheetViews>
    <customSheetView guid="{B96E57B6-0AD0-4EDE-BC6E-3CBC04BF3917}" showRuler="0">
      <selection activeCell="B4" sqref="B4"/>
      <pageMargins left="0.75" right="0.75" top="1" bottom="1" header="0.5" footer="0.5"/>
      <pageSetup scale="96" orientation="portrait" r:id="rId1"/>
      <headerFooter alignWithMargins="0"/>
    </customSheetView>
  </customSheetViews>
  <mergeCells count="3">
    <mergeCell ref="A1:B1"/>
    <mergeCell ref="A2:B2"/>
    <mergeCell ref="A3:B3"/>
  </mergeCells>
  <phoneticPr fontId="0" type="noConversion"/>
  <dataValidations count="2">
    <dataValidation type="list" allowBlank="1" showInputMessage="1" showErrorMessage="1" error="Only values of 0, 1, 2 or NA allowed." prompt="Select a score from the drop down menu." sqref="A16:A19 A6:A13 A22:A27">
      <formula1>"0, 1, 2, NA"</formula1>
    </dataValidation>
    <dataValidation type="custom" allowBlank="1" showInputMessage="1" showErrorMessage="1" sqref="A14:A15 A20:A21 A28">
      <formula1>0</formula1>
    </dataValidation>
  </dataValidations>
  <printOptions horizontalCentered="1"/>
  <pageMargins left="0.7" right="0.7" top="0.6" bottom="0.6" header="0.4" footer="0.35"/>
  <pageSetup scale="86" orientation="portrait" r:id="rId2"/>
  <headerFooter alignWithMargins="0">
    <oddFooter>&amp;L&amp;A&amp;C&amp;P&amp;RSustainable Evaluation Tool</oddFooter>
  </headerFooter>
  <rowBreaks count="2" manualBreakCount="2">
    <brk id="11" max="1" man="1"/>
    <brk id="23"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8"/>
  </sheetPr>
  <dimension ref="A1:C46"/>
  <sheetViews>
    <sheetView zoomScaleNormal="100" zoomScaleSheetLayoutView="100" workbookViewId="0">
      <pane ySplit="5" topLeftCell="A6" activePane="bottomLeft" state="frozen"/>
      <selection pane="bottomLeft" activeCell="K51" sqref="K50:K51"/>
    </sheetView>
  </sheetViews>
  <sheetFormatPr defaultRowHeight="12.75" x14ac:dyDescent="0.2"/>
  <cols>
    <col min="1" max="1" width="23.5703125" customWidth="1"/>
    <col min="2" max="2" width="71.42578125" style="1" customWidth="1"/>
  </cols>
  <sheetData>
    <row r="1" spans="1:2" ht="18" x14ac:dyDescent="0.25">
      <c r="A1" s="158" t="str">
        <f>Key!C1</f>
        <v>Sustainable Tribal Waste Management Programs</v>
      </c>
      <c r="B1" s="158"/>
    </row>
    <row r="2" spans="1:2" ht="18.75" thickBot="1" x14ac:dyDescent="0.3">
      <c r="A2" s="158" t="str">
        <f>Key!C2</f>
        <v>Evaluation of Key Indicators</v>
      </c>
      <c r="B2" s="158"/>
    </row>
    <row r="3" spans="1:2" ht="10.15" customHeight="1" x14ac:dyDescent="0.2">
      <c r="A3" s="163"/>
      <c r="B3" s="163"/>
    </row>
    <row r="4" spans="1:2" ht="22.5" customHeight="1" x14ac:dyDescent="0.2">
      <c r="A4" s="27" t="str">
        <f>Key!B3</f>
        <v>Evaluation Score</v>
      </c>
      <c r="B4" s="37" t="s">
        <v>68</v>
      </c>
    </row>
    <row r="5" spans="1:2" ht="101.25" customHeight="1" x14ac:dyDescent="0.2">
      <c r="A5" s="47" t="str">
        <f>Key!B4</f>
        <v>Directions: Click in the shaded yellow box to the left of each question, click the little triangle at the lower right of the box, and make a selection from the drop down menu that appears under the box.</v>
      </c>
      <c r="B5" s="45" t="s">
        <v>77</v>
      </c>
    </row>
    <row r="6" spans="1:2" ht="82.15" customHeight="1" x14ac:dyDescent="0.2">
      <c r="A6" s="156"/>
      <c r="B6" s="84" t="s">
        <v>205</v>
      </c>
    </row>
    <row r="7" spans="1:2" s="2" customFormat="1" ht="69" customHeight="1" x14ac:dyDescent="0.2">
      <c r="A7" s="48"/>
      <c r="B7" s="82" t="s">
        <v>125</v>
      </c>
    </row>
    <row r="8" spans="1:2" ht="69" customHeight="1" x14ac:dyDescent="0.2">
      <c r="A8" s="156"/>
      <c r="B8" s="84" t="s">
        <v>206</v>
      </c>
    </row>
    <row r="9" spans="1:2" s="2" customFormat="1" ht="69" customHeight="1" x14ac:dyDescent="0.2">
      <c r="A9" s="48"/>
      <c r="B9" s="82" t="s">
        <v>125</v>
      </c>
    </row>
    <row r="10" spans="1:2" ht="69" customHeight="1" x14ac:dyDescent="0.2">
      <c r="A10" s="156"/>
      <c r="B10" s="84" t="s">
        <v>207</v>
      </c>
    </row>
    <row r="11" spans="1:2" s="2" customFormat="1" ht="69" customHeight="1" x14ac:dyDescent="0.2">
      <c r="A11" s="48"/>
      <c r="B11" s="82" t="s">
        <v>125</v>
      </c>
    </row>
    <row r="12" spans="1:2" ht="82.15" customHeight="1" x14ac:dyDescent="0.2">
      <c r="A12" s="156"/>
      <c r="B12" s="84" t="s">
        <v>273</v>
      </c>
    </row>
    <row r="13" spans="1:2" s="2" customFormat="1" ht="69" customHeight="1" x14ac:dyDescent="0.2">
      <c r="A13" s="48"/>
      <c r="B13" s="82" t="s">
        <v>125</v>
      </c>
    </row>
    <row r="14" spans="1:2" ht="15" customHeight="1" x14ac:dyDescent="0.2">
      <c r="A14" s="30"/>
      <c r="B14" s="88"/>
    </row>
    <row r="15" spans="1:2" ht="15" customHeight="1" x14ac:dyDescent="0.2">
      <c r="A15" s="30"/>
      <c r="B15" s="86" t="s">
        <v>78</v>
      </c>
    </row>
    <row r="16" spans="1:2" ht="82.15" customHeight="1" x14ac:dyDescent="0.2">
      <c r="A16" s="156"/>
      <c r="B16" s="84" t="s">
        <v>208</v>
      </c>
    </row>
    <row r="17" spans="1:3" s="2" customFormat="1" ht="69" customHeight="1" x14ac:dyDescent="0.2">
      <c r="A17" s="48"/>
      <c r="B17" s="82" t="s">
        <v>125</v>
      </c>
    </row>
    <row r="18" spans="1:3" ht="82.15" customHeight="1" x14ac:dyDescent="0.2">
      <c r="A18" s="156"/>
      <c r="B18" s="84" t="s">
        <v>209</v>
      </c>
    </row>
    <row r="19" spans="1:3" s="2" customFormat="1" ht="69" customHeight="1" x14ac:dyDescent="0.2">
      <c r="A19" s="48"/>
      <c r="B19" s="82" t="s">
        <v>125</v>
      </c>
    </row>
    <row r="20" spans="1:3" ht="18" customHeight="1" x14ac:dyDescent="0.2">
      <c r="A20" s="30"/>
      <c r="B20" s="88"/>
    </row>
    <row r="21" spans="1:3" ht="18" customHeight="1" x14ac:dyDescent="0.2">
      <c r="A21" s="30"/>
      <c r="B21" s="86" t="s">
        <v>79</v>
      </c>
    </row>
    <row r="22" spans="1:3" ht="69" customHeight="1" x14ac:dyDescent="0.2">
      <c r="A22" s="156"/>
      <c r="B22" s="84" t="s">
        <v>287</v>
      </c>
      <c r="C22" s="157"/>
    </row>
    <row r="23" spans="1:3" s="2" customFormat="1" ht="69" customHeight="1" x14ac:dyDescent="0.2">
      <c r="A23" s="48"/>
      <c r="B23" s="82" t="s">
        <v>125</v>
      </c>
    </row>
    <row r="24" spans="1:3" ht="69" customHeight="1" x14ac:dyDescent="0.2">
      <c r="A24" s="156"/>
      <c r="B24" s="84" t="s">
        <v>210</v>
      </c>
    </row>
    <row r="25" spans="1:3" s="2" customFormat="1" ht="69" customHeight="1" x14ac:dyDescent="0.2">
      <c r="A25" s="48"/>
      <c r="B25" s="82" t="s">
        <v>125</v>
      </c>
    </row>
    <row r="26" spans="1:3" ht="69" customHeight="1" x14ac:dyDescent="0.2">
      <c r="A26" s="156"/>
      <c r="B26" s="84" t="s">
        <v>211</v>
      </c>
    </row>
    <row r="27" spans="1:3" s="2" customFormat="1" ht="69" customHeight="1" x14ac:dyDescent="0.2">
      <c r="A27" s="48"/>
      <c r="B27" s="82" t="s">
        <v>125</v>
      </c>
    </row>
    <row r="28" spans="1:3" ht="18" customHeight="1" x14ac:dyDescent="0.2">
      <c r="A28" s="30"/>
      <c r="B28" s="88"/>
    </row>
    <row r="29" spans="1:3" s="3" customFormat="1" ht="30" customHeight="1" x14ac:dyDescent="0.2">
      <c r="A29" s="30"/>
      <c r="B29" s="86" t="s">
        <v>80</v>
      </c>
    </row>
    <row r="30" spans="1:3" s="3" customFormat="1" ht="76.5" customHeight="1" x14ac:dyDescent="0.2">
      <c r="A30" s="156"/>
      <c r="B30" s="84" t="s">
        <v>212</v>
      </c>
    </row>
    <row r="31" spans="1:3" s="2" customFormat="1" ht="69" customHeight="1" x14ac:dyDescent="0.2">
      <c r="A31" s="48"/>
      <c r="B31" s="82" t="s">
        <v>125</v>
      </c>
    </row>
    <row r="32" spans="1:3" s="3" customFormat="1" ht="82.15" customHeight="1" x14ac:dyDescent="0.2">
      <c r="A32" s="156"/>
      <c r="B32" s="84" t="s">
        <v>130</v>
      </c>
    </row>
    <row r="33" spans="1:2" s="2" customFormat="1" ht="69" customHeight="1" x14ac:dyDescent="0.2">
      <c r="A33" s="48"/>
      <c r="B33" s="82" t="s">
        <v>125</v>
      </c>
    </row>
    <row r="34" spans="1:2" s="3" customFormat="1" ht="69" customHeight="1" x14ac:dyDescent="0.2">
      <c r="A34" s="156"/>
      <c r="B34" s="84" t="s">
        <v>148</v>
      </c>
    </row>
    <row r="35" spans="1:2" s="2" customFormat="1" ht="69" customHeight="1" x14ac:dyDescent="0.2">
      <c r="A35" s="48"/>
      <c r="B35" s="82" t="s">
        <v>125</v>
      </c>
    </row>
    <row r="36" spans="1:2" s="3" customFormat="1" ht="69" customHeight="1" x14ac:dyDescent="0.2">
      <c r="A36" s="156"/>
      <c r="B36" s="84" t="s">
        <v>131</v>
      </c>
    </row>
    <row r="37" spans="1:2" s="2" customFormat="1" ht="69" customHeight="1" x14ac:dyDescent="0.2">
      <c r="A37" s="48"/>
      <c r="B37" s="82" t="s">
        <v>125</v>
      </c>
    </row>
    <row r="38" spans="1:2" s="3" customFormat="1" ht="69" customHeight="1" x14ac:dyDescent="0.2">
      <c r="A38" s="156"/>
      <c r="B38" s="84" t="s">
        <v>132</v>
      </c>
    </row>
    <row r="39" spans="1:2" s="2" customFormat="1" ht="69" customHeight="1" x14ac:dyDescent="0.2">
      <c r="A39" s="48"/>
      <c r="B39" s="82" t="s">
        <v>125</v>
      </c>
    </row>
    <row r="40" spans="1:2" s="3" customFormat="1" ht="18" customHeight="1" x14ac:dyDescent="0.2">
      <c r="A40" s="30"/>
      <c r="B40" s="88"/>
    </row>
    <row r="41" spans="1:2" s="3" customFormat="1" ht="18" customHeight="1" x14ac:dyDescent="0.2">
      <c r="A41" s="30"/>
      <c r="B41" s="86" t="s">
        <v>81</v>
      </c>
    </row>
    <row r="42" spans="1:2" s="3" customFormat="1" ht="82.15" customHeight="1" x14ac:dyDescent="0.2">
      <c r="A42" s="156"/>
      <c r="B42" s="84" t="s">
        <v>133</v>
      </c>
    </row>
    <row r="43" spans="1:2" s="2" customFormat="1" ht="69" customHeight="1" x14ac:dyDescent="0.2">
      <c r="A43" s="48"/>
      <c r="B43" s="82" t="s">
        <v>125</v>
      </c>
    </row>
    <row r="44" spans="1:2" s="3" customFormat="1" ht="18" customHeight="1" thickBot="1" x14ac:dyDescent="0.25">
      <c r="A44" s="30"/>
      <c r="B44" s="51"/>
    </row>
    <row r="45" spans="1:2" ht="18" customHeight="1" x14ac:dyDescent="0.2">
      <c r="A45" s="33">
        <f>SUM(A6:A44)</f>
        <v>0</v>
      </c>
      <c r="B45" s="53" t="str">
        <f>Key!E31</f>
        <v>Total Staffing Score (30 Possible Points)</v>
      </c>
    </row>
    <row r="46" spans="1:2" ht="18" customHeight="1" x14ac:dyDescent="0.2">
      <c r="A46" s="34">
        <f>COUNTIF($A$6:$A$44,"NA")</f>
        <v>0</v>
      </c>
      <c r="B46" s="54" t="str">
        <f>Key!B31</f>
        <v>Number of "NA" Responses for Staffing</v>
      </c>
    </row>
  </sheetData>
  <sheetProtection selectLockedCells="1"/>
  <customSheetViews>
    <customSheetView guid="{B96E57B6-0AD0-4EDE-BC6E-3CBC04BF3917}" showRuler="0">
      <selection activeCell="B4" sqref="B4"/>
      <pageMargins left="0.75" right="0.75" top="1" bottom="1" header="0.5" footer="0.5"/>
      <pageSetup scale="96" orientation="portrait" r:id="rId1"/>
      <headerFooter alignWithMargins="0"/>
    </customSheetView>
  </customSheetViews>
  <mergeCells count="3">
    <mergeCell ref="A1:B1"/>
    <mergeCell ref="A2:B2"/>
    <mergeCell ref="A3:B3"/>
  </mergeCells>
  <phoneticPr fontId="0" type="noConversion"/>
  <dataValidations count="3">
    <dataValidation type="list" allowBlank="1" showInputMessage="1" showErrorMessage="1" error="Only values of 0, 1, 2 or NA allowed." prompt="Select a score from the drop down menu." sqref="A16:A19 A13 A6:A11 A22:A27 A30:A39 A42:A43">
      <formula1>"0, 1, 2, NA"</formula1>
    </dataValidation>
    <dataValidation type="custom" allowBlank="1" showInputMessage="1" showErrorMessage="1" sqref="A14:A15 A44 A40:A41 A28:A29 A20:A21">
      <formula1>0</formula1>
    </dataValidation>
    <dataValidation type="list" allowBlank="1" showInputMessage="1" showErrorMessage="1" error="Only value of 0, 1, 2, or NA allowed." prompt="Select a score from the drop down menu." sqref="A12">
      <formula1>"0, 1, 2, NA"</formula1>
    </dataValidation>
  </dataValidations>
  <printOptions horizontalCentered="1"/>
  <pageMargins left="0.7" right="0.7" top="0.6" bottom="0.6" header="0.4" footer="0.35"/>
  <pageSetup scale="95" orientation="portrait" r:id="rId2"/>
  <headerFooter alignWithMargins="0">
    <oddFooter>&amp;L&amp;A&amp;C&amp;P&amp;RSustainable Evaluation Tool</oddFooter>
  </headerFooter>
  <rowBreaks count="2" manualBreakCount="2">
    <brk id="11" max="1" man="1"/>
    <brk id="33"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29"/>
  </sheetPr>
  <dimension ref="A1:C48"/>
  <sheetViews>
    <sheetView zoomScaleNormal="100" zoomScaleSheetLayoutView="100" workbookViewId="0">
      <pane ySplit="5" topLeftCell="A15" activePane="bottomLeft" state="frozen"/>
      <selection pane="bottomLeft" sqref="A1:B1"/>
    </sheetView>
  </sheetViews>
  <sheetFormatPr defaultRowHeight="12.75" x14ac:dyDescent="0.2"/>
  <cols>
    <col min="1" max="1" width="23.5703125" customWidth="1"/>
    <col min="2" max="2" width="71.42578125" customWidth="1"/>
  </cols>
  <sheetData>
    <row r="1" spans="1:2" ht="18" x14ac:dyDescent="0.25">
      <c r="A1" s="158" t="str">
        <f>Key!C1</f>
        <v>Sustainable Tribal Waste Management Programs</v>
      </c>
      <c r="B1" s="158"/>
    </row>
    <row r="2" spans="1:2" ht="18.75" thickBot="1" x14ac:dyDescent="0.3">
      <c r="A2" s="158" t="str">
        <f>Key!C2</f>
        <v>Evaluation of Key Indicators</v>
      </c>
      <c r="B2" s="158"/>
    </row>
    <row r="3" spans="1:2" ht="10.15" customHeight="1" x14ac:dyDescent="0.2">
      <c r="A3" s="163"/>
      <c r="B3" s="163"/>
    </row>
    <row r="4" spans="1:2" ht="22.5" customHeight="1" x14ac:dyDescent="0.2">
      <c r="A4" s="27" t="str">
        <f>Key!B3</f>
        <v>Evaluation Score</v>
      </c>
      <c r="B4" s="38" t="s">
        <v>69</v>
      </c>
    </row>
    <row r="5" spans="1:2" ht="101.25" customHeight="1" x14ac:dyDescent="0.2">
      <c r="A5" s="47" t="str">
        <f>Key!B4</f>
        <v>Directions: Click in the shaded yellow box to the left of each question, click the little triangle at the lower right of the box, and make a selection from the drop down menu that appears under the box.</v>
      </c>
      <c r="B5" s="45" t="s">
        <v>82</v>
      </c>
    </row>
    <row r="6" spans="1:2" ht="82.15" customHeight="1" x14ac:dyDescent="0.2">
      <c r="A6" s="156"/>
      <c r="B6" s="89" t="s">
        <v>213</v>
      </c>
    </row>
    <row r="7" spans="1:2" s="2" customFormat="1" ht="69" customHeight="1" x14ac:dyDescent="0.2">
      <c r="A7" s="48"/>
      <c r="B7" s="60" t="s">
        <v>125</v>
      </c>
    </row>
    <row r="8" spans="1:2" ht="82.15" customHeight="1" x14ac:dyDescent="0.2">
      <c r="A8" s="156"/>
      <c r="B8" s="84" t="s">
        <v>215</v>
      </c>
    </row>
    <row r="9" spans="1:2" s="2" customFormat="1" ht="69" customHeight="1" x14ac:dyDescent="0.2">
      <c r="A9" s="48"/>
      <c r="B9" s="60" t="s">
        <v>125</v>
      </c>
    </row>
    <row r="10" spans="1:2" ht="69" customHeight="1" x14ac:dyDescent="0.2">
      <c r="A10" s="156"/>
      <c r="B10" s="84" t="s">
        <v>214</v>
      </c>
    </row>
    <row r="11" spans="1:2" s="2" customFormat="1" ht="69" customHeight="1" x14ac:dyDescent="0.2">
      <c r="A11" s="48"/>
      <c r="B11" s="60" t="s">
        <v>125</v>
      </c>
    </row>
    <row r="12" spans="1:2" ht="18" customHeight="1" x14ac:dyDescent="0.2">
      <c r="A12" s="30"/>
      <c r="B12" s="88"/>
    </row>
    <row r="13" spans="1:2" ht="18" customHeight="1" x14ac:dyDescent="0.2">
      <c r="A13" s="30"/>
      <c r="B13" s="86" t="s">
        <v>83</v>
      </c>
    </row>
    <row r="14" spans="1:2" ht="82.15" customHeight="1" x14ac:dyDescent="0.2">
      <c r="A14" s="156"/>
      <c r="B14" s="87" t="s">
        <v>216</v>
      </c>
    </row>
    <row r="15" spans="1:2" s="2" customFormat="1" ht="69" customHeight="1" x14ac:dyDescent="0.2">
      <c r="A15" s="48"/>
      <c r="B15" s="60" t="s">
        <v>125</v>
      </c>
    </row>
    <row r="16" spans="1:2" ht="69" customHeight="1" x14ac:dyDescent="0.2">
      <c r="A16" s="156"/>
      <c r="B16" s="84" t="s">
        <v>217</v>
      </c>
    </row>
    <row r="17" spans="1:3" s="2" customFormat="1" ht="69" customHeight="1" x14ac:dyDescent="0.2">
      <c r="A17" s="48"/>
      <c r="B17" s="60" t="s">
        <v>125</v>
      </c>
    </row>
    <row r="18" spans="1:3" ht="95.45" customHeight="1" x14ac:dyDescent="0.2">
      <c r="A18" s="156"/>
      <c r="B18" s="84" t="s">
        <v>134</v>
      </c>
    </row>
    <row r="19" spans="1:3" s="2" customFormat="1" ht="69" customHeight="1" x14ac:dyDescent="0.2">
      <c r="A19" s="48"/>
      <c r="B19" s="60" t="s">
        <v>125</v>
      </c>
    </row>
    <row r="20" spans="1:3" ht="69" customHeight="1" x14ac:dyDescent="0.2">
      <c r="A20" s="156"/>
      <c r="B20" s="84" t="s">
        <v>135</v>
      </c>
    </row>
    <row r="21" spans="1:3" s="2" customFormat="1" ht="69" customHeight="1" x14ac:dyDescent="0.2">
      <c r="A21" s="48"/>
      <c r="B21" s="60" t="s">
        <v>125</v>
      </c>
    </row>
    <row r="22" spans="1:3" ht="95.45" customHeight="1" x14ac:dyDescent="0.2">
      <c r="A22" s="156"/>
      <c r="B22" s="84" t="s">
        <v>136</v>
      </c>
    </row>
    <row r="23" spans="1:3" s="2" customFormat="1" ht="69" customHeight="1" x14ac:dyDescent="0.2">
      <c r="A23" s="48"/>
      <c r="B23" s="60" t="s">
        <v>125</v>
      </c>
    </row>
    <row r="24" spans="1:3" ht="69" customHeight="1" x14ac:dyDescent="0.2">
      <c r="A24" s="156"/>
      <c r="B24" s="84" t="s">
        <v>288</v>
      </c>
    </row>
    <row r="25" spans="1:3" s="2" customFormat="1" ht="69" customHeight="1" x14ac:dyDescent="0.2">
      <c r="A25" s="48"/>
      <c r="B25" s="60" t="s">
        <v>125</v>
      </c>
    </row>
    <row r="26" spans="1:3" ht="82.15" customHeight="1" x14ac:dyDescent="0.2">
      <c r="A26" s="156"/>
      <c r="B26" s="84" t="s">
        <v>274</v>
      </c>
    </row>
    <row r="27" spans="1:3" s="2" customFormat="1" ht="69" customHeight="1" x14ac:dyDescent="0.2">
      <c r="A27" s="48"/>
      <c r="B27" s="60" t="s">
        <v>125</v>
      </c>
    </row>
    <row r="28" spans="1:3" ht="69" customHeight="1" x14ac:dyDescent="0.2">
      <c r="A28" s="156"/>
      <c r="B28" s="84" t="s">
        <v>289</v>
      </c>
      <c r="C28" s="157"/>
    </row>
    <row r="29" spans="1:3" s="2" customFormat="1" ht="69" customHeight="1" x14ac:dyDescent="0.2">
      <c r="A29" s="48"/>
      <c r="B29" s="60" t="s">
        <v>125</v>
      </c>
    </row>
    <row r="30" spans="1:3" x14ac:dyDescent="0.2">
      <c r="A30" s="30"/>
      <c r="B30" s="88"/>
    </row>
    <row r="31" spans="1:3" ht="25.5" customHeight="1" x14ac:dyDescent="0.2">
      <c r="A31" s="30"/>
      <c r="B31" s="86" t="s">
        <v>84</v>
      </c>
    </row>
    <row r="32" spans="1:3" ht="95.45" customHeight="1" x14ac:dyDescent="0.2">
      <c r="A32" s="156"/>
      <c r="B32" s="84" t="s">
        <v>218</v>
      </c>
    </row>
    <row r="33" spans="1:3" s="2" customFormat="1" ht="69" customHeight="1" x14ac:dyDescent="0.2">
      <c r="A33" s="48"/>
      <c r="B33" s="60" t="s">
        <v>125</v>
      </c>
    </row>
    <row r="34" spans="1:3" ht="82.15" customHeight="1" x14ac:dyDescent="0.2">
      <c r="A34" s="156"/>
      <c r="B34" s="84" t="s">
        <v>219</v>
      </c>
    </row>
    <row r="35" spans="1:3" s="2" customFormat="1" ht="69" customHeight="1" x14ac:dyDescent="0.2">
      <c r="A35" s="48"/>
      <c r="B35" s="60" t="s">
        <v>125</v>
      </c>
    </row>
    <row r="36" spans="1:3" ht="69" customHeight="1" x14ac:dyDescent="0.2">
      <c r="A36" s="156"/>
      <c r="B36" s="84" t="s">
        <v>137</v>
      </c>
    </row>
    <row r="37" spans="1:3" s="2" customFormat="1" ht="69" customHeight="1" x14ac:dyDescent="0.2">
      <c r="A37" s="48"/>
      <c r="B37" s="60" t="s">
        <v>125</v>
      </c>
    </row>
    <row r="38" spans="1:3" ht="18" customHeight="1" x14ac:dyDescent="0.2">
      <c r="A38" s="30"/>
      <c r="B38" s="88"/>
    </row>
    <row r="39" spans="1:3" ht="18" customHeight="1" x14ac:dyDescent="0.2">
      <c r="A39" s="30"/>
      <c r="B39" s="86" t="s">
        <v>85</v>
      </c>
    </row>
    <row r="40" spans="1:3" ht="82.15" customHeight="1" x14ac:dyDescent="0.2">
      <c r="A40" s="156"/>
      <c r="B40" s="84" t="s">
        <v>220</v>
      </c>
    </row>
    <row r="41" spans="1:3" s="2" customFormat="1" ht="69" customHeight="1" x14ac:dyDescent="0.2">
      <c r="A41" s="48"/>
      <c r="B41" s="60" t="s">
        <v>125</v>
      </c>
    </row>
    <row r="42" spans="1:3" ht="69" customHeight="1" x14ac:dyDescent="0.2">
      <c r="A42" s="156"/>
      <c r="B42" s="84" t="s">
        <v>138</v>
      </c>
    </row>
    <row r="43" spans="1:3" s="2" customFormat="1" ht="69" customHeight="1" x14ac:dyDescent="0.2">
      <c r="A43" s="48"/>
      <c r="B43" s="60" t="s">
        <v>125</v>
      </c>
    </row>
    <row r="44" spans="1:3" ht="82.15" customHeight="1" x14ac:dyDescent="0.2">
      <c r="A44" s="156"/>
      <c r="B44" s="84" t="s">
        <v>221</v>
      </c>
    </row>
    <row r="45" spans="1:3" s="2" customFormat="1" ht="69" customHeight="1" x14ac:dyDescent="0.2">
      <c r="A45" s="48"/>
      <c r="B45" s="60" t="s">
        <v>125</v>
      </c>
      <c r="C45" s="157"/>
    </row>
    <row r="46" spans="1:3" ht="13.5" thickBot="1" x14ac:dyDescent="0.25">
      <c r="A46" s="30"/>
      <c r="B46" s="30"/>
    </row>
    <row r="47" spans="1:3" ht="18" customHeight="1" x14ac:dyDescent="0.2">
      <c r="A47" s="33">
        <f>SUM(A6:A46)</f>
        <v>0</v>
      </c>
      <c r="B47" s="53" t="str">
        <f>Key!E32</f>
        <v>Total Operations Score (34 Possible Points)</v>
      </c>
    </row>
    <row r="48" spans="1:3" ht="18" customHeight="1" x14ac:dyDescent="0.2">
      <c r="A48" s="34">
        <f>COUNTIF($A$6:$A$46,"NA")</f>
        <v>0</v>
      </c>
      <c r="B48" s="54" t="str">
        <f>Key!B32</f>
        <v>Number of "NA" Responses for Operations</v>
      </c>
    </row>
  </sheetData>
  <sheetProtection selectLockedCells="1"/>
  <customSheetViews>
    <customSheetView guid="{B96E57B6-0AD0-4EDE-BC6E-3CBC04BF3917}" showRuler="0" topLeftCell="A7">
      <selection activeCell="B4" sqref="B4"/>
      <pageMargins left="0.75" right="0.75" top="1" bottom="1" header="0.5" footer="0.5"/>
      <pageSetup scale="96" orientation="portrait" r:id="rId1"/>
      <headerFooter alignWithMargins="0"/>
    </customSheetView>
  </customSheetViews>
  <mergeCells count="3">
    <mergeCell ref="A1:B1"/>
    <mergeCell ref="A2:B2"/>
    <mergeCell ref="A3:B3"/>
  </mergeCells>
  <phoneticPr fontId="4" type="noConversion"/>
  <dataValidations count="3">
    <dataValidation type="list" allowBlank="1" showInputMessage="1" showErrorMessage="1" error="Only values of 0, 1, 2 or NA allowed." prompt="Select a score from the drop down menu." sqref="A32:A37 A15:A29 A6:A11 A40:A45">
      <formula1>"0, 1, 2, NA"</formula1>
    </dataValidation>
    <dataValidation type="custom" allowBlank="1" showInputMessage="1" showErrorMessage="1" sqref="A12:A13 A30:A31 A38:A39 A46">
      <formula1>0</formula1>
    </dataValidation>
    <dataValidation type="list" allowBlank="1" showInputMessage="1" showErrorMessage="1" error="Only value of 0, 1, 2 or NA allowed." prompt="Select a score from the drop down menu." sqref="A14">
      <formula1>"0, 1, 2, NA"</formula1>
    </dataValidation>
  </dataValidations>
  <printOptions horizontalCentered="1"/>
  <pageMargins left="0.7" right="0.7" top="0.6" bottom="0.6" header="0.4" footer="0.35"/>
  <pageSetup scale="92" orientation="portrait" r:id="rId2"/>
  <headerFooter alignWithMargins="0">
    <oddFooter>&amp;L&amp;A&amp;C&amp;P&amp;RSustainability Evaluation Tool</oddFooter>
  </headerFooter>
  <rowBreaks count="4" manualBreakCount="4">
    <brk id="12" max="1" man="1"/>
    <brk id="21" max="1" man="1"/>
    <brk id="30" max="1" man="1"/>
    <brk id="41" max="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5"/>
  </sheetPr>
  <dimension ref="A1:B32"/>
  <sheetViews>
    <sheetView zoomScaleNormal="100" zoomScaleSheetLayoutView="100" workbookViewId="0">
      <pane ySplit="5" topLeftCell="A28" activePane="bottomLeft" state="frozen"/>
      <selection pane="bottomLeft" activeCell="A25" sqref="A25"/>
    </sheetView>
  </sheetViews>
  <sheetFormatPr defaultRowHeight="12.75" x14ac:dyDescent="0.2"/>
  <cols>
    <col min="1" max="1" width="23.5703125" customWidth="1"/>
    <col min="2" max="2" width="71.42578125" customWidth="1"/>
  </cols>
  <sheetData>
    <row r="1" spans="1:2" ht="18" x14ac:dyDescent="0.25">
      <c r="A1" s="158" t="str">
        <f>Key!C1</f>
        <v>Sustainable Tribal Waste Management Programs</v>
      </c>
      <c r="B1" s="158"/>
    </row>
    <row r="2" spans="1:2" ht="18.75" thickBot="1" x14ac:dyDescent="0.3">
      <c r="A2" s="158" t="str">
        <f>Key!C2</f>
        <v>Evaluation of Key Indicators</v>
      </c>
      <c r="B2" s="158"/>
    </row>
    <row r="3" spans="1:2" ht="10.15" customHeight="1" x14ac:dyDescent="0.2">
      <c r="A3" s="163"/>
      <c r="B3" s="163"/>
    </row>
    <row r="4" spans="1:2" ht="22.5" customHeight="1" x14ac:dyDescent="0.2">
      <c r="A4" s="27" t="str">
        <f>Key!B3</f>
        <v>Evaluation Score</v>
      </c>
      <c r="B4" s="39" t="s">
        <v>70</v>
      </c>
    </row>
    <row r="5" spans="1:2" ht="101.25" customHeight="1" x14ac:dyDescent="0.2">
      <c r="A5" s="47" t="str">
        <f>Key!B4</f>
        <v>Directions: Click in the shaded yellow box to the left of each question, click the little triangle at the lower right of the box, and make a selection from the drop down menu that appears under the box.</v>
      </c>
      <c r="B5" s="45" t="s">
        <v>86</v>
      </c>
    </row>
    <row r="6" spans="1:2" ht="82.15" customHeight="1" x14ac:dyDescent="0.2">
      <c r="A6" s="156"/>
      <c r="B6" s="59" t="s">
        <v>139</v>
      </c>
    </row>
    <row r="7" spans="1:2" s="2" customFormat="1" ht="69" customHeight="1" x14ac:dyDescent="0.2">
      <c r="A7" s="48"/>
      <c r="B7" s="60" t="s">
        <v>125</v>
      </c>
    </row>
    <row r="8" spans="1:2" ht="82.15" customHeight="1" x14ac:dyDescent="0.2">
      <c r="A8" s="156"/>
      <c r="B8" s="59" t="s">
        <v>140</v>
      </c>
    </row>
    <row r="9" spans="1:2" s="2" customFormat="1" ht="69" customHeight="1" x14ac:dyDescent="0.2">
      <c r="A9" s="48"/>
      <c r="B9" s="60" t="s">
        <v>125</v>
      </c>
    </row>
    <row r="10" spans="1:2" ht="82.15" customHeight="1" x14ac:dyDescent="0.2">
      <c r="A10" s="156"/>
      <c r="B10" s="59" t="s">
        <v>141</v>
      </c>
    </row>
    <row r="11" spans="1:2" s="2" customFormat="1" ht="69" customHeight="1" x14ac:dyDescent="0.2">
      <c r="A11" s="48"/>
      <c r="B11" s="60" t="s">
        <v>125</v>
      </c>
    </row>
    <row r="12" spans="1:2" ht="82.15" customHeight="1" x14ac:dyDescent="0.2">
      <c r="A12" s="156"/>
      <c r="B12" s="59" t="s">
        <v>142</v>
      </c>
    </row>
    <row r="13" spans="1:2" s="2" customFormat="1" ht="69" customHeight="1" x14ac:dyDescent="0.2">
      <c r="A13" s="48"/>
      <c r="B13" s="60" t="s">
        <v>125</v>
      </c>
    </row>
    <row r="14" spans="1:2" ht="95.45" customHeight="1" x14ac:dyDescent="0.2">
      <c r="A14" s="156"/>
      <c r="B14" s="59" t="s">
        <v>143</v>
      </c>
    </row>
    <row r="15" spans="1:2" s="2" customFormat="1" ht="69" customHeight="1" x14ac:dyDescent="0.2">
      <c r="A15" s="48"/>
      <c r="B15" s="60" t="s">
        <v>125</v>
      </c>
    </row>
    <row r="16" spans="1:2" x14ac:dyDescent="0.2">
      <c r="A16" s="30"/>
      <c r="B16" s="36"/>
    </row>
    <row r="17" spans="1:2" ht="30" customHeight="1" x14ac:dyDescent="0.2">
      <c r="A17" s="30"/>
      <c r="B17" s="32" t="s">
        <v>87</v>
      </c>
    </row>
    <row r="18" spans="1:2" ht="82.15" customHeight="1" x14ac:dyDescent="0.2">
      <c r="A18" s="156"/>
      <c r="B18" s="59" t="s">
        <v>144</v>
      </c>
    </row>
    <row r="19" spans="1:2" s="2" customFormat="1" ht="69" customHeight="1" x14ac:dyDescent="0.2">
      <c r="A19" s="48"/>
      <c r="B19" s="60" t="s">
        <v>125</v>
      </c>
    </row>
    <row r="20" spans="1:2" ht="82.15" customHeight="1" x14ac:dyDescent="0.2">
      <c r="A20" s="156"/>
      <c r="B20" s="59" t="s">
        <v>145</v>
      </c>
    </row>
    <row r="21" spans="1:2" s="2" customFormat="1" ht="69" customHeight="1" x14ac:dyDescent="0.2">
      <c r="A21" s="48"/>
      <c r="B21" s="60" t="s">
        <v>125</v>
      </c>
    </row>
    <row r="22" spans="1:2" ht="69" customHeight="1" x14ac:dyDescent="0.2">
      <c r="A22" s="156"/>
      <c r="B22" s="59" t="s">
        <v>146</v>
      </c>
    </row>
    <row r="23" spans="1:2" s="2" customFormat="1" ht="69" customHeight="1" x14ac:dyDescent="0.2">
      <c r="A23" s="48"/>
      <c r="B23" s="60" t="s">
        <v>125</v>
      </c>
    </row>
    <row r="24" spans="1:2" ht="18" customHeight="1" x14ac:dyDescent="0.2">
      <c r="A24" s="30"/>
      <c r="B24" s="36"/>
    </row>
    <row r="25" spans="1:2" ht="30" customHeight="1" x14ac:dyDescent="0.2">
      <c r="A25" s="30"/>
      <c r="B25" s="45" t="s">
        <v>88</v>
      </c>
    </row>
    <row r="26" spans="1:2" ht="90.75" customHeight="1" x14ac:dyDescent="0.2">
      <c r="A26" s="156"/>
      <c r="B26" s="59" t="s">
        <v>223</v>
      </c>
    </row>
    <row r="27" spans="1:2" s="2" customFormat="1" ht="69" customHeight="1" x14ac:dyDescent="0.2">
      <c r="A27" s="48"/>
      <c r="B27" s="60" t="s">
        <v>125</v>
      </c>
    </row>
    <row r="28" spans="1:2" ht="82.15" customHeight="1" x14ac:dyDescent="0.2">
      <c r="A28" s="156"/>
      <c r="B28" s="59" t="s">
        <v>222</v>
      </c>
    </row>
    <row r="29" spans="1:2" s="2" customFormat="1" ht="69" customHeight="1" x14ac:dyDescent="0.2">
      <c r="A29" s="48"/>
      <c r="B29" s="60" t="s">
        <v>125</v>
      </c>
    </row>
    <row r="30" spans="1:2" ht="18" customHeight="1" thickBot="1" x14ac:dyDescent="0.25">
      <c r="A30" s="30"/>
      <c r="B30" s="30"/>
    </row>
    <row r="31" spans="1:2" ht="18" customHeight="1" x14ac:dyDescent="0.2">
      <c r="A31" s="33">
        <f>SUM(A6:A28)</f>
        <v>0</v>
      </c>
      <c r="B31" s="53" t="str">
        <f>Key!E33</f>
        <v>Total Coordination Score (20 Possible Points)</v>
      </c>
    </row>
    <row r="32" spans="1:2" ht="18" customHeight="1" x14ac:dyDescent="0.2">
      <c r="A32" s="34">
        <f>COUNTIF($A$6:$A$28,"NA")</f>
        <v>0</v>
      </c>
      <c r="B32" s="54" t="str">
        <f>Key!B33</f>
        <v>Number of "NA" Responses for Coordination</v>
      </c>
    </row>
  </sheetData>
  <sheetProtection selectLockedCells="1"/>
  <customSheetViews>
    <customSheetView guid="{B96E57B6-0AD0-4EDE-BC6E-3CBC04BF3917}" showRuler="0">
      <selection activeCell="D18" sqref="D18"/>
      <pageMargins left="0.75" right="0.75" top="1" bottom="1" header="0.5" footer="0.5"/>
      <pageSetup scale="96" orientation="portrait" r:id="rId1"/>
      <headerFooter alignWithMargins="0"/>
    </customSheetView>
  </customSheetViews>
  <mergeCells count="3">
    <mergeCell ref="A1:B1"/>
    <mergeCell ref="A2:B2"/>
    <mergeCell ref="A3:B3"/>
  </mergeCells>
  <phoneticPr fontId="4" type="noConversion"/>
  <dataValidations count="3">
    <dataValidation type="list" allowBlank="1" showInputMessage="1" showErrorMessage="1" error="Only values of 0, 1, 2 or NA allowed." prompt="Select a score from the drop down menu." sqref="A18:A23 A26:A29 A6:A11 A13:A15">
      <formula1>"0, 1, 2, NA"</formula1>
    </dataValidation>
    <dataValidation type="custom" allowBlank="1" showInputMessage="1" showErrorMessage="1" sqref="A16:A17 A30 A24:A25">
      <formula1>0</formula1>
    </dataValidation>
    <dataValidation type="list" allowBlank="1" showInputMessage="1" showErrorMessage="1" error="Only value of 0, 1, 2 or NA allowed." prompt="Select a score from the drop down menu." sqref="A12">
      <formula1>"0, 1, 2, NA"</formula1>
    </dataValidation>
  </dataValidations>
  <printOptions horizontalCentered="1"/>
  <pageMargins left="0.7" right="0.7" top="0.6" bottom="0.6" header="0.4" footer="0.35"/>
  <pageSetup scale="95" orientation="portrait" r:id="rId2"/>
  <headerFooter alignWithMargins="0">
    <oddFooter>&amp;L&amp;A&amp;C&amp;P&amp;RSustainability Evaluation Tool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1"/>
  </sheetPr>
  <dimension ref="A1:C40"/>
  <sheetViews>
    <sheetView zoomScaleNormal="100" zoomScaleSheetLayoutView="100" workbookViewId="0">
      <pane ySplit="5" topLeftCell="A6" activePane="bottomLeft" state="frozen"/>
      <selection pane="bottomLeft" activeCell="A5" sqref="A5"/>
    </sheetView>
  </sheetViews>
  <sheetFormatPr defaultRowHeight="12.75" x14ac:dyDescent="0.2"/>
  <cols>
    <col min="1" max="1" width="23.5703125" customWidth="1"/>
    <col min="2" max="2" width="71.42578125" customWidth="1"/>
  </cols>
  <sheetData>
    <row r="1" spans="1:2" ht="18" x14ac:dyDescent="0.25">
      <c r="A1" s="158" t="str">
        <f>Key!C1</f>
        <v>Sustainable Tribal Waste Management Programs</v>
      </c>
      <c r="B1" s="158"/>
    </row>
    <row r="2" spans="1:2" ht="18.75" thickBot="1" x14ac:dyDescent="0.3">
      <c r="A2" s="158" t="str">
        <f>Key!C2</f>
        <v>Evaluation of Key Indicators</v>
      </c>
      <c r="B2" s="158"/>
    </row>
    <row r="3" spans="1:2" ht="10.15" customHeight="1" x14ac:dyDescent="0.2">
      <c r="A3" s="163"/>
      <c r="B3" s="163"/>
    </row>
    <row r="4" spans="1:2" ht="22.5" customHeight="1" x14ac:dyDescent="0.2">
      <c r="A4" s="27" t="str">
        <f>Key!B3</f>
        <v>Evaluation Score</v>
      </c>
      <c r="B4" s="40" t="s">
        <v>71</v>
      </c>
    </row>
    <row r="5" spans="1:2" ht="101.25" customHeight="1" x14ac:dyDescent="0.2">
      <c r="A5" s="47" t="str">
        <f>Key!B4</f>
        <v>Directions: Click in the shaded yellow box to the left of each question, click the little triangle at the lower right of the box, and make a selection from the drop down menu that appears under the box.</v>
      </c>
      <c r="B5" s="45" t="s">
        <v>89</v>
      </c>
    </row>
    <row r="6" spans="1:2" ht="69" customHeight="1" x14ac:dyDescent="0.2">
      <c r="A6" s="156"/>
      <c r="B6" s="84" t="s">
        <v>224</v>
      </c>
    </row>
    <row r="7" spans="1:2" s="2" customFormat="1" ht="69" customHeight="1" x14ac:dyDescent="0.2">
      <c r="A7" s="48"/>
      <c r="B7" s="82" t="s">
        <v>125</v>
      </c>
    </row>
    <row r="8" spans="1:2" ht="82.15" customHeight="1" x14ac:dyDescent="0.2">
      <c r="A8" s="156"/>
      <c r="B8" s="84" t="s">
        <v>225</v>
      </c>
    </row>
    <row r="9" spans="1:2" s="2" customFormat="1" ht="69" customHeight="1" x14ac:dyDescent="0.2">
      <c r="A9" s="48"/>
      <c r="B9" s="82" t="s">
        <v>125</v>
      </c>
    </row>
    <row r="10" spans="1:2" ht="79.5" customHeight="1" x14ac:dyDescent="0.2">
      <c r="A10" s="156"/>
      <c r="B10" s="84" t="s">
        <v>226</v>
      </c>
    </row>
    <row r="11" spans="1:2" s="2" customFormat="1" ht="69" customHeight="1" x14ac:dyDescent="0.2">
      <c r="A11" s="48"/>
      <c r="B11" s="82" t="s">
        <v>125</v>
      </c>
    </row>
    <row r="12" spans="1:2" ht="82.15" customHeight="1" x14ac:dyDescent="0.2">
      <c r="A12" s="156"/>
      <c r="B12" s="84" t="s">
        <v>227</v>
      </c>
    </row>
    <row r="13" spans="1:2" s="2" customFormat="1" ht="69" customHeight="1" x14ac:dyDescent="0.2">
      <c r="A13" s="48"/>
      <c r="B13" s="82" t="s">
        <v>125</v>
      </c>
    </row>
    <row r="14" spans="1:2" ht="82.15" customHeight="1" x14ac:dyDescent="0.2">
      <c r="A14" s="156"/>
      <c r="B14" s="84" t="s">
        <v>234</v>
      </c>
    </row>
    <row r="15" spans="1:2" s="2" customFormat="1" ht="69" customHeight="1" x14ac:dyDescent="0.2">
      <c r="A15" s="48"/>
      <c r="B15" s="82" t="s">
        <v>125</v>
      </c>
    </row>
    <row r="16" spans="1:2" ht="69" customHeight="1" x14ac:dyDescent="0.2">
      <c r="A16" s="156"/>
      <c r="B16" s="84" t="s">
        <v>228</v>
      </c>
    </row>
    <row r="17" spans="1:3" s="2" customFormat="1" ht="69" customHeight="1" x14ac:dyDescent="0.2">
      <c r="A17" s="48"/>
      <c r="B17" s="82" t="s">
        <v>125</v>
      </c>
    </row>
    <row r="18" spans="1:3" ht="18" customHeight="1" x14ac:dyDescent="0.2">
      <c r="A18" s="30"/>
      <c r="B18" s="88"/>
    </row>
    <row r="19" spans="1:3" ht="30" customHeight="1" x14ac:dyDescent="0.2">
      <c r="A19" s="30"/>
      <c r="B19" s="90" t="s">
        <v>90</v>
      </c>
    </row>
    <row r="20" spans="1:3" ht="82.15" customHeight="1" x14ac:dyDescent="0.2">
      <c r="A20" s="156"/>
      <c r="B20" s="84" t="s">
        <v>235</v>
      </c>
    </row>
    <row r="21" spans="1:3" s="2" customFormat="1" ht="69" customHeight="1" x14ac:dyDescent="0.2">
      <c r="A21" s="48"/>
      <c r="B21" s="82" t="s">
        <v>125</v>
      </c>
    </row>
    <row r="22" spans="1:3" ht="82.15" customHeight="1" x14ac:dyDescent="0.2">
      <c r="A22" s="156"/>
      <c r="B22" s="84" t="s">
        <v>229</v>
      </c>
    </row>
    <row r="23" spans="1:3" s="2" customFormat="1" ht="69" customHeight="1" x14ac:dyDescent="0.2">
      <c r="A23" s="48"/>
      <c r="B23" s="82" t="s">
        <v>125</v>
      </c>
    </row>
    <row r="24" spans="1:3" ht="69" customHeight="1" x14ac:dyDescent="0.2">
      <c r="A24" s="156"/>
      <c r="B24" s="84" t="s">
        <v>233</v>
      </c>
      <c r="C24" s="157"/>
    </row>
    <row r="25" spans="1:3" s="2" customFormat="1" ht="69" customHeight="1" x14ac:dyDescent="0.2">
      <c r="A25" s="48"/>
      <c r="B25" s="82" t="s">
        <v>125</v>
      </c>
    </row>
    <row r="26" spans="1:3" ht="82.15" customHeight="1" x14ac:dyDescent="0.2">
      <c r="A26" s="156"/>
      <c r="B26" s="84" t="s">
        <v>230</v>
      </c>
    </row>
    <row r="27" spans="1:3" s="2" customFormat="1" ht="69" customHeight="1" x14ac:dyDescent="0.2">
      <c r="A27" s="48"/>
      <c r="B27" s="82" t="s">
        <v>125</v>
      </c>
    </row>
    <row r="28" spans="1:3" ht="82.15" customHeight="1" x14ac:dyDescent="0.2">
      <c r="A28" s="156"/>
      <c r="B28" s="84" t="s">
        <v>232</v>
      </c>
    </row>
    <row r="29" spans="1:3" s="2" customFormat="1" ht="69" customHeight="1" x14ac:dyDescent="0.2">
      <c r="A29" s="48"/>
      <c r="B29" s="82" t="s">
        <v>125</v>
      </c>
    </row>
    <row r="30" spans="1:3" ht="69" customHeight="1" x14ac:dyDescent="0.2">
      <c r="A30" s="156"/>
      <c r="B30" s="84" t="s">
        <v>231</v>
      </c>
    </row>
    <row r="31" spans="1:3" s="2" customFormat="1" ht="69" customHeight="1" x14ac:dyDescent="0.2">
      <c r="A31" s="48"/>
      <c r="B31" s="82" t="s">
        <v>125</v>
      </c>
    </row>
    <row r="32" spans="1:3" ht="82.15" customHeight="1" x14ac:dyDescent="0.2">
      <c r="A32" s="156"/>
      <c r="B32" s="84" t="s">
        <v>236</v>
      </c>
    </row>
    <row r="33" spans="1:2" s="2" customFormat="1" ht="69" customHeight="1" x14ac:dyDescent="0.2">
      <c r="A33" s="48"/>
      <c r="B33" s="82" t="s">
        <v>125</v>
      </c>
    </row>
    <row r="34" spans="1:2" ht="69" customHeight="1" x14ac:dyDescent="0.2">
      <c r="A34" s="156"/>
      <c r="B34" s="84" t="s">
        <v>147</v>
      </c>
    </row>
    <row r="35" spans="1:2" s="2" customFormat="1" ht="69" customHeight="1" x14ac:dyDescent="0.2">
      <c r="A35" s="48"/>
      <c r="B35" s="82" t="s">
        <v>125</v>
      </c>
    </row>
    <row r="36" spans="1:2" ht="82.15" customHeight="1" x14ac:dyDescent="0.2">
      <c r="A36" s="156"/>
      <c r="B36" s="84" t="s">
        <v>237</v>
      </c>
    </row>
    <row r="37" spans="1:2" s="2" customFormat="1" ht="69" customHeight="1" x14ac:dyDescent="0.2">
      <c r="A37" s="48"/>
      <c r="B37" s="82" t="s">
        <v>125</v>
      </c>
    </row>
    <row r="38" spans="1:2" ht="13.5" thickBot="1" x14ac:dyDescent="0.25">
      <c r="A38" s="30"/>
      <c r="B38" s="30"/>
    </row>
    <row r="39" spans="1:2" ht="15" x14ac:dyDescent="0.2">
      <c r="A39" s="33">
        <f>SUM(A6:A36)</f>
        <v>0</v>
      </c>
      <c r="B39" s="104" t="str">
        <f>Key!E34</f>
        <v>Total Compliance &amp; Enforcement Score (30 Possible Points)</v>
      </c>
    </row>
    <row r="40" spans="1:2" ht="15.75" x14ac:dyDescent="0.2">
      <c r="A40" s="34">
        <f>COUNTIF($A$6:$A$36,"NA")</f>
        <v>0</v>
      </c>
      <c r="B40" s="54" t="str">
        <f>Key!B34</f>
        <v>Number of "NA" Responses for Compliance &amp; Enforcement</v>
      </c>
    </row>
  </sheetData>
  <sheetProtection selectLockedCells="1"/>
  <customSheetViews>
    <customSheetView guid="{B96E57B6-0AD0-4EDE-BC6E-3CBC04BF3917}" showRuler="0">
      <selection activeCell="D10" sqref="D10"/>
      <pageMargins left="0.75" right="0.75" top="1" bottom="1" header="0.5" footer="0.5"/>
      <pageSetup scale="96" orientation="portrait" r:id="rId1"/>
      <headerFooter alignWithMargins="0"/>
    </customSheetView>
  </customSheetViews>
  <mergeCells count="3">
    <mergeCell ref="A1:B1"/>
    <mergeCell ref="A2:B2"/>
    <mergeCell ref="A3:B3"/>
  </mergeCells>
  <phoneticPr fontId="4" type="noConversion"/>
  <dataValidations count="2">
    <dataValidation type="list" allowBlank="1" showInputMessage="1" showErrorMessage="1" error="Only values of 0, 1, 2 or NA allowed." prompt="Select a score from the drop down menu." sqref="A6:A17 A20:A37">
      <formula1>"0, 1, 2, NA"</formula1>
    </dataValidation>
    <dataValidation type="custom" allowBlank="1" showInputMessage="1" showErrorMessage="1" sqref="A18:A19 A38">
      <formula1>0</formula1>
    </dataValidation>
  </dataValidations>
  <printOptions horizontalCentered="1"/>
  <pageMargins left="0.7" right="0.7" top="0.6" bottom="0.6" header="0.4" footer="0.35"/>
  <pageSetup scale="93" orientation="portrait" r:id="rId2"/>
  <headerFooter alignWithMargins="0">
    <oddFooter>&amp;L&amp;A&amp;C&amp;P&amp;RSustainability Evaluation Tool</oddFooter>
  </headerFooter>
  <rowBreaks count="2" manualBreakCount="2">
    <brk id="11" max="1" man="1"/>
    <brk id="21" max="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47"/>
  <sheetViews>
    <sheetView zoomScaleNormal="100" workbookViewId="0">
      <pane ySplit="4" topLeftCell="A5" activePane="bottomLeft" state="frozen"/>
      <selection pane="bottomLeft" activeCell="B71" sqref="B71:F71"/>
    </sheetView>
  </sheetViews>
  <sheetFormatPr defaultColWidth="9.140625" defaultRowHeight="12.75" x14ac:dyDescent="0.2"/>
  <cols>
    <col min="1" max="1" width="17.5703125" style="2" customWidth="1"/>
    <col min="2" max="2" width="12.28515625" style="5" customWidth="1"/>
    <col min="3" max="3" width="19.7109375" style="2" customWidth="1"/>
    <col min="4" max="4" width="15.5703125" style="5" customWidth="1"/>
    <col min="5" max="5" width="13.85546875" style="2" customWidth="1"/>
    <col min="6" max="6" width="19.5703125" style="2" customWidth="1"/>
    <col min="7" max="16" width="9.140625" style="2"/>
    <col min="17" max="19" width="9.140625" style="2" customWidth="1"/>
    <col min="20" max="23" width="9.140625" style="2"/>
    <col min="24" max="24" width="9.140625" style="7" hidden="1" customWidth="1"/>
    <col min="25" max="25" width="9.140625" style="2" hidden="1" customWidth="1"/>
    <col min="26" max="26" width="9.140625" style="2" customWidth="1"/>
    <col min="27" max="16384" width="9.140625" style="2"/>
  </cols>
  <sheetData>
    <row r="1" spans="1:26" ht="22.9" customHeight="1" x14ac:dyDescent="0.2">
      <c r="A1" s="171" t="str">
        <f>IF(ISBLANK(Introduction!B5), "", Introduction!B5)</f>
        <v/>
      </c>
      <c r="B1" s="171"/>
      <c r="C1" s="171"/>
      <c r="D1" s="171"/>
      <c r="E1" s="171"/>
      <c r="F1" s="171"/>
    </row>
    <row r="2" spans="1:26" ht="36" customHeight="1" x14ac:dyDescent="0.2">
      <c r="A2" s="176" t="s">
        <v>268</v>
      </c>
      <c r="B2" s="176"/>
      <c r="C2" s="176"/>
      <c r="D2" s="176"/>
      <c r="E2" s="176"/>
      <c r="F2" s="176"/>
      <c r="Y2" s="61"/>
    </row>
    <row r="3" spans="1:26" ht="15" customHeight="1" x14ac:dyDescent="0.2">
      <c r="A3" s="171" t="str">
        <f>IF(ISBLANK(Introduction!B6), "", Introduction!B6)</f>
        <v/>
      </c>
      <c r="B3" s="171"/>
      <c r="C3" s="171"/>
      <c r="D3" s="171"/>
      <c r="E3" s="171"/>
      <c r="F3" s="171"/>
    </row>
    <row r="4" spans="1:26" ht="10.15" customHeight="1" x14ac:dyDescent="0.2">
      <c r="A4" s="103"/>
      <c r="B4" s="103"/>
      <c r="C4" s="103"/>
      <c r="D4" s="103"/>
      <c r="E4" s="103"/>
      <c r="F4" s="103"/>
      <c r="X4" s="94"/>
    </row>
    <row r="5" spans="1:26" ht="70.150000000000006" customHeight="1" x14ac:dyDescent="0.2">
      <c r="A5" s="175" t="s">
        <v>181</v>
      </c>
      <c r="B5" s="175"/>
      <c r="C5" s="175"/>
      <c r="D5" s="175"/>
      <c r="E5" s="175"/>
      <c r="F5" s="175"/>
    </row>
    <row r="6" spans="1:26" ht="15" customHeight="1" thickBot="1" x14ac:dyDescent="0.25">
      <c r="A6" s="42"/>
      <c r="B6" s="173" t="s">
        <v>26</v>
      </c>
      <c r="C6" s="173"/>
      <c r="D6" s="173"/>
      <c r="E6" s="173"/>
      <c r="X6" s="119" t="str">
        <f>Key!C11</f>
        <v>Break Points</v>
      </c>
    </row>
    <row r="7" spans="1:26" ht="15" customHeight="1" x14ac:dyDescent="0.2">
      <c r="A7" s="42"/>
      <c r="B7" s="177" t="str">
        <f>Key!B11</f>
        <v>0% &lt;= S &lt;= 25%</v>
      </c>
      <c r="C7" s="177"/>
      <c r="D7" s="183" t="s">
        <v>29</v>
      </c>
      <c r="E7" s="183"/>
      <c r="X7" s="119">
        <f>Key!C12</f>
        <v>0.25</v>
      </c>
      <c r="Y7" s="119">
        <f>Key!D12</f>
        <v>0.25</v>
      </c>
      <c r="Z7" s="95"/>
    </row>
    <row r="8" spans="1:26" ht="15" customHeight="1" x14ac:dyDescent="0.2">
      <c r="A8" s="42"/>
      <c r="B8" s="178" t="str">
        <f>Key!B12</f>
        <v>25% &lt; S &lt;= 75%</v>
      </c>
      <c r="C8" s="178"/>
      <c r="D8" s="184" t="s">
        <v>28</v>
      </c>
      <c r="E8" s="184"/>
      <c r="X8" s="119">
        <f>Key!C13</f>
        <v>0.75</v>
      </c>
      <c r="Y8" s="119">
        <f>Key!D13</f>
        <v>0.75</v>
      </c>
      <c r="Z8" s="95"/>
    </row>
    <row r="9" spans="1:26" ht="15" customHeight="1" x14ac:dyDescent="0.2">
      <c r="A9" s="42"/>
      <c r="B9" s="178" t="str">
        <f>Key!B13</f>
        <v>75% &lt; S &lt;= 100%</v>
      </c>
      <c r="C9" s="178"/>
      <c r="D9" s="185" t="s">
        <v>27</v>
      </c>
      <c r="E9" s="185"/>
    </row>
    <row r="10" spans="1:26" x14ac:dyDescent="0.2">
      <c r="A10" s="15"/>
      <c r="B10" s="15"/>
      <c r="C10" s="15"/>
      <c r="D10" s="15"/>
    </row>
    <row r="11" spans="1:26" ht="16.149999999999999" customHeight="1" x14ac:dyDescent="0.2">
      <c r="A11" s="174" t="s">
        <v>66</v>
      </c>
      <c r="B11" s="174"/>
      <c r="C11" s="174"/>
      <c r="D11" s="174"/>
      <c r="E11" s="174"/>
      <c r="F11" s="174"/>
      <c r="Y11" s="91"/>
      <c r="Z11" s="91"/>
    </row>
    <row r="12" spans="1:26" ht="16.149999999999999" customHeight="1" thickBot="1" x14ac:dyDescent="0.25">
      <c r="A12" s="151" t="str">
        <f>Key!B16</f>
        <v>Key Indicator</v>
      </c>
      <c r="B12" s="65" t="s">
        <v>152</v>
      </c>
      <c r="C12" s="65" t="s">
        <v>171</v>
      </c>
      <c r="D12" s="65" t="s">
        <v>153</v>
      </c>
      <c r="E12" s="65" t="s">
        <v>170</v>
      </c>
      <c r="F12" s="66" t="s">
        <v>151</v>
      </c>
      <c r="U12" s="5"/>
      <c r="Y12" s="43"/>
      <c r="Z12" s="43"/>
    </row>
    <row r="13" spans="1:26" ht="16.149999999999999" customHeight="1" x14ac:dyDescent="0.2">
      <c r="A13" s="70" t="str">
        <f>Key!B17</f>
        <v>Planning</v>
      </c>
      <c r="B13" s="71">
        <f>Key!E17</f>
        <v>0</v>
      </c>
      <c r="C13" s="71">
        <f t="shared" ref="C13:C19" si="0">2*(D13-E13)</f>
        <v>28</v>
      </c>
      <c r="D13" s="71">
        <f>Key!C17</f>
        <v>14</v>
      </c>
      <c r="E13" s="71">
        <f>Key!D17</f>
        <v>0</v>
      </c>
      <c r="F13" s="72">
        <f>IF(Key!F17=Key!$C$7,Key!$B$7,Key!F17)</f>
        <v>0</v>
      </c>
      <c r="U13" s="5"/>
    </row>
    <row r="14" spans="1:26" ht="16.149999999999999" customHeight="1" x14ac:dyDescent="0.2">
      <c r="A14" s="73" t="str">
        <f>Key!B18</f>
        <v>Financial Viability</v>
      </c>
      <c r="B14" s="74">
        <f>Key!E18</f>
        <v>0</v>
      </c>
      <c r="C14" s="74">
        <f t="shared" si="0"/>
        <v>44</v>
      </c>
      <c r="D14" s="74">
        <f>Key!C18</f>
        <v>22</v>
      </c>
      <c r="E14" s="74">
        <f>Key!D18</f>
        <v>0</v>
      </c>
      <c r="F14" s="75">
        <f>IF(Key!F18=Key!$C$7,Key!$B$7,Key!F18)</f>
        <v>0</v>
      </c>
      <c r="U14" s="5"/>
    </row>
    <row r="15" spans="1:26" ht="16.149999999999999" customHeight="1" x14ac:dyDescent="0.2">
      <c r="A15" s="73" t="str">
        <f>Key!B19</f>
        <v>Management</v>
      </c>
      <c r="B15" s="74">
        <f>Key!E19</f>
        <v>0</v>
      </c>
      <c r="C15" s="74">
        <f t="shared" si="0"/>
        <v>18</v>
      </c>
      <c r="D15" s="74">
        <f>Key!C19</f>
        <v>9</v>
      </c>
      <c r="E15" s="74">
        <f>Key!D19</f>
        <v>0</v>
      </c>
      <c r="F15" s="75">
        <f>IF(Key!F19=Key!$C$7,Key!$B$7,Key!F19)</f>
        <v>0</v>
      </c>
      <c r="U15" s="5"/>
    </row>
    <row r="16" spans="1:26" ht="16.149999999999999" customHeight="1" x14ac:dyDescent="0.2">
      <c r="A16" s="73" t="str">
        <f>Key!B20</f>
        <v>Staffing</v>
      </c>
      <c r="B16" s="74">
        <f>Key!E20</f>
        <v>0</v>
      </c>
      <c r="C16" s="74">
        <f t="shared" si="0"/>
        <v>30</v>
      </c>
      <c r="D16" s="74">
        <f>Key!C20</f>
        <v>15</v>
      </c>
      <c r="E16" s="74">
        <f>Key!D20</f>
        <v>0</v>
      </c>
      <c r="F16" s="75">
        <f>IF(Key!F20=Key!$C$7,Key!$B$7,Key!F20)</f>
        <v>0</v>
      </c>
      <c r="U16" s="5"/>
    </row>
    <row r="17" spans="1:26" ht="16.149999999999999" customHeight="1" x14ac:dyDescent="0.2">
      <c r="A17" s="73" t="str">
        <f>Key!B21</f>
        <v>Operations</v>
      </c>
      <c r="B17" s="74">
        <f>Key!E21</f>
        <v>0</v>
      </c>
      <c r="C17" s="74">
        <f t="shared" si="0"/>
        <v>34</v>
      </c>
      <c r="D17" s="74">
        <f>Key!C21</f>
        <v>17</v>
      </c>
      <c r="E17" s="74">
        <f>Key!D21</f>
        <v>0</v>
      </c>
      <c r="F17" s="75">
        <f>IF(Key!F21=Key!$C$7,Key!$B$7,Key!F21)</f>
        <v>0</v>
      </c>
      <c r="U17" s="5"/>
    </row>
    <row r="18" spans="1:26" ht="16.149999999999999" customHeight="1" x14ac:dyDescent="0.2">
      <c r="A18" s="73" t="str">
        <f>Key!B22</f>
        <v>Coordination</v>
      </c>
      <c r="B18" s="74">
        <f>Key!E22</f>
        <v>0</v>
      </c>
      <c r="C18" s="74">
        <f t="shared" si="0"/>
        <v>20</v>
      </c>
      <c r="D18" s="74">
        <f>Key!C22</f>
        <v>10</v>
      </c>
      <c r="E18" s="74">
        <f>Key!D22</f>
        <v>0</v>
      </c>
      <c r="F18" s="75">
        <f>IF(Key!F22=Key!$C$7,Key!$B$7,Key!F22)</f>
        <v>0</v>
      </c>
      <c r="U18" s="5"/>
    </row>
    <row r="19" spans="1:26" ht="16.149999999999999" customHeight="1" thickBot="1" x14ac:dyDescent="0.25">
      <c r="A19" s="150" t="str">
        <f>Key!B23</f>
        <v>Compliance &amp; Enforcement</v>
      </c>
      <c r="B19" s="76">
        <f>Key!E23</f>
        <v>0</v>
      </c>
      <c r="C19" s="76">
        <f t="shared" si="0"/>
        <v>30</v>
      </c>
      <c r="D19" s="76">
        <f>Key!C23</f>
        <v>15</v>
      </c>
      <c r="E19" s="76">
        <f>Key!D23</f>
        <v>0</v>
      </c>
      <c r="F19" s="77">
        <f>IF(Key!F23=Key!$C$7,Key!$B$7,Key!F23)</f>
        <v>0</v>
      </c>
      <c r="U19" s="8"/>
    </row>
    <row r="20" spans="1:26" ht="16.149999999999999" customHeight="1" thickBot="1" x14ac:dyDescent="0.25">
      <c r="A20" s="67" t="str">
        <f>Key!B24</f>
        <v>Overall Results</v>
      </c>
      <c r="B20" s="68">
        <f>SUM(B13:B19)</f>
        <v>0</v>
      </c>
      <c r="C20" s="68">
        <f>SUM(C13:C19)</f>
        <v>204</v>
      </c>
      <c r="D20" s="68">
        <f>SUM(D13:D19)</f>
        <v>102</v>
      </c>
      <c r="E20" s="68">
        <f>SUM(E13:E19)</f>
        <v>0</v>
      </c>
      <c r="F20" s="69">
        <f>IF(Key!F24=Key!$C$7,Key!$B$7,Key!F24)</f>
        <v>0</v>
      </c>
    </row>
    <row r="21" spans="1:26" ht="16.149999999999999" customHeight="1" x14ac:dyDescent="0.2">
      <c r="A21" s="98" t="s">
        <v>172</v>
      </c>
      <c r="B21" s="97"/>
      <c r="C21" s="97"/>
      <c r="D21" s="97"/>
      <c r="E21" s="97"/>
      <c r="X21" s="2"/>
      <c r="Z21" s="93"/>
    </row>
    <row r="22" spans="1:26" x14ac:dyDescent="0.2">
      <c r="A22" s="9"/>
      <c r="B22" s="10"/>
    </row>
    <row r="23" spans="1:26" x14ac:dyDescent="0.2">
      <c r="A23" s="9"/>
      <c r="B23" s="10"/>
    </row>
    <row r="24" spans="1:26" x14ac:dyDescent="0.2">
      <c r="A24" s="9"/>
      <c r="B24" s="10"/>
    </row>
    <row r="25" spans="1:26" x14ac:dyDescent="0.2">
      <c r="A25" s="9"/>
      <c r="B25" s="10"/>
    </row>
    <row r="26" spans="1:26" x14ac:dyDescent="0.2">
      <c r="A26" s="9"/>
      <c r="B26" s="10"/>
    </row>
    <row r="27" spans="1:26" x14ac:dyDescent="0.2">
      <c r="A27" s="9"/>
      <c r="B27" s="10"/>
    </row>
    <row r="28" spans="1:26" x14ac:dyDescent="0.2">
      <c r="A28" s="9"/>
      <c r="B28" s="10"/>
    </row>
    <row r="29" spans="1:26" x14ac:dyDescent="0.2">
      <c r="A29" s="9"/>
      <c r="B29" s="10"/>
    </row>
    <row r="30" spans="1:26" x14ac:dyDescent="0.2">
      <c r="A30" s="9"/>
      <c r="B30" s="10"/>
    </row>
    <row r="31" spans="1:26" x14ac:dyDescent="0.2">
      <c r="A31" s="9"/>
      <c r="B31" s="10"/>
    </row>
    <row r="32" spans="1:26" x14ac:dyDescent="0.2">
      <c r="A32" s="9"/>
      <c r="B32" s="10"/>
    </row>
    <row r="33" spans="1:6" x14ac:dyDescent="0.2">
      <c r="A33" s="9"/>
      <c r="B33" s="10"/>
    </row>
    <row r="34" spans="1:6" x14ac:dyDescent="0.2">
      <c r="A34" s="9"/>
      <c r="B34" s="10"/>
    </row>
    <row r="35" spans="1:6" x14ac:dyDescent="0.2">
      <c r="A35" s="9"/>
      <c r="B35" s="10"/>
    </row>
    <row r="36" spans="1:6" x14ac:dyDescent="0.2">
      <c r="A36" s="9"/>
      <c r="B36" s="10"/>
    </row>
    <row r="37" spans="1:6" x14ac:dyDescent="0.2">
      <c r="A37" s="9"/>
      <c r="B37" s="10"/>
    </row>
    <row r="38" spans="1:6" x14ac:dyDescent="0.2">
      <c r="A38" s="9"/>
      <c r="B38" s="10"/>
    </row>
    <row r="39" spans="1:6" x14ac:dyDescent="0.2">
      <c r="A39" s="9"/>
      <c r="B39" s="10"/>
    </row>
    <row r="40" spans="1:6" x14ac:dyDescent="0.2">
      <c r="A40" s="9"/>
      <c r="B40" s="10"/>
    </row>
    <row r="41" spans="1:6" x14ac:dyDescent="0.2">
      <c r="A41" s="9"/>
      <c r="B41" s="10"/>
    </row>
    <row r="42" spans="1:6" ht="114" customHeight="1" x14ac:dyDescent="0.2">
      <c r="A42" s="9"/>
      <c r="B42" s="10"/>
    </row>
    <row r="43" spans="1:6" ht="16.149999999999999" customHeight="1" x14ac:dyDescent="0.2">
      <c r="B43" s="2"/>
      <c r="D43" s="2"/>
    </row>
    <row r="44" spans="1:6" ht="16.149999999999999" customHeight="1" x14ac:dyDescent="0.2">
      <c r="A44" s="172" t="str">
        <f>Key!B17</f>
        <v>Planning</v>
      </c>
      <c r="B44" s="172"/>
      <c r="C44" s="172"/>
      <c r="D44" s="172"/>
      <c r="E44" s="172"/>
      <c r="F44" s="172"/>
    </row>
    <row r="45" spans="1:6" ht="16.149999999999999" customHeight="1" thickBot="1" x14ac:dyDescent="0.25">
      <c r="A45" s="11"/>
      <c r="B45" s="11"/>
      <c r="D45" s="11"/>
      <c r="F45" s="12" t="str">
        <f>F$12</f>
        <v>% of Total Applicable</v>
      </c>
    </row>
    <row r="46" spans="1:6" ht="16.149999999999999" customHeight="1" x14ac:dyDescent="0.2">
      <c r="A46" s="13" t="str">
        <f>Key!E28</f>
        <v>Total Planning Score (28 Possible Points)</v>
      </c>
      <c r="B46" s="11"/>
      <c r="D46" s="2"/>
      <c r="E46" s="14">
        <f>Key!E17</f>
        <v>0</v>
      </c>
      <c r="F46" s="46">
        <f>IF(Key!F17=Key!$C$7,Key!$B$7,Key!F17)</f>
        <v>0</v>
      </c>
    </row>
    <row r="47" spans="1:6" ht="16.149999999999999" customHeight="1" x14ac:dyDescent="0.2">
      <c r="A47" s="13" t="str">
        <f>Key!B28</f>
        <v>Number of "NA" Responses for Planning</v>
      </c>
      <c r="B47" s="11"/>
      <c r="D47" s="2"/>
      <c r="E47" s="14">
        <f>Key!D17</f>
        <v>0</v>
      </c>
    </row>
    <row r="48" spans="1:6" ht="16.149999999999999" customHeight="1" thickBot="1" x14ac:dyDescent="0.25">
      <c r="A48" s="11"/>
      <c r="B48" s="11"/>
      <c r="D48" s="2"/>
    </row>
    <row r="49" spans="1:25" ht="42.6" customHeight="1" x14ac:dyDescent="0.2">
      <c r="A49" s="106" t="str">
        <f>Key!B5</f>
        <v xml:space="preserve">Evaluation Criteria: </v>
      </c>
      <c r="B49" s="167" t="str">
        <f>Planning!B5</f>
        <v>Integrated waste management plan (IWMP) is in place 
(with good information on demand for services and expected changes over time).</v>
      </c>
      <c r="C49" s="167"/>
      <c r="D49" s="167"/>
      <c r="E49" s="167"/>
      <c r="F49" s="46">
        <f>IF(Key!K17=Key!$C$7,Key!$B$7,Key!K17)</f>
        <v>0</v>
      </c>
    </row>
    <row r="50" spans="1:25" ht="69" customHeight="1" thickBot="1" x14ac:dyDescent="0.25">
      <c r="A50" s="107" t="str">
        <f>Key!B6</f>
        <v>Recommendation:</v>
      </c>
      <c r="B50" s="164" t="str">
        <f>IF(F49=Key!$B$7,Key!$B$7,IF(F49&lt;=$X$7,Recom!$B3,IF(F49&lt;=$X$8,Recom!$B4,Recom!$B5)))</f>
        <v>Establish an Integrated Waste Management Plan.  The September 2009 Tribal Waste Journal addresses the question, What is an Integrated Solid Waste Management Plan, http://www.epa.gov/waste/wyl/tribal/pdftxt/twj-7.pdf.</v>
      </c>
      <c r="C50" s="164"/>
      <c r="D50" s="164"/>
      <c r="E50" s="164"/>
      <c r="F50" s="164"/>
    </row>
    <row r="51" spans="1:25" ht="29.45" customHeight="1" x14ac:dyDescent="0.2">
      <c r="A51" s="106" t="str">
        <f t="shared" ref="A51:A60" si="1">A49</f>
        <v xml:space="preserve">Evaluation Criteria: </v>
      </c>
      <c r="B51" s="167" t="str">
        <f>Planning!B19</f>
        <v>A capital improvements plan is in place</v>
      </c>
      <c r="C51" s="167"/>
      <c r="D51" s="167"/>
      <c r="E51" s="167"/>
      <c r="F51" s="46">
        <f>IF(Key!P17=Key!$C$7,Key!$B$7,Key!P17)</f>
        <v>0</v>
      </c>
    </row>
    <row r="52" spans="1:25" ht="42.6" customHeight="1" thickBot="1" x14ac:dyDescent="0.25">
      <c r="A52" s="107" t="str">
        <f t="shared" si="1"/>
        <v>Recommendation:</v>
      </c>
      <c r="B52" s="164" t="str">
        <f>IF(F51=Key!$B$7,Key!$B$7,IF(F51&lt;=$X$7,Recom!$B7,IF(F51&lt;=$X$8,Recom!$B8,Recom!$B9)))</f>
        <v xml:space="preserve">Develop or improve the tribal capital improvements plan so that it is consistent with planned development in the service area and new infrastructure is in place to respond to increased demand.  </v>
      </c>
      <c r="C52" s="164"/>
      <c r="D52" s="164"/>
      <c r="E52" s="164"/>
      <c r="F52" s="164"/>
    </row>
    <row r="53" spans="1:25" ht="29.45" customHeight="1" x14ac:dyDescent="0.2">
      <c r="A53" s="106" t="str">
        <f t="shared" si="1"/>
        <v xml:space="preserve">Evaluation Criteria: </v>
      </c>
      <c r="B53" s="167" t="str">
        <f>Planning!B23</f>
        <v>Operation and maintenance plan is in place</v>
      </c>
      <c r="C53" s="167"/>
      <c r="D53" s="167"/>
      <c r="E53" s="167"/>
      <c r="F53" s="46">
        <f>IF(Key!U17=Key!$C$7,Key!$B$7,Key!U17)</f>
        <v>0</v>
      </c>
    </row>
    <row r="54" spans="1:25" ht="42.6" customHeight="1" thickBot="1" x14ac:dyDescent="0.25">
      <c r="A54" s="107" t="str">
        <f t="shared" si="1"/>
        <v>Recommendation:</v>
      </c>
      <c r="B54" s="164" t="str">
        <f>IF(F53=Key!$B$7,Key!$B$7,IF(F53&lt;=$X$7,Recom!$B11,IF(F53&lt;=$X$8,Recom!$B12,Recom!$B13)))</f>
        <v xml:space="preserve">Develop an operations and maintenance plan which includes a health and safety plan.  </v>
      </c>
      <c r="C54" s="164"/>
      <c r="D54" s="164"/>
      <c r="E54" s="164"/>
      <c r="F54" s="164"/>
    </row>
    <row r="55" spans="1:25" ht="55.9" customHeight="1" x14ac:dyDescent="0.2">
      <c r="A55" s="106" t="str">
        <f t="shared" si="1"/>
        <v xml:space="preserve">Evaluation Criteria: </v>
      </c>
      <c r="B55" s="167" t="str">
        <f>Planning!B29</f>
        <v>IWMPs are integrated with other tribal plans (such as natural resources, housing, hotel/casino expansions, etc.).  
Plans take into account the impact of future development on the waste management program or utility.</v>
      </c>
      <c r="C55" s="167"/>
      <c r="D55" s="167"/>
      <c r="E55" s="167"/>
      <c r="F55" s="46">
        <f>IF(Key!Z17=Key!$C$7,Key!$B$7,Key!Z17)</f>
        <v>0</v>
      </c>
    </row>
    <row r="56" spans="1:25" ht="55.9" customHeight="1" thickBot="1" x14ac:dyDescent="0.25">
      <c r="A56" s="107" t="str">
        <f t="shared" si="1"/>
        <v>Recommendation:</v>
      </c>
      <c r="B56" s="164" t="str">
        <f>IF(F55=Key!$B$7,Key!$B$7,IF(F55&lt;=$X$7,Recom!$B15,IF(F55&lt;=$X$8,Recom!$B16,Recom!$B17)))</f>
        <v>Coordinate with other tribal program plans.  The integrated waste management plan (IWMP) should be integrated with other tribal plans, such as general development, housing, natural resources, hotel/casino expansions, etc.  The IWMP should also consider potential impacts from future development.</v>
      </c>
      <c r="C56" s="164"/>
      <c r="D56" s="164"/>
      <c r="E56" s="164"/>
      <c r="F56" s="164"/>
    </row>
    <row r="57" spans="1:25" ht="29.45" customHeight="1" x14ac:dyDescent="0.2">
      <c r="A57" s="106" t="str">
        <f t="shared" si="1"/>
        <v xml:space="preserve">Evaluation Criteria: </v>
      </c>
      <c r="B57" s="167" t="str">
        <f>Planning!B33</f>
        <v>There is evidence that plans are being used for decision-making.</v>
      </c>
      <c r="C57" s="167"/>
      <c r="D57" s="167"/>
      <c r="E57" s="167"/>
      <c r="F57" s="96">
        <f>IF(Key!AE17=Key!$C$7,Key!$B$7,Key!AE17)</f>
        <v>0</v>
      </c>
    </row>
    <row r="58" spans="1:25" ht="29.45" customHeight="1" thickBot="1" x14ac:dyDescent="0.25">
      <c r="A58" s="107" t="str">
        <f t="shared" si="1"/>
        <v>Recommendation:</v>
      </c>
      <c r="B58" s="164" t="str">
        <f>IF(F57=Key!$B$7,Key!$B$7,IF(F57&lt;=$X$7,Recom!$B19,IF(F57&lt;=$X$8,Recom!$B20,Recom!$B21)))</f>
        <v>Demonstrate the IWMP is being used for decision-making by seeking endorsement by the tribal governing body for adoption.</v>
      </c>
      <c r="C58" s="164"/>
      <c r="D58" s="164"/>
      <c r="E58" s="164"/>
      <c r="F58" s="164"/>
    </row>
    <row r="59" spans="1:25" ht="29.45" customHeight="1" x14ac:dyDescent="0.2">
      <c r="A59" s="106" t="str">
        <f t="shared" si="1"/>
        <v xml:space="preserve">Evaluation Criteria: </v>
      </c>
      <c r="B59" s="167" t="str">
        <f>Planning!B39</f>
        <v>Plans are revisited and updated on a regular basis.</v>
      </c>
      <c r="C59" s="167"/>
      <c r="D59" s="167"/>
      <c r="E59" s="167"/>
      <c r="F59" s="46">
        <f>IF(Key!AJ17=Key!$C$7,Key!$B$7,Key!AJ17)</f>
        <v>0</v>
      </c>
    </row>
    <row r="60" spans="1:25" ht="42.6" customHeight="1" thickBot="1" x14ac:dyDescent="0.25">
      <c r="A60" s="107" t="str">
        <f t="shared" si="1"/>
        <v>Recommendation:</v>
      </c>
      <c r="B60" s="164" t="str">
        <f>IF(F59=Key!$B$7,Key!$B$7,IF(F59&lt;=$X$7,Recom!$B23,IF(F59&lt;=$X$8,Recom!$B24,Recom!$B25)))</f>
        <v>Consider establishing performance measures to effectively track plan implementation and then share results with tribal government.</v>
      </c>
      <c r="C60" s="164"/>
      <c r="D60" s="164"/>
      <c r="E60" s="164"/>
      <c r="F60" s="164"/>
    </row>
    <row r="61" spans="1:25" ht="16.149999999999999" customHeight="1" x14ac:dyDescent="0.2">
      <c r="A61" s="44"/>
      <c r="B61" s="21"/>
      <c r="C61" s="21"/>
      <c r="D61" s="21"/>
    </row>
    <row r="62" spans="1:25" ht="16.149999999999999" customHeight="1" x14ac:dyDescent="0.2">
      <c r="Y62" s="16"/>
    </row>
    <row r="63" spans="1:25" ht="16.149999999999999" customHeight="1" x14ac:dyDescent="0.2">
      <c r="A63" s="165" t="str">
        <f>Key!B18</f>
        <v>Financial Viability</v>
      </c>
      <c r="B63" s="165"/>
      <c r="C63" s="165"/>
      <c r="D63" s="165"/>
      <c r="E63" s="165"/>
      <c r="F63" s="165"/>
    </row>
    <row r="64" spans="1:25" ht="16.149999999999999" customHeight="1" thickBot="1" x14ac:dyDescent="0.25">
      <c r="F64" s="12" t="str">
        <f>F$12</f>
        <v>% of Total Applicable</v>
      </c>
    </row>
    <row r="65" spans="1:26" ht="16.149999999999999" customHeight="1" x14ac:dyDescent="0.2">
      <c r="A65" s="13" t="str">
        <f>Key!E29</f>
        <v>Total Financial Viability Score (44 Possible Points)</v>
      </c>
      <c r="B65" s="26"/>
      <c r="C65" s="26"/>
      <c r="D65" s="26"/>
      <c r="E65" s="5">
        <f>Key!E18</f>
        <v>0</v>
      </c>
      <c r="F65" s="46">
        <f>IF(Key!F18=Key!$C$7,Key!$B$7,Key!F18)</f>
        <v>0</v>
      </c>
    </row>
    <row r="66" spans="1:26" ht="16.149999999999999" customHeight="1" x14ac:dyDescent="0.2">
      <c r="A66" s="26" t="str">
        <f>Key!B29</f>
        <v>Number of "NA" Responses for Financial Viability</v>
      </c>
      <c r="B66" s="26"/>
      <c r="C66" s="26"/>
      <c r="D66" s="26"/>
      <c r="E66" s="5">
        <f>Key!D18</f>
        <v>0</v>
      </c>
    </row>
    <row r="67" spans="1:26" ht="16.149999999999999" customHeight="1" thickBot="1" x14ac:dyDescent="0.25"/>
    <row r="68" spans="1:26" ht="69" customHeight="1" x14ac:dyDescent="0.2">
      <c r="A68" s="106" t="str">
        <f t="shared" ref="A68:A73" si="2">A49</f>
        <v xml:space="preserve">Evaluation Criteria: </v>
      </c>
      <c r="B68" s="166" t="str">
        <f>'Financial Viability'!B5</f>
        <v>• Budget – Waste management program has annual operating budget (with contingencies and equipment costs built in).
• User fees and other income sources are adequate to cover costs.
• Reliable federal or other non-tribal sources are available to help fill necessary gaps in funding.</v>
      </c>
      <c r="C68" s="167"/>
      <c r="D68" s="167"/>
      <c r="E68" s="167"/>
      <c r="F68" s="46">
        <f>IF(Key!K18=Key!$C$7,Key!$B$7,Key!K18)</f>
        <v>0</v>
      </c>
      <c r="Y68" s="22"/>
      <c r="Z68" s="22"/>
    </row>
    <row r="69" spans="1:26" ht="95.45" customHeight="1" thickBot="1" x14ac:dyDescent="0.25">
      <c r="A69" s="107" t="str">
        <f t="shared" si="2"/>
        <v>Recommendation:</v>
      </c>
      <c r="B69" s="164" t="str">
        <f>IF(F68=Key!$B$7,Key!$B$7,IF(F68&lt;=$X$7,Recom!$B27,IF(F68&lt;=$X$8,Recom!$B28,Recom!$B29)))</f>
        <v>Develop or review current program operating budget.  Ensure the budget is comprehensive and incorporates expenditures, training, contingencies, tribal and/or federal compliance, and capitol improvements. Review the EPA Region 9 Tribal Solid Waste Costing Tool.  This tool is intended to help tribal leaders make decisions about solid waste collection and disposal and to determine feasibility for implementing a tribally operated collection service, tribally operated transfer station, and/or a tribally operated landfill.  The costing tool can be found at, http://www.epa.gov/region9/waste/tribal/pdf/Tribal-Solid-Waste-Program-Costing-Tool.pdf.</v>
      </c>
      <c r="C69" s="164"/>
      <c r="D69" s="164"/>
      <c r="E69" s="164"/>
      <c r="F69" s="164"/>
      <c r="Y69" s="21"/>
      <c r="Z69" s="21"/>
    </row>
    <row r="70" spans="1:26" ht="55.9" customHeight="1" x14ac:dyDescent="0.2">
      <c r="A70" s="106" t="str">
        <f t="shared" si="2"/>
        <v xml:space="preserve">Evaluation Criteria: </v>
      </c>
      <c r="B70" s="166" t="str">
        <f>'Financial Viability'!B21</f>
        <v>• Billing and collection are adequate to generate revenue needed and provide for contingencies.
• Waste management program has control over its own financial management.</v>
      </c>
      <c r="C70" s="167"/>
      <c r="D70" s="167"/>
      <c r="E70" s="167"/>
      <c r="F70" s="46">
        <f>IF(Key!P18=Key!$C$7,Key!$B$7,Key!P18)</f>
        <v>0</v>
      </c>
      <c r="Y70" s="22"/>
      <c r="Z70" s="22"/>
    </row>
    <row r="71" spans="1:26" ht="95.45" customHeight="1" thickBot="1" x14ac:dyDescent="0.25">
      <c r="A71" s="107" t="str">
        <f t="shared" si="2"/>
        <v>Recommendation:</v>
      </c>
      <c r="B71" s="164" t="str">
        <f>IF(F70=Key!$B$7,Key!$B$7,IF(F70&lt;=$X$7,Recom!$B31,IF(F70&lt;=$X$8,Recom!$B32,Recom!$B33)))</f>
        <v>Establish or review current billing and collection practices.  Ensure the billing rates are adequate to pay for operating costs.  Ensure that all users of the waste management system are paying for services, including services to low income properties.  Establish collection procedures and shut off of services for delinquent accounts.  The waste management program should maintain financial management of the program.   Implement best management practices by managing control of billing and collections within the solid waste program and/or conducting an audit of financial statements.</v>
      </c>
      <c r="C71" s="164"/>
      <c r="D71" s="164"/>
      <c r="E71" s="164"/>
      <c r="F71" s="164"/>
    </row>
    <row r="72" spans="1:26" ht="55.9" customHeight="1" x14ac:dyDescent="0.2">
      <c r="A72" s="106" t="str">
        <f t="shared" si="2"/>
        <v xml:space="preserve">Evaluation Criteria: </v>
      </c>
      <c r="B72" s="166" t="str">
        <f>'Financial Viability'!B44</f>
        <v>• Rates are fair, affordable, and adjusted as needed.
• Equitable provisions are made for people who can’t afford to pay and the lost revenue is provided to the waste management program or utility from another source.</v>
      </c>
      <c r="C72" s="167"/>
      <c r="D72" s="167"/>
      <c r="E72" s="167"/>
      <c r="F72" s="46">
        <f>IF(Key!U18=Key!$C$7,Key!$B$7,Key!U18)</f>
        <v>0</v>
      </c>
      <c r="Y72" s="4"/>
      <c r="Z72" s="4"/>
    </row>
    <row r="73" spans="1:26" ht="135" customHeight="1" thickBot="1" x14ac:dyDescent="0.25">
      <c r="A73" s="107" t="str">
        <f t="shared" si="2"/>
        <v>Recommendation:</v>
      </c>
      <c r="B73" s="164" t="str">
        <f>IF(F72=Key!$B$7,Key!$B$7,(IF(F72&lt;=$X$7,Recom!$B35,IF(F72&lt;=$X$8,Recom!$B36,Recom!$B37))))</f>
        <v>Establish or review rate structure.  Ensure that the rate structure is fair and affordable for most users.  Establish provisions for users who can’t pay. Establish a schedule of periodic rate increases to account for increasing disposal costs and capitol improvements.</v>
      </c>
      <c r="C73" s="164"/>
      <c r="D73" s="164"/>
      <c r="E73" s="164"/>
      <c r="F73" s="164"/>
    </row>
    <row r="74" spans="1:26" ht="16.149999999999999" customHeight="1" x14ac:dyDescent="0.2">
      <c r="A74" s="44"/>
      <c r="B74" s="21"/>
      <c r="C74" s="21"/>
      <c r="D74" s="21"/>
      <c r="Y74" s="21"/>
      <c r="Z74" s="21"/>
    </row>
    <row r="75" spans="1:26" ht="16.149999999999999" customHeight="1" x14ac:dyDescent="0.2">
      <c r="A75" s="20"/>
      <c r="Y75" s="22"/>
      <c r="Z75" s="22"/>
    </row>
    <row r="76" spans="1:26" ht="16.149999999999999" customHeight="1" x14ac:dyDescent="0.2">
      <c r="A76" s="168" t="str">
        <f>Key!B19</f>
        <v>Management</v>
      </c>
      <c r="B76" s="168"/>
      <c r="C76" s="168"/>
      <c r="D76" s="168"/>
      <c r="E76" s="168"/>
      <c r="F76" s="168"/>
    </row>
    <row r="77" spans="1:26" ht="16.149999999999999" customHeight="1" thickBot="1" x14ac:dyDescent="0.25">
      <c r="F77" s="12" t="str">
        <f>F$12</f>
        <v>% of Total Applicable</v>
      </c>
      <c r="Y77" s="21"/>
      <c r="Z77" s="21"/>
    </row>
    <row r="78" spans="1:26" ht="16.149999999999999" customHeight="1" x14ac:dyDescent="0.2">
      <c r="A78" s="13" t="str">
        <f>Key!E30</f>
        <v>Total Management Score (18 Possible Points)</v>
      </c>
      <c r="B78" s="101"/>
      <c r="C78" s="101"/>
      <c r="D78" s="2"/>
      <c r="E78" s="19">
        <f>Key!E19</f>
        <v>0</v>
      </c>
      <c r="F78" s="46">
        <f>IF(Key!F19=Key!$C$7,Key!$B$7,Key!F19)</f>
        <v>0</v>
      </c>
      <c r="Y78" s="22"/>
      <c r="Z78" s="22"/>
    </row>
    <row r="79" spans="1:26" ht="16.149999999999999" customHeight="1" x14ac:dyDescent="0.2">
      <c r="A79" s="26" t="str">
        <f>Key!B30</f>
        <v>Number of "NA" Responses for Management</v>
      </c>
      <c r="B79" s="101"/>
      <c r="C79" s="101"/>
      <c r="D79" s="2"/>
      <c r="E79" s="5">
        <f>Key!D19</f>
        <v>0</v>
      </c>
      <c r="Y79" s="22"/>
      <c r="Z79" s="22"/>
    </row>
    <row r="80" spans="1:26" ht="16.149999999999999" customHeight="1" thickBot="1" x14ac:dyDescent="0.25"/>
    <row r="81" spans="1:6" ht="29.45" customHeight="1" x14ac:dyDescent="0.2">
      <c r="A81" s="106" t="str">
        <f>A49</f>
        <v xml:space="preserve">Evaluation Criteria: </v>
      </c>
      <c r="B81" s="169" t="str">
        <f>Management!B5</f>
        <v>Management structure is effective and clearly identified, preferably, with a utility and/or program manager position.</v>
      </c>
      <c r="C81" s="169"/>
      <c r="D81" s="169"/>
      <c r="E81" s="169"/>
      <c r="F81" s="46">
        <f>IF(Key!K19=Key!$C$7,Key!$B$7,Key!K19)</f>
        <v>0</v>
      </c>
    </row>
    <row r="82" spans="1:6" ht="82.15" customHeight="1" thickBot="1" x14ac:dyDescent="0.25">
      <c r="A82" s="107" t="str">
        <f t="shared" ref="A82:A86" si="3">A50</f>
        <v>Recommendation:</v>
      </c>
      <c r="B82" s="164" t="str">
        <f>IF(F81=Key!$B$7,Key!$B$7,IF(F81&lt;=$X$7,Recom!$B39,IF(F81&lt;=$X$8,Recom!$B40,Recom!$B41)))</f>
        <v>Create an effective management structure for waste management by locating the waste management program in the appropriate department.  To improve management structure identify an individual to respond to complaints, prepare program budgets, champion the resources necessary to support the budget and make final decisions about service and fee collection.  Also consider empowering the waste management program or utility with decision-making authority regarding management and operations.</v>
      </c>
      <c r="C82" s="164"/>
      <c r="D82" s="164"/>
      <c r="E82" s="164"/>
      <c r="F82" s="164"/>
    </row>
    <row r="83" spans="1:6" ht="42.6" customHeight="1" x14ac:dyDescent="0.2">
      <c r="A83" s="106" t="str">
        <f t="shared" si="3"/>
        <v xml:space="preserve">Evaluation Criteria: </v>
      </c>
      <c r="B83" s="169" t="str">
        <f>Management!B15</f>
        <v>Waste management program manager has authority to hire and direct waste management staff as well as evaluate performance and take corrective action when needed.</v>
      </c>
      <c r="C83" s="169"/>
      <c r="D83" s="169"/>
      <c r="E83" s="169"/>
      <c r="F83" s="46">
        <f>IF(Key!P19=Key!$C$7,Key!$B$7,Key!P19)</f>
        <v>0</v>
      </c>
    </row>
    <row r="84" spans="1:6" ht="42.6" customHeight="1" thickBot="1" x14ac:dyDescent="0.25">
      <c r="A84" s="107" t="str">
        <f t="shared" si="3"/>
        <v>Recommendation:</v>
      </c>
      <c r="B84" s="164" t="str">
        <f>IF(F83=Key!$B$7,Key!$B$7,IF(F83&lt;=$X$7,Recom!$B43,IF(F83&lt;=$X$8,Recom!$B44,Recom!$B45)))</f>
        <v>Consider identifying or enabling a program manager to schedule work, oversee staff, and take corrective action if necessary.  Also consider establishing an employee annual performance evaluation program.</v>
      </c>
      <c r="C84" s="164"/>
      <c r="D84" s="164"/>
      <c r="E84" s="164"/>
      <c r="F84" s="164"/>
    </row>
    <row r="85" spans="1:6" ht="29.45" customHeight="1" x14ac:dyDescent="0.2">
      <c r="A85" s="106" t="str">
        <f t="shared" si="3"/>
        <v xml:space="preserve">Evaluation Criteria: </v>
      </c>
      <c r="B85" s="169" t="str">
        <f>Management!B21</f>
        <v>Utility board (or other authority independent of Council) has power to make decisions.</v>
      </c>
      <c r="C85" s="169"/>
      <c r="D85" s="169"/>
      <c r="E85" s="169"/>
      <c r="F85" s="46">
        <f>IF(Key!U19=Key!$C$7,Key!$B$7,Key!U19)</f>
        <v>0</v>
      </c>
    </row>
    <row r="86" spans="1:6" ht="29.45" customHeight="1" thickBot="1" x14ac:dyDescent="0.25">
      <c r="A86" s="107" t="str">
        <f t="shared" si="3"/>
        <v>Recommendation:</v>
      </c>
      <c r="B86" s="164" t="str">
        <f>IF(F85=Key!$B$7,Key!$B$7,IF(F85&lt;=$X$7,Recom!$B47,IF(F85&lt;=$X$8,Recom!$B48,Recom!$B49)))</f>
        <v>Consider establishing a utilities board in which the tribal council may defer to for authority and decision-making.</v>
      </c>
      <c r="C86" s="164"/>
      <c r="D86" s="164"/>
      <c r="E86" s="164"/>
      <c r="F86" s="164"/>
    </row>
    <row r="87" spans="1:6" ht="16.149999999999999" customHeight="1" x14ac:dyDescent="0.2">
      <c r="A87" s="44"/>
      <c r="B87" s="21"/>
      <c r="C87" s="21"/>
      <c r="D87" s="21"/>
    </row>
    <row r="88" spans="1:6" ht="16.149999999999999" customHeight="1" x14ac:dyDescent="0.2"/>
    <row r="89" spans="1:6" ht="16.149999999999999" customHeight="1" x14ac:dyDescent="0.2">
      <c r="A89" s="170" t="str">
        <f>Key!B20</f>
        <v>Staffing</v>
      </c>
      <c r="B89" s="170"/>
      <c r="C89" s="170"/>
      <c r="D89" s="170"/>
      <c r="E89" s="170"/>
      <c r="F89" s="170"/>
    </row>
    <row r="90" spans="1:6" ht="16.149999999999999" customHeight="1" thickBot="1" x14ac:dyDescent="0.25">
      <c r="F90" s="12" t="str">
        <f>F$12</f>
        <v>% of Total Applicable</v>
      </c>
    </row>
    <row r="91" spans="1:6" ht="16.149999999999999" customHeight="1" x14ac:dyDescent="0.2">
      <c r="A91" s="13" t="str">
        <f>Key!E31</f>
        <v>Total Staffing Score (30 Possible Points)</v>
      </c>
      <c r="B91" s="101"/>
      <c r="C91" s="101"/>
      <c r="D91" s="2"/>
      <c r="E91" s="5">
        <f>Key!E20</f>
        <v>0</v>
      </c>
      <c r="F91" s="46">
        <f>IF(Key!F20=Key!$C$7,Key!$B$7,Key!F20)</f>
        <v>0</v>
      </c>
    </row>
    <row r="92" spans="1:6" ht="16.149999999999999" customHeight="1" x14ac:dyDescent="0.2">
      <c r="A92" s="26" t="str">
        <f>Key!B31</f>
        <v>Number of "NA" Responses for Staffing</v>
      </c>
      <c r="B92" s="101"/>
      <c r="C92" s="101"/>
      <c r="D92" s="2"/>
      <c r="E92" s="5">
        <f>Key!D20</f>
        <v>0</v>
      </c>
    </row>
    <row r="93" spans="1:6" ht="16.149999999999999" customHeight="1" thickBot="1" x14ac:dyDescent="0.25"/>
    <row r="94" spans="1:6" ht="29.45" customHeight="1" x14ac:dyDescent="0.2">
      <c r="A94" s="106" t="str">
        <f>A49</f>
        <v xml:space="preserve">Evaluation Criteria: </v>
      </c>
      <c r="B94" s="169" t="str">
        <f>Staffing!B5</f>
        <v>A staffing plan is in place with clear position descriptions and hiring policies.</v>
      </c>
      <c r="C94" s="169"/>
      <c r="D94" s="169"/>
      <c r="E94" s="169"/>
      <c r="F94" s="46">
        <f>IF(Key!K20=Key!$C$7,Key!$B$7,Key!K20)</f>
        <v>0</v>
      </c>
    </row>
    <row r="95" spans="1:6" ht="55.9" customHeight="1" thickBot="1" x14ac:dyDescent="0.25">
      <c r="A95" s="107" t="str">
        <f t="shared" ref="A95:A103" si="4">A50</f>
        <v>Recommendation:</v>
      </c>
      <c r="B95" s="164" t="str">
        <f>IF(F94=Key!$B$7,Key!$B$7,IF(F94&lt;=$X$7,Recom!$B51,IF(F94&lt;=$X$8,Recom!$B52,Recom!$B53)))</f>
        <v xml:space="preserve">Consider establishing or improving an effective staffing plan that includes clearly defined qualifications, an effective hiring and recruitment policy, and a functioning organizational structure.  </v>
      </c>
      <c r="C95" s="164"/>
      <c r="D95" s="164"/>
      <c r="E95" s="164"/>
      <c r="F95" s="164"/>
    </row>
    <row r="96" spans="1:6" ht="29.45" customHeight="1" x14ac:dyDescent="0.2">
      <c r="A96" s="106" t="str">
        <f>A51</f>
        <v xml:space="preserve">Evaluation Criteria: </v>
      </c>
      <c r="B96" s="169" t="str">
        <f>Staffing!B15</f>
        <v>A staff training plan is developed and followed.</v>
      </c>
      <c r="C96" s="169"/>
      <c r="D96" s="169"/>
      <c r="E96" s="169"/>
      <c r="F96" s="46">
        <f>IF(Key!P20=Key!$C$7,Key!$B$7,Key!P20)</f>
        <v>0</v>
      </c>
    </row>
    <row r="97" spans="1:6" ht="55.9" customHeight="1" thickBot="1" x14ac:dyDescent="0.25">
      <c r="A97" s="107" t="str">
        <f t="shared" si="4"/>
        <v>Recommendation:</v>
      </c>
      <c r="B97" s="164" t="str">
        <f>IF(F96=Key!$B$7,Key!$B$7,IF(F96&lt;=$X$7,Recom!$B55,IF(F96&lt;=$X$8,Recom!$B56,Recom!$B57)))</f>
        <v xml:space="preserve">Consider establishing or improving a staff training plan.  Solid waste management courses can be found at the Indian Health Service Environmental Health Support Center Training: http://www.ehsc.ihs.gov/index.cfm?module=home.  </v>
      </c>
      <c r="C97" s="164"/>
      <c r="D97" s="164"/>
      <c r="E97" s="164"/>
      <c r="F97" s="164"/>
    </row>
    <row r="98" spans="1:6" ht="29.45" customHeight="1" x14ac:dyDescent="0.2">
      <c r="A98" s="106" t="str">
        <f>A53</f>
        <v xml:space="preserve">Evaluation Criteria: </v>
      </c>
      <c r="B98" s="169" t="str">
        <f>Staffing!B21</f>
        <v>Workforce is stable</v>
      </c>
      <c r="C98" s="169"/>
      <c r="D98" s="169"/>
      <c r="E98" s="169"/>
      <c r="F98" s="46">
        <f>IF(Key!U20=Key!$C$7,Key!$B$7,Key!U20)</f>
        <v>0</v>
      </c>
    </row>
    <row r="99" spans="1:6" ht="29.45" customHeight="1" thickBot="1" x14ac:dyDescent="0.25">
      <c r="A99" s="107" t="str">
        <f t="shared" si="4"/>
        <v>Recommendation:</v>
      </c>
      <c r="B99" s="164" t="str">
        <f>IF(F98=Key!$B$7,Key!$B$7,IF(F98&lt;=$X$7,Recom!$B59,IF(F98&lt;=$X$8,Recom!$B60,Recom!$B61)))</f>
        <v>Create a stable workforce by providing an effective process to raise issues or resolve problems.  Establish a formal mechanism to evaluate worker satisfaction.</v>
      </c>
      <c r="C99" s="164"/>
      <c r="D99" s="164"/>
      <c r="E99" s="164"/>
      <c r="F99" s="164"/>
    </row>
    <row r="100" spans="1:6" ht="29.45" customHeight="1" x14ac:dyDescent="0.2">
      <c r="A100" s="106" t="str">
        <f>A55</f>
        <v xml:space="preserve">Evaluation Criteria: </v>
      </c>
      <c r="B100" s="169" t="str">
        <f>Staffing!B29</f>
        <v>Staffing is appropriate (both in terms of number and skill mix) to meet program needs.</v>
      </c>
      <c r="C100" s="169"/>
      <c r="D100" s="169"/>
      <c r="E100" s="169"/>
      <c r="F100" s="46">
        <f>IF(Key!Z20=Key!$C$7,Key!$B$7,Key!Z20)</f>
        <v>0</v>
      </c>
    </row>
    <row r="101" spans="1:6" ht="29.45" customHeight="1" thickBot="1" x14ac:dyDescent="0.25">
      <c r="A101" s="107" t="str">
        <f t="shared" si="4"/>
        <v>Recommendation:</v>
      </c>
      <c r="B101" s="164" t="str">
        <f>IF(F100=Key!$B$7,Key!$B$7,IF(F100&lt;=$X$7,Recom!$B63,IF(F100&lt;=$X$8,Recom!$B64,Recom!$B65)))</f>
        <v xml:space="preserve">Create a balanced workforce with an appropriate number and skill mix to meet program needs.  Identify a compliance officer if not already in place.  </v>
      </c>
      <c r="C101" s="164"/>
      <c r="D101" s="164"/>
      <c r="E101" s="164"/>
      <c r="F101" s="164"/>
    </row>
    <row r="102" spans="1:6" ht="29.45" customHeight="1" x14ac:dyDescent="0.2">
      <c r="A102" s="106" t="str">
        <f>A57</f>
        <v xml:space="preserve">Evaluation Criteria: </v>
      </c>
      <c r="B102" s="169" t="str">
        <f>Staffing!B41</f>
        <v>Outside assistance is obtained as needed.</v>
      </c>
      <c r="C102" s="169"/>
      <c r="D102" s="169"/>
      <c r="E102" s="169"/>
      <c r="F102" s="46">
        <f>IF(Key!AE20=Key!$C$7,Key!$B$7,Key!AE20)</f>
        <v>0</v>
      </c>
    </row>
    <row r="103" spans="1:6" ht="29.45" customHeight="1" thickBot="1" x14ac:dyDescent="0.25">
      <c r="A103" s="107" t="str">
        <f t="shared" si="4"/>
        <v>Recommendation:</v>
      </c>
      <c r="B103" s="164" t="str">
        <f>IF(F102=Key!$B$7,Key!$B$7,IF(F102&lt;=$X$7,Recom!$B67,IF(F102&lt;=$X$8,Recom!$B68,Recom!$B69)))</f>
        <v xml:space="preserve">Consider hiring contractors and/or coordinating with other tribal programs for additional resources and staff to manage fluctuations in staffing requirements. </v>
      </c>
      <c r="C103" s="164"/>
      <c r="D103" s="164"/>
      <c r="E103" s="164"/>
      <c r="F103" s="164"/>
    </row>
    <row r="104" spans="1:6" ht="16.149999999999999" customHeight="1" x14ac:dyDescent="0.2">
      <c r="A104" s="44"/>
      <c r="B104" s="21"/>
      <c r="C104" s="21"/>
      <c r="D104" s="21"/>
    </row>
    <row r="105" spans="1:6" ht="16.149999999999999" customHeight="1" x14ac:dyDescent="0.2"/>
    <row r="106" spans="1:6" ht="16.149999999999999" customHeight="1" x14ac:dyDescent="0.2">
      <c r="A106" s="180" t="str">
        <f>Key!B21</f>
        <v>Operations</v>
      </c>
      <c r="B106" s="180"/>
      <c r="C106" s="180"/>
      <c r="D106" s="180"/>
      <c r="E106" s="180"/>
      <c r="F106" s="180"/>
    </row>
    <row r="107" spans="1:6" ht="16.149999999999999" customHeight="1" thickBot="1" x14ac:dyDescent="0.25">
      <c r="F107" s="12" t="str">
        <f>F$12</f>
        <v>% of Total Applicable</v>
      </c>
    </row>
    <row r="108" spans="1:6" ht="16.149999999999999" customHeight="1" x14ac:dyDescent="0.2">
      <c r="A108" s="13" t="str">
        <f>Key!E32</f>
        <v>Total Operations Score (34 Possible Points)</v>
      </c>
      <c r="B108" s="101"/>
      <c r="C108" s="101"/>
      <c r="D108" s="2"/>
      <c r="E108" s="5">
        <f>Key!E21</f>
        <v>0</v>
      </c>
      <c r="F108" s="46">
        <f>IF(Key!F21=Key!$C$7,Key!$B$7,Key!F21)</f>
        <v>0</v>
      </c>
    </row>
    <row r="109" spans="1:6" ht="16.149999999999999" customHeight="1" x14ac:dyDescent="0.2">
      <c r="A109" s="26" t="str">
        <f>Key!B32</f>
        <v>Number of "NA" Responses for Operations</v>
      </c>
      <c r="B109" s="101"/>
      <c r="C109" s="101"/>
      <c r="D109" s="2"/>
      <c r="E109" s="5">
        <f>Key!D21</f>
        <v>0</v>
      </c>
    </row>
    <row r="110" spans="1:6" ht="16.149999999999999" customHeight="1" thickBot="1" x14ac:dyDescent="0.25"/>
    <row r="111" spans="1:6" ht="29.45" customHeight="1" x14ac:dyDescent="0.2">
      <c r="A111" s="106" t="str">
        <f>A49</f>
        <v xml:space="preserve">Evaluation Criteria: </v>
      </c>
      <c r="B111" s="169" t="str">
        <f>Operations!B5</f>
        <v>Activities comply with laws and regulations.</v>
      </c>
      <c r="C111" s="169"/>
      <c r="D111" s="169"/>
      <c r="E111" s="169"/>
      <c r="F111" s="46">
        <f>IF(Key!K21=Key!$C$7,Key!$B$7,Key!K21)</f>
        <v>0</v>
      </c>
    </row>
    <row r="112" spans="1:6" ht="69" customHeight="1" thickBot="1" x14ac:dyDescent="0.25">
      <c r="A112" s="107" t="str">
        <f t="shared" ref="A112:A118" si="5">A50</f>
        <v>Recommendation:</v>
      </c>
      <c r="B112" s="164" t="str">
        <f>IF(F111=Key!$B$7,Key!$B$7,IF(F111&lt;=$X$7,Recom!$B71,IF(F111&lt;=$X$8,Recom!$B72,Recom!$B73)))</f>
        <v>Review the 2014 RCRA Orientation Manual: Resource Conservation and Recovery Act, http://www.epa.gov/epawaste/inforesources/pubs/orientat/index.htm to ensure activities are compliant with laws and regulations.  Also consider developing tribal codes and ordinances to manage a tribe's specific needs. EPA Region 9 offers guidance on developing solid waste codes and ordinances; http://www.epa.gov/region9/waste/tribal/solidwastecode.html.</v>
      </c>
      <c r="C112" s="164"/>
      <c r="D112" s="164"/>
      <c r="E112" s="164"/>
      <c r="F112" s="164"/>
    </row>
    <row r="113" spans="1:6" ht="29.45" customHeight="1" x14ac:dyDescent="0.2">
      <c r="A113" s="106" t="str">
        <f t="shared" si="5"/>
        <v xml:space="preserve">Evaluation Criteria: </v>
      </c>
      <c r="B113" s="169" t="str">
        <f>Operations!B13</f>
        <v>Operations are cost effective and meet demand (no gaps in service occur).</v>
      </c>
      <c r="C113" s="169"/>
      <c r="D113" s="169"/>
      <c r="E113" s="169"/>
      <c r="F113" s="46">
        <f>IF(Key!P21=Key!$C$7,Key!$B$7,Key!P21)</f>
        <v>0</v>
      </c>
    </row>
    <row r="114" spans="1:6" ht="29.45" customHeight="1" thickBot="1" x14ac:dyDescent="0.25">
      <c r="A114" s="107" t="str">
        <f t="shared" si="5"/>
        <v>Recommendation:</v>
      </c>
      <c r="B114" s="164" t="str">
        <f>IF(F113=Key!$B$7,Key!$B$7,IF(F113&lt;=$X$7,Recom!$B75,IF(F113&lt;=$X$8,Recom!$B76,Recom!$B77)))</f>
        <v>Overall operations should be reevaluated and adjusted according to needs of the community.</v>
      </c>
      <c r="C114" s="164"/>
      <c r="D114" s="164"/>
      <c r="E114" s="164"/>
      <c r="F114" s="164"/>
    </row>
    <row r="115" spans="1:6" ht="29.45" customHeight="1" x14ac:dyDescent="0.2">
      <c r="A115" s="106" t="str">
        <f t="shared" si="5"/>
        <v xml:space="preserve">Evaluation Criteria: </v>
      </c>
      <c r="B115" s="169" t="str">
        <f>Operations!B31</f>
        <v>Waste minimization and pollution prevention are incorporated to extent feasible.</v>
      </c>
      <c r="C115" s="169"/>
      <c r="D115" s="169"/>
      <c r="E115" s="169"/>
      <c r="F115" s="46">
        <f>IF(Key!U21=Key!$C$7,Key!$B$7,Key!U21)</f>
        <v>0</v>
      </c>
    </row>
    <row r="116" spans="1:6" ht="82.15" customHeight="1" thickBot="1" x14ac:dyDescent="0.25">
      <c r="A116" s="107" t="str">
        <f t="shared" si="5"/>
        <v>Recommendation:</v>
      </c>
      <c r="B116" s="164" t="str">
        <f>IF(F115=Key!$B$7,Key!$B$7,IF(F115&lt;=$X$7,Recom!$B79,IF(F115&lt;=$X$8,Recom!$B80,Recom!$B81)))</f>
        <v>To maximize waste minimization and pollution prevention refer to EPA guidance for planning tools and ideas.   See the Tribal Pollution Prevention website, http://www.tribalp2.org/.</v>
      </c>
      <c r="C116" s="164"/>
      <c r="D116" s="164"/>
      <c r="E116" s="164"/>
      <c r="F116" s="164"/>
    </row>
    <row r="117" spans="1:6" ht="29.45" customHeight="1" x14ac:dyDescent="0.2">
      <c r="A117" s="106" t="str">
        <f t="shared" si="5"/>
        <v xml:space="preserve">Evaluation Criteria: </v>
      </c>
      <c r="B117" s="169" t="str">
        <f>Operations!B39</f>
        <v>Operations are regularly evaluated and improved as needed.</v>
      </c>
      <c r="C117" s="169"/>
      <c r="D117" s="169"/>
      <c r="E117" s="169"/>
      <c r="F117" s="46">
        <f>IF(Key!Z21=Key!$C$7,Key!$B$7,Key!Z21)</f>
        <v>0</v>
      </c>
    </row>
    <row r="118" spans="1:6" ht="29.45" customHeight="1" thickBot="1" x14ac:dyDescent="0.25">
      <c r="A118" s="107" t="str">
        <f t="shared" si="5"/>
        <v>Recommendation:</v>
      </c>
      <c r="B118" s="164" t="str">
        <f>IF(F117=Key!$B$7,Key!$B$7,IF(F117&lt;=$X$7,Recom!$B83,IF(F117&lt;=$X$8,Recom!$B84,Recom!$B85)))</f>
        <v>Consider scheduling a regular evaluation period and make improvements.</v>
      </c>
      <c r="C118" s="164"/>
      <c r="D118" s="164"/>
      <c r="E118" s="164"/>
      <c r="F118" s="164"/>
    </row>
    <row r="119" spans="1:6" ht="16.149999999999999" customHeight="1" x14ac:dyDescent="0.2">
      <c r="A119" s="44"/>
      <c r="B119" s="21"/>
      <c r="C119" s="21"/>
      <c r="D119" s="21"/>
    </row>
    <row r="120" spans="1:6" ht="16.149999999999999" customHeight="1" x14ac:dyDescent="0.2"/>
    <row r="121" spans="1:6" ht="16.149999999999999" customHeight="1" x14ac:dyDescent="0.2">
      <c r="A121" s="182" t="str">
        <f>Key!B22</f>
        <v>Coordination</v>
      </c>
      <c r="B121" s="182"/>
      <c r="C121" s="182"/>
      <c r="D121" s="182"/>
      <c r="E121" s="182"/>
      <c r="F121" s="182"/>
    </row>
    <row r="122" spans="1:6" ht="16.149999999999999" customHeight="1" thickBot="1" x14ac:dyDescent="0.25">
      <c r="F122" s="12" t="str">
        <f>F$12</f>
        <v>% of Total Applicable</v>
      </c>
    </row>
    <row r="123" spans="1:6" ht="16.149999999999999" customHeight="1" x14ac:dyDescent="0.2">
      <c r="A123" s="13" t="str">
        <f>Key!E33</f>
        <v>Total Coordination Score (20 Possible Points)</v>
      </c>
      <c r="B123" s="101"/>
      <c r="C123" s="101"/>
      <c r="D123" s="2"/>
      <c r="E123" s="5">
        <f>Key!E22</f>
        <v>0</v>
      </c>
      <c r="F123" s="46">
        <f>IF(Key!F22=Key!$C$7,Key!$B$7,Key!F22)</f>
        <v>0</v>
      </c>
    </row>
    <row r="124" spans="1:6" ht="16.149999999999999" customHeight="1" x14ac:dyDescent="0.2">
      <c r="A124" s="26" t="str">
        <f>Key!B33</f>
        <v>Number of "NA" Responses for Coordination</v>
      </c>
      <c r="B124" s="101"/>
      <c r="C124" s="101"/>
      <c r="D124" s="2"/>
      <c r="E124" s="5">
        <f>Key!D22</f>
        <v>0</v>
      </c>
    </row>
    <row r="125" spans="1:6" ht="16.149999999999999" customHeight="1" thickBot="1" x14ac:dyDescent="0.25"/>
    <row r="126" spans="1:6" ht="29.45" customHeight="1" x14ac:dyDescent="0.2">
      <c r="A126" s="106" t="str">
        <f>A49</f>
        <v xml:space="preserve">Evaluation Criteria: </v>
      </c>
      <c r="B126" s="179" t="str">
        <f>Coordination!B5</f>
        <v>There is good coordination with Council and other tribal departments that manage or generate waste (e.g., Health, BIA, Housing, Legal Casino).</v>
      </c>
      <c r="C126" s="179"/>
      <c r="D126" s="179"/>
      <c r="E126" s="179"/>
      <c r="F126" s="46">
        <f>IF(Key!K22=Key!$C$7,Key!$B$7,Key!K22)</f>
        <v>0</v>
      </c>
    </row>
    <row r="127" spans="1:6" ht="69" customHeight="1" thickBot="1" x14ac:dyDescent="0.25">
      <c r="A127" s="107" t="str">
        <f t="shared" ref="A127:A131" si="6">A50</f>
        <v>Recommendation:</v>
      </c>
      <c r="B127" s="164" t="str">
        <f>IF(F126=Key!$B$7,Key!$B$7,IF(F126&lt;=$X$7,Recom!$B87,IF(F126&lt;=$X$8,Recom!$B88,Recom!$B89)))</f>
        <v xml:space="preserve">Consider strengthening coordination with tribal council and other tribal departments.  Incorporate waste generation types and amounts from other tribal departments that manage or generate waste into the overall planning and management of the solid waste program.  </v>
      </c>
      <c r="C127" s="164"/>
      <c r="D127" s="164"/>
      <c r="E127" s="164"/>
      <c r="F127" s="164"/>
    </row>
    <row r="128" spans="1:6" ht="29.45" customHeight="1" x14ac:dyDescent="0.2">
      <c r="A128" s="106" t="str">
        <f t="shared" si="6"/>
        <v xml:space="preserve">Evaluation Criteria: </v>
      </c>
      <c r="B128" s="179" t="str">
        <f>Coordination!B17</f>
        <v>Effective outreach is made to stakeholders regarding rates, services, billing and collection policies, etc. and stakeholders support the program.</v>
      </c>
      <c r="C128" s="179"/>
      <c r="D128" s="179"/>
      <c r="E128" s="179"/>
      <c r="F128" s="46">
        <f>IF(Key!P22=Key!$C$7,Key!$B$7,Key!P22)</f>
        <v>0</v>
      </c>
    </row>
    <row r="129" spans="1:26" ht="55.9" customHeight="1" thickBot="1" x14ac:dyDescent="0.25">
      <c r="A129" s="107" t="str">
        <f t="shared" si="6"/>
        <v>Recommendation:</v>
      </c>
      <c r="B129" s="164" t="str">
        <f>IF(F128=Key!$B$7,Key!$B$7,IF(F128&lt;=$X$7,Recom!$B91,IF(F128&lt;=$X$8,Recom!$B92,Recom!$B93)))</f>
        <v>Recommendations for how to develop of a community outreach and public education program are included in Chapter 6 of the Tribal Decision Maker's Guide to Solid Waste Management, http://www.epa.gov/epawaste/wyl/tribal/tribalguide.htm.  This document also includes a comparison of various outreach methods and references for additional resources.</v>
      </c>
      <c r="C129" s="164"/>
      <c r="D129" s="164"/>
      <c r="E129" s="164"/>
      <c r="F129" s="164"/>
    </row>
    <row r="130" spans="1:26" ht="29.45" customHeight="1" x14ac:dyDescent="0.2">
      <c r="A130" s="106" t="str">
        <f t="shared" si="6"/>
        <v xml:space="preserve">Evaluation Criteria: </v>
      </c>
      <c r="B130" s="179" t="str">
        <f>Coordination!B25</f>
        <v>The Tribe coordinates with other jurisdictions for service (such as County, private haulers, etc.) as appropriate.</v>
      </c>
      <c r="C130" s="179"/>
      <c r="D130" s="179"/>
      <c r="E130" s="179"/>
      <c r="F130" s="46">
        <f>IF(Key!U22=Key!$C$7,Key!$B$7,Key!U22)</f>
        <v>0</v>
      </c>
    </row>
    <row r="131" spans="1:26" ht="82.15" customHeight="1" thickBot="1" x14ac:dyDescent="0.25">
      <c r="A131" s="107" t="str">
        <f t="shared" si="6"/>
        <v>Recommendation:</v>
      </c>
      <c r="B131" s="164" t="str">
        <f>IF(F130=Key!$B$7,Key!$B$7,IF(F130&lt;=$X$7,Recom!$B95,IF(F130&lt;=$X$8,Recom!$B96,Recom!$B97)))</f>
        <v>Consider coordination with nearby regional partners.  Review EPA guidance document, Joining Forces on Solid Waste Management: Regionalization Is Working in Rural and Small Communities, http://www.epa.gov/wastes/nonhaz/municipal/pubs/jforce1.pdf.</v>
      </c>
      <c r="C131" s="164"/>
      <c r="D131" s="164"/>
      <c r="E131" s="164"/>
      <c r="F131" s="164"/>
    </row>
    <row r="132" spans="1:26" ht="16.149999999999999" customHeight="1" x14ac:dyDescent="0.2">
      <c r="A132" s="44"/>
      <c r="B132" s="21"/>
      <c r="C132" s="21"/>
      <c r="D132" s="21"/>
    </row>
    <row r="133" spans="1:26" ht="16.149999999999999" customHeight="1" x14ac:dyDescent="0.2"/>
    <row r="134" spans="1:26" ht="16.149999999999999" customHeight="1" x14ac:dyDescent="0.2">
      <c r="A134" s="181" t="str">
        <f>Key!B23</f>
        <v>Compliance &amp; Enforcement</v>
      </c>
      <c r="B134" s="181"/>
      <c r="C134" s="181"/>
      <c r="D134" s="181"/>
      <c r="E134" s="181"/>
      <c r="F134" s="181"/>
      <c r="Y134" s="24"/>
      <c r="Z134" s="24"/>
    </row>
    <row r="135" spans="1:26" ht="16.149999999999999" customHeight="1" thickBot="1" x14ac:dyDescent="0.25">
      <c r="F135" s="12" t="str">
        <f>F$12</f>
        <v>% of Total Applicable</v>
      </c>
    </row>
    <row r="136" spans="1:26" ht="16.149999999999999" customHeight="1" x14ac:dyDescent="0.2">
      <c r="A136" s="13" t="str">
        <f>Key!E34</f>
        <v>Total Compliance &amp; Enforcement Score (30 Possible Points)</v>
      </c>
      <c r="B136" s="99"/>
      <c r="C136" s="99"/>
      <c r="D136" s="99"/>
      <c r="E136" s="5">
        <f>Key!E23</f>
        <v>0</v>
      </c>
      <c r="F136" s="46">
        <f>IF(Key!F23=Key!$C$7,Key!$B$7,Key!F23)</f>
        <v>0</v>
      </c>
    </row>
    <row r="137" spans="1:26" ht="16.149999999999999" customHeight="1" x14ac:dyDescent="0.2">
      <c r="A137" s="26" t="str">
        <f>Key!B34</f>
        <v>Number of "NA" Responses for Compliance &amp; Enforcement</v>
      </c>
      <c r="B137" s="101"/>
      <c r="C137" s="101"/>
      <c r="D137" s="2"/>
      <c r="E137" s="5">
        <f>Key!D23</f>
        <v>0</v>
      </c>
    </row>
    <row r="138" spans="1:26" ht="16.149999999999999" customHeight="1" thickBot="1" x14ac:dyDescent="0.25"/>
    <row r="139" spans="1:26" ht="29.45" customHeight="1" x14ac:dyDescent="0.2">
      <c r="A139" s="106" t="str">
        <f>A49</f>
        <v xml:space="preserve">Evaluation Criteria: </v>
      </c>
      <c r="B139" s="179" t="str">
        <f>'Compliance &amp; Enforcement'!B5</f>
        <v>• Tribal codes are in place and they are effective.
• Tribal entities that manage waste operations are not self-regulated.</v>
      </c>
      <c r="C139" s="169"/>
      <c r="D139" s="169"/>
      <c r="E139" s="169"/>
      <c r="F139" s="46">
        <f>IF(Key!K23=Key!$C$7,Key!$B$7,Key!K23)</f>
        <v>0</v>
      </c>
    </row>
    <row r="140" spans="1:26" ht="95.45" customHeight="1" thickBot="1" x14ac:dyDescent="0.25">
      <c r="A140" s="107" t="str">
        <f t="shared" ref="A140:A142" si="7">A50</f>
        <v>Recommendation:</v>
      </c>
      <c r="B140" s="164" t="str">
        <f>IF(F139=Key!$B$7,Key!$B$7,IF(F139&lt;=$X$7,Recom!$B99,IF(F139&lt;=$X$8,Recom!$B100,Recom!$B101)))</f>
        <v xml:space="preserve">EPA Region 9 offers guidance on developing solid waste codes and ordinances; http://www.epa.gov/region9/waste/tribal/solidwastecode.html.  The website also has model solid waste codes, examples, and recommendations on how to implement and solid waste codes.  </v>
      </c>
      <c r="C140" s="164"/>
      <c r="D140" s="164"/>
      <c r="E140" s="164"/>
      <c r="F140" s="164"/>
    </row>
    <row r="141" spans="1:26" ht="29.45" customHeight="1" x14ac:dyDescent="0.2">
      <c r="A141" s="106" t="str">
        <f t="shared" si="7"/>
        <v xml:space="preserve">Evaluation Criteria: </v>
      </c>
      <c r="B141" s="179" t="str">
        <f>'Compliance &amp; Enforcement'!B19</f>
        <v>A tribal enforcement program is in place and effective (including tribal  laws and a court system that understands and appreciates waste issues).</v>
      </c>
      <c r="C141" s="169"/>
      <c r="D141" s="169"/>
      <c r="E141" s="169"/>
      <c r="F141" s="46">
        <f>IF(Key!P23=Key!$C$7,Key!$B$7,Key!P23)</f>
        <v>0</v>
      </c>
    </row>
    <row r="142" spans="1:26" ht="55.9" customHeight="1" thickBot="1" x14ac:dyDescent="0.25">
      <c r="A142" s="107" t="str">
        <f t="shared" si="7"/>
        <v>Recommendation:</v>
      </c>
      <c r="B142" s="164" t="str">
        <f>IF(F141=Key!$B$7,Key!$B$7,IF(F141&lt;=$X$7,Recom!$B103,IF(F141&lt;=$X$8,Recom!$B104,Recom!$B105)))</f>
        <v>An effective tribal enforcement program is not in place.</v>
      </c>
      <c r="C142" s="164"/>
      <c r="D142" s="164"/>
      <c r="E142" s="164"/>
      <c r="F142" s="164"/>
    </row>
    <row r="147" spans="25:26" x14ac:dyDescent="0.2">
      <c r="Y147" s="26"/>
      <c r="Z147" s="26"/>
    </row>
  </sheetData>
  <sheetProtection selectLockedCells="1" selectUnlockedCells="1"/>
  <customSheetViews>
    <customSheetView guid="{B96E57B6-0AD0-4EDE-BC6E-3CBC04BF3917}" showRuler="0">
      <selection activeCell="F24" sqref="F24"/>
      <pageMargins left="0.75" right="0.75" top="1" bottom="1" header="0.5" footer="0.5"/>
      <pageSetup orientation="portrait" r:id="rId1"/>
      <headerFooter alignWithMargins="0"/>
    </customSheetView>
  </customSheetViews>
  <mergeCells count="71">
    <mergeCell ref="B59:E59"/>
    <mergeCell ref="B58:F58"/>
    <mergeCell ref="B56:F56"/>
    <mergeCell ref="B54:F54"/>
    <mergeCell ref="B55:E55"/>
    <mergeCell ref="B57:E57"/>
    <mergeCell ref="B9:C9"/>
    <mergeCell ref="D7:E7"/>
    <mergeCell ref="D8:E8"/>
    <mergeCell ref="D9:E9"/>
    <mergeCell ref="B53:E53"/>
    <mergeCell ref="B52:F52"/>
    <mergeCell ref="B50:F50"/>
    <mergeCell ref="B141:E141"/>
    <mergeCell ref="B142:F142"/>
    <mergeCell ref="B117:E117"/>
    <mergeCell ref="B115:E115"/>
    <mergeCell ref="A106:F106"/>
    <mergeCell ref="A134:F134"/>
    <mergeCell ref="B139:E139"/>
    <mergeCell ref="B140:F140"/>
    <mergeCell ref="A121:F121"/>
    <mergeCell ref="B130:E130"/>
    <mergeCell ref="B131:F131"/>
    <mergeCell ref="B129:F129"/>
    <mergeCell ref="B128:E128"/>
    <mergeCell ref="B127:F127"/>
    <mergeCell ref="B126:E126"/>
    <mergeCell ref="B118:F118"/>
    <mergeCell ref="B85:E85"/>
    <mergeCell ref="A89:F89"/>
    <mergeCell ref="B86:F86"/>
    <mergeCell ref="B84:F84"/>
    <mergeCell ref="A1:F1"/>
    <mergeCell ref="A3:F3"/>
    <mergeCell ref="A44:F44"/>
    <mergeCell ref="B49:E49"/>
    <mergeCell ref="B51:E51"/>
    <mergeCell ref="B83:E83"/>
    <mergeCell ref="B6:E6"/>
    <mergeCell ref="A11:F11"/>
    <mergeCell ref="A5:F5"/>
    <mergeCell ref="A2:F2"/>
    <mergeCell ref="B7:C7"/>
    <mergeCell ref="B8:C8"/>
    <mergeCell ref="B102:E102"/>
    <mergeCell ref="B100:E100"/>
    <mergeCell ref="B98:E98"/>
    <mergeCell ref="B96:E96"/>
    <mergeCell ref="B94:E94"/>
    <mergeCell ref="B101:F101"/>
    <mergeCell ref="B99:F99"/>
    <mergeCell ref="B97:F97"/>
    <mergeCell ref="B95:F95"/>
    <mergeCell ref="B116:F116"/>
    <mergeCell ref="B114:F114"/>
    <mergeCell ref="B112:F112"/>
    <mergeCell ref="B103:F103"/>
    <mergeCell ref="B113:E113"/>
    <mergeCell ref="B111:E111"/>
    <mergeCell ref="B82:F82"/>
    <mergeCell ref="B71:F71"/>
    <mergeCell ref="B73:F73"/>
    <mergeCell ref="B69:F69"/>
    <mergeCell ref="B60:F60"/>
    <mergeCell ref="A63:F63"/>
    <mergeCell ref="B68:E68"/>
    <mergeCell ref="B70:E70"/>
    <mergeCell ref="B72:E72"/>
    <mergeCell ref="A76:F76"/>
    <mergeCell ref="B81:E81"/>
  </mergeCells>
  <phoneticPr fontId="4" type="noConversion"/>
  <conditionalFormatting sqref="F141 F139 F136 F130 F128 F126 F123 F117 F115 F113 F111 F108 F102 F100 F98 F96 F94 F91 F85 F83 F81 F78 F72 F70 F68 F65 F59 F57 F55 F53 F51 F49 F46 F13:F20">
    <cfRule type="cellIs" dxfId="2" priority="19" stopIfTrue="1" operator="between">
      <formula>0</formula>
      <formula>$X$7</formula>
    </cfRule>
    <cfRule type="cellIs" dxfId="1" priority="20" stopIfTrue="1" operator="between">
      <formula>$Y$7</formula>
      <formula>$X$8</formula>
    </cfRule>
    <cfRule type="cellIs" dxfId="0" priority="21" stopIfTrue="1" operator="between">
      <formula>$Y$8</formula>
      <formula>1</formula>
    </cfRule>
  </conditionalFormatting>
  <printOptions horizontalCentered="1"/>
  <pageMargins left="0.7" right="0.7" top="0.6" bottom="0.6" header="0.4" footer="0.35"/>
  <pageSetup scale="83" orientation="portrait" r:id="rId2"/>
  <headerFooter alignWithMargins="0">
    <oddFooter>&amp;L&amp;A&amp;C&amp;P&amp;RSustainability Evaluation Tool</oddFooter>
  </headerFooter>
  <rowBreaks count="7" manualBreakCount="7">
    <brk id="43" max="5" man="1"/>
    <brk id="62" max="5" man="1"/>
    <brk id="75" max="5" man="1"/>
    <brk id="88" max="5" man="1"/>
    <brk id="105" max="5" man="1"/>
    <brk id="120" max="5" man="1"/>
    <brk id="133" max="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Introduction</vt:lpstr>
      <vt:lpstr>Planning</vt:lpstr>
      <vt:lpstr>Financial Viability</vt:lpstr>
      <vt:lpstr>Management</vt:lpstr>
      <vt:lpstr>Staffing</vt:lpstr>
      <vt:lpstr>Operations</vt:lpstr>
      <vt:lpstr>Coordination</vt:lpstr>
      <vt:lpstr>Compliance &amp; Enforcement</vt:lpstr>
      <vt:lpstr>My Results</vt:lpstr>
      <vt:lpstr>Print Instructions</vt:lpstr>
      <vt:lpstr>Key</vt:lpstr>
      <vt:lpstr>Recom</vt:lpstr>
      <vt:lpstr>Sheet3</vt:lpstr>
      <vt:lpstr>'Compliance &amp; Enforcement'!Print_Area</vt:lpstr>
      <vt:lpstr>Coordination!Print_Area</vt:lpstr>
      <vt:lpstr>'Financial Viability'!Print_Area</vt:lpstr>
      <vt:lpstr>Introduction!Print_Area</vt:lpstr>
      <vt:lpstr>Management!Print_Area</vt:lpstr>
      <vt:lpstr>'My Results'!Print_Area</vt:lpstr>
      <vt:lpstr>Operations!Print_Area</vt:lpstr>
      <vt:lpstr>Planning!Print_Area</vt:lpstr>
      <vt:lpstr>Staffing!Print_Area</vt:lpstr>
      <vt:lpstr>'Compliance &amp; Enforcement'!Print_Titles</vt:lpstr>
      <vt:lpstr>Coordination!Print_Titles</vt:lpstr>
      <vt:lpstr>'Financial Viability'!Print_Titles</vt:lpstr>
      <vt:lpstr>Management!Print_Titles</vt:lpstr>
      <vt:lpstr>'My Results'!Print_Titles</vt:lpstr>
      <vt:lpstr>Operations!Print_Titles</vt:lpstr>
      <vt:lpstr>Planning!Print_Titles</vt:lpstr>
      <vt:lpstr>Staffing!Print_Titles</vt:lpstr>
    </vt:vector>
  </TitlesOfParts>
  <Company>BA&amp;H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Lemier</dc:creator>
  <cp:lastModifiedBy>Christine Arcari</cp:lastModifiedBy>
  <cp:lastPrinted>2015-07-20T11:54:25Z</cp:lastPrinted>
  <dcterms:created xsi:type="dcterms:W3CDTF">2000-05-15T16:39:39Z</dcterms:created>
  <dcterms:modified xsi:type="dcterms:W3CDTF">2017-10-30T16:16:31Z</dcterms:modified>
</cp:coreProperties>
</file>