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24226"/>
  <mc:AlternateContent xmlns:mc="http://schemas.openxmlformats.org/markup-compatibility/2006">
    <mc:Choice Requires="x15">
      <x15ac:absPath xmlns:x15ac="http://schemas.microsoft.com/office/spreadsheetml/2010/11/ac" url="N:\LMOP\2018LMOP_TO-03\Tools\BenefitsCalculator\AVERT2018\FileForWebsite\"/>
    </mc:Choice>
  </mc:AlternateContent>
  <xr:revisionPtr revIDLastSave="0" documentId="13_ncr:1_{C7B2DAF9-7104-4E00-A022-69228BF98282}" xr6:coauthVersionLast="43" xr6:coauthVersionMax="43" xr10:uidLastSave="{00000000-0000-0000-0000-000000000000}"/>
  <bookViews>
    <workbookView xWindow="-108" yWindow="-108" windowWidth="23256" windowHeight="12576" xr2:uid="{00000000-000D-0000-FFFF-FFFF00000000}"/>
  </bookViews>
  <sheets>
    <sheet name="Tool" sheetId="1" r:id="rId1"/>
    <sheet name="CO2 Emission Factors" sheetId="6" r:id="rId2"/>
    <sheet name="Calculations and References" sheetId="2" r:id="rId3"/>
  </sheets>
  <externalReferences>
    <externalReference r:id="rId4"/>
    <externalReference r:id="rId5"/>
  </externalReferences>
  <definedNames>
    <definedName name="anscount" hidden="1">1</definedName>
    <definedName name="ECN_para5">[1]LOOKUP!$A$26</definedName>
    <definedName name="Emission_Factor">#REF!</definedName>
    <definedName name="mTable">[2]MULTIPLIERS!$A$4:$Y$54</definedName>
    <definedName name="_xlnm.Print_Area" localSheetId="2">'Calculations and References'!$A$1:$M$74</definedName>
    <definedName name="_xlnm.Print_Area" localSheetId="0">Tool!$A$1:$L$32</definedName>
    <definedName name="_xlnm.Print_Titles" localSheetId="2">'Calculations and References'!$1:$2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1" l="1"/>
  <c r="A24" i="1" l="1"/>
  <c r="I24" i="1"/>
  <c r="E24" i="1"/>
  <c r="H30" i="1"/>
  <c r="A19" i="1"/>
  <c r="C19" i="1" s="1"/>
  <c r="E30" i="1"/>
  <c r="A3" i="1"/>
  <c r="I19" i="1" l="1"/>
  <c r="D22" i="1"/>
  <c r="D26" i="1"/>
  <c r="K19" i="1"/>
  <c r="G19" i="1"/>
  <c r="D24" i="1"/>
  <c r="L19" i="1" l="1"/>
  <c r="H26" i="1"/>
  <c r="H24" i="1"/>
  <c r="H22" i="1"/>
  <c r="L22" i="1" l="1"/>
  <c r="L24" i="1"/>
  <c r="L26" i="1"/>
</calcChain>
</file>

<file path=xl/sharedStrings.xml><?xml version="1.0" encoding="utf-8"?>
<sst xmlns="http://schemas.openxmlformats.org/spreadsheetml/2006/main" count="129" uniqueCount="111">
  <si>
    <t>Direct Equivalent Emissions Reduced</t>
  </si>
  <si>
    <t>Avoided Equivalent Emissions Reduced</t>
  </si>
  <si>
    <t>Total Equivalent Emissions Reduced</t>
  </si>
  <si>
    <t>or</t>
  </si>
  <si>
    <t>hours/year</t>
  </si>
  <si>
    <t>metric tons/short ton</t>
  </si>
  <si>
    <t>days/year</t>
  </si>
  <si>
    <t>Calculations and References</t>
  </si>
  <si>
    <r>
      <t>Equivalent to any one of the following annual benefits</t>
    </r>
    <r>
      <rPr>
        <b/>
        <sz val="9"/>
        <rFont val="Arial"/>
        <family val="2"/>
      </rPr>
      <t>:</t>
    </r>
  </si>
  <si>
    <t>million standard cubic feet per day (mmscfd)</t>
  </si>
  <si>
    <t>standard cubic feet per minute (scfm)</t>
  </si>
  <si>
    <t xml:space="preserve"> per year)</t>
  </si>
  <si>
    <r>
      <t xml:space="preserve">million metric tons of carbon dioxide </t>
    </r>
    <r>
      <rPr>
        <sz val="8"/>
        <rFont val="Arial"/>
        <family val="2"/>
      </rPr>
      <t>equivalents per year</t>
    </r>
  </si>
  <si>
    <t>tons of methane per year</t>
  </si>
  <si>
    <t>tons of carbon dioxide
per year</t>
  </si>
  <si>
    <t>tons of carbon dioxide per year</t>
  </si>
  <si>
    <t>pounds/short ton</t>
  </si>
  <si>
    <t>pounds methane/standard cubic foot methane</t>
  </si>
  <si>
    <t>standard cubic feet methane/standard cubic foot landfill gas</t>
  </si>
  <si>
    <t>Btu/standard cubic foot natural gas</t>
  </si>
  <si>
    <t>kilowatts/megawatt</t>
  </si>
  <si>
    <t>Btu/kilowatt-hour (weighted average for engines, gas turbines, and boiler/steam turbines)</t>
  </si>
  <si>
    <t>pounds carbon dioxide/standard cubic foot natural gas</t>
  </si>
  <si>
    <t>standard cubic feet/million standard cubic feet</t>
  </si>
  <si>
    <t>metric tons/million metric tons</t>
  </si>
  <si>
    <t>hours/day</t>
  </si>
  <si>
    <t>minutes/hour</t>
  </si>
  <si>
    <t>[Total = Direct + Avoided]</t>
  </si>
  <si>
    <t>[Reduction of methane emitted directly from the landfill]</t>
  </si>
  <si>
    <t>[Offset of carbon dioxide from avoiding the use of fossil fuels]</t>
  </si>
  <si>
    <t>Direct Equivalent Emissions Reduced Calculations for Electricity Generation Projects:</t>
  </si>
  <si>
    <t>Avoided Equivalent Emissions Reduced Calculations for Electricity Generation Projects:</t>
  </si>
  <si>
    <r>
      <t>tons CO</t>
    </r>
    <r>
      <rPr>
        <vertAlign val="subscript"/>
        <sz val="10"/>
        <rFont val="Arial"/>
        <family val="2"/>
      </rPr>
      <t>2</t>
    </r>
    <r>
      <rPr>
        <sz val="10"/>
        <rFont val="Arial"/>
        <family val="2"/>
      </rPr>
      <t>/yr = MMTCO</t>
    </r>
    <r>
      <rPr>
        <vertAlign val="subscript"/>
        <sz val="10"/>
        <rFont val="Arial"/>
        <family val="2"/>
      </rPr>
      <t>2</t>
    </r>
    <r>
      <rPr>
        <sz val="10"/>
        <rFont val="Arial"/>
        <family val="2"/>
      </rPr>
      <t>E/yr * (1E+06 metric tons/million metric tons) / (0.9072 metric tons/short ton)</t>
    </r>
  </si>
  <si>
    <t>Conversion Factors</t>
  </si>
  <si>
    <t>Methane Conversions</t>
  </si>
  <si>
    <t>Heating Values and Heat Rates</t>
  </si>
  <si>
    <t>Emission Factors</t>
  </si>
  <si>
    <t>Global Warming Potentials (GWPs)</t>
  </si>
  <si>
    <t>Factors Used in the Calculations:</t>
  </si>
  <si>
    <r>
      <t>Btu/standard cubic foot methane</t>
    </r>
    <r>
      <rPr>
        <sz val="8"/>
        <rFont val="Arial"/>
        <family val="2"/>
      </rPr>
      <t/>
    </r>
  </si>
  <si>
    <r>
      <t xml:space="preserve">[Ref: </t>
    </r>
    <r>
      <rPr>
        <i/>
        <sz val="8"/>
        <rFont val="Arial"/>
        <family val="2"/>
      </rPr>
      <t>Chemical Engineers’ Handbook</t>
    </r>
    <r>
      <rPr>
        <sz val="8"/>
        <rFont val="Arial"/>
        <family val="2"/>
      </rPr>
      <t>. John H Perry, ed. McGraw-Hill Book Company: New York, 1963. Pg 9-9.]</t>
    </r>
  </si>
  <si>
    <t>References</t>
  </si>
  <si>
    <t>kilowatt-hours per household (average annual electricity usage)</t>
  </si>
  <si>
    <t>gross capacity factor for generation units of electricity projects (to account for availability and operating load)</t>
  </si>
  <si>
    <t>net capacity factor for generation units of electricity projects (to account for availability, operating load, and parasitic losses)</t>
  </si>
  <si>
    <t>Capacity and Other Factors</t>
  </si>
  <si>
    <t>Environmental and Energy Benefit Equivalencies:</t>
  </si>
  <si>
    <t>Emission Reductions and Environmental and Energy Benefits for Landfill Gas Energy Projects</t>
  </si>
  <si>
    <t>Environmental Benefits</t>
  </si>
  <si>
    <t>factor for power delivered to households for electricity projects (to account for transmission and distribution losses)</t>
  </si>
  <si>
    <t>gross capacity factor for direct-use projects (to account for availability of landfill gas)</t>
  </si>
  <si>
    <t>Direct Equivalent Emissions Reduced Calculations for Direct-Use Projects:</t>
  </si>
  <si>
    <t>Avoided Equivalent Emissions Reduced Calculations for Direct-Use Projects:</t>
  </si>
  <si>
    <t>View Calculations and References</t>
  </si>
  <si>
    <t>Return to Tool</t>
  </si>
  <si>
    <t xml:space="preserve">         For electricity generation projects,
         enter megawatt (MW) capacity:</t>
  </si>
  <si>
    <t xml:space="preserve">     For direct-use projects,
     enter landfill gas utilized by project:</t>
  </si>
  <si>
    <t xml:space="preserve">     - OR -</t>
  </si>
  <si>
    <r>
      <t>MMTCO</t>
    </r>
    <r>
      <rPr>
        <b/>
        <vertAlign val="subscript"/>
        <sz val="10"/>
        <color indexed="17"/>
        <rFont val="Arial"/>
        <family val="2"/>
      </rPr>
      <t>2</t>
    </r>
    <r>
      <rPr>
        <b/>
        <sz val="10"/>
        <color indexed="17"/>
        <rFont val="Arial"/>
        <family val="2"/>
      </rPr>
      <t>E/yr</t>
    </r>
  </si>
  <si>
    <r>
      <t>tons CH</t>
    </r>
    <r>
      <rPr>
        <b/>
        <vertAlign val="subscript"/>
        <sz val="10"/>
        <color indexed="17"/>
        <rFont val="Arial"/>
        <family val="2"/>
      </rPr>
      <t>4</t>
    </r>
    <r>
      <rPr>
        <b/>
        <sz val="10"/>
        <color indexed="17"/>
        <rFont val="Arial"/>
        <family val="2"/>
      </rPr>
      <t>/yr</t>
    </r>
  </si>
  <si>
    <r>
      <t>tons CO</t>
    </r>
    <r>
      <rPr>
        <b/>
        <vertAlign val="subscript"/>
        <sz val="10"/>
        <color indexed="17"/>
        <rFont val="Arial"/>
        <family val="2"/>
      </rPr>
      <t>2</t>
    </r>
    <r>
      <rPr>
        <b/>
        <sz val="10"/>
        <color indexed="17"/>
        <rFont val="Arial"/>
        <family val="2"/>
      </rPr>
      <t>/yr</t>
    </r>
  </si>
  <si>
    <r>
      <t>Energy Benefits</t>
    </r>
    <r>
      <rPr>
        <sz val="10"/>
        <rFont val="Arial"/>
        <family val="2"/>
      </rPr>
      <t xml:space="preserve"> (based on project size entered)</t>
    </r>
    <r>
      <rPr>
        <b/>
        <sz val="10"/>
        <rFont val="Arial"/>
        <family val="2"/>
      </rPr>
      <t>:</t>
    </r>
  </si>
  <si>
    <t>cubic feet of natural gas per household (average annual household heating usage; transmission and distribution losses considered negligible)</t>
  </si>
  <si>
    <t>• CO2 emissions from __ gallons of gasoline consumed:</t>
  </si>
  <si>
    <t>metric tons carbon dioxide sequestered annually by one acre of average U.S. forest</t>
  </si>
  <si>
    <t>• Carbon sequestered by __ acres of U.S. forests in one year:</t>
  </si>
  <si>
    <t>GWP of methane [updated July 2014 to reflect the Fourth Assessment Report of the Intergovernmental Panel on Climate Change (IPCC)]</t>
  </si>
  <si>
    <r>
      <t>MMTCO</t>
    </r>
    <r>
      <rPr>
        <vertAlign val="subscript"/>
        <sz val="10"/>
        <rFont val="Arial"/>
        <family val="2"/>
      </rPr>
      <t>2</t>
    </r>
    <r>
      <rPr>
        <sz val="10"/>
        <rFont val="Arial"/>
        <family val="2"/>
      </rPr>
      <t>E/yr = megawatts (MW) of generating capacity * 0.93 [gross capacity factor] * (8,760 hours/year) * (1,000 kilowatts/megawatt) *
(11,700 Btu/kilowatt-hour) / (1,012 Btu/standard cubic foot methane) * (0.0423 pounds methane/standard cubic foot methane) / (2,000 pounds/short ton) *
(0.9072 metric tons/short ton) / (1E+06 metric tons/million metric tons) * 25 [GWP of methane]</t>
    </r>
  </si>
  <si>
    <r>
      <t>tons CH</t>
    </r>
    <r>
      <rPr>
        <vertAlign val="subscript"/>
        <sz val="10"/>
        <rFont val="Arial"/>
        <family val="2"/>
      </rPr>
      <t>4</t>
    </r>
    <r>
      <rPr>
        <sz val="10"/>
        <rFont val="Arial"/>
        <family val="2"/>
      </rPr>
      <t>/yr = MMTCO</t>
    </r>
    <r>
      <rPr>
        <vertAlign val="subscript"/>
        <sz val="10"/>
        <rFont val="Arial"/>
        <family val="2"/>
      </rPr>
      <t>2</t>
    </r>
    <r>
      <rPr>
        <sz val="10"/>
        <rFont val="Arial"/>
        <family val="2"/>
      </rPr>
      <t>E/yr * (1E+06 metric tons/million metric tons) / (0.9072 metric tons/short ton) / 25 [GWP of methane]</t>
    </r>
  </si>
  <si>
    <r>
      <t>MMTCO</t>
    </r>
    <r>
      <rPr>
        <vertAlign val="subscript"/>
        <sz val="10"/>
        <rFont val="Arial"/>
        <family val="2"/>
      </rPr>
      <t>2</t>
    </r>
    <r>
      <rPr>
        <sz val="10"/>
        <rFont val="Arial"/>
        <family val="2"/>
      </rPr>
      <t>E/yr = million standard cubic feet per day (mmscfd) of LFG utilized * (365 days/year) * (1E+06 standard cubic feet/million standard cubic feet) *
(0.5 standard cubic feet methane/standard cubic foot landfill gas) * (0.0423 pounds methane/standard cubic foot methane) / (2,000 pounds/short ton) *
(0.9072 metric tons/short ton) / (1E+06 metric tons/million metric tons) * 25 [GWP of methane]</t>
    </r>
  </si>
  <si>
    <r>
      <t>MMTCO</t>
    </r>
    <r>
      <rPr>
        <vertAlign val="subscript"/>
        <sz val="10"/>
        <rFont val="Arial"/>
        <family val="2"/>
      </rPr>
      <t>2</t>
    </r>
    <r>
      <rPr>
        <sz val="10"/>
        <rFont val="Arial"/>
        <family val="2"/>
      </rPr>
      <t>E/yr = million standard cubic feet per day (mmscfd) of LFG utilized * 0.90 [gross capacity factor] * (365 days/year) *
(1E+06 standard cubic feet/million standard cubic feet) * (0.5 standard cubic feet methane/standard cubic foot landfill gas) *
(1,012 Btu/standard cubic foot methane) / (1,050 Btu/standard cubic foot natural gas) * (0.12037 pounds carbon dioxide/standard cubic foot natural gas) /
(2,000 pounds/short ton) * (0.9072 metric tons/short ton) / (1E+06 metric tons/million metric tons)</t>
    </r>
  </si>
  <si>
    <t>metric tons carbon dioxide emitted per railcar of coal burned</t>
  </si>
  <si>
    <t>metric tons carbon dioxide emitted per barrel of oil consumed</t>
  </si>
  <si>
    <t>metric tons carbon dioxide emitted per gallon of gasoline consumed</t>
  </si>
  <si>
    <r>
      <t xml:space="preserve">[Ref: </t>
    </r>
    <r>
      <rPr>
        <i/>
        <sz val="8"/>
        <rFont val="Arial"/>
        <family val="2"/>
      </rPr>
      <t>Compilation of Air Pollutant Emission Factors (AP-42)</t>
    </r>
    <r>
      <rPr>
        <sz val="8"/>
        <rFont val="Arial"/>
        <family val="2"/>
      </rPr>
      <t>. US EPA. Volume 1, Fifth Edition. Sept 1985. App. A, Pg A-6.]</t>
    </r>
  </si>
  <si>
    <r>
      <t>https://www.epa.gov/ttn/chief/ap42/appendix/appa.pdf</t>
    </r>
    <r>
      <rPr>
        <sz val="8"/>
        <rFont val="Arial"/>
        <family val="2"/>
      </rPr>
      <t xml:space="preserve"> (PDF, 32 pp, 104K)</t>
    </r>
  </si>
  <si>
    <t>Regional Grid Carbon Dioxide Avoided Emission Factors</t>
  </si>
  <si>
    <t>National Average</t>
  </si>
  <si>
    <t>varies</t>
  </si>
  <si>
    <t>Upper Midwest</t>
  </si>
  <si>
    <t>Texas</t>
  </si>
  <si>
    <t>Southwest</t>
  </si>
  <si>
    <t>Southeast</t>
  </si>
  <si>
    <t>Rocky Mountains</t>
  </si>
  <si>
    <t>Northwest</t>
  </si>
  <si>
    <t>Northeast</t>
  </si>
  <si>
    <t>Lower Midwest</t>
  </si>
  <si>
    <t>Great Lakes / Mid-Atlantic</t>
  </si>
  <si>
    <t>California</t>
  </si>
  <si>
    <t xml:space="preserve">https://www.epa.gov/statelocalenergy/avoided-emission-factors-generated-avert  </t>
  </si>
  <si>
    <t>AVERT Region</t>
  </si>
  <si>
    <t>https://www.gpo.gov/fdsys/pkg/FR-2013-11-29/pdf/2013-27996.pdf</t>
  </si>
  <si>
    <t>[Ref: 2013 Revisions to the Greenhouse Gas Reporting Rule. U.S. EPA. Nov. 2013. Table C-1.</t>
  </si>
  <si>
    <r>
      <t>Conversion from kg CO</t>
    </r>
    <r>
      <rPr>
        <vertAlign val="subscript"/>
        <sz val="8"/>
        <rFont val="Arial"/>
        <family val="2"/>
      </rPr>
      <t>2</t>
    </r>
    <r>
      <rPr>
        <sz val="8"/>
        <rFont val="Arial"/>
        <family val="2"/>
      </rPr>
      <t>/mmBtu assumed weighted national average for heating value of 1,029 Btu/scf.]</t>
    </r>
  </si>
  <si>
    <r>
      <rPr>
        <b/>
        <sz val="10"/>
        <color rgb="FF0000FF"/>
        <rFont val="Arial"/>
        <family val="2"/>
      </rPr>
      <t xml:space="preserve">Instructions:  </t>
    </r>
    <r>
      <rPr>
        <sz val="10"/>
        <color rgb="FF0000FF"/>
        <rFont val="Arial"/>
        <family val="2"/>
      </rPr>
      <t>This calculator estimates the direct methane, avoided carbon dioxide and total GHG reductions attributable to an LFG energy project for the current year, calculated from the project size entered by the user.  Estimates can be calculated for two types of LFG energy projects: (1) Electricity and (2) Direct-use.  For electricity projects, users may either select the AVERT region where the project is located or use the national average value.  Additional information about the AVERT regions and national average value as well as equations and references for all calculations in this tool are available in the final two tabs of this file.</t>
    </r>
  </si>
  <si>
    <r>
      <t>Select the AVERT region for the location of the electricity project. As an alternative, you may use the national average value. (See 'CO</t>
    </r>
    <r>
      <rPr>
        <vertAlign val="subscript"/>
        <sz val="10"/>
        <color indexed="17"/>
        <rFont val="Arial"/>
        <family val="2"/>
      </rPr>
      <t>2</t>
    </r>
    <r>
      <rPr>
        <sz val="10"/>
        <color indexed="17"/>
        <rFont val="Arial"/>
        <family val="2"/>
      </rPr>
      <t xml:space="preserve"> Emission Factors' tab for map and names of AVERT regions.):</t>
    </r>
  </si>
  <si>
    <t xml:space="preserve">These LFG electricity avoided emission factors are based on the AVERT factors for Uniform Energy Efficiency (EE). Uniform EE is a local (distributed) energy resource that replaces centrally generated power and the factors include an upward adjustment to account for avoided line loss. These factors represent consistent energy savings throughout the year. Similarly, most LFG electricity projects are a local distribution-level resource that provides a constant energy savings. </t>
  </si>
  <si>
    <r>
      <t xml:space="preserve">• For households:  </t>
    </r>
    <r>
      <rPr>
        <i/>
        <sz val="8"/>
        <rFont val="Arial"/>
        <family val="2"/>
      </rPr>
      <t>2015 Residential Energy Consumption Survey: Consumption &amp; Expenditures Tables</t>
    </r>
    <r>
      <rPr>
        <sz val="8"/>
        <rFont val="Arial"/>
        <family val="2"/>
      </rPr>
      <t xml:space="preserve"> (Release date May 31, 2018). US DOE/EIA. Table CE2.1.</t>
    </r>
  </si>
  <si>
    <t>Last Updated: June 2019</t>
  </si>
  <si>
    <t>https://www.eia.gov/consumption/residential/data/2015/index.php?view=consumption</t>
  </si>
  <si>
    <r>
      <rPr>
        <sz val="8"/>
        <rFont val="Arial"/>
        <family val="2"/>
      </rPr>
      <t xml:space="preserve">• For acres of forest:  Greenhouse Gas Equivalencies Calculator at </t>
    </r>
    <r>
      <rPr>
        <u/>
        <sz val="8"/>
        <color indexed="12"/>
        <rFont val="Arial"/>
        <family val="2"/>
      </rPr>
      <t>https://www.epa.gov/energy/ghg-equivalencies-calculator-calculations-and-references#pineforests</t>
    </r>
  </si>
  <si>
    <r>
      <rPr>
        <sz val="8"/>
        <rFont val="Arial"/>
        <family val="2"/>
      </rPr>
      <t xml:space="preserve">• For railcars of coal:  Greenhouse Gas Equivalencies Calculator at </t>
    </r>
    <r>
      <rPr>
        <u/>
        <sz val="8"/>
        <color indexed="12"/>
        <rFont val="Arial"/>
        <family val="2"/>
      </rPr>
      <t>https://www.epa.gov/energy/ghg-equivalencies-calculator-calculations-and-references#railcars</t>
    </r>
  </si>
  <si>
    <r>
      <rPr>
        <sz val="8"/>
        <rFont val="Arial"/>
        <family val="2"/>
      </rPr>
      <t xml:space="preserve">• For barrels of oil:  Greenhouse Gas Equivalencies Calculator at </t>
    </r>
    <r>
      <rPr>
        <u/>
        <sz val="8"/>
        <color indexed="12"/>
        <rFont val="Arial"/>
        <family val="2"/>
      </rPr>
      <t>https://www.epa.gov/energy/ghg-equivalencies-calculator-calculations-and-references#oil</t>
    </r>
  </si>
  <si>
    <r>
      <rPr>
        <sz val="8"/>
        <rFont val="Arial"/>
        <family val="2"/>
      </rPr>
      <t xml:space="preserve">• For gallons of gasoline:  Greenhouse Gas Equivalencies Calculator at </t>
    </r>
    <r>
      <rPr>
        <u/>
        <sz val="8"/>
        <color indexed="12"/>
        <rFont val="Arial"/>
        <family val="2"/>
      </rPr>
      <t>https://www.epa.gov/energy/ghg-equivalencies-calculator-calculations-and-references#gasoline</t>
    </r>
  </si>
  <si>
    <r>
      <rPr>
        <sz val="10"/>
        <rFont val="Arial"/>
        <family val="2"/>
      </rPr>
      <t xml:space="preserve">For additional environmental benefit options, view the </t>
    </r>
    <r>
      <rPr>
        <u/>
        <sz val="10"/>
        <color indexed="12"/>
        <rFont val="Arial"/>
        <family val="2"/>
      </rPr>
      <t>Greenhouse Gas Equivalencies Calculator</t>
    </r>
    <r>
      <rPr>
        <sz val="10"/>
        <rFont val="Arial"/>
        <family val="2"/>
      </rPr>
      <t xml:space="preserve"> on EPA's Energy and the Environment website.</t>
    </r>
  </si>
  <si>
    <r>
      <t>The EPA developed a set of regional emission factors based on the AVoided Emissions and geneRation Tool (AVERT). The factors can be used to evaluate the carbon dioxide (CO</t>
    </r>
    <r>
      <rPr>
        <vertAlign val="subscript"/>
        <sz val="11"/>
        <rFont val="Calibri"/>
        <family val="2"/>
        <scheme val="minor"/>
      </rPr>
      <t>2</t>
    </r>
    <r>
      <rPr>
        <sz val="11"/>
        <rFont val="Calibri"/>
        <family val="2"/>
        <scheme val="minor"/>
      </rPr>
      <t xml:space="preserve">) emissions avoided at electric power plants by renewable energy policies and programs, such as LFG energy. 
This LMOP LFG Energy Benefits Calculator uses AVERT values for year 2018. See the map below of AVERT regions to determine the appropriate region for the LFG energy project location for which you are calculating emission reductions and environmental and energy benefits. As an alternative to a regional value, you may select the national average value which reflects a weighted average of the avoided emission rates of AVERT's 10 regions. Averages are weighted by the fraction of 2018 fossil generation in each region. Note, when using an emission factor for future years (i.e., 2019 to 2023), any retirements or additions that may take place in that future year are not included the calculation. AVERT factors are not available for Alaska, Hawaii or the U.S. Territories. More information about AVERT is available at: </t>
    </r>
  </si>
  <si>
    <r>
      <t>2018 Avoided CO</t>
    </r>
    <r>
      <rPr>
        <b/>
        <vertAlign val="subscript"/>
        <sz val="9"/>
        <rFont val="Calibri"/>
        <family val="2"/>
        <scheme val="minor"/>
      </rPr>
      <t>2</t>
    </r>
    <r>
      <rPr>
        <b/>
        <sz val="9"/>
        <rFont val="Calibri"/>
        <family val="2"/>
        <scheme val="minor"/>
      </rPr>
      <t xml:space="preserve"> Rate 
(lbs/MWh, Uniform EE)</t>
    </r>
  </si>
  <si>
    <r>
      <t>pounds carbon dioxide/kilowatt-hour; regional grid factors for 2018 from EPA's AVERT (see 'CO</t>
    </r>
    <r>
      <rPr>
        <vertAlign val="subscript"/>
        <sz val="10"/>
        <rFont val="Arial"/>
        <family val="2"/>
      </rPr>
      <t>2</t>
    </r>
    <r>
      <rPr>
        <sz val="10"/>
        <rFont val="Arial"/>
        <family val="2"/>
      </rPr>
      <t xml:space="preserve"> Emission Factors' tab)</t>
    </r>
  </si>
  <si>
    <t>pounds carbon dioxide/kilowatt-hour (estimated national average electric power plant emission rate for 2018 from EPA's AVERT)</t>
  </si>
  <si>
    <r>
      <t>MMTCO</t>
    </r>
    <r>
      <rPr>
        <vertAlign val="subscript"/>
        <sz val="10"/>
        <rFont val="Arial"/>
        <family val="2"/>
      </rPr>
      <t>2</t>
    </r>
    <r>
      <rPr>
        <sz val="10"/>
        <rFont val="Arial"/>
        <family val="2"/>
      </rPr>
      <t>E/yr = megawatts (MW) of generating capacity * 0.85 [net capacity factor] * (8,760 hours/year) * (1,000 kilowatts/megawatt) *
(regional or national grid factor for 2018) / (2,000 pounds/short ton) * (0.9072 metric tons/short ton) / (1E+06 metric tons/million metric tons)</t>
    </r>
  </si>
  <si>
    <r>
      <rPr>
        <sz val="8"/>
        <rFont val="Arial"/>
        <family val="2"/>
      </rPr>
      <t xml:space="preserve">Environmental factors are from the Greenhouse Gas Equivalencies Calculator on EPA's Energy and the Environment website at </t>
    </r>
    <r>
      <rPr>
        <u/>
        <sz val="8"/>
        <color indexed="12"/>
        <rFont val="Arial"/>
        <family val="2"/>
      </rPr>
      <t xml:space="preserve">
https://www.epa.gov/energy/greenhouse-gas-equivalencies-calculator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</si>
</sst>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00"/>
    <numFmt numFmtId="165" formatCode="0.0"/>
    <numFmt numFmtId="166" formatCode="0.0000"/>
    <numFmt numFmtId="167" formatCode="0.00000"/>
    <numFmt numFmtId="168" formatCode="0E+00"/>
  </numFmts>
  <fonts count="41" x14ac:knownFonts="1">
    <font>
      <sz val="10"/>
      <name val="Arial"/>
    </font>
    <font>
      <sz val="11"/>
      <color theme="1"/>
      <name val="Calibri"/>
      <family val="2"/>
      <scheme val="minor"/>
    </font>
    <font>
      <sz val="12"/>
      <name val="Arial"/>
      <family val="2"/>
    </font>
    <font>
      <b/>
      <sz val="10"/>
      <name val="Arial"/>
      <family val="2"/>
    </font>
    <font>
      <sz val="10"/>
      <name val="Arial"/>
      <family val="2"/>
    </font>
    <font>
      <sz val="8"/>
      <name val="Arial"/>
      <family val="2"/>
    </font>
    <font>
      <u/>
      <sz val="10"/>
      <color indexed="12"/>
      <name val="Arial"/>
      <family val="2"/>
    </font>
    <font>
      <b/>
      <sz val="9"/>
      <name val="Arial"/>
      <family val="2"/>
    </font>
    <font>
      <sz val="14"/>
      <name val="Arial"/>
      <family val="2"/>
    </font>
    <font>
      <sz val="8"/>
      <name val="Arial"/>
      <family val="2"/>
    </font>
    <font>
      <b/>
      <sz val="10"/>
      <color indexed="10"/>
      <name val="Arial"/>
      <family val="2"/>
    </font>
    <font>
      <vertAlign val="subscript"/>
      <sz val="10"/>
      <name val="Arial"/>
      <family val="2"/>
    </font>
    <font>
      <i/>
      <sz val="8"/>
      <name val="Arial"/>
      <family val="2"/>
    </font>
    <font>
      <u/>
      <sz val="10"/>
      <name val="Arial"/>
      <family val="2"/>
    </font>
    <font>
      <u/>
      <sz val="8"/>
      <name val="Arial"/>
      <family val="2"/>
    </font>
    <font>
      <u/>
      <sz val="9"/>
      <name val="Arial"/>
      <family val="2"/>
    </font>
    <font>
      <u/>
      <sz val="9"/>
      <name val="Arial"/>
      <family val="2"/>
    </font>
    <font>
      <sz val="10"/>
      <color indexed="17"/>
      <name val="Arial"/>
      <family val="2"/>
    </font>
    <font>
      <b/>
      <sz val="10"/>
      <color indexed="17"/>
      <name val="Arial"/>
      <family val="2"/>
    </font>
    <font>
      <b/>
      <vertAlign val="subscript"/>
      <sz val="10"/>
      <color indexed="17"/>
      <name val="Arial"/>
      <family val="2"/>
    </font>
    <font>
      <sz val="8"/>
      <color indexed="17"/>
      <name val="Arial"/>
      <family val="2"/>
    </font>
    <font>
      <sz val="9"/>
      <color indexed="17"/>
      <name val="Arial"/>
      <family val="2"/>
    </font>
    <font>
      <sz val="10"/>
      <color indexed="12"/>
      <name val="Arial"/>
      <family val="2"/>
    </font>
    <font>
      <u/>
      <sz val="8"/>
      <color indexed="12"/>
      <name val="Arial"/>
      <family val="2"/>
    </font>
    <font>
      <u/>
      <sz val="10"/>
      <color rgb="FF0000FF"/>
      <name val="Arial"/>
      <family val="2"/>
    </font>
    <font>
      <u/>
      <sz val="7.5"/>
      <color indexed="12"/>
      <name val="Arial"/>
      <family val="2"/>
    </font>
    <font>
      <sz val="9"/>
      <color rgb="FF000000"/>
      <name val="Calibri"/>
      <family val="2"/>
      <scheme val="minor"/>
    </font>
    <font>
      <b/>
      <sz val="9"/>
      <color rgb="FF000000"/>
      <name val="Calibri"/>
      <family val="2"/>
      <scheme val="minor"/>
    </font>
    <font>
      <i/>
      <sz val="9"/>
      <color rgb="FF000000"/>
      <name val="Calibri"/>
      <family val="2"/>
      <scheme val="minor"/>
    </font>
    <font>
      <b/>
      <sz val="18"/>
      <name val="Calibri"/>
      <family val="2"/>
      <scheme val="minor"/>
    </font>
    <font>
      <vertAlign val="subscript"/>
      <sz val="10"/>
      <color indexed="17"/>
      <name val="Arial"/>
      <family val="2"/>
    </font>
    <font>
      <sz val="11"/>
      <name val="Calibri"/>
      <family val="2"/>
      <scheme val="minor"/>
    </font>
    <font>
      <vertAlign val="subscript"/>
      <sz val="11"/>
      <name val="Calibri"/>
      <family val="2"/>
      <scheme val="minor"/>
    </font>
    <font>
      <vertAlign val="subscript"/>
      <sz val="8"/>
      <name val="Arial"/>
      <family val="2"/>
    </font>
    <font>
      <sz val="10"/>
      <color rgb="FF0000FF"/>
      <name val="Arial"/>
      <family val="2"/>
    </font>
    <font>
      <b/>
      <sz val="10"/>
      <color rgb="FF0000FF"/>
      <name val="Arial"/>
      <family val="2"/>
    </font>
    <font>
      <sz val="10"/>
      <color rgb="FFFF0000"/>
      <name val="Arial"/>
      <family val="2"/>
    </font>
    <font>
      <b/>
      <sz val="9"/>
      <name val="Calibri"/>
      <family val="2"/>
      <scheme val="minor"/>
    </font>
    <font>
      <b/>
      <vertAlign val="subscript"/>
      <sz val="9"/>
      <name val="Calibri"/>
      <family val="2"/>
      <scheme val="minor"/>
    </font>
    <font>
      <sz val="10"/>
      <name val="Calibri"/>
      <family val="2"/>
      <scheme val="minor"/>
    </font>
    <font>
      <sz val="9"/>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80D1B0"/>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17"/>
      </left>
      <right style="thin">
        <color indexed="17"/>
      </right>
      <top style="thin">
        <color indexed="17"/>
      </top>
      <bottom style="thin">
        <color indexed="17"/>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s>
  <cellStyleXfs count="7">
    <xf numFmtId="0" fontId="0" fillId="0" borderId="0"/>
    <xf numFmtId="0" fontId="6" fillId="0" borderId="0" applyNumberFormat="0" applyFill="0" applyBorder="0" applyAlignment="0" applyProtection="0">
      <alignment vertical="top"/>
      <protection locked="0"/>
    </xf>
    <xf numFmtId="3" fontId="4" fillId="0" borderId="0"/>
    <xf numFmtId="0" fontId="2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 fillId="0" borderId="0"/>
    <xf numFmtId="0" fontId="1" fillId="0" borderId="0"/>
  </cellStyleXfs>
  <cellXfs count="235">
    <xf numFmtId="0" fontId="0" fillId="0" borderId="0" xfId="0"/>
    <xf numFmtId="0" fontId="3" fillId="0" borderId="0" xfId="0" applyFont="1" applyAlignment="1">
      <alignment horizontal="center"/>
    </xf>
    <xf numFmtId="0" fontId="3" fillId="0" borderId="0" xfId="0" applyFont="1" applyAlignment="1">
      <alignment horizontal="centerContinuous"/>
    </xf>
    <xf numFmtId="0" fontId="2" fillId="0" borderId="0" xfId="0" applyFont="1" applyAlignment="1">
      <alignment horizontal="centerContinuous"/>
    </xf>
    <xf numFmtId="0" fontId="0" fillId="0" borderId="0" xfId="0" applyAlignment="1">
      <alignment horizontal="centerContinuous"/>
    </xf>
    <xf numFmtId="0" fontId="4" fillId="0" borderId="0" xfId="0" applyFont="1" applyAlignment="1">
      <alignment horizontal="centerContinuous"/>
    </xf>
    <xf numFmtId="0" fontId="0" fillId="0" borderId="0" xfId="0" applyAlignment="1">
      <alignment horizontal="right"/>
    </xf>
    <xf numFmtId="0" fontId="4" fillId="0" borderId="0" xfId="0" applyFont="1" applyAlignment="1">
      <alignment horizontal="right"/>
    </xf>
    <xf numFmtId="165" fontId="0" fillId="0" borderId="0" xfId="0" quotePrefix="1" applyNumberFormat="1" applyBorder="1" applyAlignment="1">
      <alignment horizontal="center"/>
    </xf>
    <xf numFmtId="3" fontId="4" fillId="0" borderId="0" xfId="0" applyNumberFormat="1" applyFont="1" applyBorder="1" applyAlignment="1">
      <alignment horizontal="center"/>
    </xf>
    <xf numFmtId="0" fontId="0" fillId="0" borderId="0" xfId="0" applyAlignment="1">
      <alignment horizontal="center"/>
    </xf>
    <xf numFmtId="0" fontId="8" fillId="0" borderId="0" xfId="0" applyFont="1" applyAlignment="1">
      <alignment horizontal="centerContinuous"/>
    </xf>
    <xf numFmtId="165" fontId="0" fillId="0" borderId="0" xfId="0" applyNumberFormat="1" applyBorder="1" applyAlignment="1">
      <alignment horizontal="center"/>
    </xf>
    <xf numFmtId="2" fontId="0" fillId="0" borderId="0" xfId="0" applyNumberFormat="1" applyBorder="1" applyAlignment="1">
      <alignment horizontal="center"/>
    </xf>
    <xf numFmtId="0" fontId="4" fillId="2" borderId="0" xfId="0" applyFont="1" applyFill="1" applyBorder="1"/>
    <xf numFmtId="0" fontId="4" fillId="2" borderId="0" xfId="0" applyFont="1" applyFill="1"/>
    <xf numFmtId="0" fontId="4" fillId="2" borderId="0" xfId="0" applyFont="1" applyFill="1" applyBorder="1" applyAlignment="1"/>
    <xf numFmtId="164" fontId="7" fillId="0" borderId="1" xfId="0" applyNumberFormat="1" applyFont="1" applyBorder="1" applyAlignment="1"/>
    <xf numFmtId="164" fontId="7" fillId="0" borderId="2" xfId="0" applyNumberFormat="1" applyFont="1" applyBorder="1" applyAlignment="1"/>
    <xf numFmtId="164" fontId="7" fillId="0" borderId="3" xfId="0" applyNumberFormat="1" applyFont="1" applyBorder="1" applyAlignment="1"/>
    <xf numFmtId="0" fontId="0" fillId="2" borderId="0" xfId="0" applyFill="1" applyBorder="1"/>
    <xf numFmtId="0" fontId="8" fillId="0" borderId="0" xfId="0" applyFont="1" applyAlignment="1"/>
    <xf numFmtId="0" fontId="4" fillId="0" borderId="0" xfId="0" applyFont="1"/>
    <xf numFmtId="0" fontId="4" fillId="2" borderId="4" xfId="0" applyFont="1" applyFill="1" applyBorder="1"/>
    <xf numFmtId="0" fontId="0" fillId="2" borderId="4" xfId="0" applyFill="1" applyBorder="1"/>
    <xf numFmtId="164" fontId="7" fillId="0" borderId="0" xfId="0" applyNumberFormat="1" applyFont="1" applyBorder="1" applyAlignment="1">
      <alignment horizontal="left" wrapText="1"/>
    </xf>
    <xf numFmtId="164" fontId="7" fillId="0" borderId="5" xfId="0" applyNumberFormat="1" applyFont="1" applyBorder="1" applyAlignment="1">
      <alignment horizontal="left" wrapText="1"/>
    </xf>
    <xf numFmtId="164" fontId="7" fillId="0" borderId="0" xfId="0" applyNumberFormat="1" applyFont="1" applyBorder="1" applyAlignment="1"/>
    <xf numFmtId="164" fontId="7" fillId="0" borderId="6" xfId="0" applyNumberFormat="1" applyFont="1" applyBorder="1" applyAlignment="1"/>
    <xf numFmtId="164" fontId="15" fillId="0" borderId="7" xfId="0" applyNumberFormat="1" applyFont="1" applyBorder="1" applyAlignment="1">
      <alignment horizontal="left"/>
    </xf>
    <xf numFmtId="164" fontId="15" fillId="0" borderId="4" xfId="0" applyNumberFormat="1" applyFont="1" applyBorder="1" applyAlignment="1">
      <alignment horizontal="left"/>
    </xf>
    <xf numFmtId="0" fontId="18" fillId="0" borderId="4" xfId="0" applyFont="1" applyBorder="1" applyAlignment="1">
      <alignment horizontal="center"/>
    </xf>
    <xf numFmtId="0" fontId="18" fillId="0" borderId="8" xfId="0" applyFont="1" applyBorder="1" applyAlignment="1">
      <alignment horizontal="center"/>
    </xf>
    <xf numFmtId="3" fontId="17" fillId="0" borderId="9" xfId="0" applyNumberFormat="1" applyFont="1" applyBorder="1" applyAlignment="1">
      <alignment horizontal="center"/>
    </xf>
    <xf numFmtId="3" fontId="17" fillId="0" borderId="10" xfId="0" applyNumberFormat="1" applyFont="1" applyBorder="1" applyAlignment="1">
      <alignment horizontal="center"/>
    </xf>
    <xf numFmtId="164" fontId="20" fillId="0" borderId="0" xfId="0" applyNumberFormat="1" applyFont="1" applyBorder="1" applyAlignment="1">
      <alignment horizontal="left"/>
    </xf>
    <xf numFmtId="0" fontId="17" fillId="0" borderId="0" xfId="0" applyFont="1" applyBorder="1"/>
    <xf numFmtId="3" fontId="21" fillId="0" borderId="0" xfId="0" applyNumberFormat="1" applyFont="1" applyBorder="1" applyAlignment="1">
      <alignment horizontal="center"/>
    </xf>
    <xf numFmtId="2" fontId="0" fillId="3" borderId="11" xfId="0" applyNumberFormat="1" applyFill="1" applyBorder="1" applyAlignment="1" applyProtection="1">
      <alignment horizontal="center"/>
      <protection locked="0"/>
    </xf>
    <xf numFmtId="166" fontId="0" fillId="3" borderId="11" xfId="0" applyNumberFormat="1" applyFill="1" applyBorder="1" applyAlignment="1" applyProtection="1">
      <alignment horizontal="center"/>
      <protection locked="0"/>
    </xf>
    <xf numFmtId="3" fontId="0" fillId="3" borderId="11" xfId="0" applyNumberFormat="1" applyFill="1" applyBorder="1" applyAlignment="1" applyProtection="1">
      <alignment horizontal="center"/>
      <protection locked="0"/>
    </xf>
    <xf numFmtId="0" fontId="22" fillId="2" borderId="0" xfId="1" applyFont="1" applyFill="1" applyBorder="1" applyAlignment="1" applyProtection="1"/>
    <xf numFmtId="0" fontId="22" fillId="2" borderId="4" xfId="1" applyFont="1" applyFill="1" applyBorder="1" applyAlignment="1" applyProtection="1"/>
    <xf numFmtId="0" fontId="4" fillId="2" borderId="4" xfId="0" applyFont="1" applyFill="1" applyBorder="1" applyAlignment="1"/>
    <xf numFmtId="0" fontId="4" fillId="2" borderId="0" xfId="0" applyFont="1" applyFill="1" applyAlignment="1"/>
    <xf numFmtId="164" fontId="16" fillId="0" borderId="0" xfId="0" applyNumberFormat="1" applyFont="1" applyBorder="1" applyAlignment="1"/>
    <xf numFmtId="164" fontId="3" fillId="0" borderId="0" xfId="0" applyNumberFormat="1" applyFont="1" applyBorder="1" applyAlignment="1"/>
    <xf numFmtId="164" fontId="21" fillId="0" borderId="0" xfId="0" applyNumberFormat="1" applyFont="1" applyBorder="1" applyAlignment="1">
      <alignment horizontal="left"/>
    </xf>
    <xf numFmtId="0" fontId="0" fillId="0" borderId="0" xfId="0" applyAlignment="1"/>
    <xf numFmtId="0" fontId="3" fillId="4" borderId="1" xfId="0" applyFont="1" applyFill="1" applyBorder="1"/>
    <xf numFmtId="0" fontId="4" fillId="4" borderId="2" xfId="0" applyFont="1" applyFill="1" applyBorder="1"/>
    <xf numFmtId="0" fontId="4" fillId="4" borderId="12" xfId="0" applyFont="1" applyFill="1" applyBorder="1"/>
    <xf numFmtId="0" fontId="13" fillId="4" borderId="4" xfId="0" applyFont="1" applyFill="1" applyBorder="1"/>
    <xf numFmtId="0" fontId="4" fillId="4" borderId="0" xfId="0" applyFont="1" applyFill="1" applyBorder="1"/>
    <xf numFmtId="0" fontId="4" fillId="4" borderId="5" xfId="0" applyFont="1" applyFill="1" applyBorder="1"/>
    <xf numFmtId="3" fontId="4" fillId="4" borderId="4" xfId="0" applyNumberFormat="1" applyFont="1" applyFill="1" applyBorder="1" applyAlignment="1"/>
    <xf numFmtId="0" fontId="4" fillId="4" borderId="0" xfId="0" applyFont="1" applyFill="1" applyBorder="1" applyAlignment="1"/>
    <xf numFmtId="1" fontId="4" fillId="4" borderId="4" xfId="0" applyNumberFormat="1" applyFont="1" applyFill="1" applyBorder="1" applyAlignment="1"/>
    <xf numFmtId="168" fontId="4" fillId="4" borderId="4" xfId="0" applyNumberFormat="1" applyFont="1" applyFill="1" applyBorder="1" applyAlignment="1"/>
    <xf numFmtId="166" fontId="4" fillId="4" borderId="4" xfId="0" applyNumberFormat="1" applyFont="1" applyFill="1" applyBorder="1" applyAlignment="1"/>
    <xf numFmtId="166" fontId="13" fillId="4" borderId="4" xfId="0" applyNumberFormat="1" applyFont="1" applyFill="1" applyBorder="1" applyAlignment="1"/>
    <xf numFmtId="2" fontId="4" fillId="4" borderId="4" xfId="0" applyNumberFormat="1" applyFont="1" applyFill="1" applyBorder="1" applyAlignment="1"/>
    <xf numFmtId="2" fontId="13" fillId="4" borderId="4" xfId="0" applyNumberFormat="1" applyFont="1" applyFill="1" applyBorder="1" applyAlignment="1"/>
    <xf numFmtId="0" fontId="9" fillId="4" borderId="0" xfId="0" applyFont="1" applyFill="1" applyBorder="1"/>
    <xf numFmtId="0" fontId="4" fillId="4" borderId="0" xfId="0" applyFont="1" applyFill="1"/>
    <xf numFmtId="3" fontId="13" fillId="4" borderId="4" xfId="0" applyNumberFormat="1" applyFont="1" applyFill="1" applyBorder="1" applyAlignment="1"/>
    <xf numFmtId="0" fontId="9" fillId="4" borderId="4" xfId="0" applyFont="1" applyFill="1" applyBorder="1"/>
    <xf numFmtId="0" fontId="4" fillId="4" borderId="13" xfId="0" applyFont="1" applyFill="1" applyBorder="1" applyAlignment="1"/>
    <xf numFmtId="0" fontId="4" fillId="4" borderId="13" xfId="0" applyFont="1" applyFill="1" applyBorder="1"/>
    <xf numFmtId="1" fontId="4" fillId="4" borderId="0" xfId="0" applyNumberFormat="1" applyFont="1" applyFill="1" applyBorder="1" applyAlignment="1"/>
    <xf numFmtId="0" fontId="0" fillId="4" borderId="0" xfId="0" applyFill="1"/>
    <xf numFmtId="0" fontId="9" fillId="4" borderId="13" xfId="0" applyFont="1" applyFill="1" applyBorder="1"/>
    <xf numFmtId="0" fontId="4" fillId="4" borderId="4" xfId="0" applyFont="1" applyFill="1" applyBorder="1"/>
    <xf numFmtId="0" fontId="0" fillId="4" borderId="0" xfId="0" applyFill="1" applyBorder="1"/>
    <xf numFmtId="0" fontId="0" fillId="4" borderId="5" xfId="0" applyFill="1" applyBorder="1"/>
    <xf numFmtId="0" fontId="0" fillId="4" borderId="13" xfId="0" applyFill="1" applyBorder="1"/>
    <xf numFmtId="0" fontId="0" fillId="4" borderId="14" xfId="0" applyFill="1" applyBorder="1"/>
    <xf numFmtId="0" fontId="14" fillId="4" borderId="4" xfId="0" applyFont="1" applyFill="1" applyBorder="1"/>
    <xf numFmtId="0" fontId="4" fillId="4" borderId="5" xfId="0" applyFont="1" applyFill="1" applyBorder="1" applyAlignment="1"/>
    <xf numFmtId="0" fontId="4" fillId="4" borderId="2" xfId="1" applyFont="1" applyFill="1" applyBorder="1" applyAlignment="1" applyProtection="1"/>
    <xf numFmtId="1" fontId="3" fillId="4" borderId="15" xfId="0" applyNumberFormat="1" applyFont="1" applyFill="1" applyBorder="1" applyAlignment="1"/>
    <xf numFmtId="0" fontId="4" fillId="4" borderId="16" xfId="0" applyFont="1" applyFill="1" applyBorder="1" applyAlignment="1"/>
    <xf numFmtId="0" fontId="4" fillId="4" borderId="16" xfId="0" applyFont="1" applyFill="1" applyBorder="1"/>
    <xf numFmtId="0" fontId="4" fillId="4" borderId="17" xfId="0" applyFont="1" applyFill="1" applyBorder="1"/>
    <xf numFmtId="1" fontId="3" fillId="4" borderId="1" xfId="0" applyNumberFormat="1" applyFont="1" applyFill="1" applyBorder="1" applyAlignment="1"/>
    <xf numFmtId="0" fontId="4" fillId="4" borderId="2" xfId="0" applyFont="1" applyFill="1" applyBorder="1" applyAlignment="1"/>
    <xf numFmtId="0" fontId="5" fillId="4" borderId="2" xfId="0" applyFont="1" applyFill="1" applyBorder="1"/>
    <xf numFmtId="0" fontId="6" fillId="2" borderId="0" xfId="1" applyFont="1" applyFill="1" applyBorder="1" applyAlignment="1" applyProtection="1"/>
    <xf numFmtId="0" fontId="5" fillId="4" borderId="0" xfId="0" applyFont="1" applyFill="1" applyBorder="1"/>
    <xf numFmtId="0" fontId="4" fillId="4" borderId="14" xfId="0" applyFont="1" applyFill="1" applyBorder="1"/>
    <xf numFmtId="1" fontId="4" fillId="4" borderId="9" xfId="0" applyNumberFormat="1" applyFont="1" applyFill="1" applyBorder="1" applyAlignment="1"/>
    <xf numFmtId="0" fontId="4" fillId="4" borderId="9" xfId="0" applyFont="1" applyFill="1" applyBorder="1"/>
    <xf numFmtId="0" fontId="5" fillId="4" borderId="13" xfId="0" applyFont="1" applyFill="1" applyBorder="1"/>
    <xf numFmtId="0" fontId="1" fillId="0" borderId="0" xfId="6"/>
    <xf numFmtId="0" fontId="1" fillId="0" borderId="0" xfId="6" applyFont="1" applyAlignment="1">
      <alignment horizontal="left" wrapText="1"/>
    </xf>
    <xf numFmtId="0" fontId="27" fillId="5" borderId="34" xfId="6" applyFont="1" applyFill="1" applyBorder="1" applyAlignment="1">
      <alignment wrapText="1"/>
    </xf>
    <xf numFmtId="0" fontId="26" fillId="0" borderId="0" xfId="6" applyFont="1" applyFill="1" applyBorder="1" applyAlignment="1">
      <alignment wrapText="1"/>
    </xf>
    <xf numFmtId="0" fontId="28" fillId="0" borderId="0" xfId="6" applyFont="1" applyFill="1" applyBorder="1" applyAlignment="1">
      <alignment wrapText="1"/>
    </xf>
    <xf numFmtId="0" fontId="1" fillId="0" borderId="0" xfId="6" applyFill="1" applyBorder="1"/>
    <xf numFmtId="0" fontId="26" fillId="5" borderId="34" xfId="6" applyFont="1" applyFill="1" applyBorder="1" applyAlignment="1">
      <alignment wrapText="1"/>
    </xf>
    <xf numFmtId="2" fontId="26" fillId="0" borderId="0" xfId="6" applyNumberFormat="1" applyFont="1" applyFill="1" applyBorder="1" applyAlignment="1">
      <alignment wrapText="1"/>
    </xf>
    <xf numFmtId="3" fontId="1" fillId="0" borderId="0" xfId="6" applyNumberFormat="1" applyFill="1" applyBorder="1"/>
    <xf numFmtId="167" fontId="4" fillId="0" borderId="4" xfId="0" applyNumberFormat="1" applyFont="1" applyFill="1" applyBorder="1" applyAlignment="1"/>
    <xf numFmtId="0" fontId="4" fillId="0" borderId="0" xfId="0" applyFont="1" applyFill="1" applyBorder="1" applyAlignment="1"/>
    <xf numFmtId="0" fontId="4" fillId="0" borderId="0" xfId="0" applyFont="1" applyFill="1" applyBorder="1"/>
    <xf numFmtId="0" fontId="4" fillId="0" borderId="4" xfId="0" applyFont="1" applyFill="1" applyBorder="1" applyAlignment="1">
      <alignment horizontal="right"/>
    </xf>
    <xf numFmtId="0" fontId="4" fillId="0" borderId="5" xfId="0" applyFont="1" applyFill="1" applyBorder="1"/>
    <xf numFmtId="0" fontId="5" fillId="0" borderId="0" xfId="0" applyFont="1" applyFill="1" applyBorder="1"/>
    <xf numFmtId="0" fontId="5" fillId="0" borderId="5" xfId="0" applyFont="1" applyFill="1" applyBorder="1" applyAlignment="1"/>
    <xf numFmtId="167" fontId="13" fillId="0" borderId="4" xfId="0" applyNumberFormat="1" applyFont="1" applyFill="1" applyBorder="1" applyAlignment="1"/>
    <xf numFmtId="0" fontId="4" fillId="0" borderId="0" xfId="0" applyFont="1" applyFill="1"/>
    <xf numFmtId="0" fontId="4" fillId="0" borderId="1" xfId="0" applyFont="1" applyFill="1" applyBorder="1"/>
    <xf numFmtId="2" fontId="4" fillId="0" borderId="0" xfId="0" applyNumberFormat="1" applyFont="1" applyFill="1" applyBorder="1" applyAlignment="1">
      <alignment horizontal="left"/>
    </xf>
    <xf numFmtId="3" fontId="4" fillId="0" borderId="4" xfId="0" applyNumberFormat="1" applyFont="1" applyFill="1" applyBorder="1"/>
    <xf numFmtId="3" fontId="4" fillId="0" borderId="9" xfId="0" applyNumberFormat="1" applyFont="1" applyFill="1" applyBorder="1"/>
    <xf numFmtId="0" fontId="5" fillId="0" borderId="4" xfId="0" applyFont="1" applyFill="1" applyBorder="1"/>
    <xf numFmtId="0" fontId="22" fillId="0" borderId="0" xfId="1" applyFont="1" applyFill="1" applyBorder="1" applyAlignment="1" applyProtection="1"/>
    <xf numFmtId="0" fontId="4" fillId="0" borderId="13" xfId="0" applyFont="1" applyFill="1" applyBorder="1" applyAlignment="1"/>
    <xf numFmtId="0" fontId="4" fillId="0" borderId="0" xfId="1" applyFont="1" applyFill="1" applyBorder="1" applyAlignment="1" applyProtection="1"/>
    <xf numFmtId="3" fontId="26" fillId="0" borderId="0" xfId="6" applyNumberFormat="1" applyFont="1" applyFill="1" applyBorder="1" applyAlignment="1">
      <alignment horizontal="left" wrapText="1"/>
    </xf>
    <xf numFmtId="3" fontId="27" fillId="0" borderId="0" xfId="6" applyNumberFormat="1" applyFont="1" applyFill="1" applyBorder="1" applyAlignment="1">
      <alignment horizontal="left" wrapText="1"/>
    </xf>
    <xf numFmtId="0" fontId="0" fillId="0" borderId="0" xfId="0" applyFill="1" applyAlignment="1">
      <alignment horizontal="centerContinuous"/>
    </xf>
    <xf numFmtId="0" fontId="36" fillId="0" borderId="0" xfId="0" applyFont="1" applyFill="1" applyAlignment="1">
      <alignment horizontal="center"/>
    </xf>
    <xf numFmtId="0" fontId="0" fillId="0" borderId="0" xfId="0" applyFill="1"/>
    <xf numFmtId="0" fontId="37" fillId="0" borderId="34" xfId="6" applyFont="1" applyFill="1" applyBorder="1" applyAlignment="1">
      <alignment horizontal="center" wrapText="1"/>
    </xf>
    <xf numFmtId="3" fontId="40" fillId="0" borderId="34" xfId="6" applyNumberFormat="1" applyFont="1" applyFill="1" applyBorder="1" applyAlignment="1">
      <alignment wrapText="1"/>
    </xf>
    <xf numFmtId="3" fontId="37" fillId="0" borderId="34" xfId="6" applyNumberFormat="1" applyFont="1" applyFill="1" applyBorder="1" applyAlignment="1">
      <alignment wrapText="1"/>
    </xf>
    <xf numFmtId="164" fontId="4" fillId="0" borderId="4" xfId="0" applyNumberFormat="1" applyFont="1" applyFill="1" applyBorder="1" applyAlignment="1"/>
    <xf numFmtId="2" fontId="4" fillId="0" borderId="4" xfId="0" applyNumberFormat="1" applyFont="1" applyFill="1" applyBorder="1"/>
    <xf numFmtId="0" fontId="22" fillId="0" borderId="5" xfId="1" applyFont="1" applyFill="1" applyBorder="1" applyAlignment="1" applyProtection="1"/>
    <xf numFmtId="0" fontId="4" fillId="0" borderId="14" xfId="0" applyFont="1" applyFill="1" applyBorder="1" applyAlignment="1"/>
    <xf numFmtId="0" fontId="34" fillId="0" borderId="0" xfId="0" applyFont="1" applyAlignment="1">
      <alignment horizontal="left" wrapText="1"/>
    </xf>
    <xf numFmtId="0" fontId="18" fillId="0" borderId="1" xfId="0" applyFont="1" applyBorder="1" applyAlignment="1">
      <alignment horizontal="center"/>
    </xf>
    <xf numFmtId="0" fontId="18" fillId="0" borderId="12" xfId="0" applyFont="1" applyBorder="1" applyAlignment="1">
      <alignment horizontal="center"/>
    </xf>
    <xf numFmtId="2" fontId="0" fillId="3" borderId="35" xfId="0" applyNumberFormat="1" applyFill="1" applyBorder="1" applyAlignment="1" applyProtection="1">
      <alignment horizontal="center"/>
      <protection locked="0"/>
    </xf>
    <xf numFmtId="0" fontId="0" fillId="0" borderId="36" xfId="0" applyBorder="1" applyAlignment="1" applyProtection="1">
      <alignment horizontal="center"/>
      <protection locked="0"/>
    </xf>
    <xf numFmtId="3" fontId="21" fillId="0" borderId="6" xfId="0" applyNumberFormat="1" applyFont="1" applyBorder="1" applyAlignment="1">
      <alignment horizontal="center" vertical="center"/>
    </xf>
    <xf numFmtId="0" fontId="17" fillId="0" borderId="0" xfId="0" applyFont="1" applyAlignment="1">
      <alignment horizontal="left"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17" fillId="0" borderId="0" xfId="0" applyFont="1" applyAlignment="1">
      <alignment horizontal="center" wrapText="1"/>
    </xf>
    <xf numFmtId="0" fontId="17" fillId="0" borderId="12" xfId="0" applyFont="1" applyBorder="1"/>
    <xf numFmtId="3" fontId="21" fillId="0" borderId="0" xfId="0" applyNumberFormat="1" applyFont="1" applyBorder="1" applyAlignment="1">
      <alignment horizontal="center" vertical="center"/>
    </xf>
    <xf numFmtId="164" fontId="20" fillId="0" borderId="4" xfId="0" applyNumberFormat="1" applyFont="1" applyFill="1" applyBorder="1" applyAlignment="1">
      <alignment horizontal="left" vertical="center" wrapText="1"/>
    </xf>
    <xf numFmtId="0" fontId="0" fillId="0" borderId="0" xfId="0" applyFill="1" applyBorder="1" applyAlignment="1">
      <alignment vertical="center" wrapText="1"/>
    </xf>
    <xf numFmtId="0" fontId="0" fillId="0" borderId="4" xfId="0" applyFill="1" applyBorder="1" applyAlignment="1">
      <alignment vertical="center" wrapText="1"/>
    </xf>
    <xf numFmtId="0" fontId="0" fillId="0" borderId="18" xfId="0" applyBorder="1" applyAlignment="1">
      <alignment horizontal="center" vertical="center"/>
    </xf>
    <xf numFmtId="3" fontId="21" fillId="0" borderId="5" xfId="0" applyNumberFormat="1" applyFont="1" applyBorder="1" applyAlignment="1">
      <alignment horizontal="center" vertical="center"/>
    </xf>
    <xf numFmtId="0" fontId="0" fillId="0" borderId="19" xfId="0" applyBorder="1" applyAlignment="1">
      <alignment horizontal="center" vertical="center"/>
    </xf>
    <xf numFmtId="164" fontId="20" fillId="0" borderId="4" xfId="0" applyNumberFormat="1" applyFont="1" applyBorder="1" applyAlignment="1">
      <alignment horizontal="left" vertical="center" wrapText="1"/>
    </xf>
    <xf numFmtId="0" fontId="0" fillId="0" borderId="0" xfId="0"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8" fillId="0" borderId="0" xfId="0" applyFont="1" applyAlignment="1">
      <alignment horizontal="center"/>
    </xf>
    <xf numFmtId="0" fontId="9" fillId="0" borderId="7" xfId="0" applyFont="1" applyBorder="1" applyAlignment="1">
      <alignment horizontal="center" vertical="center" wrapText="1"/>
    </xf>
    <xf numFmtId="0" fontId="9" fillId="0" borderId="26" xfId="0" applyFont="1" applyBorder="1" applyAlignment="1">
      <alignment horizontal="center" vertical="center" wrapText="1"/>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10" fillId="0" borderId="0" xfId="0" applyFont="1" applyAlignment="1">
      <alignment horizontal="center"/>
    </xf>
    <xf numFmtId="0" fontId="9" fillId="0" borderId="26"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8" fillId="0" borderId="32" xfId="0" applyFont="1" applyBorder="1" applyAlignment="1">
      <alignment horizontal="center"/>
    </xf>
    <xf numFmtId="0" fontId="9" fillId="0" borderId="9" xfId="0" applyFont="1" applyBorder="1" applyAlignment="1">
      <alignment horizontal="center"/>
    </xf>
    <xf numFmtId="0" fontId="9" fillId="0" borderId="22" xfId="0" applyFont="1" applyBorder="1" applyAlignment="1">
      <alignment horizont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0" xfId="0" applyFont="1" applyBorder="1" applyAlignment="1">
      <alignment horizontal="center" vertical="center" wrapText="1"/>
    </xf>
    <xf numFmtId="0" fontId="6" fillId="0" borderId="0" xfId="1" applyFill="1" applyAlignment="1" applyProtection="1"/>
    <xf numFmtId="0" fontId="0" fillId="0" borderId="0" xfId="0" applyFill="1" applyAlignment="1"/>
    <xf numFmtId="166" fontId="17" fillId="0" borderId="9" xfId="0" applyNumberFormat="1" applyFont="1" applyBorder="1" applyAlignment="1">
      <alignment horizontal="center"/>
    </xf>
    <xf numFmtId="166" fontId="17" fillId="0" borderId="14" xfId="0" applyNumberFormat="1" applyFont="1" applyBorder="1" applyAlignment="1">
      <alignment horizontal="center"/>
    </xf>
    <xf numFmtId="3" fontId="17" fillId="0" borderId="9" xfId="0" applyNumberFormat="1" applyFont="1" applyBorder="1" applyAlignment="1">
      <alignment horizontal="center"/>
    </xf>
    <xf numFmtId="3" fontId="17" fillId="0" borderId="14" xfId="0" applyNumberFormat="1" applyFont="1" applyBorder="1" applyAlignment="1">
      <alignment horizontal="center"/>
    </xf>
    <xf numFmtId="164" fontId="7" fillId="0" borderId="1" xfId="0" applyNumberFormat="1" applyFont="1" applyBorder="1" applyAlignment="1">
      <alignment horizontal="left" wrapText="1"/>
    </xf>
    <xf numFmtId="164" fontId="7" fillId="0" borderId="2" xfId="0" applyNumberFormat="1" applyFont="1" applyBorder="1" applyAlignment="1">
      <alignment horizontal="left" wrapText="1"/>
    </xf>
    <xf numFmtId="164" fontId="7" fillId="0" borderId="12" xfId="0" applyNumberFormat="1" applyFont="1" applyBorder="1" applyAlignment="1">
      <alignment horizontal="left" wrapText="1"/>
    </xf>
    <xf numFmtId="0" fontId="24" fillId="0" borderId="0" xfId="1" applyFont="1" applyAlignment="1" applyProtection="1">
      <alignment horizontal="left"/>
    </xf>
    <xf numFmtId="164" fontId="7" fillId="0" borderId="32" xfId="0" applyNumberFormat="1" applyFont="1" applyBorder="1" applyAlignment="1">
      <alignment horizontal="left" wrapText="1"/>
    </xf>
    <xf numFmtId="164" fontId="20" fillId="0" borderId="7" xfId="0" applyNumberFormat="1" applyFont="1" applyFill="1" applyBorder="1" applyAlignment="1">
      <alignment horizontal="left" vertical="center" wrapText="1"/>
    </xf>
    <xf numFmtId="0" fontId="0" fillId="0" borderId="7" xfId="0" applyFill="1" applyBorder="1" applyAlignment="1">
      <alignment vertical="center" wrapText="1"/>
    </xf>
    <xf numFmtId="0" fontId="0" fillId="0" borderId="0" xfId="0" applyFill="1" applyAlignment="1">
      <alignment vertical="center" wrapText="1"/>
    </xf>
    <xf numFmtId="164" fontId="20" fillId="0" borderId="7" xfId="0" applyNumberFormat="1" applyFont="1" applyBorder="1" applyAlignment="1">
      <alignment horizontal="left" vertical="center" wrapText="1"/>
    </xf>
    <xf numFmtId="0" fontId="0" fillId="0" borderId="33" xfId="0" applyBorder="1" applyAlignment="1">
      <alignment vertical="center" wrapText="1"/>
    </xf>
    <xf numFmtId="166" fontId="17" fillId="0" borderId="26" xfId="0" applyNumberFormat="1" applyFont="1" applyBorder="1" applyAlignment="1">
      <alignment horizontal="center"/>
    </xf>
    <xf numFmtId="0" fontId="31" fillId="0" borderId="0" xfId="5" applyFont="1" applyFill="1" applyAlignment="1">
      <alignment horizontal="left" wrapText="1"/>
    </xf>
    <xf numFmtId="0" fontId="6" fillId="0" borderId="0" xfId="1" applyAlignment="1" applyProtection="1">
      <alignment horizontal="left" wrapText="1"/>
    </xf>
    <xf numFmtId="0" fontId="39" fillId="0" borderId="0" xfId="5" applyFont="1" applyFill="1" applyAlignment="1">
      <alignment horizontal="left" wrapText="1"/>
    </xf>
    <xf numFmtId="0" fontId="29" fillId="6" borderId="0" xfId="5" applyFont="1" applyFill="1" applyAlignment="1"/>
    <xf numFmtId="0" fontId="0" fillId="0" borderId="0" xfId="0" applyAlignment="1"/>
    <xf numFmtId="0" fontId="8" fillId="4" borderId="0" xfId="0" applyFont="1" applyFill="1" applyBorder="1" applyAlignment="1">
      <alignment horizontal="left"/>
    </xf>
    <xf numFmtId="0" fontId="6" fillId="4" borderId="0" xfId="1" applyFill="1" applyAlignment="1" applyProtection="1"/>
    <xf numFmtId="1" fontId="4" fillId="4" borderId="1" xfId="0" applyNumberFormat="1" applyFont="1" applyFill="1" applyBorder="1" applyAlignment="1">
      <alignment horizontal="left" vertical="top" wrapText="1"/>
    </xf>
    <xf numFmtId="1" fontId="4" fillId="4" borderId="2" xfId="0" applyNumberFormat="1" applyFont="1" applyFill="1" applyBorder="1" applyAlignment="1">
      <alignment horizontal="left" vertical="top" wrapText="1"/>
    </xf>
    <xf numFmtId="1" fontId="4" fillId="4" borderId="12" xfId="0" applyNumberFormat="1" applyFont="1" applyFill="1" applyBorder="1" applyAlignment="1">
      <alignment horizontal="left" vertical="top" wrapText="1"/>
    </xf>
    <xf numFmtId="1" fontId="4" fillId="4" borderId="4" xfId="0" applyNumberFormat="1" applyFont="1" applyFill="1" applyBorder="1" applyAlignment="1">
      <alignment horizontal="left" vertical="top" wrapText="1"/>
    </xf>
    <xf numFmtId="1" fontId="4" fillId="4" borderId="0" xfId="0" applyNumberFormat="1" applyFont="1" applyFill="1" applyBorder="1" applyAlignment="1">
      <alignment horizontal="left" vertical="top" wrapText="1"/>
    </xf>
    <xf numFmtId="1" fontId="4" fillId="4" borderId="5" xfId="0" applyNumberFormat="1" applyFont="1" applyFill="1" applyBorder="1" applyAlignment="1">
      <alignment horizontal="left" vertical="top" wrapText="1"/>
    </xf>
    <xf numFmtId="1" fontId="4" fillId="4" borderId="9" xfId="0" applyNumberFormat="1" applyFont="1" applyFill="1" applyBorder="1" applyAlignment="1">
      <alignment horizontal="left" vertical="top" wrapText="1"/>
    </xf>
    <xf numFmtId="1" fontId="4" fillId="4" borderId="13" xfId="0" applyNumberFormat="1" applyFont="1" applyFill="1" applyBorder="1" applyAlignment="1">
      <alignment horizontal="left" vertical="top" wrapText="1"/>
    </xf>
    <xf numFmtId="1" fontId="4" fillId="4" borderId="14" xfId="0" applyNumberFormat="1" applyFont="1" applyFill="1" applyBorder="1" applyAlignment="1">
      <alignment horizontal="left" vertical="top" wrapText="1"/>
    </xf>
    <xf numFmtId="1" fontId="4" fillId="4" borderId="9" xfId="0" applyNumberFormat="1" applyFont="1" applyFill="1" applyBorder="1" applyAlignment="1">
      <alignment horizontal="left"/>
    </xf>
    <xf numFmtId="1" fontId="4" fillId="4" borderId="13" xfId="0" applyNumberFormat="1" applyFont="1" applyFill="1" applyBorder="1" applyAlignment="1">
      <alignment horizontal="left"/>
    </xf>
    <xf numFmtId="1" fontId="4" fillId="4" borderId="14" xfId="0" applyNumberFormat="1" applyFont="1" applyFill="1" applyBorder="1" applyAlignment="1">
      <alignment horizontal="left"/>
    </xf>
    <xf numFmtId="0" fontId="23" fillId="0" borderId="0" xfId="1" applyFont="1" applyFill="1" applyBorder="1" applyAlignment="1" applyProtection="1">
      <alignment horizontal="left"/>
    </xf>
    <xf numFmtId="0" fontId="23" fillId="0" borderId="0" xfId="1" applyFont="1" applyFill="1" applyAlignment="1" applyProtection="1"/>
    <xf numFmtId="0" fontId="14" fillId="0" borderId="0" xfId="1" applyFont="1" applyFill="1" applyAlignment="1" applyProtection="1"/>
    <xf numFmtId="0" fontId="23" fillId="0" borderId="9" xfId="1" applyFont="1" applyFill="1" applyBorder="1" applyAlignment="1" applyProtection="1">
      <alignment horizontal="left"/>
    </xf>
    <xf numFmtId="0" fontId="23" fillId="0" borderId="13" xfId="1" applyFont="1" applyFill="1" applyBorder="1" applyAlignment="1" applyProtection="1">
      <alignment horizontal="left"/>
    </xf>
    <xf numFmtId="1" fontId="4" fillId="4" borderId="15" xfId="0" applyNumberFormat="1" applyFont="1" applyFill="1" applyBorder="1" applyAlignment="1">
      <alignment horizontal="left"/>
    </xf>
    <xf numFmtId="1" fontId="4" fillId="4" borderId="16" xfId="0" applyNumberFormat="1" applyFont="1" applyFill="1" applyBorder="1" applyAlignment="1">
      <alignment horizontal="left"/>
    </xf>
    <xf numFmtId="1" fontId="4" fillId="4" borderId="17" xfId="0" applyNumberFormat="1" applyFont="1" applyFill="1" applyBorder="1" applyAlignment="1">
      <alignment horizontal="left"/>
    </xf>
    <xf numFmtId="1" fontId="4" fillId="0" borderId="4" xfId="0" applyNumberFormat="1" applyFont="1" applyFill="1" applyBorder="1" applyAlignment="1">
      <alignment horizontal="left" vertical="top" wrapText="1"/>
    </xf>
    <xf numFmtId="1" fontId="4" fillId="0" borderId="0" xfId="0" applyNumberFormat="1" applyFont="1" applyFill="1" applyBorder="1" applyAlignment="1">
      <alignment horizontal="left" vertical="top" wrapText="1"/>
    </xf>
    <xf numFmtId="1" fontId="4" fillId="0" borderId="5" xfId="0" applyNumberFormat="1" applyFont="1" applyFill="1" applyBorder="1" applyAlignment="1">
      <alignment horizontal="left" vertical="top" wrapText="1"/>
    </xf>
    <xf numFmtId="0" fontId="23" fillId="0" borderId="4" xfId="1" applyFont="1" applyFill="1" applyBorder="1" applyAlignment="1" applyProtection="1">
      <alignment horizontal="left"/>
    </xf>
    <xf numFmtId="0" fontId="23" fillId="0" borderId="5" xfId="1" applyFont="1" applyFill="1" applyBorder="1" applyAlignment="1" applyProtection="1">
      <alignment horizontal="left"/>
    </xf>
    <xf numFmtId="0" fontId="23" fillId="0" borderId="4" xfId="1" applyFont="1" applyFill="1" applyBorder="1" applyAlignment="1" applyProtection="1"/>
    <xf numFmtId="0" fontId="23" fillId="0" borderId="0" xfId="1" applyFont="1" applyFill="1" applyBorder="1" applyAlignment="1" applyProtection="1"/>
    <xf numFmtId="0" fontId="23" fillId="0" borderId="5" xfId="1" applyFont="1" applyFill="1" applyBorder="1" applyAlignment="1" applyProtection="1"/>
    <xf numFmtId="0" fontId="23" fillId="0" borderId="1" xfId="1" applyFont="1" applyFill="1" applyBorder="1" applyAlignment="1" applyProtection="1">
      <alignment horizontal="left" vertical="center" wrapText="1"/>
    </xf>
    <xf numFmtId="0" fontId="23" fillId="0" borderId="2" xfId="1" applyFont="1" applyFill="1" applyBorder="1" applyAlignment="1" applyProtection="1">
      <alignment horizontal="left" vertical="center" wrapText="1"/>
    </xf>
    <xf numFmtId="0" fontId="23" fillId="0" borderId="12" xfId="1" applyFont="1" applyFill="1" applyBorder="1" applyAlignment="1" applyProtection="1">
      <alignment horizontal="left" vertical="center" wrapText="1"/>
    </xf>
    <xf numFmtId="0" fontId="23" fillId="0" borderId="4" xfId="1" applyFont="1" applyFill="1" applyBorder="1" applyAlignment="1" applyProtection="1">
      <alignment horizontal="left" vertical="center" wrapText="1"/>
    </xf>
    <xf numFmtId="0" fontId="23" fillId="0" borderId="0" xfId="1" applyFont="1" applyFill="1" applyBorder="1" applyAlignment="1" applyProtection="1">
      <alignment horizontal="left" vertical="center" wrapText="1"/>
    </xf>
    <xf numFmtId="0" fontId="23" fillId="0" borderId="5" xfId="1" applyFont="1" applyFill="1" applyBorder="1" applyAlignment="1" applyProtection="1">
      <alignment horizontal="left" vertical="center" wrapText="1"/>
    </xf>
    <xf numFmtId="0" fontId="23" fillId="0" borderId="9" xfId="1" applyFont="1" applyFill="1" applyBorder="1" applyAlignment="1" applyProtection="1">
      <alignment horizontal="left" vertical="center" wrapText="1"/>
    </xf>
    <xf numFmtId="0" fontId="23" fillId="0" borderId="13" xfId="1" applyFont="1" applyFill="1" applyBorder="1" applyAlignment="1" applyProtection="1">
      <alignment horizontal="left" vertical="center" wrapText="1"/>
    </xf>
    <xf numFmtId="0" fontId="23" fillId="0" borderId="14" xfId="1" applyFont="1" applyFill="1" applyBorder="1" applyAlignment="1" applyProtection="1">
      <alignment horizontal="left" vertical="center" wrapText="1"/>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3 2" xfId="6" xr:uid="{00000000-0005-0000-0000-000006000000}"/>
  </cellStyles>
  <dxfs count="0"/>
  <tableStyles count="1" defaultTableStyle="TableStyleMedium9" defaultPivotStyle="PivotStyleLight16">
    <tableStyle name="MySqlDefault" pivot="0" table="0" count="0" xr9:uid="{00000000-0011-0000-FFFF-FFFF00000000}"/>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0</xdr:col>
      <xdr:colOff>828675</xdr:colOff>
      <xdr:row>3</xdr:row>
      <xdr:rowOff>114300</xdr:rowOff>
    </xdr:to>
    <xdr:pic>
      <xdr:nvPicPr>
        <xdr:cNvPr id="1212" name="Picture 1" descr="lmop_withoutEPA">
          <a:extLst>
            <a:ext uri="{FF2B5EF4-FFF2-40B4-BE49-F238E27FC236}">
              <a16:creationId xmlns:a16="http://schemas.microsoft.com/office/drawing/2014/main" id="{7FFCDC4B-033D-4D95-A52F-027735CE26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7625"/>
          <a:ext cx="8096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104775</xdr:colOff>
      <xdr:row>0</xdr:row>
      <xdr:rowOff>38100</xdr:rowOff>
    </xdr:from>
    <xdr:to>
      <xdr:col>12</xdr:col>
      <xdr:colOff>28575</xdr:colOff>
      <xdr:row>4</xdr:row>
      <xdr:rowOff>0</xdr:rowOff>
    </xdr:to>
    <xdr:pic>
      <xdr:nvPicPr>
        <xdr:cNvPr id="1213" name="Picture 2" descr="epafiles_aara_logo_epasealwhite">
          <a:extLst>
            <a:ext uri="{FF2B5EF4-FFF2-40B4-BE49-F238E27FC236}">
              <a16:creationId xmlns:a16="http://schemas.microsoft.com/office/drawing/2014/main" id="{C8A8AEEA-D92E-4E03-8E23-D5E83F0441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20100" y="38100"/>
          <a:ext cx="8382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136992</xdr:colOff>
      <xdr:row>4</xdr:row>
      <xdr:rowOff>104775</xdr:rowOff>
    </xdr:from>
    <xdr:ext cx="4462832" cy="2791459"/>
    <xdr:pic>
      <xdr:nvPicPr>
        <xdr:cNvPr id="2" name="Picture 1">
          <a:extLst>
            <a:ext uri="{FF2B5EF4-FFF2-40B4-BE49-F238E27FC236}">
              <a16:creationId xmlns:a16="http://schemas.microsoft.com/office/drawing/2014/main" id="{32F27D17-D9CD-41AC-86BA-F3B5D6507EB0}"/>
            </a:ext>
          </a:extLst>
        </xdr:cNvPr>
        <xdr:cNvPicPr>
          <a:picLocks noChangeAspect="1"/>
        </xdr:cNvPicPr>
      </xdr:nvPicPr>
      <xdr:blipFill>
        <a:blip xmlns:r="http://schemas.openxmlformats.org/officeDocument/2006/relationships" r:embed="rId1" cstate="print"/>
        <a:stretch>
          <a:fillRect/>
        </a:stretch>
      </xdr:blipFill>
      <xdr:spPr>
        <a:xfrm>
          <a:off x="5642442" y="1143000"/>
          <a:ext cx="4462832" cy="2791459"/>
        </a:xfrm>
        <a:prstGeom prst="rect">
          <a:avLst/>
        </a:prstGeom>
        <a:ln>
          <a:solidFill>
            <a:schemeClr val="accent1"/>
          </a:solid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ENOVO%20USER/My%20Documents/amy%20a/LMOP/LFGcost/LFGcost-Web%20v2.2/May%202012%20corrected%20version/LFGcost-Web%20V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MOP/2017DomesticTO/Pubs&amp;Materials/Benefits%20Calculator%20CO2grid/LFGcost-WebV3.1_113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OUT"/>
      <sheetName val="WASTE"/>
      <sheetName val="Cost Estimates"/>
      <sheetName val="Economic and Job Benefits"/>
      <sheetName val="LOOKUP"/>
      <sheetName val="BUDGET-ENG"/>
      <sheetName val="BUDGET-DIR"/>
      <sheetName val="FD IMPACTS-ENG"/>
      <sheetName val="FD IMPACTS-DIR"/>
      <sheetName val="Ranked Multipliers"/>
      <sheetName val="MULTIPLIERS"/>
      <sheetName val="ECON-BEN SUMMARY"/>
      <sheetName val="CURVE"/>
      <sheetName val="ENV"/>
      <sheetName val="FLOW"/>
      <sheetName val="C&amp;F"/>
      <sheetName val="DIR"/>
      <sheetName val="TUR"/>
      <sheetName val="ENG"/>
      <sheetName val="HBTU"/>
      <sheetName val="MTUR"/>
      <sheetName val="SENG"/>
      <sheetName val="LCH"/>
      <sheetName val="CHPE"/>
      <sheetName val="CHPT"/>
      <sheetName val="CHPM"/>
      <sheetName val="Cash Flow Analysis"/>
      <sheetName val="ECN"/>
    </sheetNames>
    <sheetDataSet>
      <sheetData sheetId="0" refreshError="1"/>
      <sheetData sheetId="1" refreshError="1"/>
      <sheetData sheetId="2" refreshError="1"/>
      <sheetData sheetId="3" refreshError="1"/>
      <sheetData sheetId="4" refreshError="1"/>
      <sheetData sheetId="5">
        <row r="18">
          <cell r="A18" t="str">
            <v>LFG energy projects generate benefits for the communities and states in which they are located, as well as for the United States. These benefits include new jobs and expenditures directly impacting the local and state-wide economies as a result of the con</v>
          </cell>
        </row>
        <row r="26">
          <cell r="A26" t="str">
            <v>To view the economic benefits and job creation analysis, ensure that you have:
--Selected a state for the project in cell D2 of the 'INP-OUT' worksheet;
--Selected either a direct use (D) or reciprocating engine (E) project type in cell D12 of the 'INP-OU</v>
          </cell>
        </row>
      </sheetData>
      <sheetData sheetId="6" refreshError="1"/>
      <sheetData sheetId="7" refreshError="1"/>
      <sheetData sheetId="8" refreshError="1"/>
      <sheetData sheetId="9" refreshError="1"/>
      <sheetData sheetId="10" refreshError="1"/>
      <sheetData sheetId="11">
        <row r="3">
          <cell r="A3" t="str">
            <v>(Select State)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INP-OUT"/>
      <sheetName val="WASTE"/>
      <sheetName val="REGIONAL PRICING"/>
      <sheetName val="REPORT"/>
      <sheetName val="RPT-CASHFLOW"/>
      <sheetName val="CURVE"/>
      <sheetName val="AVOIDED CO2- ELEC"/>
      <sheetName val="ENV"/>
      <sheetName val="FLOW"/>
      <sheetName val="C&amp;F"/>
      <sheetName val="DIR"/>
      <sheetName val="BLR"/>
      <sheetName val="HBTU"/>
      <sheetName val="CNG"/>
      <sheetName val="LCH"/>
      <sheetName val="TUR"/>
      <sheetName val="ENG"/>
      <sheetName val="MTUR"/>
      <sheetName val="SENG"/>
      <sheetName val="CHPE"/>
      <sheetName val="CHPT"/>
      <sheetName val="CHPM"/>
      <sheetName val="ECN"/>
      <sheetName val="LOOKUP"/>
      <sheetName val="BUDGET-ENG"/>
      <sheetName val="BUDGET-DIR"/>
      <sheetName val="FD IMPACTS-ENG"/>
      <sheetName val="FD IMPACTS-DIR"/>
      <sheetName val="Ranked Multipliers"/>
      <sheetName val="MULTIPLIERS"/>
      <sheetName val="ECON-BEN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
          <cell r="A4" t="str">
            <v>Alabama</v>
          </cell>
          <cell r="B4">
            <v>1.3963000000000001</v>
          </cell>
          <cell r="C4">
            <v>0.39279999999999998</v>
          </cell>
          <cell r="D4">
            <v>13.608000000000001</v>
          </cell>
          <cell r="E4">
            <v>1.9055</v>
          </cell>
          <cell r="F4">
            <v>0.57289999999999996</v>
          </cell>
          <cell r="G4">
            <v>14.606400000000001</v>
          </cell>
          <cell r="H4">
            <v>2.0769000000000002</v>
          </cell>
          <cell r="I4">
            <v>0.47320000000000001</v>
          </cell>
          <cell r="J4">
            <v>11.628500000000001</v>
          </cell>
          <cell r="K4">
            <v>2.3881999999999999</v>
          </cell>
          <cell r="L4">
            <v>0.4773</v>
          </cell>
          <cell r="M4">
            <v>12.4345</v>
          </cell>
          <cell r="N4">
            <v>1.9572000000000001</v>
          </cell>
          <cell r="O4">
            <v>0.54900000000000004</v>
          </cell>
          <cell r="P4">
            <v>13.579700000000001</v>
          </cell>
          <cell r="Q4">
            <v>2.1732999999999998</v>
          </cell>
          <cell r="R4">
            <v>0.49380000000000002</v>
          </cell>
          <cell r="S4">
            <v>12.343999999999999</v>
          </cell>
          <cell r="T4">
            <v>1.8110999999999999</v>
          </cell>
          <cell r="U4">
            <v>0.40949999999999998</v>
          </cell>
          <cell r="V4">
            <v>8.3658000000000001</v>
          </cell>
          <cell r="W4">
            <v>2.3311000000000002</v>
          </cell>
          <cell r="X4">
            <v>0.53900000000000003</v>
          </cell>
          <cell r="Y4">
            <v>12.8315</v>
          </cell>
        </row>
        <row r="5">
          <cell r="A5" t="str">
            <v>Alaska</v>
          </cell>
          <cell r="B5">
            <v>1.0998000000000001</v>
          </cell>
          <cell r="C5">
            <v>0.31590000000000001</v>
          </cell>
          <cell r="D5">
            <v>10.653600000000001</v>
          </cell>
          <cell r="E5">
            <v>1.6345000000000001</v>
          </cell>
          <cell r="F5">
            <v>0.49390000000000001</v>
          </cell>
          <cell r="G5">
            <v>12.6473</v>
          </cell>
          <cell r="H5">
            <v>1</v>
          </cell>
          <cell r="I5">
            <v>0</v>
          </cell>
          <cell r="J5">
            <v>0</v>
          </cell>
          <cell r="K5">
            <v>1</v>
          </cell>
          <cell r="L5">
            <v>0</v>
          </cell>
          <cell r="M5">
            <v>0</v>
          </cell>
          <cell r="N5">
            <v>1.7199</v>
          </cell>
          <cell r="O5">
            <v>0.45639999999999997</v>
          </cell>
          <cell r="P5">
            <v>11.2959</v>
          </cell>
          <cell r="Q5">
            <v>1.4744999999999999</v>
          </cell>
          <cell r="R5">
            <v>0.35360000000000003</v>
          </cell>
          <cell r="S5">
            <v>8.3431999999999995</v>
          </cell>
          <cell r="T5">
            <v>1.6577</v>
          </cell>
          <cell r="U5">
            <v>0.36270000000000002</v>
          </cell>
          <cell r="V5">
            <v>6.8795999999999999</v>
          </cell>
          <cell r="W5">
            <v>1.4524999999999999</v>
          </cell>
          <cell r="X5">
            <v>0.31619999999999998</v>
          </cell>
          <cell r="Y5">
            <v>8.2395999999999994</v>
          </cell>
        </row>
        <row r="6">
          <cell r="A6" t="str">
            <v>Arizona</v>
          </cell>
          <cell r="B6">
            <v>1.2853000000000001</v>
          </cell>
          <cell r="C6">
            <v>0.37409999999999999</v>
          </cell>
          <cell r="D6">
            <v>11.622999999999999</v>
          </cell>
          <cell r="E6">
            <v>1.8953</v>
          </cell>
          <cell r="F6">
            <v>0.58720000000000006</v>
          </cell>
          <cell r="G6">
            <v>13.234</v>
          </cell>
          <cell r="H6">
            <v>1</v>
          </cell>
          <cell r="I6">
            <v>0</v>
          </cell>
          <cell r="J6">
            <v>0</v>
          </cell>
          <cell r="K6">
            <v>1.6877</v>
          </cell>
          <cell r="L6">
            <v>0.35870000000000002</v>
          </cell>
          <cell r="M6">
            <v>8.6959999999999997</v>
          </cell>
          <cell r="N6">
            <v>1.7983</v>
          </cell>
          <cell r="O6">
            <v>0.51549999999999996</v>
          </cell>
          <cell r="P6">
            <v>11.219799999999999</v>
          </cell>
          <cell r="Q6">
            <v>1.855</v>
          </cell>
          <cell r="R6">
            <v>0.45069999999999999</v>
          </cell>
          <cell r="S6">
            <v>10.5707</v>
          </cell>
          <cell r="T6">
            <v>1.6066</v>
          </cell>
          <cell r="U6">
            <v>0.37119999999999997</v>
          </cell>
          <cell r="V6">
            <v>6.8841000000000001</v>
          </cell>
          <cell r="W6">
            <v>1.8284</v>
          </cell>
          <cell r="X6">
            <v>0.43430000000000002</v>
          </cell>
          <cell r="Y6">
            <v>9.6356000000000002</v>
          </cell>
        </row>
        <row r="7">
          <cell r="A7" t="str">
            <v>Arkansas</v>
          </cell>
          <cell r="B7">
            <v>1.2331000000000001</v>
          </cell>
          <cell r="C7">
            <v>0.3412</v>
          </cell>
          <cell r="D7">
            <v>12.751899999999999</v>
          </cell>
          <cell r="E7">
            <v>1.8359000000000001</v>
          </cell>
          <cell r="F7">
            <v>0.54600000000000004</v>
          </cell>
          <cell r="G7">
            <v>14.5494</v>
          </cell>
          <cell r="H7">
            <v>1.9060999999999999</v>
          </cell>
          <cell r="I7">
            <v>0.42080000000000001</v>
          </cell>
          <cell r="J7">
            <v>10.8125</v>
          </cell>
          <cell r="K7">
            <v>2.0175999999999998</v>
          </cell>
          <cell r="L7">
            <v>0.38250000000000001</v>
          </cell>
          <cell r="M7">
            <v>10.2361</v>
          </cell>
          <cell r="N7">
            <v>1.8708</v>
          </cell>
          <cell r="O7">
            <v>0.5161</v>
          </cell>
          <cell r="P7">
            <v>13.5236</v>
          </cell>
          <cell r="Q7">
            <v>2.0301</v>
          </cell>
          <cell r="R7">
            <v>0.44629999999999997</v>
          </cell>
          <cell r="S7">
            <v>11.940200000000001</v>
          </cell>
          <cell r="T7">
            <v>1.6017999999999999</v>
          </cell>
          <cell r="U7">
            <v>0.35089999999999999</v>
          </cell>
          <cell r="V7">
            <v>7.5563000000000002</v>
          </cell>
          <cell r="W7">
            <v>2.1316999999999999</v>
          </cell>
          <cell r="X7">
            <v>0.48159999999999997</v>
          </cell>
          <cell r="Y7">
            <v>13.0418</v>
          </cell>
        </row>
        <row r="8">
          <cell r="A8" t="str">
            <v>California</v>
          </cell>
          <cell r="B8">
            <v>1.5906</v>
          </cell>
          <cell r="C8">
            <v>0.45200000000000001</v>
          </cell>
          <cell r="D8">
            <v>12.414400000000001</v>
          </cell>
          <cell r="E8">
            <v>2.1526000000000001</v>
          </cell>
          <cell r="F8">
            <v>0.66120000000000001</v>
          </cell>
          <cell r="G8">
            <v>13.914</v>
          </cell>
          <cell r="H8">
            <v>2.0072999999999999</v>
          </cell>
          <cell r="I8">
            <v>0.48070000000000002</v>
          </cell>
          <cell r="J8">
            <v>10.158099999999999</v>
          </cell>
          <cell r="K8">
            <v>1.9793000000000001</v>
          </cell>
          <cell r="L8">
            <v>0.43009999999999998</v>
          </cell>
          <cell r="M8">
            <v>9.5183</v>
          </cell>
          <cell r="N8">
            <v>2.0365000000000002</v>
          </cell>
          <cell r="O8">
            <v>0.56889999999999996</v>
          </cell>
          <cell r="P8">
            <v>10.9056</v>
          </cell>
          <cell r="Q8">
            <v>2.1132</v>
          </cell>
          <cell r="R8">
            <v>0.53749999999999998</v>
          </cell>
          <cell r="S8">
            <v>11.283799999999999</v>
          </cell>
          <cell r="T8">
            <v>1.7824</v>
          </cell>
          <cell r="U8">
            <v>0.41699999999999998</v>
          </cell>
          <cell r="V8">
            <v>7.1909000000000001</v>
          </cell>
          <cell r="W8">
            <v>2.1280000000000001</v>
          </cell>
          <cell r="X8">
            <v>0.51970000000000005</v>
          </cell>
          <cell r="Y8">
            <v>11.559900000000001</v>
          </cell>
        </row>
        <row r="9">
          <cell r="A9" t="str">
            <v>Colorado</v>
          </cell>
          <cell r="B9">
            <v>1.5744</v>
          </cell>
          <cell r="C9">
            <v>0.45240000000000002</v>
          </cell>
          <cell r="D9">
            <v>13.6317</v>
          </cell>
          <cell r="E9">
            <v>2.1392000000000002</v>
          </cell>
          <cell r="F9">
            <v>0.6593</v>
          </cell>
          <cell r="G9">
            <v>14.618499999999999</v>
          </cell>
          <cell r="H9">
            <v>1.9528000000000001</v>
          </cell>
          <cell r="I9">
            <v>0.46389999999999998</v>
          </cell>
          <cell r="J9">
            <v>9.8268000000000004</v>
          </cell>
          <cell r="K9">
            <v>1.8552</v>
          </cell>
          <cell r="L9">
            <v>0.41099999999999998</v>
          </cell>
          <cell r="M9">
            <v>9.4117999999999995</v>
          </cell>
          <cell r="N9">
            <v>2.1358000000000001</v>
          </cell>
          <cell r="O9">
            <v>0.61029999999999995</v>
          </cell>
          <cell r="P9">
            <v>12.787699999999999</v>
          </cell>
          <cell r="Q9">
            <v>1.9973000000000001</v>
          </cell>
          <cell r="R9">
            <v>0.5202</v>
          </cell>
          <cell r="S9">
            <v>11.6264</v>
          </cell>
          <cell r="T9">
            <v>2.0036</v>
          </cell>
          <cell r="U9">
            <v>0.46939999999999998</v>
          </cell>
          <cell r="V9">
            <v>8.8533000000000008</v>
          </cell>
          <cell r="W9">
            <v>2.0291000000000001</v>
          </cell>
          <cell r="X9">
            <v>0.49419999999999997</v>
          </cell>
          <cell r="Y9">
            <v>11.401300000000001</v>
          </cell>
        </row>
        <row r="10">
          <cell r="A10" t="str">
            <v>Connecticut</v>
          </cell>
          <cell r="B10">
            <v>1.1456999999999999</v>
          </cell>
          <cell r="C10">
            <v>0.31929999999999997</v>
          </cell>
          <cell r="D10">
            <v>8.8256999999999994</v>
          </cell>
          <cell r="E10">
            <v>1.8194999999999999</v>
          </cell>
          <cell r="F10">
            <v>0.52600000000000002</v>
          </cell>
          <cell r="G10">
            <v>10.4815</v>
          </cell>
          <cell r="H10">
            <v>1.8535999999999999</v>
          </cell>
          <cell r="I10">
            <v>0.41089999999999999</v>
          </cell>
          <cell r="J10">
            <v>7.5152000000000001</v>
          </cell>
          <cell r="K10">
            <v>2.0424000000000002</v>
          </cell>
          <cell r="L10">
            <v>0.39450000000000002</v>
          </cell>
          <cell r="M10">
            <v>8.1841000000000008</v>
          </cell>
          <cell r="N10">
            <v>1.7427999999999999</v>
          </cell>
          <cell r="O10">
            <v>0.4657</v>
          </cell>
          <cell r="P10">
            <v>8.3214000000000006</v>
          </cell>
          <cell r="Q10">
            <v>1.9637</v>
          </cell>
          <cell r="R10">
            <v>0.46439999999999998</v>
          </cell>
          <cell r="S10">
            <v>8.8470999999999993</v>
          </cell>
          <cell r="T10">
            <v>1.4832000000000001</v>
          </cell>
          <cell r="U10">
            <v>0.32150000000000001</v>
          </cell>
          <cell r="V10">
            <v>5.0660999999999996</v>
          </cell>
          <cell r="W10">
            <v>1.9159999999999999</v>
          </cell>
          <cell r="X10">
            <v>0.43120000000000003</v>
          </cell>
          <cell r="Y10">
            <v>8.4318000000000008</v>
          </cell>
        </row>
        <row r="11">
          <cell r="A11" t="str">
            <v>Delaware</v>
          </cell>
          <cell r="B11">
            <v>1.1701999999999999</v>
          </cell>
          <cell r="C11">
            <v>0.28070000000000001</v>
          </cell>
          <cell r="D11">
            <v>8.5945</v>
          </cell>
          <cell r="E11">
            <v>1.6856</v>
          </cell>
          <cell r="F11">
            <v>0.41210000000000002</v>
          </cell>
          <cell r="G11">
            <v>8.5855999999999995</v>
          </cell>
          <cell r="H11">
            <v>1</v>
          </cell>
          <cell r="I11">
            <v>0</v>
          </cell>
          <cell r="J11">
            <v>0</v>
          </cell>
          <cell r="K11">
            <v>2.1833</v>
          </cell>
          <cell r="L11">
            <v>0.33939999999999998</v>
          </cell>
          <cell r="M11">
            <v>7.1539999999999999</v>
          </cell>
          <cell r="N11">
            <v>1.6544000000000001</v>
          </cell>
          <cell r="O11">
            <v>0.3644</v>
          </cell>
          <cell r="P11">
            <v>7.1285999999999996</v>
          </cell>
          <cell r="Q11">
            <v>1.6041000000000001</v>
          </cell>
          <cell r="R11">
            <v>0.23200000000000001</v>
          </cell>
          <cell r="S11">
            <v>4.476</v>
          </cell>
          <cell r="T11">
            <v>1.4517</v>
          </cell>
          <cell r="U11">
            <v>0.26390000000000002</v>
          </cell>
          <cell r="V11">
            <v>4.3691000000000004</v>
          </cell>
          <cell r="W11">
            <v>1.6842999999999999</v>
          </cell>
          <cell r="X11">
            <v>0.28820000000000001</v>
          </cell>
          <cell r="Y11">
            <v>6.8795000000000002</v>
          </cell>
        </row>
        <row r="12">
          <cell r="A12" t="str">
            <v>Florida</v>
          </cell>
          <cell r="B12">
            <v>1.3095000000000001</v>
          </cell>
          <cell r="C12">
            <v>0.38390000000000002</v>
          </cell>
          <cell r="D12">
            <v>12.111599999999999</v>
          </cell>
          <cell r="E12">
            <v>1.9224000000000001</v>
          </cell>
          <cell r="F12">
            <v>0.59870000000000001</v>
          </cell>
          <cell r="G12">
            <v>13.980499999999999</v>
          </cell>
          <cell r="H12">
            <v>1.7051000000000001</v>
          </cell>
          <cell r="I12">
            <v>0.39579999999999999</v>
          </cell>
          <cell r="J12">
            <v>9.6091999999999995</v>
          </cell>
          <cell r="K12">
            <v>1.71</v>
          </cell>
          <cell r="L12">
            <v>0.36209999999999998</v>
          </cell>
          <cell r="M12">
            <v>8.9908000000000001</v>
          </cell>
          <cell r="N12">
            <v>1.7579</v>
          </cell>
          <cell r="O12">
            <v>0.50919999999999999</v>
          </cell>
          <cell r="P12">
            <v>10.63</v>
          </cell>
          <cell r="Q12">
            <v>1.7788999999999999</v>
          </cell>
          <cell r="R12">
            <v>0.44650000000000001</v>
          </cell>
          <cell r="S12">
            <v>10.871700000000001</v>
          </cell>
          <cell r="T12">
            <v>1.5568</v>
          </cell>
          <cell r="U12">
            <v>0.36080000000000001</v>
          </cell>
          <cell r="V12">
            <v>6.9146000000000001</v>
          </cell>
          <cell r="W12">
            <v>1.7513000000000001</v>
          </cell>
          <cell r="X12">
            <v>0.41670000000000001</v>
          </cell>
          <cell r="Y12">
            <v>10.0054</v>
          </cell>
        </row>
        <row r="13">
          <cell r="A13" t="str">
            <v>Georgia</v>
          </cell>
          <cell r="B13">
            <v>1.6188</v>
          </cell>
          <cell r="C13">
            <v>0.4496</v>
          </cell>
          <cell r="D13">
            <v>13.626099999999999</v>
          </cell>
          <cell r="E13">
            <v>2.1892999999999998</v>
          </cell>
          <cell r="F13">
            <v>0.65620000000000001</v>
          </cell>
          <cell r="G13">
            <v>14.524100000000001</v>
          </cell>
          <cell r="H13">
            <v>2.0427</v>
          </cell>
          <cell r="I13">
            <v>0.47420000000000001</v>
          </cell>
          <cell r="J13">
            <v>11.170400000000001</v>
          </cell>
          <cell r="K13">
            <v>2.2944</v>
          </cell>
          <cell r="L13">
            <v>0.48280000000000001</v>
          </cell>
          <cell r="M13">
            <v>11.007899999999999</v>
          </cell>
          <cell r="N13">
            <v>2.0785</v>
          </cell>
          <cell r="O13">
            <v>0.58189999999999997</v>
          </cell>
          <cell r="P13">
            <v>12.096399999999999</v>
          </cell>
          <cell r="Q13">
            <v>2.0261</v>
          </cell>
          <cell r="R13">
            <v>0.48080000000000001</v>
          </cell>
          <cell r="S13">
            <v>10.572699999999999</v>
          </cell>
          <cell r="T13">
            <v>1.6992</v>
          </cell>
          <cell r="U13">
            <v>0.38769999999999999</v>
          </cell>
          <cell r="V13">
            <v>7.4438000000000004</v>
          </cell>
          <cell r="W13">
            <v>2.1315</v>
          </cell>
          <cell r="X13">
            <v>0.50380000000000003</v>
          </cell>
          <cell r="Y13">
            <v>11.8734</v>
          </cell>
        </row>
        <row r="14">
          <cell r="A14" t="str">
            <v>Hawaii</v>
          </cell>
          <cell r="B14">
            <v>1.2684</v>
          </cell>
          <cell r="C14">
            <v>0.371</v>
          </cell>
          <cell r="D14">
            <v>12.342700000000001</v>
          </cell>
          <cell r="E14">
            <v>1.8208</v>
          </cell>
          <cell r="F14">
            <v>0.56899999999999995</v>
          </cell>
          <cell r="G14">
            <v>14.742699999999999</v>
          </cell>
          <cell r="H14">
            <v>1</v>
          </cell>
          <cell r="I14">
            <v>0</v>
          </cell>
          <cell r="J14">
            <v>0</v>
          </cell>
          <cell r="K14">
            <v>1.5346</v>
          </cell>
          <cell r="L14">
            <v>0.32190000000000002</v>
          </cell>
          <cell r="M14">
            <v>8.6011000000000006</v>
          </cell>
          <cell r="N14">
            <v>1.7569999999999999</v>
          </cell>
          <cell r="O14">
            <v>0.46920000000000001</v>
          </cell>
          <cell r="P14">
            <v>9.5954999999999995</v>
          </cell>
          <cell r="Q14">
            <v>1.6644000000000001</v>
          </cell>
          <cell r="R14">
            <v>0.4204</v>
          </cell>
          <cell r="S14">
            <v>11.8733</v>
          </cell>
          <cell r="T14">
            <v>1.4785999999999999</v>
          </cell>
          <cell r="U14">
            <v>0.33739999999999998</v>
          </cell>
          <cell r="V14">
            <v>6.5109000000000004</v>
          </cell>
          <cell r="W14">
            <v>1.5589999999999999</v>
          </cell>
          <cell r="X14">
            <v>0.36499999999999999</v>
          </cell>
          <cell r="Y14">
            <v>9.4845000000000006</v>
          </cell>
        </row>
        <row r="15">
          <cell r="A15" t="str">
            <v>Idaho</v>
          </cell>
          <cell r="B15">
            <v>1.2286999999999999</v>
          </cell>
          <cell r="C15">
            <v>0.35060000000000002</v>
          </cell>
          <cell r="D15">
            <v>13.5335</v>
          </cell>
          <cell r="E15">
            <v>1.8309</v>
          </cell>
          <cell r="F15">
            <v>0.55969999999999998</v>
          </cell>
          <cell r="G15">
            <v>15.588699999999999</v>
          </cell>
          <cell r="H15">
            <v>1</v>
          </cell>
          <cell r="I15">
            <v>0</v>
          </cell>
          <cell r="J15">
            <v>0</v>
          </cell>
          <cell r="K15">
            <v>1.6555</v>
          </cell>
          <cell r="L15">
            <v>0.35160000000000002</v>
          </cell>
          <cell r="M15">
            <v>10.3881</v>
          </cell>
          <cell r="N15">
            <v>1.8001</v>
          </cell>
          <cell r="O15">
            <v>0.50970000000000004</v>
          </cell>
          <cell r="P15">
            <v>13.6896</v>
          </cell>
          <cell r="Q15">
            <v>1.7563</v>
          </cell>
          <cell r="R15">
            <v>0.42070000000000002</v>
          </cell>
          <cell r="S15">
            <v>11.4032</v>
          </cell>
          <cell r="T15">
            <v>1.5265</v>
          </cell>
          <cell r="U15">
            <v>0.34350000000000003</v>
          </cell>
          <cell r="V15">
            <v>7.2992999999999997</v>
          </cell>
          <cell r="W15">
            <v>1.7583</v>
          </cell>
          <cell r="X15">
            <v>0.40620000000000001</v>
          </cell>
          <cell r="Y15">
            <v>10.2723</v>
          </cell>
        </row>
        <row r="16">
          <cell r="A16" t="str">
            <v>Illinois</v>
          </cell>
          <cell r="B16">
            <v>1.6616</v>
          </cell>
          <cell r="C16">
            <v>0.45900000000000002</v>
          </cell>
          <cell r="D16">
            <v>12.966100000000001</v>
          </cell>
          <cell r="E16">
            <v>2.1993</v>
          </cell>
          <cell r="F16">
            <v>0.65310000000000001</v>
          </cell>
          <cell r="G16">
            <v>13.855</v>
          </cell>
          <cell r="H16">
            <v>2.3898999999999999</v>
          </cell>
          <cell r="I16">
            <v>0.55740000000000001</v>
          </cell>
          <cell r="J16">
            <v>11.0679</v>
          </cell>
          <cell r="K16">
            <v>2.6320000000000001</v>
          </cell>
          <cell r="L16">
            <v>0.54730000000000001</v>
          </cell>
          <cell r="M16">
            <v>11.9107</v>
          </cell>
          <cell r="N16">
            <v>2.1701999999999999</v>
          </cell>
          <cell r="O16">
            <v>0.58169999999999999</v>
          </cell>
          <cell r="P16">
            <v>11.2378</v>
          </cell>
          <cell r="Q16">
            <v>2.3801999999999999</v>
          </cell>
          <cell r="R16">
            <v>0.59460000000000002</v>
          </cell>
          <cell r="S16">
            <v>12.3085</v>
          </cell>
          <cell r="T16">
            <v>1.9127000000000001</v>
          </cell>
          <cell r="U16">
            <v>0.43440000000000001</v>
          </cell>
          <cell r="V16">
            <v>7.8019999999999996</v>
          </cell>
          <cell r="W16">
            <v>2.5634000000000001</v>
          </cell>
          <cell r="X16">
            <v>0.59319999999999995</v>
          </cell>
          <cell r="Y16">
            <v>12.809200000000001</v>
          </cell>
        </row>
        <row r="17">
          <cell r="A17" t="str">
            <v>Indiana</v>
          </cell>
          <cell r="B17">
            <v>1.4291</v>
          </cell>
          <cell r="C17">
            <v>0.38800000000000001</v>
          </cell>
          <cell r="D17">
            <v>13.568</v>
          </cell>
          <cell r="E17">
            <v>1.9326000000000001</v>
          </cell>
          <cell r="F17">
            <v>0.56679999999999997</v>
          </cell>
          <cell r="G17">
            <v>14.5039</v>
          </cell>
          <cell r="H17">
            <v>2.1515</v>
          </cell>
          <cell r="I17">
            <v>0.48249999999999998</v>
          </cell>
          <cell r="J17">
            <v>11.2699</v>
          </cell>
          <cell r="K17">
            <v>2.3469000000000002</v>
          </cell>
          <cell r="L17">
            <v>0.45519999999999999</v>
          </cell>
          <cell r="M17">
            <v>11.8925</v>
          </cell>
          <cell r="N17">
            <v>1.964</v>
          </cell>
          <cell r="O17">
            <v>0.52869999999999995</v>
          </cell>
          <cell r="P17">
            <v>12.3062</v>
          </cell>
          <cell r="Q17">
            <v>2.2132999999999998</v>
          </cell>
          <cell r="R17">
            <v>0.51500000000000001</v>
          </cell>
          <cell r="S17">
            <v>12.266</v>
          </cell>
          <cell r="T17">
            <v>1.7679</v>
          </cell>
          <cell r="U17">
            <v>0.38819999999999999</v>
          </cell>
          <cell r="V17">
            <v>8.0508000000000006</v>
          </cell>
          <cell r="W17">
            <v>2.367</v>
          </cell>
          <cell r="X17">
            <v>0.53610000000000002</v>
          </cell>
          <cell r="Y17">
            <v>12.531599999999999</v>
          </cell>
        </row>
        <row r="18">
          <cell r="A18" t="str">
            <v>Iowa</v>
          </cell>
          <cell r="B18">
            <v>1.2946</v>
          </cell>
          <cell r="C18">
            <v>0.35670000000000002</v>
          </cell>
          <cell r="D18">
            <v>13.226800000000001</v>
          </cell>
          <cell r="E18">
            <v>1.8301000000000001</v>
          </cell>
          <cell r="F18">
            <v>0.53969999999999996</v>
          </cell>
          <cell r="G18">
            <v>14.5182</v>
          </cell>
          <cell r="H18">
            <v>1.986</v>
          </cell>
          <cell r="I18">
            <v>0.43519999999999998</v>
          </cell>
          <cell r="J18">
            <v>11.8223</v>
          </cell>
          <cell r="K18">
            <v>2.1145</v>
          </cell>
          <cell r="L18">
            <v>0.40760000000000002</v>
          </cell>
          <cell r="M18">
            <v>11.331899999999999</v>
          </cell>
          <cell r="N18">
            <v>1.8314999999999999</v>
          </cell>
          <cell r="O18">
            <v>0.50009999999999999</v>
          </cell>
          <cell r="P18">
            <v>12.4572</v>
          </cell>
          <cell r="Q18">
            <v>2.0773000000000001</v>
          </cell>
          <cell r="R18">
            <v>0.45429999999999998</v>
          </cell>
          <cell r="S18">
            <v>11.2538</v>
          </cell>
          <cell r="T18">
            <v>1.5551999999999999</v>
          </cell>
          <cell r="U18">
            <v>0.33260000000000001</v>
          </cell>
          <cell r="V18">
            <v>7.0994999999999999</v>
          </cell>
          <cell r="W18">
            <v>2.1951000000000001</v>
          </cell>
          <cell r="X18">
            <v>0.49030000000000001</v>
          </cell>
          <cell r="Y18">
            <v>12.3857</v>
          </cell>
        </row>
        <row r="19">
          <cell r="A19" t="str">
            <v>Kansas</v>
          </cell>
          <cell r="B19">
            <v>1.3447</v>
          </cell>
          <cell r="C19">
            <v>0.35139999999999999</v>
          </cell>
          <cell r="D19">
            <v>12.7028</v>
          </cell>
          <cell r="E19">
            <v>1.8449</v>
          </cell>
          <cell r="F19">
            <v>0.503</v>
          </cell>
          <cell r="G19">
            <v>12.7979</v>
          </cell>
          <cell r="H19">
            <v>1.9278</v>
          </cell>
          <cell r="I19">
            <v>0.40260000000000001</v>
          </cell>
          <cell r="J19">
            <v>9.7843</v>
          </cell>
          <cell r="K19">
            <v>2.0007000000000001</v>
          </cell>
          <cell r="L19">
            <v>0.38369999999999999</v>
          </cell>
          <cell r="M19">
            <v>10.704000000000001</v>
          </cell>
          <cell r="N19">
            <v>1.9152</v>
          </cell>
          <cell r="O19">
            <v>0.49780000000000002</v>
          </cell>
          <cell r="P19">
            <v>11.5647</v>
          </cell>
          <cell r="Q19">
            <v>1.8593</v>
          </cell>
          <cell r="R19">
            <v>0.43149999999999999</v>
          </cell>
          <cell r="S19">
            <v>10.803000000000001</v>
          </cell>
          <cell r="T19">
            <v>1.7208000000000001</v>
          </cell>
          <cell r="U19">
            <v>0.36530000000000001</v>
          </cell>
          <cell r="V19">
            <v>7.6346999999999996</v>
          </cell>
          <cell r="W19">
            <v>1.917</v>
          </cell>
          <cell r="X19">
            <v>0.41870000000000002</v>
          </cell>
          <cell r="Y19">
            <v>11.2789</v>
          </cell>
        </row>
        <row r="20">
          <cell r="A20" t="str">
            <v>Kentucky</v>
          </cell>
          <cell r="B20">
            <v>1.4167000000000001</v>
          </cell>
          <cell r="C20">
            <v>0.372</v>
          </cell>
          <cell r="D20">
            <v>13.216900000000001</v>
          </cell>
          <cell r="E20">
            <v>1.9034</v>
          </cell>
          <cell r="F20">
            <v>0.53369999999999995</v>
          </cell>
          <cell r="G20">
            <v>13.7018</v>
          </cell>
          <cell r="H20">
            <v>2.0691999999999999</v>
          </cell>
          <cell r="I20">
            <v>0.438</v>
          </cell>
          <cell r="J20">
            <v>11.0648</v>
          </cell>
          <cell r="K20">
            <v>2.3995000000000002</v>
          </cell>
          <cell r="L20">
            <v>0.45190000000000002</v>
          </cell>
          <cell r="M20">
            <v>11.913399999999999</v>
          </cell>
          <cell r="N20">
            <v>1.9528000000000001</v>
          </cell>
          <cell r="O20">
            <v>0.5101</v>
          </cell>
          <cell r="P20">
            <v>12.4535</v>
          </cell>
          <cell r="Q20">
            <v>2.1924000000000001</v>
          </cell>
          <cell r="R20">
            <v>0.46820000000000001</v>
          </cell>
          <cell r="S20">
            <v>11.1142</v>
          </cell>
          <cell r="T20">
            <v>1.7995000000000001</v>
          </cell>
          <cell r="U20">
            <v>0.3805</v>
          </cell>
          <cell r="V20">
            <v>8.1856000000000009</v>
          </cell>
          <cell r="W20">
            <v>2.3052999999999999</v>
          </cell>
          <cell r="X20">
            <v>0.49880000000000002</v>
          </cell>
          <cell r="Y20">
            <v>12.526899999999999</v>
          </cell>
        </row>
        <row r="21">
          <cell r="A21" t="str">
            <v>Louisiana</v>
          </cell>
          <cell r="B21">
            <v>1.2638</v>
          </cell>
          <cell r="C21">
            <v>0.36759999999999998</v>
          </cell>
          <cell r="D21">
            <v>12.942299999999999</v>
          </cell>
          <cell r="E21">
            <v>1.81</v>
          </cell>
          <cell r="F21">
            <v>0.55369999999999997</v>
          </cell>
          <cell r="G21">
            <v>14.0634</v>
          </cell>
          <cell r="H21">
            <v>1.7704</v>
          </cell>
          <cell r="I21">
            <v>0.40339999999999998</v>
          </cell>
          <cell r="J21">
            <v>9.6821000000000002</v>
          </cell>
          <cell r="K21">
            <v>2.3767999999999998</v>
          </cell>
          <cell r="L21">
            <v>0.47410000000000002</v>
          </cell>
          <cell r="M21">
            <v>12.465999999999999</v>
          </cell>
          <cell r="N21">
            <v>1.88</v>
          </cell>
          <cell r="O21">
            <v>0.50009999999999999</v>
          </cell>
          <cell r="P21">
            <v>10.760899999999999</v>
          </cell>
          <cell r="Q21">
            <v>1.8219000000000001</v>
          </cell>
          <cell r="R21">
            <v>0.42620000000000002</v>
          </cell>
          <cell r="S21">
            <v>10.3299</v>
          </cell>
          <cell r="T21">
            <v>1.7447999999999999</v>
          </cell>
          <cell r="U21">
            <v>0.39150000000000001</v>
          </cell>
          <cell r="V21">
            <v>8.0028000000000006</v>
          </cell>
          <cell r="W21">
            <v>1.823</v>
          </cell>
          <cell r="X21">
            <v>0.41389999999999999</v>
          </cell>
          <cell r="Y21">
            <v>9.5741999999999994</v>
          </cell>
        </row>
        <row r="22">
          <cell r="A22" t="str">
            <v>Maine</v>
          </cell>
          <cell r="B22">
            <v>1.2677</v>
          </cell>
          <cell r="C22">
            <v>0.37209999999999999</v>
          </cell>
          <cell r="D22">
            <v>13.5969</v>
          </cell>
          <cell r="E22">
            <v>1.8270999999999999</v>
          </cell>
          <cell r="F22">
            <v>0.56140000000000001</v>
          </cell>
          <cell r="G22">
            <v>15.377000000000001</v>
          </cell>
          <cell r="H22">
            <v>1</v>
          </cell>
          <cell r="I22">
            <v>0</v>
          </cell>
          <cell r="J22">
            <v>0</v>
          </cell>
          <cell r="K22">
            <v>1.6432</v>
          </cell>
          <cell r="L22">
            <v>0.34260000000000002</v>
          </cell>
          <cell r="M22">
            <v>8.7949999999999999</v>
          </cell>
          <cell r="N22">
            <v>1.6079000000000001</v>
          </cell>
          <cell r="O22">
            <v>0.38919999999999999</v>
          </cell>
          <cell r="P22">
            <v>10.062099999999999</v>
          </cell>
          <cell r="Q22">
            <v>1.7148000000000001</v>
          </cell>
          <cell r="R22">
            <v>0.42409999999999998</v>
          </cell>
          <cell r="S22">
            <v>10.4955</v>
          </cell>
          <cell r="T22">
            <v>1.526</v>
          </cell>
          <cell r="U22">
            <v>0.3468</v>
          </cell>
          <cell r="V22">
            <v>7.4798</v>
          </cell>
          <cell r="W22">
            <v>1.7323</v>
          </cell>
          <cell r="X22">
            <v>0.3906</v>
          </cell>
          <cell r="Y22">
            <v>10.391400000000001</v>
          </cell>
        </row>
        <row r="23">
          <cell r="A23" t="str">
            <v>Maryland</v>
          </cell>
          <cell r="B23">
            <v>1.3625</v>
          </cell>
          <cell r="C23">
            <v>0.37209999999999999</v>
          </cell>
          <cell r="D23">
            <v>10.991899999999999</v>
          </cell>
          <cell r="E23">
            <v>1.9298999999999999</v>
          </cell>
          <cell r="F23">
            <v>0.55269999999999997</v>
          </cell>
          <cell r="G23">
            <v>11.8491</v>
          </cell>
          <cell r="H23">
            <v>1.7076</v>
          </cell>
          <cell r="I23">
            <v>0.35239999999999999</v>
          </cell>
          <cell r="J23">
            <v>6.9122000000000003</v>
          </cell>
          <cell r="K23">
            <v>1.702</v>
          </cell>
          <cell r="L23">
            <v>0.3236</v>
          </cell>
          <cell r="M23">
            <v>7.8571</v>
          </cell>
          <cell r="N23">
            <v>1.7802</v>
          </cell>
          <cell r="O23">
            <v>0.43619999999999998</v>
          </cell>
          <cell r="P23">
            <v>8.4620999999999995</v>
          </cell>
          <cell r="Q23">
            <v>1.8252999999999999</v>
          </cell>
          <cell r="R23">
            <v>0.40229999999999999</v>
          </cell>
          <cell r="S23">
            <v>8.7116000000000007</v>
          </cell>
          <cell r="T23">
            <v>1.5628</v>
          </cell>
          <cell r="U23">
            <v>0.33500000000000002</v>
          </cell>
          <cell r="V23">
            <v>5.8270999999999997</v>
          </cell>
          <cell r="W23">
            <v>1.8392999999999999</v>
          </cell>
          <cell r="X23">
            <v>0.38990000000000002</v>
          </cell>
          <cell r="Y23">
            <v>8.1211000000000002</v>
          </cell>
        </row>
        <row r="24">
          <cell r="A24" t="str">
            <v>Massachusetts</v>
          </cell>
          <cell r="B24">
            <v>1.3274999999999999</v>
          </cell>
          <cell r="C24">
            <v>0.37090000000000001</v>
          </cell>
          <cell r="D24">
            <v>10.2492</v>
          </cell>
          <cell r="E24">
            <v>1.9315</v>
          </cell>
          <cell r="F24">
            <v>0.56440000000000001</v>
          </cell>
          <cell r="G24">
            <v>11.449299999999999</v>
          </cell>
          <cell r="H24">
            <v>1.8869</v>
          </cell>
          <cell r="I24">
            <v>0.41880000000000001</v>
          </cell>
          <cell r="J24">
            <v>7.8407</v>
          </cell>
          <cell r="K24">
            <v>2.1682999999999999</v>
          </cell>
          <cell r="L24">
            <v>0.42870000000000003</v>
          </cell>
          <cell r="M24">
            <v>9.0785999999999998</v>
          </cell>
          <cell r="N24">
            <v>1.7714000000000001</v>
          </cell>
          <cell r="O24">
            <v>0.4652</v>
          </cell>
          <cell r="P24">
            <v>8.7866999999999997</v>
          </cell>
          <cell r="Q24">
            <v>1.9554</v>
          </cell>
          <cell r="R24">
            <v>0.4294</v>
          </cell>
          <cell r="S24">
            <v>8.2410999999999994</v>
          </cell>
          <cell r="T24">
            <v>1.5508999999999999</v>
          </cell>
          <cell r="U24">
            <v>0.33789999999999998</v>
          </cell>
          <cell r="V24">
            <v>5.5617000000000001</v>
          </cell>
          <cell r="W24">
            <v>1.9486000000000001</v>
          </cell>
          <cell r="X24">
            <v>0.43809999999999999</v>
          </cell>
          <cell r="Y24">
            <v>8.7909000000000006</v>
          </cell>
        </row>
        <row r="25">
          <cell r="A25" t="str">
            <v>Michigan</v>
          </cell>
          <cell r="B25">
            <v>1.369</v>
          </cell>
          <cell r="C25">
            <v>0.3962</v>
          </cell>
          <cell r="D25">
            <v>13.0397</v>
          </cell>
          <cell r="E25">
            <v>1.9549000000000001</v>
          </cell>
          <cell r="F25">
            <v>0.60560000000000003</v>
          </cell>
          <cell r="G25">
            <v>13.803599999999999</v>
          </cell>
          <cell r="H25">
            <v>2.1646000000000001</v>
          </cell>
          <cell r="I25">
            <v>0.51449999999999996</v>
          </cell>
          <cell r="J25">
            <v>11.0152</v>
          </cell>
          <cell r="K25">
            <v>2.2534000000000001</v>
          </cell>
          <cell r="L25">
            <v>0.47349999999999998</v>
          </cell>
          <cell r="M25">
            <v>10.9191</v>
          </cell>
          <cell r="N25">
            <v>1.9372</v>
          </cell>
          <cell r="O25">
            <v>0.55910000000000004</v>
          </cell>
          <cell r="P25">
            <v>11.7829</v>
          </cell>
          <cell r="Q25">
            <v>2.2181000000000002</v>
          </cell>
          <cell r="R25">
            <v>0.52910000000000001</v>
          </cell>
          <cell r="S25">
            <v>11.6761</v>
          </cell>
          <cell r="T25">
            <v>1.5969</v>
          </cell>
          <cell r="U25">
            <v>0.36209999999999998</v>
          </cell>
          <cell r="V25">
            <v>6.8754</v>
          </cell>
          <cell r="W25">
            <v>2.4094000000000002</v>
          </cell>
          <cell r="X25">
            <v>0.58330000000000004</v>
          </cell>
          <cell r="Y25">
            <v>12.8399</v>
          </cell>
        </row>
        <row r="26">
          <cell r="A26" t="str">
            <v>Minnesota</v>
          </cell>
          <cell r="B26">
            <v>1.5033000000000001</v>
          </cell>
          <cell r="C26">
            <v>0.42009999999999997</v>
          </cell>
          <cell r="D26">
            <v>13.2295</v>
          </cell>
          <cell r="E26">
            <v>2.0680000000000001</v>
          </cell>
          <cell r="F26">
            <v>0.62250000000000005</v>
          </cell>
          <cell r="G26">
            <v>13.852399999999999</v>
          </cell>
          <cell r="H26">
            <v>2.1355</v>
          </cell>
          <cell r="I26">
            <v>0.50049999999999994</v>
          </cell>
          <cell r="J26">
            <v>11.3329</v>
          </cell>
          <cell r="K26">
            <v>2.0188000000000001</v>
          </cell>
          <cell r="L26">
            <v>0.42209999999999998</v>
          </cell>
          <cell r="M26">
            <v>9.8405000000000005</v>
          </cell>
          <cell r="N26">
            <v>2.0327999999999999</v>
          </cell>
          <cell r="O26">
            <v>0.57299999999999995</v>
          </cell>
          <cell r="P26">
            <v>12.481299999999999</v>
          </cell>
          <cell r="Q26">
            <v>2.0945999999999998</v>
          </cell>
          <cell r="R26">
            <v>0.55489999999999995</v>
          </cell>
          <cell r="S26">
            <v>12.3925</v>
          </cell>
          <cell r="T26">
            <v>1.6598999999999999</v>
          </cell>
          <cell r="U26">
            <v>0.37309999999999999</v>
          </cell>
          <cell r="V26">
            <v>7.0639000000000003</v>
          </cell>
          <cell r="W26">
            <v>2.1614</v>
          </cell>
          <cell r="X26">
            <v>0.51080000000000003</v>
          </cell>
          <cell r="Y26">
            <v>12.095800000000001</v>
          </cell>
        </row>
        <row r="27">
          <cell r="A27" t="str">
            <v>Mississippi</v>
          </cell>
          <cell r="B27">
            <v>1.2829999999999999</v>
          </cell>
          <cell r="C27">
            <v>0.35470000000000002</v>
          </cell>
          <cell r="D27">
            <v>13.2826</v>
          </cell>
          <cell r="E27">
            <v>1.7779</v>
          </cell>
          <cell r="F27">
            <v>0.52590000000000003</v>
          </cell>
          <cell r="G27">
            <v>14.1187</v>
          </cell>
          <cell r="H27">
            <v>1</v>
          </cell>
          <cell r="I27">
            <v>0</v>
          </cell>
          <cell r="J27">
            <v>0</v>
          </cell>
          <cell r="K27">
            <v>2.1844000000000001</v>
          </cell>
          <cell r="L27">
            <v>0.4042</v>
          </cell>
          <cell r="M27">
            <v>10.3788</v>
          </cell>
          <cell r="N27">
            <v>1.8239000000000001</v>
          </cell>
          <cell r="O27">
            <v>0.47810000000000002</v>
          </cell>
          <cell r="P27">
            <v>10.774100000000001</v>
          </cell>
          <cell r="Q27">
            <v>1.8689</v>
          </cell>
          <cell r="R27">
            <v>0.41670000000000001</v>
          </cell>
          <cell r="S27">
            <v>11.571899999999999</v>
          </cell>
          <cell r="T27">
            <v>1.6704000000000001</v>
          </cell>
          <cell r="U27">
            <v>0.36680000000000001</v>
          </cell>
          <cell r="V27">
            <v>7.9077000000000002</v>
          </cell>
          <cell r="W27">
            <v>1.9945999999999999</v>
          </cell>
          <cell r="X27">
            <v>0.42870000000000003</v>
          </cell>
          <cell r="Y27">
            <v>10.860200000000001</v>
          </cell>
        </row>
        <row r="28">
          <cell r="A28" t="str">
            <v>Missouri</v>
          </cell>
          <cell r="B28">
            <v>1.5569</v>
          </cell>
          <cell r="C28">
            <v>0.40089999999999998</v>
          </cell>
          <cell r="D28">
            <v>13.6602</v>
          </cell>
          <cell r="E28">
            <v>2.028</v>
          </cell>
          <cell r="F28">
            <v>0.56020000000000003</v>
          </cell>
          <cell r="G28">
            <v>13.7713</v>
          </cell>
          <cell r="H28">
            <v>2.0899000000000001</v>
          </cell>
          <cell r="I28">
            <v>0.45250000000000001</v>
          </cell>
          <cell r="J28">
            <v>10.672000000000001</v>
          </cell>
          <cell r="K28">
            <v>2.3246000000000002</v>
          </cell>
          <cell r="L28">
            <v>0.44940000000000002</v>
          </cell>
          <cell r="M28">
            <v>11.456799999999999</v>
          </cell>
          <cell r="N28">
            <v>1.9765999999999999</v>
          </cell>
          <cell r="O28">
            <v>0.51670000000000005</v>
          </cell>
          <cell r="P28">
            <v>12.1249</v>
          </cell>
          <cell r="Q28">
            <v>2.0463</v>
          </cell>
          <cell r="R28">
            <v>0.47160000000000002</v>
          </cell>
          <cell r="S28">
            <v>11.4933</v>
          </cell>
          <cell r="T28">
            <v>1.7750999999999999</v>
          </cell>
          <cell r="U28">
            <v>0.3674</v>
          </cell>
          <cell r="V28">
            <v>7.6718999999999999</v>
          </cell>
          <cell r="W28">
            <v>2.2421000000000002</v>
          </cell>
          <cell r="X28">
            <v>0.49280000000000002</v>
          </cell>
          <cell r="Y28">
            <v>12.620900000000001</v>
          </cell>
        </row>
        <row r="29">
          <cell r="A29" t="str">
            <v>Montana</v>
          </cell>
          <cell r="B29">
            <v>1.2142999999999999</v>
          </cell>
          <cell r="C29">
            <v>0.3543</v>
          </cell>
          <cell r="D29">
            <v>14.036799999999999</v>
          </cell>
          <cell r="E29">
            <v>1.7451000000000001</v>
          </cell>
          <cell r="F29">
            <v>0.5363</v>
          </cell>
          <cell r="G29">
            <v>15.194699999999999</v>
          </cell>
          <cell r="H29">
            <v>1</v>
          </cell>
          <cell r="I29">
            <v>0</v>
          </cell>
          <cell r="J29">
            <v>0</v>
          </cell>
          <cell r="K29">
            <v>1.6189</v>
          </cell>
          <cell r="L29">
            <v>0.33150000000000002</v>
          </cell>
          <cell r="M29">
            <v>10.052899999999999</v>
          </cell>
          <cell r="N29">
            <v>1.7987</v>
          </cell>
          <cell r="O29">
            <v>0.45379999999999998</v>
          </cell>
          <cell r="P29">
            <v>11.4293</v>
          </cell>
          <cell r="Q29">
            <v>1.6597999999999999</v>
          </cell>
          <cell r="R29">
            <v>0.41720000000000002</v>
          </cell>
          <cell r="S29">
            <v>11.4366</v>
          </cell>
          <cell r="T29">
            <v>1.7905</v>
          </cell>
          <cell r="U29">
            <v>0.40489999999999998</v>
          </cell>
          <cell r="V29">
            <v>8.9974000000000007</v>
          </cell>
          <cell r="W29">
            <v>1.5959000000000001</v>
          </cell>
          <cell r="X29">
            <v>0.36809999999999998</v>
          </cell>
          <cell r="Y29">
            <v>10.2691</v>
          </cell>
        </row>
        <row r="30">
          <cell r="A30" t="str">
            <v>Nebraska</v>
          </cell>
          <cell r="B30">
            <v>1.2895000000000001</v>
          </cell>
          <cell r="C30">
            <v>0.3609</v>
          </cell>
          <cell r="D30">
            <v>13.208500000000001</v>
          </cell>
          <cell r="E30">
            <v>1.8573999999999999</v>
          </cell>
          <cell r="F30">
            <v>0.55320000000000003</v>
          </cell>
          <cell r="G30">
            <v>14.4964</v>
          </cell>
          <cell r="H30">
            <v>1.8980999999999999</v>
          </cell>
          <cell r="I30">
            <v>0.42870000000000003</v>
          </cell>
          <cell r="J30">
            <v>9.9357000000000006</v>
          </cell>
          <cell r="K30">
            <v>2.0440999999999998</v>
          </cell>
          <cell r="L30">
            <v>0.4098</v>
          </cell>
          <cell r="M30">
            <v>11.094200000000001</v>
          </cell>
          <cell r="N30">
            <v>1.8487</v>
          </cell>
          <cell r="O30">
            <v>0.51039999999999996</v>
          </cell>
          <cell r="P30">
            <v>12.0717</v>
          </cell>
          <cell r="Q30">
            <v>1.8714</v>
          </cell>
          <cell r="R30">
            <v>0.4476</v>
          </cell>
          <cell r="S30">
            <v>11.7338</v>
          </cell>
          <cell r="T30">
            <v>1.5679000000000001</v>
          </cell>
          <cell r="U30">
            <v>0.33610000000000001</v>
          </cell>
          <cell r="V30">
            <v>6.7321999999999997</v>
          </cell>
          <cell r="W30">
            <v>2.0609999999999999</v>
          </cell>
          <cell r="X30">
            <v>0.47120000000000001</v>
          </cell>
          <cell r="Y30">
            <v>12.069100000000001</v>
          </cell>
        </row>
        <row r="31">
          <cell r="A31" t="str">
            <v>Nevada</v>
          </cell>
          <cell r="B31">
            <v>1.0276000000000001</v>
          </cell>
          <cell r="C31">
            <v>0.2908</v>
          </cell>
          <cell r="D31">
            <v>9.2382000000000009</v>
          </cell>
          <cell r="E31">
            <v>1.7335</v>
          </cell>
          <cell r="F31">
            <v>0.52849999999999997</v>
          </cell>
          <cell r="G31">
            <v>11.769600000000001</v>
          </cell>
          <cell r="H31">
            <v>1.5912999999999999</v>
          </cell>
          <cell r="I31">
            <v>0.35580000000000001</v>
          </cell>
          <cell r="J31">
            <v>8.6603999999999992</v>
          </cell>
          <cell r="K31">
            <v>1.5359</v>
          </cell>
          <cell r="L31">
            <v>0.31130000000000002</v>
          </cell>
          <cell r="M31">
            <v>7.5388999999999999</v>
          </cell>
          <cell r="N31">
            <v>1.7297</v>
          </cell>
          <cell r="O31">
            <v>0.49780000000000002</v>
          </cell>
          <cell r="P31">
            <v>11.031700000000001</v>
          </cell>
          <cell r="Q31">
            <v>1.6063000000000001</v>
          </cell>
          <cell r="R31">
            <v>0.37830000000000003</v>
          </cell>
          <cell r="S31">
            <v>8.4048999999999996</v>
          </cell>
          <cell r="T31">
            <v>1.4307000000000001</v>
          </cell>
          <cell r="U31">
            <v>0.30630000000000002</v>
          </cell>
          <cell r="V31">
            <v>5.2775999999999996</v>
          </cell>
          <cell r="W31">
            <v>1.6261000000000001</v>
          </cell>
          <cell r="X31">
            <v>0.378</v>
          </cell>
          <cell r="Y31">
            <v>8.7863000000000007</v>
          </cell>
        </row>
        <row r="32">
          <cell r="A32" t="str">
            <v>New Hampshire</v>
          </cell>
          <cell r="B32">
            <v>1.2736000000000001</v>
          </cell>
          <cell r="C32">
            <v>0.34899999999999998</v>
          </cell>
          <cell r="D32">
            <v>10.8855</v>
          </cell>
          <cell r="E32">
            <v>1.8371</v>
          </cell>
          <cell r="F32">
            <v>0.51639999999999997</v>
          </cell>
          <cell r="G32">
            <v>11.173299999999999</v>
          </cell>
          <cell r="H32">
            <v>1.9624999999999999</v>
          </cell>
          <cell r="I32">
            <v>0.42330000000000001</v>
          </cell>
          <cell r="J32">
            <v>9.8787000000000003</v>
          </cell>
          <cell r="K32">
            <v>1.7713000000000001</v>
          </cell>
          <cell r="L32">
            <v>0.34839999999999999</v>
          </cell>
          <cell r="M32">
            <v>7.8205</v>
          </cell>
          <cell r="N32">
            <v>1.8230999999999999</v>
          </cell>
          <cell r="O32">
            <v>0.50860000000000005</v>
          </cell>
          <cell r="P32">
            <v>11.3355</v>
          </cell>
          <cell r="Q32">
            <v>1.9329000000000001</v>
          </cell>
          <cell r="R32">
            <v>0.4118</v>
          </cell>
          <cell r="S32">
            <v>8.8285</v>
          </cell>
          <cell r="T32">
            <v>1.4858</v>
          </cell>
          <cell r="U32">
            <v>0.30990000000000001</v>
          </cell>
          <cell r="V32">
            <v>5.5364000000000004</v>
          </cell>
          <cell r="W32">
            <v>1.9693000000000001</v>
          </cell>
          <cell r="X32">
            <v>0.43640000000000001</v>
          </cell>
          <cell r="Y32">
            <v>9.4864999999999995</v>
          </cell>
        </row>
        <row r="33">
          <cell r="A33" t="str">
            <v>New Jersey</v>
          </cell>
          <cell r="B33">
            <v>1.4917</v>
          </cell>
          <cell r="C33">
            <v>0.3977</v>
          </cell>
          <cell r="D33">
            <v>10.948</v>
          </cell>
          <cell r="E33">
            <v>2.0392000000000001</v>
          </cell>
          <cell r="F33">
            <v>0.56930000000000003</v>
          </cell>
          <cell r="G33">
            <v>11.7158</v>
          </cell>
          <cell r="H33">
            <v>1.9169</v>
          </cell>
          <cell r="I33">
            <v>0.41120000000000001</v>
          </cell>
          <cell r="J33">
            <v>7.7743000000000002</v>
          </cell>
          <cell r="K33">
            <v>2.2778999999999998</v>
          </cell>
          <cell r="L33">
            <v>0.43759999999999999</v>
          </cell>
          <cell r="M33">
            <v>9.1618999999999993</v>
          </cell>
          <cell r="N33">
            <v>1.8994</v>
          </cell>
          <cell r="O33">
            <v>0.4773</v>
          </cell>
          <cell r="P33">
            <v>8.8478999999999992</v>
          </cell>
          <cell r="Q33">
            <v>2.0945</v>
          </cell>
          <cell r="R33">
            <v>0.496</v>
          </cell>
          <cell r="S33">
            <v>10.0656</v>
          </cell>
          <cell r="T33">
            <v>1.609</v>
          </cell>
          <cell r="U33">
            <v>0.34389999999999998</v>
          </cell>
          <cell r="V33">
            <v>5.7591999999999999</v>
          </cell>
          <cell r="W33">
            <v>2.0015999999999998</v>
          </cell>
          <cell r="X33">
            <v>0.43440000000000001</v>
          </cell>
          <cell r="Y33">
            <v>9.2179000000000002</v>
          </cell>
        </row>
        <row r="34">
          <cell r="A34" t="str">
            <v>New Mexico</v>
          </cell>
          <cell r="B34">
            <v>1.1800999999999999</v>
          </cell>
          <cell r="C34">
            <v>0.34420000000000001</v>
          </cell>
          <cell r="D34">
            <v>13.0166</v>
          </cell>
          <cell r="E34">
            <v>1.7176</v>
          </cell>
          <cell r="F34">
            <v>0.52700000000000002</v>
          </cell>
          <cell r="G34">
            <v>14.4506</v>
          </cell>
          <cell r="H34">
            <v>1.5496000000000001</v>
          </cell>
          <cell r="I34">
            <v>0.33350000000000002</v>
          </cell>
          <cell r="J34">
            <v>9.2121999999999993</v>
          </cell>
          <cell r="K34">
            <v>1.5737000000000001</v>
          </cell>
          <cell r="L34">
            <v>0.32079999999999997</v>
          </cell>
          <cell r="M34">
            <v>8.1672999999999991</v>
          </cell>
          <cell r="N34">
            <v>1.7742</v>
          </cell>
          <cell r="O34">
            <v>0.49099999999999999</v>
          </cell>
          <cell r="P34">
            <v>12.981999999999999</v>
          </cell>
          <cell r="Q34">
            <v>1.6358999999999999</v>
          </cell>
          <cell r="R34">
            <v>0.42020000000000002</v>
          </cell>
          <cell r="S34">
            <v>12.139099999999999</v>
          </cell>
          <cell r="T34">
            <v>1.7464</v>
          </cell>
          <cell r="U34">
            <v>0.39319999999999999</v>
          </cell>
          <cell r="V34">
            <v>8.4107000000000003</v>
          </cell>
          <cell r="W34">
            <v>1.5954999999999999</v>
          </cell>
          <cell r="X34">
            <v>0.36409999999999998</v>
          </cell>
          <cell r="Y34">
            <v>10.0192</v>
          </cell>
        </row>
        <row r="35">
          <cell r="A35" t="str">
            <v>New York</v>
          </cell>
          <cell r="B35">
            <v>1.2142999999999999</v>
          </cell>
          <cell r="C35">
            <v>0.31319999999999998</v>
          </cell>
          <cell r="D35">
            <v>8.6646999999999998</v>
          </cell>
          <cell r="E35">
            <v>1.8366</v>
          </cell>
          <cell r="F35">
            <v>0.50600000000000001</v>
          </cell>
          <cell r="G35">
            <v>10.0829</v>
          </cell>
          <cell r="H35">
            <v>1.7416</v>
          </cell>
          <cell r="I35">
            <v>0.37530000000000002</v>
          </cell>
          <cell r="J35">
            <v>7.1337999999999999</v>
          </cell>
          <cell r="K35">
            <v>1.7138</v>
          </cell>
          <cell r="L35">
            <v>0.32850000000000001</v>
          </cell>
          <cell r="M35">
            <v>6.8387000000000002</v>
          </cell>
          <cell r="N35">
            <v>1.712</v>
          </cell>
          <cell r="O35">
            <v>0.44080000000000003</v>
          </cell>
          <cell r="P35">
            <v>7.8339999999999996</v>
          </cell>
          <cell r="Q35">
            <v>1.8371999999999999</v>
          </cell>
          <cell r="R35">
            <v>0.43309999999999998</v>
          </cell>
          <cell r="S35">
            <v>8.7349999999999994</v>
          </cell>
          <cell r="T35">
            <v>1.4819</v>
          </cell>
          <cell r="U35">
            <v>0.30969999999999998</v>
          </cell>
          <cell r="V35">
            <v>4.8430999999999997</v>
          </cell>
          <cell r="W35">
            <v>1.8409</v>
          </cell>
          <cell r="X35">
            <v>0.40439999999999998</v>
          </cell>
          <cell r="Y35">
            <v>7.8864000000000001</v>
          </cell>
        </row>
        <row r="36">
          <cell r="A36" t="str">
            <v>North Carolina</v>
          </cell>
          <cell r="B36">
            <v>1.4495</v>
          </cell>
          <cell r="C36">
            <v>0.40760000000000002</v>
          </cell>
          <cell r="D36">
            <v>13.581799999999999</v>
          </cell>
          <cell r="E36">
            <v>2.0341</v>
          </cell>
          <cell r="F36">
            <v>0.6089</v>
          </cell>
          <cell r="G36">
            <v>15.042199999999999</v>
          </cell>
          <cell r="H36">
            <v>2.1015000000000001</v>
          </cell>
          <cell r="I36">
            <v>0.48089999999999999</v>
          </cell>
          <cell r="J36">
            <v>10.5669</v>
          </cell>
          <cell r="K36">
            <v>2.2610999999999999</v>
          </cell>
          <cell r="L36">
            <v>0.4667</v>
          </cell>
          <cell r="M36">
            <v>11.7098</v>
          </cell>
          <cell r="N36">
            <v>1.9024000000000001</v>
          </cell>
          <cell r="O36">
            <v>0.5363</v>
          </cell>
          <cell r="P36">
            <v>12.787800000000001</v>
          </cell>
          <cell r="Q36">
            <v>2.1246</v>
          </cell>
          <cell r="R36">
            <v>0.50139999999999996</v>
          </cell>
          <cell r="S36">
            <v>11.7316</v>
          </cell>
          <cell r="T36">
            <v>1.5972999999999999</v>
          </cell>
          <cell r="U36">
            <v>0.3538</v>
          </cell>
          <cell r="V36">
            <v>7.1772999999999998</v>
          </cell>
          <cell r="W36">
            <v>2.2481</v>
          </cell>
          <cell r="X36">
            <v>0.52990000000000004</v>
          </cell>
          <cell r="Y36">
            <v>12.601100000000001</v>
          </cell>
        </row>
        <row r="37">
          <cell r="A37" t="str">
            <v>North Dakota</v>
          </cell>
          <cell r="B37">
            <v>1.2012</v>
          </cell>
          <cell r="C37">
            <v>0.32569999999999999</v>
          </cell>
          <cell r="D37">
            <v>12.622299999999999</v>
          </cell>
          <cell r="E37">
            <v>1.7149000000000001</v>
          </cell>
          <cell r="F37">
            <v>0.48599999999999999</v>
          </cell>
          <cell r="G37">
            <v>13.4016</v>
          </cell>
          <cell r="H37">
            <v>1</v>
          </cell>
          <cell r="I37">
            <v>0</v>
          </cell>
          <cell r="J37">
            <v>0</v>
          </cell>
          <cell r="K37">
            <v>1.6319999999999999</v>
          </cell>
          <cell r="L37">
            <v>0.30980000000000002</v>
          </cell>
          <cell r="M37">
            <v>8.8644999999999996</v>
          </cell>
          <cell r="N37">
            <v>1.853</v>
          </cell>
          <cell r="O37">
            <v>0.50649999999999995</v>
          </cell>
          <cell r="P37">
            <v>12.645200000000001</v>
          </cell>
          <cell r="Q37">
            <v>1.4663999999999999</v>
          </cell>
          <cell r="R37">
            <v>0.1804</v>
          </cell>
          <cell r="S37">
            <v>5.1698000000000004</v>
          </cell>
          <cell r="T37">
            <v>1.7492000000000001</v>
          </cell>
          <cell r="U37">
            <v>0.37909999999999999</v>
          </cell>
          <cell r="V37">
            <v>8.0821000000000005</v>
          </cell>
          <cell r="W37">
            <v>1.6344000000000001</v>
          </cell>
          <cell r="X37">
            <v>0.33910000000000001</v>
          </cell>
          <cell r="Y37">
            <v>9.4579000000000004</v>
          </cell>
        </row>
        <row r="38">
          <cell r="A38" t="str">
            <v>Ohio</v>
          </cell>
          <cell r="B38">
            <v>1.5186999999999999</v>
          </cell>
          <cell r="C38">
            <v>0.41959999999999997</v>
          </cell>
          <cell r="D38">
            <v>13.975</v>
          </cell>
          <cell r="E38">
            <v>2.0577000000000001</v>
          </cell>
          <cell r="F38">
            <v>0.61050000000000004</v>
          </cell>
          <cell r="G38">
            <v>14.9361</v>
          </cell>
          <cell r="H38">
            <v>2.3283999999999998</v>
          </cell>
          <cell r="I38">
            <v>0.54079999999999995</v>
          </cell>
          <cell r="J38">
            <v>11.7781</v>
          </cell>
          <cell r="K38">
            <v>2.5867</v>
          </cell>
          <cell r="L38">
            <v>0.52990000000000004</v>
          </cell>
          <cell r="M38">
            <v>12.836399999999999</v>
          </cell>
          <cell r="N38">
            <v>2.0815000000000001</v>
          </cell>
          <cell r="O38">
            <v>0.57169999999999999</v>
          </cell>
          <cell r="P38">
            <v>13.252700000000001</v>
          </cell>
          <cell r="Q38">
            <v>2.3336000000000001</v>
          </cell>
          <cell r="R38">
            <v>0.57709999999999995</v>
          </cell>
          <cell r="S38">
            <v>13.261699999999999</v>
          </cell>
          <cell r="T38">
            <v>1.7925</v>
          </cell>
          <cell r="U38">
            <v>0.39560000000000001</v>
          </cell>
          <cell r="V38">
            <v>7.9678000000000004</v>
          </cell>
          <cell r="W38">
            <v>2.5535000000000001</v>
          </cell>
          <cell r="X38">
            <v>0.59730000000000005</v>
          </cell>
          <cell r="Y38">
            <v>13.591900000000001</v>
          </cell>
        </row>
        <row r="39">
          <cell r="A39" t="str">
            <v>Oklahoma</v>
          </cell>
          <cell r="B39">
            <v>1.4339999999999999</v>
          </cell>
          <cell r="C39">
            <v>0.4083</v>
          </cell>
          <cell r="D39">
            <v>14.9392</v>
          </cell>
          <cell r="E39">
            <v>1.9379</v>
          </cell>
          <cell r="F39">
            <v>0.59109999999999996</v>
          </cell>
          <cell r="G39">
            <v>16.191099999999999</v>
          </cell>
          <cell r="H39">
            <v>2.0386000000000002</v>
          </cell>
          <cell r="I39">
            <v>0.47460000000000002</v>
          </cell>
          <cell r="J39">
            <v>11.684699999999999</v>
          </cell>
          <cell r="K39">
            <v>1.9077</v>
          </cell>
          <cell r="L39">
            <v>0.39989999999999998</v>
          </cell>
          <cell r="M39">
            <v>11.3996</v>
          </cell>
          <cell r="N39">
            <v>2.0396999999999998</v>
          </cell>
          <cell r="O39">
            <v>0.56120000000000003</v>
          </cell>
          <cell r="P39">
            <v>13.314500000000001</v>
          </cell>
          <cell r="Q39">
            <v>1.9789000000000001</v>
          </cell>
          <cell r="R39">
            <v>0.49390000000000001</v>
          </cell>
          <cell r="S39">
            <v>13.812900000000001</v>
          </cell>
          <cell r="T39">
            <v>1.8101</v>
          </cell>
          <cell r="U39">
            <v>0.41110000000000002</v>
          </cell>
          <cell r="V39">
            <v>9.0989000000000004</v>
          </cell>
          <cell r="W39">
            <v>2.0771000000000002</v>
          </cell>
          <cell r="X39">
            <v>0.48880000000000001</v>
          </cell>
          <cell r="Y39">
            <v>13.190099999999999</v>
          </cell>
        </row>
        <row r="40">
          <cell r="A40" t="str">
            <v>Oregon</v>
          </cell>
          <cell r="B40">
            <v>1.3268</v>
          </cell>
          <cell r="C40">
            <v>0.3659</v>
          </cell>
          <cell r="D40">
            <v>12.470800000000001</v>
          </cell>
          <cell r="E40">
            <v>1.9241999999999999</v>
          </cell>
          <cell r="F40">
            <v>0.55959999999999999</v>
          </cell>
          <cell r="G40">
            <v>13.180400000000001</v>
          </cell>
          <cell r="H40">
            <v>1.9641</v>
          </cell>
          <cell r="I40">
            <v>0.43990000000000001</v>
          </cell>
          <cell r="J40">
            <v>10.1731</v>
          </cell>
          <cell r="K40">
            <v>1.865</v>
          </cell>
          <cell r="L40">
            <v>0.38250000000000001</v>
          </cell>
          <cell r="M40">
            <v>9.3033999999999999</v>
          </cell>
          <cell r="N40">
            <v>1.8808</v>
          </cell>
          <cell r="O40">
            <v>0.51329999999999998</v>
          </cell>
          <cell r="P40">
            <v>10.6798</v>
          </cell>
          <cell r="Q40">
            <v>1.9452</v>
          </cell>
          <cell r="R40">
            <v>0.46939999999999998</v>
          </cell>
          <cell r="S40">
            <v>11.2288</v>
          </cell>
          <cell r="T40">
            <v>1.5658000000000001</v>
          </cell>
          <cell r="U40">
            <v>0.33410000000000001</v>
          </cell>
          <cell r="V40">
            <v>6.5613999999999999</v>
          </cell>
          <cell r="W40">
            <v>2.1046999999999998</v>
          </cell>
          <cell r="X40">
            <v>0.4647</v>
          </cell>
          <cell r="Y40">
            <v>11.2974</v>
          </cell>
        </row>
        <row r="41">
          <cell r="A41" t="str">
            <v>Pennsylvania</v>
          </cell>
          <cell r="B41">
            <v>1.5834999999999999</v>
          </cell>
          <cell r="C41">
            <v>0.43030000000000002</v>
          </cell>
          <cell r="D41">
            <v>12.9754</v>
          </cell>
          <cell r="E41">
            <v>2.0994999999999999</v>
          </cell>
          <cell r="F41">
            <v>0.61099999999999999</v>
          </cell>
          <cell r="G41">
            <v>13.6229</v>
          </cell>
          <cell r="H41">
            <v>2.3029000000000002</v>
          </cell>
          <cell r="I41">
            <v>0.53080000000000005</v>
          </cell>
          <cell r="J41">
            <v>11.107200000000001</v>
          </cell>
          <cell r="K41">
            <v>2.6055999999999999</v>
          </cell>
          <cell r="L41">
            <v>0.52910000000000001</v>
          </cell>
          <cell r="M41">
            <v>11.7996</v>
          </cell>
          <cell r="N41">
            <v>2.0868000000000002</v>
          </cell>
          <cell r="O41">
            <v>0.55510000000000004</v>
          </cell>
          <cell r="P41">
            <v>12.228999999999999</v>
          </cell>
          <cell r="Q41">
            <v>2.2799</v>
          </cell>
          <cell r="R41">
            <v>0.53600000000000003</v>
          </cell>
          <cell r="S41">
            <v>11.5732</v>
          </cell>
          <cell r="T41">
            <v>1.9104000000000001</v>
          </cell>
          <cell r="U41">
            <v>0.4264</v>
          </cell>
          <cell r="V41">
            <v>7.8261000000000003</v>
          </cell>
          <cell r="W41">
            <v>2.4807000000000001</v>
          </cell>
          <cell r="X41">
            <v>0.56920000000000004</v>
          </cell>
          <cell r="Y41">
            <v>12.749700000000001</v>
          </cell>
        </row>
        <row r="42">
          <cell r="A42" t="str">
            <v>Rhode Island</v>
          </cell>
          <cell r="B42">
            <v>1.2098</v>
          </cell>
          <cell r="C42">
            <v>0.32290000000000002</v>
          </cell>
          <cell r="D42">
            <v>10.4282</v>
          </cell>
          <cell r="E42">
            <v>1.7739</v>
          </cell>
          <cell r="F42">
            <v>0.49320000000000003</v>
          </cell>
          <cell r="G42">
            <v>11.085000000000001</v>
          </cell>
          <cell r="H42">
            <v>1.6309</v>
          </cell>
          <cell r="I42">
            <v>0.32969999999999999</v>
          </cell>
          <cell r="J42">
            <v>6.6177000000000001</v>
          </cell>
          <cell r="K42">
            <v>1.9934000000000001</v>
          </cell>
          <cell r="L42">
            <v>0.3619</v>
          </cell>
          <cell r="M42">
            <v>8.2142999999999997</v>
          </cell>
          <cell r="N42">
            <v>1.6669</v>
          </cell>
          <cell r="O42">
            <v>0.43259999999999998</v>
          </cell>
          <cell r="P42">
            <v>10.342000000000001</v>
          </cell>
          <cell r="Q42">
            <v>1.8648</v>
          </cell>
          <cell r="R42">
            <v>0.39200000000000002</v>
          </cell>
          <cell r="S42">
            <v>8.3686000000000007</v>
          </cell>
          <cell r="T42">
            <v>1.4509000000000001</v>
          </cell>
          <cell r="U42">
            <v>0.28010000000000002</v>
          </cell>
          <cell r="V42">
            <v>5.1340000000000003</v>
          </cell>
          <cell r="W42">
            <v>1.7121</v>
          </cell>
          <cell r="X42">
            <v>0.3407</v>
          </cell>
          <cell r="Y42">
            <v>7.3804999999999996</v>
          </cell>
        </row>
        <row r="43">
          <cell r="A43" t="str">
            <v>South Carolina</v>
          </cell>
          <cell r="B43">
            <v>1.4184000000000001</v>
          </cell>
          <cell r="C43">
            <v>0.39279999999999998</v>
          </cell>
          <cell r="D43">
            <v>13.986000000000001</v>
          </cell>
          <cell r="E43">
            <v>1.9217</v>
          </cell>
          <cell r="F43">
            <v>0.56559999999999999</v>
          </cell>
          <cell r="G43">
            <v>14.853400000000001</v>
          </cell>
          <cell r="H43">
            <v>2.0693000000000001</v>
          </cell>
          <cell r="I43">
            <v>0.46679999999999999</v>
          </cell>
          <cell r="J43">
            <v>12.080299999999999</v>
          </cell>
          <cell r="K43">
            <v>2.3978000000000002</v>
          </cell>
          <cell r="L43">
            <v>0.47270000000000001</v>
          </cell>
          <cell r="M43">
            <v>12.1251</v>
          </cell>
          <cell r="N43">
            <v>1.8660000000000001</v>
          </cell>
          <cell r="O43">
            <v>0.50829999999999997</v>
          </cell>
          <cell r="P43">
            <v>13.0761</v>
          </cell>
          <cell r="Q43">
            <v>2.0499999999999998</v>
          </cell>
          <cell r="R43">
            <v>0.48399999999999999</v>
          </cell>
          <cell r="S43">
            <v>11.8125</v>
          </cell>
          <cell r="T43">
            <v>1.5729</v>
          </cell>
          <cell r="U43">
            <v>0.32829999999999998</v>
          </cell>
          <cell r="V43">
            <v>7.1082999999999998</v>
          </cell>
          <cell r="W43">
            <v>2.2955999999999999</v>
          </cell>
          <cell r="X43">
            <v>0.52490000000000003</v>
          </cell>
          <cell r="Y43">
            <v>12.945600000000001</v>
          </cell>
        </row>
        <row r="44">
          <cell r="A44" t="str">
            <v>South Dakota</v>
          </cell>
          <cell r="B44">
            <v>1.1966000000000001</v>
          </cell>
          <cell r="C44">
            <v>0.33889999999999998</v>
          </cell>
          <cell r="D44">
            <v>13.3024</v>
          </cell>
          <cell r="E44">
            <v>1.7407999999999999</v>
          </cell>
          <cell r="F44">
            <v>0.51890000000000003</v>
          </cell>
          <cell r="G44">
            <v>14.427099999999999</v>
          </cell>
          <cell r="H44">
            <v>1.7272000000000001</v>
          </cell>
          <cell r="I44">
            <v>0.37630000000000002</v>
          </cell>
          <cell r="J44">
            <v>10.3765</v>
          </cell>
          <cell r="K44">
            <v>1</v>
          </cell>
          <cell r="L44">
            <v>0</v>
          </cell>
          <cell r="M44">
            <v>0</v>
          </cell>
          <cell r="N44">
            <v>1.7149000000000001</v>
          </cell>
          <cell r="O44">
            <v>0.46639999999999998</v>
          </cell>
          <cell r="P44">
            <v>11.6892</v>
          </cell>
          <cell r="Q44">
            <v>1.6245000000000001</v>
          </cell>
          <cell r="R44">
            <v>0.38479999999999998</v>
          </cell>
          <cell r="S44">
            <v>10.0587</v>
          </cell>
          <cell r="T44">
            <v>1.4939</v>
          </cell>
          <cell r="U44">
            <v>0.3301</v>
          </cell>
          <cell r="V44">
            <v>7.2019000000000002</v>
          </cell>
          <cell r="W44">
            <v>1.7056</v>
          </cell>
          <cell r="X44">
            <v>0.37990000000000002</v>
          </cell>
          <cell r="Y44">
            <v>10.752700000000001</v>
          </cell>
        </row>
        <row r="45">
          <cell r="A45" t="str">
            <v>Tennessee</v>
          </cell>
          <cell r="B45">
            <v>1.6446000000000001</v>
          </cell>
          <cell r="C45">
            <v>0.44180000000000003</v>
          </cell>
          <cell r="D45">
            <v>13.855700000000001</v>
          </cell>
          <cell r="E45">
            <v>2.0758000000000001</v>
          </cell>
          <cell r="F45">
            <v>0.59850000000000003</v>
          </cell>
          <cell r="G45">
            <v>14.379300000000001</v>
          </cell>
          <cell r="H45">
            <v>2.2181999999999999</v>
          </cell>
          <cell r="I45">
            <v>0.49309999999999998</v>
          </cell>
          <cell r="J45">
            <v>12.3292</v>
          </cell>
          <cell r="K45">
            <v>2.3874</v>
          </cell>
          <cell r="L45">
            <v>0.47260000000000002</v>
          </cell>
          <cell r="M45">
            <v>11.5366</v>
          </cell>
          <cell r="N45">
            <v>2.0733999999999999</v>
          </cell>
          <cell r="O45">
            <v>0.55689999999999995</v>
          </cell>
          <cell r="P45">
            <v>11.525</v>
          </cell>
          <cell r="Q45">
            <v>2.2109999999999999</v>
          </cell>
          <cell r="R45">
            <v>0.50170000000000003</v>
          </cell>
          <cell r="S45">
            <v>12.078799999999999</v>
          </cell>
          <cell r="T45">
            <v>1.7157</v>
          </cell>
          <cell r="U45">
            <v>0.37259999999999999</v>
          </cell>
          <cell r="V45">
            <v>7.6344000000000003</v>
          </cell>
          <cell r="W45">
            <v>2.4487000000000001</v>
          </cell>
          <cell r="X45">
            <v>0.56210000000000004</v>
          </cell>
          <cell r="Y45">
            <v>13.449</v>
          </cell>
        </row>
        <row r="46">
          <cell r="A46" t="str">
            <v>Texas</v>
          </cell>
          <cell r="B46">
            <v>1.6983999999999999</v>
          </cell>
          <cell r="C46">
            <v>0.47299999999999998</v>
          </cell>
          <cell r="D46">
            <v>14.180999999999999</v>
          </cell>
          <cell r="E46">
            <v>2.1697000000000002</v>
          </cell>
          <cell r="F46">
            <v>0.65290000000000004</v>
          </cell>
          <cell r="G46">
            <v>14.4595</v>
          </cell>
          <cell r="H46">
            <v>2.1798000000000002</v>
          </cell>
          <cell r="I46">
            <v>0.51029999999999998</v>
          </cell>
          <cell r="J46">
            <v>10.585800000000001</v>
          </cell>
          <cell r="K46">
            <v>2.7334000000000001</v>
          </cell>
          <cell r="L46">
            <v>0.56689999999999996</v>
          </cell>
          <cell r="M46">
            <v>12.6309</v>
          </cell>
          <cell r="N46">
            <v>2.1804000000000001</v>
          </cell>
          <cell r="O46">
            <v>0.59870000000000001</v>
          </cell>
          <cell r="P46">
            <v>12.442299999999999</v>
          </cell>
          <cell r="Q46">
            <v>2.2351000000000001</v>
          </cell>
          <cell r="R46">
            <v>0.5363</v>
          </cell>
          <cell r="S46">
            <v>11.6747</v>
          </cell>
          <cell r="T46">
            <v>2.0142000000000002</v>
          </cell>
          <cell r="U46">
            <v>0.46679999999999999</v>
          </cell>
          <cell r="V46">
            <v>8.6640999999999995</v>
          </cell>
          <cell r="W46">
            <v>2.3149999999999999</v>
          </cell>
          <cell r="X46">
            <v>0.54710000000000003</v>
          </cell>
          <cell r="Y46">
            <v>12.410299999999999</v>
          </cell>
        </row>
        <row r="47">
          <cell r="A47" t="str">
            <v>Utah</v>
          </cell>
          <cell r="B47">
            <v>1.5331999999999999</v>
          </cell>
          <cell r="C47">
            <v>0.43280000000000002</v>
          </cell>
          <cell r="D47">
            <v>15.4551</v>
          </cell>
          <cell r="E47">
            <v>2.1</v>
          </cell>
          <cell r="F47">
            <v>0.63870000000000005</v>
          </cell>
          <cell r="G47">
            <v>17.256499999999999</v>
          </cell>
          <cell r="H47">
            <v>2.0621999999999998</v>
          </cell>
          <cell r="I47">
            <v>0.48809999999999998</v>
          </cell>
          <cell r="J47">
            <v>13.279400000000001</v>
          </cell>
          <cell r="K47">
            <v>1.9049</v>
          </cell>
          <cell r="L47">
            <v>0.40439999999999998</v>
          </cell>
          <cell r="M47">
            <v>11.5594</v>
          </cell>
          <cell r="N47">
            <v>2.1522000000000001</v>
          </cell>
          <cell r="O47">
            <v>0.60850000000000004</v>
          </cell>
          <cell r="P47">
            <v>16.1098</v>
          </cell>
          <cell r="Q47">
            <v>2.0255000000000001</v>
          </cell>
          <cell r="R47">
            <v>0.55610000000000004</v>
          </cell>
          <cell r="S47">
            <v>13.880800000000001</v>
          </cell>
          <cell r="T47">
            <v>1.9428000000000001</v>
          </cell>
          <cell r="U47">
            <v>0.4506</v>
          </cell>
          <cell r="V47">
            <v>9.4949999999999992</v>
          </cell>
          <cell r="W47">
            <v>2.2416</v>
          </cell>
          <cell r="X47">
            <v>0.5393</v>
          </cell>
          <cell r="Y47">
            <v>13.742599999999999</v>
          </cell>
        </row>
        <row r="48">
          <cell r="A48" t="str">
            <v>Vermont</v>
          </cell>
          <cell r="B48">
            <v>1.1473</v>
          </cell>
          <cell r="C48">
            <v>0.31850000000000001</v>
          </cell>
          <cell r="D48">
            <v>11.750999999999999</v>
          </cell>
          <cell r="E48">
            <v>1.6612</v>
          </cell>
          <cell r="F48">
            <v>0.4672</v>
          </cell>
          <cell r="G48">
            <v>12.6388</v>
          </cell>
          <cell r="H48">
            <v>1</v>
          </cell>
          <cell r="I48">
            <v>0</v>
          </cell>
          <cell r="J48">
            <v>0</v>
          </cell>
          <cell r="K48">
            <v>1.5946</v>
          </cell>
          <cell r="L48">
            <v>0.29220000000000002</v>
          </cell>
          <cell r="M48">
            <v>8.4403000000000006</v>
          </cell>
          <cell r="N48">
            <v>1.6057999999999999</v>
          </cell>
          <cell r="O48">
            <v>0.41720000000000002</v>
          </cell>
          <cell r="P48">
            <v>10.969799999999999</v>
          </cell>
          <cell r="Q48">
            <v>1.6141000000000001</v>
          </cell>
          <cell r="R48">
            <v>0.32040000000000002</v>
          </cell>
          <cell r="S48">
            <v>8.1419999999999995</v>
          </cell>
          <cell r="T48">
            <v>1.4093</v>
          </cell>
          <cell r="U48">
            <v>0.2727</v>
          </cell>
          <cell r="V48">
            <v>5.3822999999999999</v>
          </cell>
          <cell r="W48">
            <v>1.7010000000000001</v>
          </cell>
          <cell r="X48">
            <v>0.37009999999999998</v>
          </cell>
          <cell r="Y48">
            <v>9.1012000000000004</v>
          </cell>
        </row>
        <row r="49">
          <cell r="A49" t="str">
            <v>Virginia</v>
          </cell>
          <cell r="B49">
            <v>1.3738999999999999</v>
          </cell>
          <cell r="C49">
            <v>0.36459999999999998</v>
          </cell>
          <cell r="D49">
            <v>11.676600000000001</v>
          </cell>
          <cell r="E49">
            <v>1.9777</v>
          </cell>
          <cell r="F49">
            <v>0.56730000000000003</v>
          </cell>
          <cell r="G49">
            <v>12.7158</v>
          </cell>
          <cell r="H49">
            <v>1.9224000000000001</v>
          </cell>
          <cell r="I49">
            <v>0.4199</v>
          </cell>
          <cell r="J49">
            <v>10.314500000000001</v>
          </cell>
          <cell r="K49">
            <v>2.0110999999999999</v>
          </cell>
          <cell r="L49">
            <v>0.39219999999999999</v>
          </cell>
          <cell r="M49">
            <v>9.4910999999999994</v>
          </cell>
          <cell r="N49">
            <v>1.8660000000000001</v>
          </cell>
          <cell r="O49">
            <v>0.49370000000000003</v>
          </cell>
          <cell r="P49">
            <v>11.218999999999999</v>
          </cell>
          <cell r="Q49">
            <v>1.9366000000000001</v>
          </cell>
          <cell r="R49">
            <v>0.46289999999999998</v>
          </cell>
          <cell r="S49">
            <v>10.1478</v>
          </cell>
          <cell r="T49">
            <v>1.7346999999999999</v>
          </cell>
          <cell r="U49">
            <v>0.37390000000000001</v>
          </cell>
          <cell r="V49">
            <v>6.8727</v>
          </cell>
          <cell r="W49">
            <v>2.0051999999999999</v>
          </cell>
          <cell r="X49">
            <v>0.44740000000000002</v>
          </cell>
          <cell r="Y49">
            <v>10.3468</v>
          </cell>
        </row>
        <row r="50">
          <cell r="A50" t="str">
            <v>Washington</v>
          </cell>
          <cell r="B50">
            <v>1.4517</v>
          </cell>
          <cell r="C50">
            <v>0.40860000000000002</v>
          </cell>
          <cell r="D50">
            <v>12.561199999999999</v>
          </cell>
          <cell r="E50">
            <v>1.9904999999999999</v>
          </cell>
          <cell r="F50">
            <v>0.60099999999999998</v>
          </cell>
          <cell r="G50">
            <v>13.484999999999999</v>
          </cell>
          <cell r="H50">
            <v>1.8533999999999999</v>
          </cell>
          <cell r="I50">
            <v>0.42459999999999998</v>
          </cell>
          <cell r="J50">
            <v>10.4529</v>
          </cell>
          <cell r="K50">
            <v>1.8862000000000001</v>
          </cell>
          <cell r="L50">
            <v>0.39829999999999999</v>
          </cell>
          <cell r="M50">
            <v>9.5580999999999996</v>
          </cell>
          <cell r="N50">
            <v>2.0156000000000001</v>
          </cell>
          <cell r="O50">
            <v>0.56479999999999997</v>
          </cell>
          <cell r="P50">
            <v>11.711399999999999</v>
          </cell>
          <cell r="Q50">
            <v>2.0341</v>
          </cell>
          <cell r="R50">
            <v>0.56220000000000003</v>
          </cell>
          <cell r="S50">
            <v>11.9634</v>
          </cell>
          <cell r="T50">
            <v>1.6717</v>
          </cell>
          <cell r="U50">
            <v>0.37159999999999999</v>
          </cell>
          <cell r="V50">
            <v>6.8665000000000003</v>
          </cell>
          <cell r="W50">
            <v>1.9430000000000001</v>
          </cell>
          <cell r="X50">
            <v>0.46300000000000002</v>
          </cell>
          <cell r="Y50">
            <v>10.8553</v>
          </cell>
        </row>
        <row r="51">
          <cell r="A51" t="str">
            <v>West Virginia</v>
          </cell>
          <cell r="B51">
            <v>1.0849</v>
          </cell>
          <cell r="C51">
            <v>0.29430000000000001</v>
          </cell>
          <cell r="D51">
            <v>11.5741</v>
          </cell>
          <cell r="E51">
            <v>1.6168</v>
          </cell>
          <cell r="F51">
            <v>0.45440000000000003</v>
          </cell>
          <cell r="G51">
            <v>12.457700000000001</v>
          </cell>
          <cell r="H51">
            <v>1.6489</v>
          </cell>
          <cell r="I51">
            <v>0.32400000000000001</v>
          </cell>
          <cell r="J51">
            <v>7.5225999999999997</v>
          </cell>
          <cell r="K51">
            <v>2.1414</v>
          </cell>
          <cell r="L51">
            <v>0.36380000000000001</v>
          </cell>
          <cell r="M51">
            <v>10.0945</v>
          </cell>
          <cell r="N51">
            <v>1.758</v>
          </cell>
          <cell r="O51">
            <v>0.45190000000000002</v>
          </cell>
          <cell r="P51">
            <v>10.200900000000001</v>
          </cell>
          <cell r="Q51">
            <v>1.7292000000000001</v>
          </cell>
          <cell r="R51">
            <v>0.43059999999999998</v>
          </cell>
          <cell r="S51">
            <v>10.228300000000001</v>
          </cell>
          <cell r="T51">
            <v>1.7021999999999999</v>
          </cell>
          <cell r="U51">
            <v>0.35099999999999998</v>
          </cell>
          <cell r="V51">
            <v>7.4829999999999997</v>
          </cell>
          <cell r="W51">
            <v>1.8438000000000001</v>
          </cell>
          <cell r="X51">
            <v>0.3624</v>
          </cell>
          <cell r="Y51">
            <v>8.7317999999999998</v>
          </cell>
        </row>
        <row r="52">
          <cell r="A52" t="str">
            <v>Wisconsin</v>
          </cell>
          <cell r="B52">
            <v>1.3984000000000001</v>
          </cell>
          <cell r="C52">
            <v>0.39400000000000002</v>
          </cell>
          <cell r="D52">
            <v>13.747</v>
          </cell>
          <cell r="E52">
            <v>1.9386000000000001</v>
          </cell>
          <cell r="F52">
            <v>0.58740000000000003</v>
          </cell>
          <cell r="G52">
            <v>14.8337</v>
          </cell>
          <cell r="H52">
            <v>2.1591</v>
          </cell>
          <cell r="I52">
            <v>0.50590000000000002</v>
          </cell>
          <cell r="J52">
            <v>11.869199999999999</v>
          </cell>
          <cell r="K52">
            <v>2.0333000000000001</v>
          </cell>
          <cell r="L52">
            <v>0.42380000000000001</v>
          </cell>
          <cell r="M52">
            <v>11.411</v>
          </cell>
          <cell r="N52">
            <v>1.8917999999999999</v>
          </cell>
          <cell r="O52">
            <v>0.51629999999999998</v>
          </cell>
          <cell r="P52">
            <v>11.1937</v>
          </cell>
          <cell r="Q52">
            <v>2.0566</v>
          </cell>
          <cell r="R52">
            <v>0.54949999999999999</v>
          </cell>
          <cell r="S52">
            <v>12.437099999999999</v>
          </cell>
          <cell r="T52">
            <v>1.5892999999999999</v>
          </cell>
          <cell r="U52">
            <v>0.3569</v>
          </cell>
          <cell r="V52">
            <v>7.3128000000000002</v>
          </cell>
          <cell r="W52">
            <v>2.2597999999999998</v>
          </cell>
          <cell r="X52">
            <v>0.53659999999999997</v>
          </cell>
          <cell r="Y52">
            <v>12.5465</v>
          </cell>
        </row>
        <row r="53">
          <cell r="A53" t="str">
            <v>Wyoming</v>
          </cell>
          <cell r="B53">
            <v>0.91449999999999998</v>
          </cell>
          <cell r="C53">
            <v>0.26150000000000001</v>
          </cell>
          <cell r="D53">
            <v>10.1456</v>
          </cell>
          <cell r="E53">
            <v>1.5224</v>
          </cell>
          <cell r="F53">
            <v>0.45610000000000001</v>
          </cell>
          <cell r="G53">
            <v>11.473699999999999</v>
          </cell>
          <cell r="H53">
            <v>1</v>
          </cell>
          <cell r="I53">
            <v>0</v>
          </cell>
          <cell r="J53">
            <v>0</v>
          </cell>
          <cell r="K53">
            <v>1.4751000000000001</v>
          </cell>
          <cell r="L53">
            <v>0.27089999999999997</v>
          </cell>
          <cell r="M53">
            <v>7.6744000000000003</v>
          </cell>
          <cell r="N53">
            <v>1.7055</v>
          </cell>
          <cell r="O53">
            <v>0.46550000000000002</v>
          </cell>
          <cell r="P53">
            <v>11.448600000000001</v>
          </cell>
          <cell r="Q53">
            <v>1.4729000000000001</v>
          </cell>
          <cell r="R53">
            <v>0.34760000000000002</v>
          </cell>
          <cell r="S53">
            <v>8.1690000000000005</v>
          </cell>
          <cell r="T53">
            <v>1.6437999999999999</v>
          </cell>
          <cell r="U53">
            <v>0.35439999999999999</v>
          </cell>
          <cell r="V53">
            <v>6.9581</v>
          </cell>
          <cell r="W53">
            <v>1.4753000000000001</v>
          </cell>
          <cell r="X53">
            <v>0.32419999999999999</v>
          </cell>
          <cell r="Y53">
            <v>8.7619000000000007</v>
          </cell>
        </row>
      </sheetData>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energy/greenhouse-gas-equivalencies-calculator" TargetMode="External"/><Relationship Id="rId1" Type="http://schemas.openxmlformats.org/officeDocument/2006/relationships/hyperlink" Target="http://www.epa.gov/cleanenergy/energy-resources/calculator.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pa.gov/statelocalenergy/avoided-emission-factors-generated-aver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epa.gov/ttn/chief/ap42/appendix/appa.pdf" TargetMode="External"/><Relationship Id="rId3" Type="http://schemas.openxmlformats.org/officeDocument/2006/relationships/hyperlink" Target="https://www.epa.gov/energy/ghg-equivalencies-calculator-calculations-and-references" TargetMode="External"/><Relationship Id="rId7" Type="http://schemas.openxmlformats.org/officeDocument/2006/relationships/hyperlink" Target="https://www.epa.gov/energy/ghg-equivalencies-calculator-calculations-and-references" TargetMode="External"/><Relationship Id="rId12" Type="http://schemas.openxmlformats.org/officeDocument/2006/relationships/printerSettings" Target="../printerSettings/printerSettings3.bin"/><Relationship Id="rId2" Type="http://schemas.openxmlformats.org/officeDocument/2006/relationships/hyperlink" Target="https://www.epa.gov/energy/greenhouse-gas-equivalencies-calculator" TargetMode="External"/><Relationship Id="rId1" Type="http://schemas.openxmlformats.org/officeDocument/2006/relationships/hyperlink" Target="https://www.eia.gov/consumption/residential/data/2015/index.php?view=consumption" TargetMode="External"/><Relationship Id="rId6" Type="http://schemas.openxmlformats.org/officeDocument/2006/relationships/hyperlink" Target="https://www.epa.gov/energy/ghg-equivalencies-calculator-calculations-and-references" TargetMode="External"/><Relationship Id="rId11" Type="http://schemas.openxmlformats.org/officeDocument/2006/relationships/hyperlink" Target="https://www.eia.gov/consumption/residential/data/2015/index.php?view=consumption" TargetMode="External"/><Relationship Id="rId5" Type="http://schemas.openxmlformats.org/officeDocument/2006/relationships/hyperlink" Target="https://www.epa.gov/energy/ghg-equivalencies-calculator-calculations-and-references" TargetMode="External"/><Relationship Id="rId10" Type="http://schemas.openxmlformats.org/officeDocument/2006/relationships/hyperlink" Target="https://www.gpo.gov/fdsys/pkg/FR-2013-11-29/pdf/2013-27996.pdf" TargetMode="External"/><Relationship Id="rId4" Type="http://schemas.openxmlformats.org/officeDocument/2006/relationships/hyperlink" Target="https://www.epa.gov/ttn/chief/ap42/appendix/appa.pdf%20(PDF,%2032%20pp,%20104K)" TargetMode="External"/><Relationship Id="rId9" Type="http://schemas.openxmlformats.org/officeDocument/2006/relationships/hyperlink" Target="http://www.eia.gov/survey/form/eia_1605/instruc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2"/>
  <sheetViews>
    <sheetView showGridLines="0" tabSelected="1" zoomScaleNormal="100" workbookViewId="0">
      <selection activeCell="A2" sqref="A2:L2"/>
    </sheetView>
  </sheetViews>
  <sheetFormatPr defaultRowHeight="13.2" x14ac:dyDescent="0.25"/>
  <cols>
    <col min="1" max="1" width="15.6640625" customWidth="1"/>
    <col min="2" max="2" width="11.33203125" customWidth="1"/>
    <col min="3" max="3" width="11.88671875" customWidth="1"/>
    <col min="4" max="4" width="14" customWidth="1"/>
    <col min="5" max="5" width="11.88671875" customWidth="1"/>
    <col min="6" max="6" width="10.5546875" customWidth="1"/>
    <col min="7" max="7" width="11.88671875" customWidth="1"/>
    <col min="8" max="9" width="10.5546875" customWidth="1"/>
    <col min="10" max="10" width="10.6640625" customWidth="1"/>
    <col min="11" max="12" width="13.6640625" customWidth="1"/>
    <col min="13" max="13" width="12.109375" customWidth="1"/>
    <col min="14" max="15" width="11.6640625" customWidth="1"/>
    <col min="16" max="16" width="9.6640625" bestFit="1" customWidth="1"/>
    <col min="18" max="18" width="10.109375" bestFit="1" customWidth="1"/>
    <col min="20" max="20" width="8.5546875" bestFit="1" customWidth="1"/>
    <col min="21" max="21" width="10.109375" bestFit="1" customWidth="1"/>
    <col min="22" max="22" width="10.88671875" bestFit="1" customWidth="1"/>
    <col min="23" max="23" width="9.6640625" bestFit="1" customWidth="1"/>
  </cols>
  <sheetData>
    <row r="1" spans="1:20" ht="17.399999999999999" x14ac:dyDescent="0.3">
      <c r="A1" s="21"/>
      <c r="B1" s="21"/>
      <c r="C1" s="21"/>
      <c r="D1" s="21"/>
      <c r="E1" s="21"/>
      <c r="F1" s="21"/>
      <c r="G1" s="21"/>
      <c r="H1" s="21"/>
      <c r="I1" s="21"/>
      <c r="J1" s="21"/>
      <c r="K1" s="21"/>
      <c r="L1" s="21"/>
      <c r="M1" s="21"/>
      <c r="N1" s="21"/>
      <c r="O1" s="10"/>
      <c r="P1" s="10"/>
      <c r="Q1" s="10"/>
      <c r="R1" s="10"/>
      <c r="S1" s="10"/>
      <c r="T1" s="10"/>
    </row>
    <row r="2" spans="1:20" ht="17.399999999999999" x14ac:dyDescent="0.3">
      <c r="A2" s="155" t="s">
        <v>47</v>
      </c>
      <c r="B2" s="155"/>
      <c r="C2" s="155"/>
      <c r="D2" s="155"/>
      <c r="E2" s="155"/>
      <c r="F2" s="155"/>
      <c r="G2" s="155"/>
      <c r="H2" s="155"/>
      <c r="I2" s="155"/>
      <c r="J2" s="155"/>
      <c r="K2" s="155"/>
      <c r="L2" s="155"/>
      <c r="M2" s="11"/>
      <c r="N2" s="11"/>
      <c r="O2" s="10"/>
      <c r="P2" s="10"/>
      <c r="Q2" s="10"/>
      <c r="R2" s="10"/>
      <c r="S2" s="10"/>
      <c r="T2" s="10"/>
    </row>
    <row r="3" spans="1:20" ht="17.399999999999999" x14ac:dyDescent="0.3">
      <c r="A3" s="163" t="str">
        <f>IF(OR(OR(AND($D$8&gt;0,$I$7&gt;0),AND($D$8&gt;0,$I$9&gt;0),AND($I$7&gt;0,$I$9&gt;0))),"Warning:  Only one of the three green entry boxes below should be filled in.","")</f>
        <v/>
      </c>
      <c r="B3" s="163"/>
      <c r="C3" s="163"/>
      <c r="D3" s="163"/>
      <c r="E3" s="163"/>
      <c r="F3" s="163"/>
      <c r="G3" s="163"/>
      <c r="H3" s="163"/>
      <c r="I3" s="163"/>
      <c r="J3" s="163"/>
      <c r="K3" s="163"/>
      <c r="L3" s="163"/>
      <c r="M3" s="21"/>
      <c r="N3" s="21"/>
      <c r="O3" s="10"/>
      <c r="P3" s="10"/>
      <c r="Q3" s="10"/>
      <c r="R3" s="10"/>
      <c r="S3" s="10"/>
      <c r="T3" s="10"/>
    </row>
    <row r="4" spans="1:20" x14ac:dyDescent="0.25">
      <c r="A4" s="5"/>
      <c r="B4" s="5"/>
      <c r="C4" s="5"/>
      <c r="D4" s="5"/>
      <c r="E4" s="121"/>
      <c r="F4" s="122" t="s">
        <v>98</v>
      </c>
      <c r="G4" s="123"/>
      <c r="H4" s="4"/>
      <c r="I4" s="4"/>
      <c r="J4" s="4"/>
      <c r="K4" s="4"/>
      <c r="L4" s="4"/>
      <c r="M4" s="4"/>
      <c r="N4" s="4"/>
      <c r="O4" s="4"/>
      <c r="P4" s="4"/>
      <c r="Q4" s="4"/>
      <c r="R4" s="4"/>
      <c r="S4" s="4"/>
    </row>
    <row r="5" spans="1:20" ht="60" customHeight="1" x14ac:dyDescent="0.25">
      <c r="A5" s="131" t="s">
        <v>94</v>
      </c>
      <c r="B5" s="131"/>
      <c r="C5" s="131"/>
      <c r="D5" s="131"/>
      <c r="E5" s="131"/>
      <c r="F5" s="131"/>
      <c r="G5" s="131"/>
      <c r="H5" s="131"/>
      <c r="I5" s="131"/>
      <c r="J5" s="131"/>
      <c r="K5" s="131"/>
      <c r="L5" s="131"/>
      <c r="M5" s="4"/>
      <c r="N5" s="4"/>
      <c r="O5" s="4"/>
      <c r="P5" s="4"/>
      <c r="Q5" s="4"/>
      <c r="R5" s="4"/>
      <c r="S5" s="4"/>
    </row>
    <row r="6" spans="1:20" x14ac:dyDescent="0.25">
      <c r="A6" s="5"/>
      <c r="B6" s="5"/>
      <c r="C6" s="5"/>
      <c r="D6" s="5"/>
      <c r="E6" s="4"/>
      <c r="F6" s="4"/>
      <c r="G6" s="4"/>
      <c r="H6" s="4"/>
      <c r="I6" s="4"/>
      <c r="J6" s="4"/>
      <c r="K6" s="4"/>
      <c r="L6" s="4"/>
      <c r="M6" s="4"/>
      <c r="N6" s="4"/>
      <c r="O6" s="4"/>
      <c r="P6" s="4"/>
      <c r="Q6" s="4"/>
      <c r="R6" s="4"/>
      <c r="S6" s="4"/>
    </row>
    <row r="7" spans="1:20" ht="13.2" customHeight="1" x14ac:dyDescent="0.25">
      <c r="A7" s="137" t="s">
        <v>55</v>
      </c>
      <c r="B7" s="137"/>
      <c r="C7" s="137"/>
      <c r="D7" s="6"/>
      <c r="F7" s="137" t="s">
        <v>56</v>
      </c>
      <c r="G7" s="137"/>
      <c r="H7" s="137"/>
      <c r="I7" s="39"/>
      <c r="J7" t="s">
        <v>9</v>
      </c>
    </row>
    <row r="8" spans="1:20" x14ac:dyDescent="0.25">
      <c r="A8" s="137"/>
      <c r="B8" s="137"/>
      <c r="C8" s="137"/>
      <c r="D8" s="38"/>
      <c r="E8" s="12" t="s">
        <v>57</v>
      </c>
      <c r="F8" s="137"/>
      <c r="G8" s="137"/>
      <c r="H8" s="137"/>
      <c r="I8" s="13" t="s">
        <v>3</v>
      </c>
    </row>
    <row r="9" spans="1:20" x14ac:dyDescent="0.25">
      <c r="C9" s="7"/>
      <c r="D9" s="7"/>
      <c r="E9" s="12"/>
      <c r="F9" s="12"/>
      <c r="G9" s="8"/>
      <c r="H9" s="7"/>
      <c r="I9" s="40"/>
      <c r="J9" t="s">
        <v>10</v>
      </c>
    </row>
    <row r="10" spans="1:20" ht="45" customHeight="1" x14ac:dyDescent="0.25">
      <c r="A10" s="142" t="s">
        <v>95</v>
      </c>
      <c r="B10" s="142"/>
      <c r="C10" s="142"/>
      <c r="D10" s="7"/>
      <c r="E10" s="12"/>
      <c r="F10" s="12"/>
      <c r="G10" s="8"/>
      <c r="H10" s="7"/>
      <c r="I10" s="7"/>
    </row>
    <row r="11" spans="1:20" ht="25.2" customHeight="1" x14ac:dyDescent="0.25">
      <c r="A11" s="142"/>
      <c r="B11" s="142"/>
      <c r="C11" s="142"/>
      <c r="D11" s="134" t="s">
        <v>77</v>
      </c>
      <c r="E11" s="135"/>
      <c r="F11" s="12"/>
      <c r="G11" s="8"/>
      <c r="H11" s="7"/>
      <c r="I11" s="7"/>
    </row>
    <row r="12" spans="1:20" ht="16.5" customHeight="1" x14ac:dyDescent="0.25">
      <c r="A12" s="137"/>
      <c r="B12" s="137"/>
      <c r="C12" s="137"/>
      <c r="D12" s="7"/>
      <c r="E12" s="12"/>
      <c r="F12" s="12"/>
      <c r="G12" s="8"/>
      <c r="H12" s="7"/>
      <c r="I12" s="7"/>
    </row>
    <row r="13" spans="1:20" ht="8.1" customHeight="1" thickBot="1" x14ac:dyDescent="0.3">
      <c r="A13" s="22"/>
    </row>
    <row r="14" spans="1:20" ht="15" x14ac:dyDescent="0.25">
      <c r="A14" s="158" t="s">
        <v>0</v>
      </c>
      <c r="B14" s="159"/>
      <c r="C14" s="159"/>
      <c r="D14" s="160"/>
      <c r="E14" s="161" t="s">
        <v>1</v>
      </c>
      <c r="F14" s="159"/>
      <c r="G14" s="159"/>
      <c r="H14" s="160"/>
      <c r="I14" s="161" t="s">
        <v>2</v>
      </c>
      <c r="J14" s="159"/>
      <c r="K14" s="159"/>
      <c r="L14" s="162"/>
      <c r="N14" s="2"/>
      <c r="O14" s="3"/>
      <c r="P14" s="1"/>
      <c r="Q14" s="1"/>
      <c r="R14" s="1"/>
      <c r="S14" s="1"/>
      <c r="T14" s="1"/>
    </row>
    <row r="15" spans="1:20" x14ac:dyDescent="0.25">
      <c r="A15" s="164" t="s">
        <v>28</v>
      </c>
      <c r="B15" s="165"/>
      <c r="C15" s="165"/>
      <c r="D15" s="166"/>
      <c r="E15" s="168" t="s">
        <v>29</v>
      </c>
      <c r="F15" s="165"/>
      <c r="G15" s="165"/>
      <c r="H15" s="166"/>
      <c r="I15" s="168" t="s">
        <v>27</v>
      </c>
      <c r="J15" s="165"/>
      <c r="K15" s="165"/>
      <c r="L15" s="169"/>
      <c r="N15" s="2"/>
      <c r="O15" s="2"/>
      <c r="P15" s="1"/>
      <c r="Q15" s="1"/>
      <c r="R15" s="1"/>
      <c r="S15" s="1"/>
      <c r="T15" s="1"/>
    </row>
    <row r="16" spans="1:20" ht="15.6" x14ac:dyDescent="0.35">
      <c r="A16" s="167" t="s">
        <v>58</v>
      </c>
      <c r="B16" s="133"/>
      <c r="C16" s="132" t="s">
        <v>59</v>
      </c>
      <c r="D16" s="143"/>
      <c r="E16" s="132" t="s">
        <v>58</v>
      </c>
      <c r="F16" s="133"/>
      <c r="G16" s="132" t="s">
        <v>60</v>
      </c>
      <c r="H16" s="143"/>
      <c r="I16" s="132" t="s">
        <v>58</v>
      </c>
      <c r="J16" s="133"/>
      <c r="K16" s="31" t="s">
        <v>59</v>
      </c>
      <c r="L16" s="32" t="s">
        <v>60</v>
      </c>
      <c r="N16" s="1"/>
      <c r="O16" s="1"/>
      <c r="P16" s="1"/>
      <c r="Q16" s="1"/>
      <c r="R16" s="1"/>
      <c r="S16" s="1"/>
      <c r="T16" s="1"/>
    </row>
    <row r="17" spans="1:20" ht="12.75" customHeight="1" x14ac:dyDescent="0.25">
      <c r="A17" s="156" t="s">
        <v>12</v>
      </c>
      <c r="B17" s="139"/>
      <c r="C17" s="138" t="s">
        <v>13</v>
      </c>
      <c r="D17" s="139"/>
      <c r="E17" s="138" t="s">
        <v>12</v>
      </c>
      <c r="F17" s="139"/>
      <c r="G17" s="138" t="s">
        <v>14</v>
      </c>
      <c r="H17" s="139"/>
      <c r="I17" s="138" t="s">
        <v>12</v>
      </c>
      <c r="J17" s="139"/>
      <c r="K17" s="170" t="s">
        <v>13</v>
      </c>
      <c r="L17" s="172" t="s">
        <v>15</v>
      </c>
      <c r="N17" s="1"/>
      <c r="O17" s="1"/>
      <c r="P17" s="1"/>
      <c r="Q17" s="1"/>
      <c r="R17" s="1"/>
      <c r="S17" s="1"/>
      <c r="T17" s="1"/>
    </row>
    <row r="18" spans="1:20" x14ac:dyDescent="0.25">
      <c r="A18" s="157"/>
      <c r="B18" s="141"/>
      <c r="C18" s="140"/>
      <c r="D18" s="141"/>
      <c r="E18" s="140"/>
      <c r="F18" s="141"/>
      <c r="G18" s="140"/>
      <c r="H18" s="141"/>
      <c r="I18" s="140"/>
      <c r="J18" s="141"/>
      <c r="K18" s="171"/>
      <c r="L18" s="173" t="s">
        <v>11</v>
      </c>
      <c r="N18" s="1"/>
      <c r="O18" s="1"/>
      <c r="P18" s="1"/>
      <c r="Q18" s="1"/>
      <c r="R18" s="1"/>
      <c r="S18" s="1"/>
      <c r="T18" s="1"/>
    </row>
    <row r="19" spans="1:20" x14ac:dyDescent="0.25">
      <c r="A19" s="190">
        <f>IF($D$8&gt;0,$D$8*'Calculations and References'!$B$5*'Calculations and References'!$B$9*'Calculations and References'!$B$21/'Calculations and References'!$B$18*'Calculations and References'!$B$15/'Calculations and References'!$B$10*'Calculations and References'!$B$11/'Calculations and References'!$B$12*'Calculations and References'!$B$34*'Calculations and References'!$B$29,IF($I$7&gt;0,$I$7,IF($I$9&gt;0,$I$9*'Calculations and References'!$B$7*'Calculations and References'!$B$8/'Calculations and References'!$B$13))*'Calculations and References'!$B$6*'Calculations and References'!$B$13*'Calculations and References'!$B$16*'Calculations and References'!$B$15/'Calculations and References'!$B$10*'Calculations and References'!$B$11/'Calculations and References'!$B$12*'Calculations and References'!$B$34)</f>
        <v>0</v>
      </c>
      <c r="B19" s="177"/>
      <c r="C19" s="178">
        <f>$A$19*'Calculations and References'!$B$12/'Calculations and References'!$B$11/'Calculations and References'!$B$34</f>
        <v>0</v>
      </c>
      <c r="D19" s="179"/>
      <c r="E19" s="176">
        <f>IF($D$8&gt;0,$D$8*'Calculations and References'!$B$5*(VLOOKUP(D11,'CO2 Emission Factors'!A8:B18,2,FALSE))/'Calculations and References'!$B$10*'Calculations and References'!$B$11/'Calculations and References'!$B$12*'Calculations and References'!$B$30,IF($I$7&gt;0,$I$7,IF($I$9&gt;0,$I$9*'Calculations and References'!$B$7*'Calculations and References'!$B$8/'Calculations and References'!$B$13))*'Calculations and References'!$B$6*'Calculations and References'!$B$13*'Calculations and References'!$B$16*'Calculations and References'!$B$18/'Calculations and References'!$B$19*'Calculations and References'!B25/'Calculations and References'!$B$10*'Calculations and References'!$B$11/'Calculations and References'!$B$12*'Calculations and References'!$B$32)</f>
        <v>0</v>
      </c>
      <c r="F19" s="177"/>
      <c r="G19" s="178">
        <f>$E$19*'Calculations and References'!$B$12/'Calculations and References'!$B$11</f>
        <v>0</v>
      </c>
      <c r="H19" s="179"/>
      <c r="I19" s="176">
        <f>$A19+$E19</f>
        <v>0</v>
      </c>
      <c r="J19" s="177"/>
      <c r="K19" s="33">
        <f>$C$19</f>
        <v>0</v>
      </c>
      <c r="L19" s="34">
        <f>$G$19</f>
        <v>0</v>
      </c>
    </row>
    <row r="20" spans="1:20" ht="13.5" customHeight="1" x14ac:dyDescent="0.25">
      <c r="A20" s="184" t="s">
        <v>8</v>
      </c>
      <c r="B20" s="181"/>
      <c r="C20" s="181"/>
      <c r="D20" s="182"/>
      <c r="E20" s="180" t="s">
        <v>8</v>
      </c>
      <c r="F20" s="181"/>
      <c r="G20" s="181"/>
      <c r="H20" s="182"/>
      <c r="I20" s="17" t="s">
        <v>8</v>
      </c>
      <c r="J20" s="18"/>
      <c r="K20" s="18"/>
      <c r="L20" s="19"/>
      <c r="M20" s="9"/>
    </row>
    <row r="21" spans="1:20" ht="13.5" customHeight="1" x14ac:dyDescent="0.25">
      <c r="A21" s="29" t="s">
        <v>48</v>
      </c>
      <c r="B21" s="25"/>
      <c r="C21" s="25"/>
      <c r="D21" s="26"/>
      <c r="E21" s="30" t="s">
        <v>48</v>
      </c>
      <c r="F21" s="25"/>
      <c r="G21" s="25"/>
      <c r="H21" s="26"/>
      <c r="I21" s="30" t="s">
        <v>48</v>
      </c>
      <c r="J21" s="27"/>
      <c r="K21" s="27"/>
      <c r="L21" s="28"/>
      <c r="M21" s="9"/>
    </row>
    <row r="22" spans="1:20" ht="12.75" customHeight="1" x14ac:dyDescent="0.25">
      <c r="A22" s="185" t="s">
        <v>65</v>
      </c>
      <c r="B22" s="146"/>
      <c r="C22" s="146"/>
      <c r="D22" s="144">
        <f>($C$19*'Calculations and References'!$B$34)/('Calculations and References'!$B$61/'Calculations and References'!B11)</f>
        <v>0</v>
      </c>
      <c r="E22" s="145" t="s">
        <v>65</v>
      </c>
      <c r="F22" s="146"/>
      <c r="G22" s="146"/>
      <c r="H22" s="144">
        <f>$G$19/('Calculations and References'!$B$61/'Calculations and References'!B11)</f>
        <v>0</v>
      </c>
      <c r="I22" s="145" t="s">
        <v>65</v>
      </c>
      <c r="J22" s="146"/>
      <c r="K22" s="146"/>
      <c r="L22" s="136">
        <f>(($K$19*'Calculations and References'!$B$34)+$L$19)/('Calculations and References'!$B$61/'Calculations and References'!B11)</f>
        <v>0</v>
      </c>
      <c r="M22" s="9"/>
    </row>
    <row r="23" spans="1:20" x14ac:dyDescent="0.25">
      <c r="A23" s="186"/>
      <c r="B23" s="146"/>
      <c r="C23" s="146"/>
      <c r="D23" s="144"/>
      <c r="E23" s="147"/>
      <c r="F23" s="146"/>
      <c r="G23" s="146"/>
      <c r="H23" s="144"/>
      <c r="I23" s="147"/>
      <c r="J23" s="146"/>
      <c r="K23" s="146"/>
      <c r="L23" s="136"/>
      <c r="M23" s="9"/>
    </row>
    <row r="24" spans="1:20" ht="12.75" customHeight="1" x14ac:dyDescent="0.25">
      <c r="A24" s="185" t="str">
        <f>IF($D$8&gt;0,"• CO2 emissions from __ railcars' worth of coal burned:","• CO2 emissions from __ barrels of oil consumed:")</f>
        <v>• CO2 emissions from __ barrels of oil consumed:</v>
      </c>
      <c r="B24" s="187"/>
      <c r="C24" s="187"/>
      <c r="D24" s="144">
        <f>IF($D$8&gt;0,$C$19*('Calculations and References'!$B$34)/('Calculations and References'!$B$62/'Calculations and References'!B11),$C$19*('Calculations and References'!$B$34)/('Calculations and References'!$B$63/'Calculations and References'!B11))</f>
        <v>0</v>
      </c>
      <c r="E24" s="145" t="str">
        <f>IF($D$8&gt;0,"• CO2 emissions from __ railcars' worth of coal burned:","• CO2 emissions from __ barrels of oil consumed:")</f>
        <v>• CO2 emissions from __ barrels of oil consumed:</v>
      </c>
      <c r="F24" s="146"/>
      <c r="G24" s="146"/>
      <c r="H24" s="144">
        <f>IF($D$8&gt;0,$G$19/('Calculations and References'!$B$62/'Calculations and References'!B11),$G$19/('Calculations and References'!$B$63/'Calculations and References'!B11))</f>
        <v>0</v>
      </c>
      <c r="I24" s="145" t="str">
        <f>IF($D$8&gt;0,"• CO2 emissions from __ railcars' worth of coal burned:","• CO2 emissions from __ barrels of oil consumed:")</f>
        <v>• CO2 emissions from __ barrels of oil consumed:</v>
      </c>
      <c r="J24" s="146"/>
      <c r="K24" s="146"/>
      <c r="L24" s="136">
        <f>IF($D$8&gt;0,(($K$19*'Calculations and References'!$B$34)+$L$19)/('Calculations and References'!$B$62/'Calculations and References'!B11),(($K$19*'Calculations and References'!$B$34)+$L$19)/('Calculations and References'!$B$63/'Calculations and References'!B11))</f>
        <v>0</v>
      </c>
      <c r="M24" s="9"/>
    </row>
    <row r="25" spans="1:20" x14ac:dyDescent="0.25">
      <c r="A25" s="186"/>
      <c r="B25" s="187"/>
      <c r="C25" s="187"/>
      <c r="D25" s="144"/>
      <c r="E25" s="147"/>
      <c r="F25" s="146"/>
      <c r="G25" s="146"/>
      <c r="H25" s="144"/>
      <c r="I25" s="147"/>
      <c r="J25" s="146"/>
      <c r="K25" s="146"/>
      <c r="L25" s="136"/>
      <c r="M25" s="9"/>
    </row>
    <row r="26" spans="1:20" x14ac:dyDescent="0.25">
      <c r="A26" s="188" t="s">
        <v>63</v>
      </c>
      <c r="B26" s="152"/>
      <c r="C26" s="152"/>
      <c r="D26" s="149">
        <f>$C$19*('Calculations and References'!$B$34)/('Calculations and References'!$B$64/'Calculations and References'!B11)</f>
        <v>0</v>
      </c>
      <c r="E26" s="151" t="s">
        <v>63</v>
      </c>
      <c r="F26" s="152"/>
      <c r="G26" s="152"/>
      <c r="H26" s="149">
        <f>$G$19/('Calculations and References'!$B$64/'Calculations and References'!B11)</f>
        <v>0</v>
      </c>
      <c r="I26" s="151" t="s">
        <v>63</v>
      </c>
      <c r="J26" s="152"/>
      <c r="K26" s="152"/>
      <c r="L26" s="136">
        <f>(($K$19*'Calculations and References'!$B$34)+$L$19)/('Calculations and References'!$B$64/'Calculations and References'!B11)</f>
        <v>0</v>
      </c>
      <c r="M26" s="9"/>
    </row>
    <row r="27" spans="1:20" ht="13.8" thickBot="1" x14ac:dyDescent="0.3">
      <c r="A27" s="189"/>
      <c r="B27" s="154"/>
      <c r="C27" s="154"/>
      <c r="D27" s="150"/>
      <c r="E27" s="153"/>
      <c r="F27" s="154"/>
      <c r="G27" s="154"/>
      <c r="H27" s="150"/>
      <c r="I27" s="153"/>
      <c r="J27" s="154"/>
      <c r="K27" s="154"/>
      <c r="L27" s="148"/>
      <c r="M27" s="9"/>
    </row>
    <row r="28" spans="1:20" ht="9" customHeight="1" x14ac:dyDescent="0.25">
      <c r="A28" s="35"/>
      <c r="B28" s="35"/>
      <c r="C28" s="36"/>
      <c r="D28" s="37"/>
      <c r="E28" s="35"/>
      <c r="F28" s="35"/>
      <c r="G28" s="36"/>
      <c r="H28" s="37"/>
      <c r="I28" s="35"/>
      <c r="J28" s="35"/>
      <c r="K28" s="37"/>
      <c r="L28" s="37"/>
      <c r="M28" s="9"/>
    </row>
    <row r="29" spans="1:20" x14ac:dyDescent="0.25">
      <c r="E29" s="46" t="s">
        <v>61</v>
      </c>
      <c r="F29" s="45"/>
      <c r="G29" s="45"/>
      <c r="H29" s="45"/>
      <c r="I29" s="35"/>
      <c r="J29" s="35"/>
      <c r="K29" s="37"/>
      <c r="L29" s="37"/>
      <c r="M29" s="9"/>
    </row>
    <row r="30" spans="1:20" x14ac:dyDescent="0.25">
      <c r="A30" s="183" t="s">
        <v>53</v>
      </c>
      <c r="B30" s="183"/>
      <c r="C30" s="183"/>
      <c r="D30" s="183"/>
      <c r="E30" s="47" t="str">
        <f>IF($D$8&gt;0,"• Powering __ homes:","• Heating __ homes:")</f>
        <v>• Heating __ homes:</v>
      </c>
      <c r="F30" s="35"/>
      <c r="H30" s="37">
        <f>IF($D$8&gt;0,$D$8*'Calculations and References'!$B$9*'Calculations and References'!$B$5/'Calculations and References'!$B$65*'Calculations and References'!$B$30*'Calculations and References'!$B$31,IF($I$7&gt;0,$I$7*'Calculations and References'!$B$13*'Calculations and References'!$B$6*'Calculations and References'!$B$16*'Calculations and References'!$B$18*'Calculations and References'!$B$32/('Calculations and References'!$B$19*'Calculations and References'!$B$66),IF($I$9&gt;0,$I$9*'Calculations and References'!$B$8*'Calculations and References'!$B$7*'Calculations and References'!$B$6*'Calculations and References'!$B$16*'Calculations and References'!$B$18*'Calculations and References'!$B$32/('Calculations and References'!$B$19*'Calculations and References'!$B$66),0)))</f>
        <v>0</v>
      </c>
      <c r="I30" s="35"/>
      <c r="J30" s="35"/>
      <c r="K30" s="37"/>
      <c r="L30" s="37"/>
      <c r="M30" s="9"/>
    </row>
    <row r="31" spans="1:20" ht="9.9" customHeight="1" x14ac:dyDescent="0.25">
      <c r="E31" s="35"/>
      <c r="F31" s="35"/>
      <c r="G31" s="36"/>
      <c r="H31" s="37"/>
      <c r="I31" s="35"/>
      <c r="J31" s="48"/>
      <c r="K31" s="48"/>
      <c r="L31" s="48"/>
      <c r="M31" s="9"/>
    </row>
    <row r="32" spans="1:20" x14ac:dyDescent="0.25">
      <c r="A32" s="174" t="s">
        <v>104</v>
      </c>
      <c r="B32" s="174"/>
      <c r="C32" s="174"/>
      <c r="D32" s="174"/>
      <c r="E32" s="174"/>
      <c r="F32" s="174"/>
      <c r="G32" s="174"/>
      <c r="H32" s="174"/>
      <c r="I32" s="174"/>
      <c r="J32" s="174"/>
      <c r="K32" s="175"/>
      <c r="L32" s="48"/>
    </row>
  </sheetData>
  <sheetProtection algorithmName="SHA-512" hashValue="EBCFW9piGQCgKTXK+xJwN0+opHaYjk2UyeN8HK93criS3EbZdM0VJwZ41Y6rbuP34ffIaOGM84Bgcr1DGROZQw==" saltValue="1GngjXWw1LAWsFjY5jknlQ==" spinCount="100000" sheet="1" objects="1" scenarios="1"/>
  <mergeCells count="53">
    <mergeCell ref="A32:K32"/>
    <mergeCell ref="I19:J19"/>
    <mergeCell ref="G19:H19"/>
    <mergeCell ref="E20:H20"/>
    <mergeCell ref="A30:D30"/>
    <mergeCell ref="A20:D20"/>
    <mergeCell ref="E19:F19"/>
    <mergeCell ref="A22:C23"/>
    <mergeCell ref="A24:C25"/>
    <mergeCell ref="A26:C27"/>
    <mergeCell ref="D26:D27"/>
    <mergeCell ref="A19:B19"/>
    <mergeCell ref="C19:D19"/>
    <mergeCell ref="E24:G25"/>
    <mergeCell ref="E26:G27"/>
    <mergeCell ref="D22:D23"/>
    <mergeCell ref="A2:L2"/>
    <mergeCell ref="A17:B18"/>
    <mergeCell ref="A14:D14"/>
    <mergeCell ref="E14:H14"/>
    <mergeCell ref="I14:L14"/>
    <mergeCell ref="E17:F18"/>
    <mergeCell ref="I17:J18"/>
    <mergeCell ref="A3:L3"/>
    <mergeCell ref="A15:D15"/>
    <mergeCell ref="A16:B16"/>
    <mergeCell ref="C16:D16"/>
    <mergeCell ref="I15:L15"/>
    <mergeCell ref="A7:C8"/>
    <mergeCell ref="E15:H15"/>
    <mergeCell ref="K17:K18"/>
    <mergeCell ref="L17:L18"/>
    <mergeCell ref="L24:L25"/>
    <mergeCell ref="D24:D25"/>
    <mergeCell ref="E22:G23"/>
    <mergeCell ref="L26:L27"/>
    <mergeCell ref="H22:H23"/>
    <mergeCell ref="H24:H25"/>
    <mergeCell ref="H26:H27"/>
    <mergeCell ref="I22:K23"/>
    <mergeCell ref="I24:K25"/>
    <mergeCell ref="I26:K27"/>
    <mergeCell ref="A5:L5"/>
    <mergeCell ref="I16:J16"/>
    <mergeCell ref="E16:F16"/>
    <mergeCell ref="D11:E11"/>
    <mergeCell ref="L22:L23"/>
    <mergeCell ref="F7:H8"/>
    <mergeCell ref="C17:D18"/>
    <mergeCell ref="G17:H18"/>
    <mergeCell ref="A10:C11"/>
    <mergeCell ref="A12:C12"/>
    <mergeCell ref="G16:H16"/>
  </mergeCells>
  <phoneticPr fontId="5" type="noConversion"/>
  <hyperlinks>
    <hyperlink ref="A30:D30" location="'Calculations and References'!A1" display="View Calculations and References" xr:uid="{00000000-0004-0000-0000-000000000000}"/>
    <hyperlink ref="A32" r:id="rId1" display="For additional equivalencies, view the Greenhouse Gas Equivalencies Calculator on the EPA Clean Energy Web site." xr:uid="{00000000-0004-0000-0000-000001000000}"/>
    <hyperlink ref="A32:J32" r:id="rId2" display="For additional environmental benefit options, view the Greenhouse Gas Equivalencies Calculator on the EPA Clean Energy website." xr:uid="{00000000-0004-0000-0000-000002000000}"/>
  </hyperlinks>
  <printOptions horizontalCentered="1"/>
  <pageMargins left="0.2" right="0.2" top="0.5" bottom="1" header="0.25" footer="0.5"/>
  <pageSetup scale="94" orientation="landscape" r:id="rId3"/>
  <headerFooter alignWithMargins="0">
    <oddFooter>&amp;LLFGE Benefits Calculator
https://www.epa.gov/lmop/
landfill-gas-energy-benefits-calculator&amp;CPage 1 of 5&amp;RLast updated June 2019</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'CO2 Emission Factors'!$A$8:$A$18</xm:f>
          </x14:formula1>
          <xm:sqref>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3"/>
  <sheetViews>
    <sheetView workbookViewId="0">
      <selection sqref="A1:O1"/>
    </sheetView>
  </sheetViews>
  <sheetFormatPr defaultRowHeight="14.4" x14ac:dyDescent="0.3"/>
  <cols>
    <col min="1" max="1" width="22.44140625" style="93" customWidth="1"/>
    <col min="2" max="2" width="23.5546875" style="93" customWidth="1"/>
    <col min="3" max="3" width="4.6640625" style="93" customWidth="1"/>
    <col min="4" max="4" width="22.5546875" style="93" customWidth="1"/>
    <col min="5" max="6" width="9.33203125" style="93" bestFit="1" customWidth="1"/>
    <col min="7" max="7" width="9.6640625" style="93" bestFit="1" customWidth="1"/>
    <col min="8" max="8" width="10.109375" style="93" bestFit="1" customWidth="1"/>
    <col min="9" max="9" width="9.33203125" style="93" customWidth="1"/>
    <col min="10" max="15" width="9.109375" style="93"/>
  </cols>
  <sheetData>
    <row r="1" spans="1:15" ht="23.4" x14ac:dyDescent="0.45">
      <c r="A1" s="194" t="s">
        <v>76</v>
      </c>
      <c r="B1" s="195"/>
      <c r="C1" s="195"/>
      <c r="D1" s="195"/>
      <c r="E1" s="195"/>
      <c r="F1" s="195"/>
      <c r="G1" s="195"/>
      <c r="H1" s="195"/>
      <c r="I1" s="195"/>
      <c r="J1" s="195"/>
      <c r="K1" s="195"/>
      <c r="L1" s="195"/>
      <c r="M1" s="195"/>
      <c r="N1" s="195"/>
      <c r="O1" s="195"/>
    </row>
    <row r="3" spans="1:15" ht="60" customHeight="1" x14ac:dyDescent="0.25">
      <c r="A3" s="191" t="s">
        <v>105</v>
      </c>
      <c r="B3" s="191"/>
      <c r="C3" s="191"/>
      <c r="D3" s="191"/>
      <c r="E3" s="191"/>
      <c r="F3" s="191"/>
      <c r="G3" s="191"/>
      <c r="H3" s="191"/>
      <c r="I3" s="191"/>
      <c r="J3" s="191"/>
      <c r="K3" s="191"/>
      <c r="L3" s="191"/>
      <c r="M3" s="191"/>
      <c r="N3" s="191"/>
      <c r="O3" s="191"/>
    </row>
    <row r="4" spans="1:15" ht="70.95" customHeight="1" x14ac:dyDescent="0.25">
      <c r="A4" s="191"/>
      <c r="B4" s="191"/>
      <c r="C4" s="191"/>
      <c r="D4" s="191"/>
      <c r="E4" s="191"/>
      <c r="F4" s="191"/>
      <c r="G4" s="191"/>
      <c r="H4" s="191"/>
      <c r="I4" s="191"/>
      <c r="J4" s="191"/>
      <c r="K4" s="191"/>
      <c r="L4" s="191"/>
      <c r="M4" s="191"/>
      <c r="N4" s="191"/>
      <c r="O4" s="191"/>
    </row>
    <row r="5" spans="1:15" x14ac:dyDescent="0.3">
      <c r="A5" s="192" t="s">
        <v>89</v>
      </c>
      <c r="B5" s="192"/>
      <c r="C5" s="192"/>
      <c r="D5" s="192"/>
      <c r="E5" s="192"/>
      <c r="F5" s="94"/>
      <c r="G5" s="94"/>
      <c r="H5" s="94"/>
      <c r="I5" s="94"/>
      <c r="J5" s="94"/>
      <c r="K5" s="94"/>
      <c r="L5" s="94"/>
      <c r="M5" s="94"/>
      <c r="N5" s="94"/>
      <c r="O5" s="94"/>
    </row>
    <row r="7" spans="1:15" ht="27" x14ac:dyDescent="0.3">
      <c r="A7" s="95" t="s">
        <v>90</v>
      </c>
      <c r="B7" s="124" t="s">
        <v>106</v>
      </c>
      <c r="D7" s="96"/>
      <c r="E7" s="97"/>
      <c r="F7" s="97"/>
      <c r="G7" s="97"/>
      <c r="H7" s="97"/>
      <c r="I7" s="98"/>
    </row>
    <row r="8" spans="1:15" x14ac:dyDescent="0.3">
      <c r="A8" s="99" t="s">
        <v>88</v>
      </c>
      <c r="B8" s="125">
        <v>1097</v>
      </c>
      <c r="D8" s="119"/>
      <c r="E8" s="97"/>
      <c r="F8" s="97"/>
      <c r="G8" s="97"/>
      <c r="H8" s="97"/>
      <c r="I8" s="98"/>
    </row>
    <row r="9" spans="1:15" x14ac:dyDescent="0.3">
      <c r="A9" s="99" t="s">
        <v>87</v>
      </c>
      <c r="B9" s="125">
        <v>1668</v>
      </c>
      <c r="D9" s="119"/>
      <c r="E9" s="100"/>
      <c r="F9" s="100"/>
      <c r="G9" s="100"/>
      <c r="H9" s="100"/>
      <c r="I9" s="98"/>
    </row>
    <row r="10" spans="1:15" x14ac:dyDescent="0.3">
      <c r="A10" s="99" t="s">
        <v>86</v>
      </c>
      <c r="B10" s="125">
        <v>1721</v>
      </c>
      <c r="D10" s="119"/>
      <c r="E10" s="100"/>
      <c r="F10" s="100"/>
      <c r="G10" s="100"/>
      <c r="H10" s="100"/>
      <c r="I10" s="98"/>
    </row>
    <row r="11" spans="1:15" x14ac:dyDescent="0.3">
      <c r="A11" s="99" t="s">
        <v>85</v>
      </c>
      <c r="B11" s="125">
        <v>1163</v>
      </c>
      <c r="D11" s="119"/>
      <c r="E11" s="100"/>
      <c r="F11" s="100"/>
      <c r="G11" s="100"/>
      <c r="H11" s="100"/>
      <c r="I11" s="98"/>
    </row>
    <row r="12" spans="1:15" x14ac:dyDescent="0.3">
      <c r="A12" s="99" t="s">
        <v>84</v>
      </c>
      <c r="B12" s="125">
        <v>1665</v>
      </c>
      <c r="D12" s="119"/>
      <c r="E12" s="100"/>
      <c r="F12" s="100"/>
      <c r="G12" s="100"/>
      <c r="H12" s="100"/>
      <c r="I12" s="98"/>
    </row>
    <row r="13" spans="1:15" x14ac:dyDescent="0.3">
      <c r="A13" s="99" t="s">
        <v>83</v>
      </c>
      <c r="B13" s="125">
        <v>1758</v>
      </c>
      <c r="D13" s="119"/>
      <c r="E13" s="100"/>
      <c r="F13" s="100"/>
      <c r="G13" s="100"/>
      <c r="H13" s="100"/>
      <c r="I13" s="98"/>
    </row>
    <row r="14" spans="1:15" x14ac:dyDescent="0.3">
      <c r="A14" s="99" t="s">
        <v>82</v>
      </c>
      <c r="B14" s="125">
        <v>1507</v>
      </c>
      <c r="D14" s="119"/>
      <c r="E14" s="100"/>
      <c r="F14" s="100"/>
      <c r="G14" s="100"/>
      <c r="H14" s="100"/>
      <c r="I14" s="98"/>
    </row>
    <row r="15" spans="1:15" x14ac:dyDescent="0.3">
      <c r="A15" s="99" t="s">
        <v>81</v>
      </c>
      <c r="B15" s="125">
        <v>1375</v>
      </c>
      <c r="D15" s="119"/>
      <c r="E15" s="100"/>
      <c r="F15" s="100"/>
      <c r="G15" s="100"/>
      <c r="H15" s="100"/>
      <c r="I15" s="98"/>
    </row>
    <row r="16" spans="1:15" x14ac:dyDescent="0.3">
      <c r="A16" s="99" t="s">
        <v>80</v>
      </c>
      <c r="B16" s="125">
        <v>1336</v>
      </c>
      <c r="D16" s="119"/>
      <c r="E16" s="100"/>
      <c r="F16" s="100"/>
      <c r="G16" s="100"/>
      <c r="H16" s="100"/>
      <c r="I16" s="98"/>
    </row>
    <row r="17" spans="1:9" x14ac:dyDescent="0.3">
      <c r="A17" s="99" t="s">
        <v>79</v>
      </c>
      <c r="B17" s="125">
        <v>1942</v>
      </c>
      <c r="D17" s="119"/>
      <c r="E17" s="100"/>
      <c r="F17" s="100"/>
      <c r="G17" s="100"/>
      <c r="H17" s="100"/>
      <c r="I17" s="98"/>
    </row>
    <row r="18" spans="1:9" x14ac:dyDescent="0.3">
      <c r="A18" s="95" t="s">
        <v>77</v>
      </c>
      <c r="B18" s="126">
        <v>1562</v>
      </c>
      <c r="D18" s="120"/>
      <c r="E18" s="100"/>
      <c r="F18" s="100"/>
      <c r="G18" s="100"/>
      <c r="H18" s="100"/>
      <c r="I18" s="98"/>
    </row>
    <row r="19" spans="1:9" x14ac:dyDescent="0.3">
      <c r="D19" s="101"/>
      <c r="E19" s="98"/>
      <c r="F19" s="98"/>
      <c r="G19" s="98"/>
      <c r="H19" s="98"/>
      <c r="I19" s="98"/>
    </row>
    <row r="20" spans="1:9" x14ac:dyDescent="0.3">
      <c r="D20" s="101"/>
      <c r="E20" s="98"/>
      <c r="F20" s="98"/>
      <c r="G20" s="98"/>
      <c r="H20" s="98"/>
      <c r="I20" s="98"/>
    </row>
    <row r="21" spans="1:9" x14ac:dyDescent="0.3">
      <c r="D21" s="101"/>
      <c r="E21" s="98"/>
      <c r="F21" s="98"/>
      <c r="G21" s="98"/>
      <c r="H21" s="98"/>
      <c r="I21" s="98"/>
    </row>
    <row r="22" spans="1:9" ht="14.4" customHeight="1" x14ac:dyDescent="0.3">
      <c r="A22" s="193" t="s">
        <v>96</v>
      </c>
      <c r="B22" s="193"/>
      <c r="C22" s="193"/>
      <c r="D22" s="193"/>
      <c r="E22" s="193"/>
      <c r="F22" s="193"/>
      <c r="G22" s="193"/>
      <c r="H22" s="193"/>
    </row>
    <row r="23" spans="1:9" ht="42" customHeight="1" x14ac:dyDescent="0.3">
      <c r="A23" s="193"/>
      <c r="B23" s="193"/>
      <c r="C23" s="193"/>
      <c r="D23" s="193"/>
      <c r="E23" s="193"/>
      <c r="F23" s="193"/>
      <c r="G23" s="193"/>
      <c r="H23" s="193"/>
    </row>
  </sheetData>
  <sheetProtection algorithmName="SHA-512" hashValue="d61gBviCZnbmxEsprOVv1SDnQSqxKoluQF5aSsFcsf/a4HvfcQwASxXH4K4xFpvwO8X91nDFG3vGIgaPHm29Xw==" saltValue="zELUsglShxZ+mPFt1e93ZA==" spinCount="100000" sheet="1" objects="1" scenarios="1"/>
  <mergeCells count="4">
    <mergeCell ref="A3:O4"/>
    <mergeCell ref="A5:E5"/>
    <mergeCell ref="A22:H23"/>
    <mergeCell ref="A1:O1"/>
  </mergeCells>
  <hyperlinks>
    <hyperlink ref="A5:E5" r:id="rId1" display="https://www.epa.gov/statelocalenergy/avoided-emission-factors-generated-avert  " xr:uid="{00000000-0004-0000-0100-000000000000}"/>
  </hyperlinks>
  <pageMargins left="0.7" right="0.7" top="0.75" bottom="0.75" header="0.3" footer="0.3"/>
  <pageSetup scale="71" orientation="landscape" r:id="rId2"/>
  <headerFooter>
    <oddFooter>&amp;LLFGE Benefits Calculator
https://www.epa.gov/lmop/
landfill-gas-energy-benefits-calculator&amp;CPage &amp;P+1 of 5&amp;RLast updated June 2019</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zoomScaleNormal="100" workbookViewId="0">
      <selection sqref="A1:D1"/>
    </sheetView>
  </sheetViews>
  <sheetFormatPr defaultColWidth="9.109375" defaultRowHeight="13.2" x14ac:dyDescent="0.25"/>
  <cols>
    <col min="1" max="1" width="1.88671875" style="15" customWidth="1"/>
    <col min="2" max="2" width="9" style="15" customWidth="1"/>
    <col min="3" max="3" width="14.6640625" style="15" customWidth="1"/>
    <col min="4" max="4" width="15.5546875" style="15" customWidth="1"/>
    <col min="5" max="5" width="3.109375" style="15" customWidth="1"/>
    <col min="6" max="6" width="6.6640625" style="15" customWidth="1"/>
    <col min="7" max="7" width="6.109375" style="15" customWidth="1"/>
    <col min="8" max="8" width="24.88671875" style="15" customWidth="1"/>
    <col min="9" max="9" width="14" style="15" customWidth="1"/>
    <col min="10" max="10" width="5.44140625" style="15" customWidth="1"/>
    <col min="11" max="11" width="3.6640625" style="15" customWidth="1"/>
    <col min="12" max="12" width="9.44140625" style="15" customWidth="1"/>
    <col min="13" max="13" width="18.33203125" style="15" customWidth="1"/>
    <col min="14" max="14" width="6.33203125" style="15" customWidth="1"/>
    <col min="15" max="15" width="9.109375" style="15"/>
    <col min="16" max="16" width="13.44140625" style="15" customWidth="1"/>
    <col min="17" max="16384" width="9.109375" style="15"/>
  </cols>
  <sheetData>
    <row r="1" spans="1:15" ht="17.399999999999999" x14ac:dyDescent="0.3">
      <c r="A1" s="196" t="s">
        <v>7</v>
      </c>
      <c r="B1" s="196"/>
      <c r="C1" s="196"/>
      <c r="D1" s="196"/>
      <c r="E1" s="197" t="s">
        <v>54</v>
      </c>
      <c r="F1" s="197"/>
      <c r="G1" s="197"/>
      <c r="H1" s="70"/>
      <c r="I1" s="53"/>
      <c r="J1" s="53"/>
      <c r="K1" s="53"/>
      <c r="L1" s="53"/>
      <c r="M1" s="53"/>
      <c r="N1" s="14"/>
      <c r="O1" s="14"/>
    </row>
    <row r="2" spans="1:15" x14ac:dyDescent="0.25">
      <c r="A2" s="64"/>
      <c r="B2" s="53"/>
      <c r="C2" s="53"/>
      <c r="D2" s="53"/>
      <c r="E2" s="53"/>
      <c r="F2" s="53"/>
      <c r="G2" s="53"/>
      <c r="H2" s="53"/>
      <c r="I2" s="53"/>
      <c r="J2" s="53"/>
      <c r="K2" s="53"/>
      <c r="L2" s="53"/>
      <c r="M2" s="53"/>
      <c r="N2" s="14"/>
      <c r="O2" s="14"/>
    </row>
    <row r="3" spans="1:15" x14ac:dyDescent="0.25">
      <c r="A3" s="64"/>
      <c r="B3" s="49" t="s">
        <v>38</v>
      </c>
      <c r="C3" s="50"/>
      <c r="D3" s="50"/>
      <c r="E3" s="50"/>
      <c r="F3" s="50"/>
      <c r="G3" s="50"/>
      <c r="H3" s="50"/>
      <c r="I3" s="50"/>
      <c r="J3" s="50"/>
      <c r="K3" s="50"/>
      <c r="L3" s="50"/>
      <c r="M3" s="51"/>
      <c r="N3" s="14"/>
      <c r="O3" s="14"/>
    </row>
    <row r="4" spans="1:15" x14ac:dyDescent="0.25">
      <c r="A4" s="64"/>
      <c r="B4" s="52" t="s">
        <v>33</v>
      </c>
      <c r="C4" s="53"/>
      <c r="D4" s="53"/>
      <c r="E4" s="53"/>
      <c r="F4" s="53"/>
      <c r="G4" s="53"/>
      <c r="H4" s="53"/>
      <c r="I4" s="53"/>
      <c r="J4" s="53"/>
      <c r="K4" s="53"/>
      <c r="L4" s="53"/>
      <c r="M4" s="54"/>
      <c r="N4" s="14"/>
      <c r="O4" s="14"/>
    </row>
    <row r="5" spans="1:15" ht="15" customHeight="1" x14ac:dyDescent="0.25">
      <c r="A5" s="64"/>
      <c r="B5" s="55">
        <v>8760</v>
      </c>
      <c r="C5" s="56" t="s">
        <v>4</v>
      </c>
      <c r="D5" s="53"/>
      <c r="E5" s="53"/>
      <c r="F5" s="53"/>
      <c r="G5" s="53"/>
      <c r="H5" s="53"/>
      <c r="I5" s="53"/>
      <c r="J5" s="53"/>
      <c r="K5" s="53"/>
      <c r="L5" s="53"/>
      <c r="M5" s="54"/>
      <c r="N5" s="14"/>
      <c r="O5" s="14"/>
    </row>
    <row r="6" spans="1:15" ht="15" customHeight="1" x14ac:dyDescent="0.25">
      <c r="A6" s="64"/>
      <c r="B6" s="57">
        <v>365</v>
      </c>
      <c r="C6" s="56" t="s">
        <v>6</v>
      </c>
      <c r="D6" s="53"/>
      <c r="E6" s="53"/>
      <c r="F6" s="53"/>
      <c r="G6" s="53"/>
      <c r="H6" s="53"/>
      <c r="I6" s="53"/>
      <c r="J6" s="53"/>
      <c r="K6" s="53"/>
      <c r="L6" s="53"/>
      <c r="M6" s="54"/>
      <c r="N6" s="14"/>
      <c r="O6" s="14"/>
    </row>
    <row r="7" spans="1:15" ht="15" customHeight="1" x14ac:dyDescent="0.25">
      <c r="A7" s="64"/>
      <c r="B7" s="57">
        <v>24</v>
      </c>
      <c r="C7" s="56" t="s">
        <v>25</v>
      </c>
      <c r="D7" s="53"/>
      <c r="E7" s="53"/>
      <c r="F7" s="53"/>
      <c r="G7" s="53"/>
      <c r="H7" s="53"/>
      <c r="I7" s="53"/>
      <c r="J7" s="53"/>
      <c r="K7" s="53"/>
      <c r="L7" s="53"/>
      <c r="M7" s="54"/>
      <c r="N7" s="14"/>
      <c r="O7" s="14"/>
    </row>
    <row r="8" spans="1:15" ht="15" customHeight="1" x14ac:dyDescent="0.25">
      <c r="A8" s="64"/>
      <c r="B8" s="57">
        <v>60</v>
      </c>
      <c r="C8" s="56" t="s">
        <v>26</v>
      </c>
      <c r="D8" s="53"/>
      <c r="E8" s="53"/>
      <c r="F8" s="53"/>
      <c r="G8" s="53"/>
      <c r="H8" s="53"/>
      <c r="I8" s="53"/>
      <c r="J8" s="53"/>
      <c r="K8" s="53"/>
      <c r="L8" s="53"/>
      <c r="M8" s="54"/>
      <c r="N8" s="14"/>
      <c r="O8" s="14"/>
    </row>
    <row r="9" spans="1:15" ht="15" customHeight="1" x14ac:dyDescent="0.25">
      <c r="A9" s="64"/>
      <c r="B9" s="58">
        <v>1000</v>
      </c>
      <c r="C9" s="56" t="s">
        <v>20</v>
      </c>
      <c r="D9" s="53"/>
      <c r="E9" s="53"/>
      <c r="F9" s="53"/>
      <c r="G9" s="53"/>
      <c r="H9" s="53"/>
      <c r="I9" s="53"/>
      <c r="J9" s="53"/>
      <c r="K9" s="53"/>
      <c r="L9" s="53"/>
      <c r="M9" s="54"/>
      <c r="N9" s="14"/>
      <c r="O9" s="14"/>
    </row>
    <row r="10" spans="1:15" ht="15" customHeight="1" x14ac:dyDescent="0.25">
      <c r="A10" s="64"/>
      <c r="B10" s="55">
        <v>2000</v>
      </c>
      <c r="C10" s="56" t="s">
        <v>16</v>
      </c>
      <c r="D10" s="53"/>
      <c r="E10" s="53"/>
      <c r="F10" s="53"/>
      <c r="G10" s="53"/>
      <c r="H10" s="53"/>
      <c r="I10" s="53"/>
      <c r="J10" s="53"/>
      <c r="K10" s="53"/>
      <c r="L10" s="53"/>
      <c r="M10" s="54"/>
      <c r="N10" s="14"/>
      <c r="O10" s="14"/>
    </row>
    <row r="11" spans="1:15" ht="15" customHeight="1" x14ac:dyDescent="0.25">
      <c r="A11" s="64"/>
      <c r="B11" s="59">
        <v>0.90720000000000001</v>
      </c>
      <c r="C11" s="56" t="s">
        <v>5</v>
      </c>
      <c r="D11" s="53"/>
      <c r="E11" s="53"/>
      <c r="F11" s="53"/>
      <c r="G11" s="53"/>
      <c r="H11" s="53"/>
      <c r="I11" s="53"/>
      <c r="J11" s="53"/>
      <c r="K11" s="53"/>
      <c r="L11" s="53"/>
      <c r="M11" s="54"/>
      <c r="N11" s="14"/>
      <c r="O11" s="14"/>
    </row>
    <row r="12" spans="1:15" ht="15" customHeight="1" x14ac:dyDescent="0.25">
      <c r="A12" s="64"/>
      <c r="B12" s="58">
        <v>1000000</v>
      </c>
      <c r="C12" s="56" t="s">
        <v>24</v>
      </c>
      <c r="D12" s="53"/>
      <c r="E12" s="53"/>
      <c r="F12" s="53"/>
      <c r="G12" s="53"/>
      <c r="H12" s="53"/>
      <c r="I12" s="53"/>
      <c r="J12" s="53"/>
      <c r="K12" s="53"/>
      <c r="L12" s="53"/>
      <c r="M12" s="54"/>
      <c r="N12" s="14"/>
      <c r="O12" s="14"/>
    </row>
    <row r="13" spans="1:15" ht="15" customHeight="1" x14ac:dyDescent="0.25">
      <c r="A13" s="64"/>
      <c r="B13" s="58">
        <v>1000000</v>
      </c>
      <c r="C13" s="56" t="s">
        <v>23</v>
      </c>
      <c r="D13" s="53"/>
      <c r="E13" s="53"/>
      <c r="F13" s="53"/>
      <c r="G13" s="53"/>
      <c r="H13" s="53"/>
      <c r="I13" s="53"/>
      <c r="J13" s="53"/>
      <c r="K13" s="53"/>
      <c r="L13" s="53"/>
      <c r="M13" s="54"/>
      <c r="N13" s="14"/>
      <c r="O13" s="14"/>
    </row>
    <row r="14" spans="1:15" ht="15" customHeight="1" x14ac:dyDescent="0.25">
      <c r="A14" s="64"/>
      <c r="B14" s="60" t="s">
        <v>34</v>
      </c>
      <c r="C14" s="56"/>
      <c r="D14" s="53"/>
      <c r="E14" s="53"/>
      <c r="F14" s="53"/>
      <c r="G14" s="53"/>
      <c r="H14" s="53"/>
      <c r="I14" s="53"/>
      <c r="J14" s="53"/>
      <c r="K14" s="53"/>
      <c r="L14" s="53"/>
      <c r="M14" s="54"/>
      <c r="N14" s="14"/>
      <c r="O14" s="14"/>
    </row>
    <row r="15" spans="1:15" ht="15" customHeight="1" x14ac:dyDescent="0.25">
      <c r="A15" s="64"/>
      <c r="B15" s="59">
        <v>4.2299999999999997E-2</v>
      </c>
      <c r="C15" s="56" t="s">
        <v>17</v>
      </c>
      <c r="D15" s="53"/>
      <c r="E15" s="53"/>
      <c r="F15" s="53"/>
      <c r="G15" s="53"/>
      <c r="H15" s="53"/>
      <c r="I15" s="53"/>
      <c r="J15" s="53"/>
      <c r="K15" s="53"/>
      <c r="L15" s="53"/>
      <c r="M15" s="54"/>
      <c r="N15" s="14"/>
      <c r="O15" s="14"/>
    </row>
    <row r="16" spans="1:15" ht="15" customHeight="1" x14ac:dyDescent="0.25">
      <c r="A16" s="64"/>
      <c r="B16" s="61">
        <v>0.5</v>
      </c>
      <c r="C16" s="56" t="s">
        <v>18</v>
      </c>
      <c r="D16" s="53"/>
      <c r="E16" s="53"/>
      <c r="F16" s="53"/>
      <c r="G16" s="53"/>
      <c r="H16" s="53"/>
      <c r="I16" s="53"/>
      <c r="J16" s="53"/>
      <c r="K16" s="53"/>
      <c r="L16" s="53"/>
      <c r="M16" s="54"/>
      <c r="N16" s="14"/>
      <c r="O16" s="14"/>
    </row>
    <row r="17" spans="1:15" ht="15" customHeight="1" x14ac:dyDescent="0.25">
      <c r="A17" s="64"/>
      <c r="B17" s="62" t="s">
        <v>35</v>
      </c>
      <c r="C17" s="56"/>
      <c r="D17" s="53"/>
      <c r="E17" s="53"/>
      <c r="F17" s="53"/>
      <c r="G17" s="53"/>
      <c r="H17" s="53"/>
      <c r="I17" s="53"/>
      <c r="J17" s="53"/>
      <c r="K17" s="53"/>
      <c r="L17" s="53"/>
      <c r="M17" s="54"/>
      <c r="N17" s="14"/>
      <c r="O17" s="14"/>
    </row>
    <row r="18" spans="1:15" ht="15" customHeight="1" x14ac:dyDescent="0.25">
      <c r="A18" s="64"/>
      <c r="B18" s="55">
        <v>1012</v>
      </c>
      <c r="C18" s="56" t="s">
        <v>39</v>
      </c>
      <c r="D18" s="53"/>
      <c r="E18" s="63" t="s">
        <v>40</v>
      </c>
      <c r="F18" s="63"/>
      <c r="G18" s="53"/>
      <c r="H18" s="53"/>
      <c r="I18" s="53"/>
      <c r="J18" s="53"/>
      <c r="K18" s="53"/>
      <c r="L18" s="53"/>
      <c r="M18" s="54"/>
      <c r="N18" s="14"/>
      <c r="O18" s="14"/>
    </row>
    <row r="19" spans="1:15" ht="15" customHeight="1" x14ac:dyDescent="0.25">
      <c r="A19" s="64"/>
      <c r="B19" s="55">
        <v>1050</v>
      </c>
      <c r="C19" s="56" t="s">
        <v>19</v>
      </c>
      <c r="D19" s="53"/>
      <c r="E19" s="88" t="s">
        <v>74</v>
      </c>
      <c r="F19" s="63"/>
      <c r="G19" s="53"/>
      <c r="H19" s="53"/>
      <c r="I19" s="53"/>
      <c r="J19" s="53"/>
      <c r="K19" s="53"/>
      <c r="L19" s="53"/>
      <c r="M19" s="54"/>
      <c r="N19" s="14"/>
      <c r="O19" s="14"/>
    </row>
    <row r="20" spans="1:15" ht="15" customHeight="1" x14ac:dyDescent="0.25">
      <c r="A20" s="64"/>
      <c r="B20" s="55"/>
      <c r="C20" s="56"/>
      <c r="D20" s="64"/>
      <c r="E20" s="210" t="s">
        <v>75</v>
      </c>
      <c r="F20" s="210"/>
      <c r="G20" s="210"/>
      <c r="H20" s="210"/>
      <c r="I20" s="210"/>
      <c r="J20" s="53"/>
      <c r="K20" s="53"/>
      <c r="L20" s="53"/>
      <c r="M20" s="54"/>
      <c r="N20" s="14"/>
      <c r="O20" s="14"/>
    </row>
    <row r="21" spans="1:15" ht="15" customHeight="1" x14ac:dyDescent="0.25">
      <c r="A21" s="64"/>
      <c r="B21" s="55">
        <v>11700</v>
      </c>
      <c r="C21" s="56" t="s">
        <v>21</v>
      </c>
      <c r="D21" s="53"/>
      <c r="E21" s="53"/>
      <c r="F21" s="53"/>
      <c r="G21" s="53"/>
      <c r="H21" s="53"/>
      <c r="I21" s="53"/>
      <c r="J21" s="53"/>
      <c r="K21" s="53"/>
      <c r="L21" s="53"/>
      <c r="M21" s="54"/>
      <c r="N21" s="14"/>
      <c r="O21" s="14"/>
    </row>
    <row r="22" spans="1:15" ht="15" customHeight="1" x14ac:dyDescent="0.25">
      <c r="A22" s="64"/>
      <c r="B22" s="65" t="s">
        <v>36</v>
      </c>
      <c r="C22" s="56"/>
      <c r="D22" s="53"/>
      <c r="E22" s="53"/>
      <c r="F22" s="53"/>
      <c r="G22" s="53"/>
      <c r="H22" s="53"/>
      <c r="I22" s="53"/>
      <c r="J22" s="53"/>
      <c r="K22" s="53"/>
      <c r="L22" s="64"/>
      <c r="M22" s="54"/>
      <c r="N22" s="14"/>
      <c r="O22" s="14"/>
    </row>
    <row r="23" spans="1:15" ht="15" customHeight="1" x14ac:dyDescent="0.35">
      <c r="A23" s="64"/>
      <c r="B23" s="105" t="s">
        <v>78</v>
      </c>
      <c r="C23" s="112" t="s">
        <v>107</v>
      </c>
      <c r="D23" s="104"/>
      <c r="E23" s="104"/>
      <c r="F23" s="104"/>
      <c r="G23" s="104"/>
      <c r="H23" s="104"/>
      <c r="I23" s="104"/>
      <c r="J23" s="104"/>
      <c r="K23" s="104"/>
      <c r="L23" s="104"/>
      <c r="M23" s="106"/>
      <c r="N23" s="14"/>
      <c r="O23" s="14"/>
    </row>
    <row r="24" spans="1:15" ht="15" customHeight="1" x14ac:dyDescent="0.25">
      <c r="A24" s="64"/>
      <c r="B24" s="127">
        <v>1.5620000000000001</v>
      </c>
      <c r="C24" s="103" t="s">
        <v>108</v>
      </c>
      <c r="D24" s="104"/>
      <c r="E24" s="104"/>
      <c r="F24" s="104"/>
      <c r="G24" s="104"/>
      <c r="H24" s="104"/>
      <c r="I24" s="107"/>
      <c r="J24" s="104"/>
      <c r="K24" s="104"/>
      <c r="L24" s="104"/>
      <c r="M24" s="106"/>
      <c r="N24" s="14"/>
      <c r="O24" s="14"/>
    </row>
    <row r="25" spans="1:15" ht="15" customHeight="1" x14ac:dyDescent="0.25">
      <c r="A25" s="64"/>
      <c r="B25" s="102">
        <v>0.12037</v>
      </c>
      <c r="C25" s="103" t="s">
        <v>22</v>
      </c>
      <c r="D25" s="104"/>
      <c r="E25" s="104"/>
      <c r="F25" s="104"/>
      <c r="G25" s="104"/>
      <c r="H25" s="107" t="s">
        <v>92</v>
      </c>
      <c r="I25" s="104"/>
      <c r="J25" s="104"/>
      <c r="K25" s="104"/>
      <c r="L25" s="104"/>
      <c r="M25" s="106"/>
      <c r="N25" s="14"/>
      <c r="O25" s="14"/>
    </row>
    <row r="26" spans="1:15" ht="15" customHeight="1" x14ac:dyDescent="0.3">
      <c r="A26" s="64"/>
      <c r="B26" s="102"/>
      <c r="C26" s="103"/>
      <c r="D26" s="104"/>
      <c r="E26" s="104"/>
      <c r="F26" s="104"/>
      <c r="G26" s="104"/>
      <c r="H26" s="107" t="s">
        <v>93</v>
      </c>
      <c r="I26" s="104"/>
      <c r="J26" s="104"/>
      <c r="K26" s="104"/>
      <c r="L26" s="104"/>
      <c r="M26" s="106"/>
      <c r="N26" s="14"/>
      <c r="O26" s="14"/>
    </row>
    <row r="27" spans="1:15" ht="15" customHeight="1" x14ac:dyDescent="0.25">
      <c r="A27" s="64"/>
      <c r="B27" s="102"/>
      <c r="C27" s="103"/>
      <c r="D27" s="104"/>
      <c r="E27" s="104"/>
      <c r="F27" s="104"/>
      <c r="G27" s="104"/>
      <c r="H27" s="211" t="s">
        <v>91</v>
      </c>
      <c r="I27" s="212"/>
      <c r="J27" s="212"/>
      <c r="K27" s="212"/>
      <c r="L27" s="212"/>
      <c r="M27" s="108"/>
      <c r="N27" s="14"/>
      <c r="O27" s="14"/>
    </row>
    <row r="28" spans="1:15" ht="15" customHeight="1" x14ac:dyDescent="0.25">
      <c r="A28" s="64"/>
      <c r="B28" s="109" t="s">
        <v>45</v>
      </c>
      <c r="C28" s="103"/>
      <c r="D28" s="104"/>
      <c r="E28" s="104"/>
      <c r="F28" s="104"/>
      <c r="G28" s="104"/>
      <c r="H28" s="110"/>
      <c r="I28" s="104"/>
      <c r="J28" s="104"/>
      <c r="K28" s="104"/>
      <c r="L28" s="104"/>
      <c r="M28" s="106"/>
      <c r="N28" s="14"/>
      <c r="O28" s="14"/>
    </row>
    <row r="29" spans="1:15" ht="15" customHeight="1" x14ac:dyDescent="0.25">
      <c r="A29" s="64"/>
      <c r="B29" s="61">
        <v>0.93</v>
      </c>
      <c r="C29" s="56" t="s">
        <v>43</v>
      </c>
      <c r="D29" s="53"/>
      <c r="E29" s="53"/>
      <c r="F29" s="53"/>
      <c r="G29" s="53"/>
      <c r="H29" s="53"/>
      <c r="I29" s="53"/>
      <c r="J29" s="53"/>
      <c r="K29" s="53"/>
      <c r="L29" s="53"/>
      <c r="M29" s="54"/>
      <c r="N29" s="14"/>
      <c r="O29" s="14"/>
    </row>
    <row r="30" spans="1:15" ht="15" customHeight="1" x14ac:dyDescent="0.25">
      <c r="A30" s="64"/>
      <c r="B30" s="61">
        <v>0.85</v>
      </c>
      <c r="C30" s="56" t="s">
        <v>44</v>
      </c>
      <c r="D30" s="53"/>
      <c r="E30" s="53"/>
      <c r="F30" s="53"/>
      <c r="G30" s="53"/>
      <c r="H30" s="53"/>
      <c r="I30" s="53"/>
      <c r="J30" s="53"/>
      <c r="K30" s="53"/>
      <c r="L30" s="53"/>
      <c r="M30" s="54"/>
      <c r="N30" s="14"/>
      <c r="O30" s="14"/>
    </row>
    <row r="31" spans="1:15" ht="15" customHeight="1" x14ac:dyDescent="0.25">
      <c r="A31" s="64"/>
      <c r="B31" s="61">
        <v>0.91</v>
      </c>
      <c r="C31" s="56" t="s">
        <v>49</v>
      </c>
      <c r="D31" s="53"/>
      <c r="E31" s="53"/>
      <c r="F31" s="53"/>
      <c r="G31" s="53"/>
      <c r="H31" s="53"/>
      <c r="I31" s="66"/>
      <c r="J31" s="53"/>
      <c r="K31" s="53"/>
      <c r="L31" s="53"/>
      <c r="M31" s="54"/>
      <c r="N31" s="14"/>
      <c r="O31" s="14"/>
    </row>
    <row r="32" spans="1:15" ht="15" customHeight="1" x14ac:dyDescent="0.25">
      <c r="A32" s="64"/>
      <c r="B32" s="61">
        <v>0.9</v>
      </c>
      <c r="C32" s="56" t="s">
        <v>50</v>
      </c>
      <c r="D32" s="53"/>
      <c r="E32" s="53"/>
      <c r="F32" s="53"/>
      <c r="G32" s="53"/>
      <c r="H32" s="53"/>
      <c r="I32" s="53"/>
      <c r="J32" s="53"/>
      <c r="K32" s="53"/>
      <c r="L32" s="53"/>
      <c r="M32" s="54"/>
      <c r="N32" s="14"/>
      <c r="O32" s="14"/>
    </row>
    <row r="33" spans="1:15" ht="15" customHeight="1" x14ac:dyDescent="0.25">
      <c r="A33" s="64"/>
      <c r="B33" s="62" t="s">
        <v>37</v>
      </c>
      <c r="C33" s="56"/>
      <c r="D33" s="53"/>
      <c r="E33" s="53"/>
      <c r="F33" s="53"/>
      <c r="G33" s="53"/>
      <c r="H33" s="53"/>
      <c r="I33" s="53"/>
      <c r="J33" s="53"/>
      <c r="K33" s="53"/>
      <c r="L33" s="53"/>
      <c r="M33" s="54"/>
      <c r="N33" s="14"/>
      <c r="O33" s="14"/>
    </row>
    <row r="34" spans="1:15" ht="15" customHeight="1" x14ac:dyDescent="0.25">
      <c r="A34" s="64"/>
      <c r="B34" s="90">
        <v>25</v>
      </c>
      <c r="C34" s="67" t="s">
        <v>66</v>
      </c>
      <c r="D34" s="68"/>
      <c r="E34" s="68"/>
      <c r="F34" s="68"/>
      <c r="G34" s="68"/>
      <c r="H34" s="68"/>
      <c r="I34" s="68"/>
      <c r="J34" s="68"/>
      <c r="K34" s="68"/>
      <c r="L34" s="68"/>
      <c r="M34" s="89"/>
      <c r="N34" s="14"/>
      <c r="O34" s="14"/>
    </row>
    <row r="35" spans="1:15" ht="15" customHeight="1" x14ac:dyDescent="0.25">
      <c r="A35" s="64"/>
      <c r="B35" s="69"/>
      <c r="C35" s="56"/>
      <c r="D35" s="53"/>
      <c r="E35" s="53"/>
      <c r="F35" s="53"/>
      <c r="G35" s="53"/>
      <c r="H35" s="53"/>
      <c r="I35" s="53"/>
      <c r="J35" s="53"/>
      <c r="K35" s="53"/>
      <c r="L35" s="53"/>
      <c r="M35" s="53"/>
      <c r="N35" s="14"/>
      <c r="O35" s="14"/>
    </row>
    <row r="36" spans="1:15" ht="15" customHeight="1" x14ac:dyDescent="0.25">
      <c r="A36" s="64"/>
      <c r="B36" s="84" t="s">
        <v>30</v>
      </c>
      <c r="C36" s="85"/>
      <c r="D36" s="50"/>
      <c r="E36" s="50"/>
      <c r="F36" s="50"/>
      <c r="G36" s="50"/>
      <c r="H36" s="50"/>
      <c r="I36" s="50"/>
      <c r="J36" s="50"/>
      <c r="K36" s="50"/>
      <c r="L36" s="50"/>
      <c r="M36" s="51"/>
      <c r="N36" s="14"/>
      <c r="O36" s="14"/>
    </row>
    <row r="37" spans="1:15" ht="15" customHeight="1" x14ac:dyDescent="0.25">
      <c r="A37" s="64"/>
      <c r="B37" s="198" t="s">
        <v>67</v>
      </c>
      <c r="C37" s="199"/>
      <c r="D37" s="199"/>
      <c r="E37" s="199"/>
      <c r="F37" s="199"/>
      <c r="G37" s="199"/>
      <c r="H37" s="199"/>
      <c r="I37" s="199"/>
      <c r="J37" s="199"/>
      <c r="K37" s="199"/>
      <c r="L37" s="199"/>
      <c r="M37" s="200"/>
      <c r="N37" s="14"/>
      <c r="O37" s="14"/>
    </row>
    <row r="38" spans="1:15" ht="15" customHeight="1" x14ac:dyDescent="0.25">
      <c r="A38" s="64"/>
      <c r="B38" s="201"/>
      <c r="C38" s="202"/>
      <c r="D38" s="202"/>
      <c r="E38" s="202"/>
      <c r="F38" s="202"/>
      <c r="G38" s="202"/>
      <c r="H38" s="202"/>
      <c r="I38" s="202"/>
      <c r="J38" s="202"/>
      <c r="K38" s="202"/>
      <c r="L38" s="202"/>
      <c r="M38" s="203"/>
      <c r="N38" s="14"/>
      <c r="O38" s="14"/>
    </row>
    <row r="39" spans="1:15" x14ac:dyDescent="0.25">
      <c r="A39" s="64"/>
      <c r="B39" s="204"/>
      <c r="C39" s="205"/>
      <c r="D39" s="205"/>
      <c r="E39" s="205"/>
      <c r="F39" s="205"/>
      <c r="G39" s="205"/>
      <c r="H39" s="205"/>
      <c r="I39" s="205"/>
      <c r="J39" s="205"/>
      <c r="K39" s="205"/>
      <c r="L39" s="205"/>
      <c r="M39" s="206"/>
      <c r="N39" s="14"/>
      <c r="O39" s="14"/>
    </row>
    <row r="40" spans="1:15" ht="15" customHeight="1" x14ac:dyDescent="0.35">
      <c r="A40" s="64"/>
      <c r="B40" s="207" t="s">
        <v>68</v>
      </c>
      <c r="C40" s="208"/>
      <c r="D40" s="208"/>
      <c r="E40" s="208"/>
      <c r="F40" s="208"/>
      <c r="G40" s="208"/>
      <c r="H40" s="208"/>
      <c r="I40" s="208"/>
      <c r="J40" s="208"/>
      <c r="K40" s="208"/>
      <c r="L40" s="208"/>
      <c r="M40" s="209"/>
      <c r="N40" s="14"/>
      <c r="O40" s="14"/>
    </row>
    <row r="41" spans="1:15" ht="15" customHeight="1" x14ac:dyDescent="0.25">
      <c r="A41" s="64"/>
      <c r="B41" s="69"/>
      <c r="C41" s="56"/>
      <c r="D41" s="53"/>
      <c r="E41" s="53"/>
      <c r="F41" s="53"/>
      <c r="G41" s="53"/>
      <c r="H41" s="53"/>
      <c r="I41" s="53"/>
      <c r="J41" s="53"/>
      <c r="K41" s="53"/>
      <c r="L41" s="53"/>
      <c r="M41" s="53"/>
      <c r="N41" s="14"/>
      <c r="O41" s="14"/>
    </row>
    <row r="42" spans="1:15" ht="15" customHeight="1" x14ac:dyDescent="0.25">
      <c r="A42" s="64"/>
      <c r="B42" s="80" t="s">
        <v>31</v>
      </c>
      <c r="C42" s="81"/>
      <c r="D42" s="82"/>
      <c r="E42" s="82"/>
      <c r="F42" s="82"/>
      <c r="G42" s="82"/>
      <c r="H42" s="82"/>
      <c r="I42" s="82"/>
      <c r="J42" s="82"/>
      <c r="K42" s="82"/>
      <c r="L42" s="82"/>
      <c r="M42" s="83"/>
      <c r="N42" s="14"/>
      <c r="O42" s="14"/>
    </row>
    <row r="43" spans="1:15" ht="15" customHeight="1" x14ac:dyDescent="0.25">
      <c r="A43" s="64"/>
      <c r="B43" s="218" t="s">
        <v>109</v>
      </c>
      <c r="C43" s="219"/>
      <c r="D43" s="219"/>
      <c r="E43" s="219"/>
      <c r="F43" s="219"/>
      <c r="G43" s="219"/>
      <c r="H43" s="219"/>
      <c r="I43" s="219"/>
      <c r="J43" s="219"/>
      <c r="K43" s="219"/>
      <c r="L43" s="219"/>
      <c r="M43" s="220"/>
      <c r="N43" s="14"/>
      <c r="O43" s="14"/>
    </row>
    <row r="44" spans="1:15" x14ac:dyDescent="0.25">
      <c r="A44" s="64"/>
      <c r="B44" s="218"/>
      <c r="C44" s="219"/>
      <c r="D44" s="219"/>
      <c r="E44" s="219"/>
      <c r="F44" s="219"/>
      <c r="G44" s="219"/>
      <c r="H44" s="219"/>
      <c r="I44" s="219"/>
      <c r="J44" s="219"/>
      <c r="K44" s="219"/>
      <c r="L44" s="219"/>
      <c r="M44" s="220"/>
      <c r="N44" s="14"/>
      <c r="O44" s="14"/>
    </row>
    <row r="45" spans="1:15" ht="15" customHeight="1" x14ac:dyDescent="0.35">
      <c r="A45" s="64"/>
      <c r="B45" s="215" t="s">
        <v>32</v>
      </c>
      <c r="C45" s="216"/>
      <c r="D45" s="216"/>
      <c r="E45" s="216"/>
      <c r="F45" s="216"/>
      <c r="G45" s="216"/>
      <c r="H45" s="216"/>
      <c r="I45" s="216"/>
      <c r="J45" s="216"/>
      <c r="K45" s="216"/>
      <c r="L45" s="216"/>
      <c r="M45" s="217"/>
      <c r="N45" s="14"/>
      <c r="O45" s="14"/>
    </row>
    <row r="46" spans="1:15" ht="15" customHeight="1" x14ac:dyDescent="0.25">
      <c r="A46" s="64"/>
      <c r="B46" s="69"/>
      <c r="C46" s="56"/>
      <c r="D46" s="53"/>
      <c r="E46" s="53"/>
      <c r="F46" s="53"/>
      <c r="G46" s="53"/>
      <c r="H46" s="53"/>
      <c r="I46" s="53"/>
      <c r="J46" s="53"/>
      <c r="K46" s="53"/>
      <c r="L46" s="53"/>
      <c r="M46" s="53"/>
      <c r="N46" s="14"/>
      <c r="O46" s="14"/>
    </row>
    <row r="47" spans="1:15" ht="15" customHeight="1" x14ac:dyDescent="0.25">
      <c r="A47" s="64"/>
      <c r="B47" s="84" t="s">
        <v>51</v>
      </c>
      <c r="C47" s="85"/>
      <c r="D47" s="50"/>
      <c r="E47" s="50"/>
      <c r="F47" s="50"/>
      <c r="G47" s="50"/>
      <c r="H47" s="50"/>
      <c r="I47" s="50"/>
      <c r="J47" s="50"/>
      <c r="K47" s="50"/>
      <c r="L47" s="50"/>
      <c r="M47" s="51"/>
      <c r="N47" s="14"/>
      <c r="O47" s="14"/>
    </row>
    <row r="48" spans="1:15" ht="15" customHeight="1" x14ac:dyDescent="0.25">
      <c r="A48" s="64"/>
      <c r="B48" s="198" t="s">
        <v>69</v>
      </c>
      <c r="C48" s="199"/>
      <c r="D48" s="199"/>
      <c r="E48" s="199"/>
      <c r="F48" s="199"/>
      <c r="G48" s="199"/>
      <c r="H48" s="199"/>
      <c r="I48" s="199"/>
      <c r="J48" s="199"/>
      <c r="K48" s="199"/>
      <c r="L48" s="199"/>
      <c r="M48" s="200"/>
      <c r="N48" s="14"/>
      <c r="O48" s="14"/>
    </row>
    <row r="49" spans="1:16" ht="15" customHeight="1" x14ac:dyDescent="0.25">
      <c r="A49" s="64"/>
      <c r="B49" s="201"/>
      <c r="C49" s="202"/>
      <c r="D49" s="202"/>
      <c r="E49" s="202"/>
      <c r="F49" s="202"/>
      <c r="G49" s="202"/>
      <c r="H49" s="202"/>
      <c r="I49" s="202"/>
      <c r="J49" s="202"/>
      <c r="K49" s="202"/>
      <c r="L49" s="202"/>
      <c r="M49" s="203"/>
      <c r="N49" s="14"/>
      <c r="O49" s="14"/>
    </row>
    <row r="50" spans="1:16" x14ac:dyDescent="0.25">
      <c r="A50" s="64"/>
      <c r="B50" s="204"/>
      <c r="C50" s="205"/>
      <c r="D50" s="205"/>
      <c r="E50" s="205"/>
      <c r="F50" s="205"/>
      <c r="G50" s="205"/>
      <c r="H50" s="205"/>
      <c r="I50" s="205"/>
      <c r="J50" s="205"/>
      <c r="K50" s="205"/>
      <c r="L50" s="205"/>
      <c r="M50" s="206"/>
      <c r="N50" s="14"/>
      <c r="O50" s="14"/>
    </row>
    <row r="51" spans="1:16" ht="15" customHeight="1" x14ac:dyDescent="0.35">
      <c r="A51" s="64"/>
      <c r="B51" s="207" t="s">
        <v>68</v>
      </c>
      <c r="C51" s="208"/>
      <c r="D51" s="208"/>
      <c r="E51" s="208"/>
      <c r="F51" s="208"/>
      <c r="G51" s="208"/>
      <c r="H51" s="208"/>
      <c r="I51" s="208"/>
      <c r="J51" s="208"/>
      <c r="K51" s="208"/>
      <c r="L51" s="208"/>
      <c r="M51" s="209"/>
      <c r="N51" s="14"/>
      <c r="O51" s="14"/>
    </row>
    <row r="52" spans="1:16" ht="15" customHeight="1" x14ac:dyDescent="0.25">
      <c r="A52" s="64"/>
      <c r="B52" s="69"/>
      <c r="C52" s="56"/>
      <c r="D52" s="53"/>
      <c r="E52" s="53"/>
      <c r="F52" s="53"/>
      <c r="G52" s="53"/>
      <c r="H52" s="53"/>
      <c r="I52" s="53"/>
      <c r="J52" s="53"/>
      <c r="K52" s="53"/>
      <c r="L52" s="53"/>
      <c r="M52" s="53"/>
      <c r="N52" s="14"/>
      <c r="O52" s="14"/>
    </row>
    <row r="53" spans="1:16" ht="15" customHeight="1" x14ac:dyDescent="0.25">
      <c r="A53" s="64"/>
      <c r="B53" s="84" t="s">
        <v>52</v>
      </c>
      <c r="C53" s="85"/>
      <c r="D53" s="50"/>
      <c r="E53" s="50"/>
      <c r="F53" s="50"/>
      <c r="G53" s="50"/>
      <c r="H53" s="50"/>
      <c r="I53" s="50"/>
      <c r="J53" s="50"/>
      <c r="K53" s="50"/>
      <c r="L53" s="50"/>
      <c r="M53" s="51"/>
      <c r="N53" s="14"/>
      <c r="O53" s="14"/>
    </row>
    <row r="54" spans="1:16" ht="15" customHeight="1" x14ac:dyDescent="0.25">
      <c r="A54" s="64"/>
      <c r="B54" s="198" t="s">
        <v>70</v>
      </c>
      <c r="C54" s="199"/>
      <c r="D54" s="199"/>
      <c r="E54" s="199"/>
      <c r="F54" s="199"/>
      <c r="G54" s="199"/>
      <c r="H54" s="199"/>
      <c r="I54" s="199"/>
      <c r="J54" s="199"/>
      <c r="K54" s="199"/>
      <c r="L54" s="199"/>
      <c r="M54" s="200"/>
      <c r="N54" s="14"/>
      <c r="O54" s="14"/>
    </row>
    <row r="55" spans="1:16" ht="15" customHeight="1" x14ac:dyDescent="0.25">
      <c r="A55" s="64"/>
      <c r="B55" s="201"/>
      <c r="C55" s="202"/>
      <c r="D55" s="202"/>
      <c r="E55" s="202"/>
      <c r="F55" s="202"/>
      <c r="G55" s="202"/>
      <c r="H55" s="202"/>
      <c r="I55" s="202"/>
      <c r="J55" s="202"/>
      <c r="K55" s="202"/>
      <c r="L55" s="202"/>
      <c r="M55" s="203"/>
      <c r="N55" s="14"/>
      <c r="O55" s="14"/>
    </row>
    <row r="56" spans="1:16" ht="15" customHeight="1" x14ac:dyDescent="0.25">
      <c r="A56" s="64"/>
      <c r="B56" s="201"/>
      <c r="C56" s="202"/>
      <c r="D56" s="202"/>
      <c r="E56" s="202"/>
      <c r="F56" s="202"/>
      <c r="G56" s="202"/>
      <c r="H56" s="202"/>
      <c r="I56" s="202"/>
      <c r="J56" s="202"/>
      <c r="K56" s="202"/>
      <c r="L56" s="202"/>
      <c r="M56" s="203"/>
      <c r="N56" s="14"/>
      <c r="O56" s="14"/>
    </row>
    <row r="57" spans="1:16" x14ac:dyDescent="0.25">
      <c r="A57" s="64"/>
      <c r="B57" s="204"/>
      <c r="C57" s="205"/>
      <c r="D57" s="205"/>
      <c r="E57" s="205"/>
      <c r="F57" s="205"/>
      <c r="G57" s="205"/>
      <c r="H57" s="205"/>
      <c r="I57" s="205"/>
      <c r="J57" s="205"/>
      <c r="K57" s="205"/>
      <c r="L57" s="205"/>
      <c r="M57" s="206"/>
      <c r="N57" s="14"/>
      <c r="O57" s="14"/>
    </row>
    <row r="58" spans="1:16" ht="15" customHeight="1" x14ac:dyDescent="0.35">
      <c r="A58" s="64"/>
      <c r="B58" s="207" t="s">
        <v>32</v>
      </c>
      <c r="C58" s="208"/>
      <c r="D58" s="208"/>
      <c r="E58" s="208"/>
      <c r="F58" s="208"/>
      <c r="G58" s="208"/>
      <c r="H58" s="208"/>
      <c r="I58" s="208"/>
      <c r="J58" s="208"/>
      <c r="K58" s="208"/>
      <c r="L58" s="208"/>
      <c r="M58" s="209"/>
      <c r="N58" s="14"/>
      <c r="O58" s="14"/>
    </row>
    <row r="59" spans="1:16" ht="15" customHeight="1" x14ac:dyDescent="0.25">
      <c r="A59" s="64"/>
      <c r="B59" s="69"/>
      <c r="C59" s="56"/>
      <c r="D59" s="53"/>
      <c r="E59" s="53"/>
      <c r="F59" s="53"/>
      <c r="G59" s="53"/>
      <c r="H59" s="53"/>
      <c r="I59" s="53"/>
      <c r="J59" s="53"/>
      <c r="K59" s="53"/>
      <c r="L59" s="53"/>
      <c r="M59" s="53"/>
      <c r="N59" s="14"/>
      <c r="O59" s="14"/>
    </row>
    <row r="60" spans="1:16" x14ac:dyDescent="0.25">
      <c r="A60" s="64"/>
      <c r="B60" s="49" t="s">
        <v>46</v>
      </c>
      <c r="C60" s="50"/>
      <c r="D60" s="79"/>
      <c r="E60" s="50"/>
      <c r="F60" s="50"/>
      <c r="G60" s="50"/>
      <c r="H60" s="50"/>
      <c r="I60" s="50"/>
      <c r="J60" s="50"/>
      <c r="K60" s="50"/>
      <c r="L60" s="50"/>
      <c r="M60" s="51"/>
      <c r="N60" s="23"/>
      <c r="O60" s="14"/>
      <c r="P60" s="14"/>
    </row>
    <row r="61" spans="1:16" x14ac:dyDescent="0.25">
      <c r="A61" s="64"/>
      <c r="B61" s="111">
        <v>0.85</v>
      </c>
      <c r="C61" s="50" t="s">
        <v>64</v>
      </c>
      <c r="D61" s="86"/>
      <c r="E61" s="86"/>
      <c r="F61" s="86"/>
      <c r="G61" s="86"/>
      <c r="H61" s="86"/>
      <c r="I61" s="226" t="s">
        <v>110</v>
      </c>
      <c r="J61" s="227"/>
      <c r="K61" s="227"/>
      <c r="L61" s="227"/>
      <c r="M61" s="228"/>
      <c r="N61" s="24"/>
      <c r="O61" s="20"/>
      <c r="P61" s="20"/>
    </row>
    <row r="62" spans="1:16" x14ac:dyDescent="0.25">
      <c r="A62" s="64"/>
      <c r="B62" s="128">
        <v>183.29</v>
      </c>
      <c r="C62" s="53" t="s">
        <v>71</v>
      </c>
      <c r="D62" s="88"/>
      <c r="E62" s="88"/>
      <c r="F62" s="88"/>
      <c r="G62" s="88"/>
      <c r="H62" s="88"/>
      <c r="I62" s="229"/>
      <c r="J62" s="230"/>
      <c r="K62" s="230"/>
      <c r="L62" s="230"/>
      <c r="M62" s="231"/>
      <c r="N62" s="24"/>
      <c r="O62" s="20"/>
      <c r="P62" s="20"/>
    </row>
    <row r="63" spans="1:16" x14ac:dyDescent="0.25">
      <c r="A63" s="64"/>
      <c r="B63" s="72">
        <v>0.43</v>
      </c>
      <c r="C63" s="53" t="s">
        <v>72</v>
      </c>
      <c r="D63" s="88"/>
      <c r="E63" s="88"/>
      <c r="F63" s="88"/>
      <c r="G63" s="88"/>
      <c r="H63" s="88"/>
      <c r="I63" s="229"/>
      <c r="J63" s="230"/>
      <c r="K63" s="230"/>
      <c r="L63" s="230"/>
      <c r="M63" s="231"/>
      <c r="N63" s="24"/>
      <c r="O63" s="20"/>
      <c r="P63" s="20"/>
    </row>
    <row r="64" spans="1:16" x14ac:dyDescent="0.25">
      <c r="A64" s="64"/>
      <c r="B64" s="91">
        <v>8.8870000000000008E-3</v>
      </c>
      <c r="C64" s="68" t="s">
        <v>73</v>
      </c>
      <c r="D64" s="92"/>
      <c r="E64" s="92"/>
      <c r="F64" s="92"/>
      <c r="G64" s="92"/>
      <c r="H64" s="92"/>
      <c r="I64" s="232"/>
      <c r="J64" s="233"/>
      <c r="K64" s="233"/>
      <c r="L64" s="233"/>
      <c r="M64" s="234"/>
      <c r="N64" s="24"/>
      <c r="O64" s="20"/>
      <c r="P64" s="20"/>
    </row>
    <row r="65" spans="1:16" x14ac:dyDescent="0.25">
      <c r="A65" s="64"/>
      <c r="B65" s="113">
        <v>10720</v>
      </c>
      <c r="C65" s="53" t="s">
        <v>42</v>
      </c>
      <c r="D65" s="63"/>
      <c r="E65" s="63"/>
      <c r="F65" s="63"/>
      <c r="G65" s="63"/>
      <c r="H65" s="63"/>
      <c r="I65" s="73"/>
      <c r="J65" s="73"/>
      <c r="K65" s="73"/>
      <c r="L65" s="73"/>
      <c r="M65" s="74"/>
      <c r="N65" s="24"/>
      <c r="O65" s="20"/>
      <c r="P65" s="20"/>
    </row>
    <row r="66" spans="1:16" x14ac:dyDescent="0.25">
      <c r="A66" s="64"/>
      <c r="B66" s="114">
        <v>57800</v>
      </c>
      <c r="C66" s="68" t="s">
        <v>62</v>
      </c>
      <c r="D66" s="71"/>
      <c r="E66" s="71"/>
      <c r="F66" s="71"/>
      <c r="G66" s="71"/>
      <c r="H66" s="71"/>
      <c r="I66" s="75"/>
      <c r="J66" s="75"/>
      <c r="K66" s="75"/>
      <c r="L66" s="75"/>
      <c r="M66" s="76"/>
      <c r="N66" s="24"/>
      <c r="O66" s="20"/>
      <c r="P66" s="20"/>
    </row>
    <row r="67" spans="1:16" x14ac:dyDescent="0.25">
      <c r="A67" s="64"/>
      <c r="B67" s="77" t="s">
        <v>41</v>
      </c>
      <c r="C67" s="56"/>
      <c r="D67" s="56"/>
      <c r="E67" s="56"/>
      <c r="F67" s="56"/>
      <c r="G67" s="56"/>
      <c r="H67" s="56"/>
      <c r="I67" s="56"/>
      <c r="J67" s="56"/>
      <c r="K67" s="56"/>
      <c r="L67" s="56"/>
      <c r="M67" s="78"/>
      <c r="N67" s="43"/>
      <c r="O67" s="16"/>
      <c r="P67" s="16"/>
    </row>
    <row r="68" spans="1:16" x14ac:dyDescent="0.25">
      <c r="A68" s="64"/>
      <c r="B68" s="223" t="s">
        <v>100</v>
      </c>
      <c r="C68" s="224"/>
      <c r="D68" s="224"/>
      <c r="E68" s="224"/>
      <c r="F68" s="224"/>
      <c r="G68" s="224"/>
      <c r="H68" s="224"/>
      <c r="I68" s="224"/>
      <c r="J68" s="224"/>
      <c r="K68" s="224"/>
      <c r="L68" s="224"/>
      <c r="M68" s="225"/>
      <c r="N68" s="42"/>
      <c r="O68" s="41"/>
      <c r="P68" s="16"/>
    </row>
    <row r="69" spans="1:16" x14ac:dyDescent="0.25">
      <c r="A69" s="64"/>
      <c r="B69" s="221" t="s">
        <v>101</v>
      </c>
      <c r="C69" s="210"/>
      <c r="D69" s="210"/>
      <c r="E69" s="210"/>
      <c r="F69" s="210"/>
      <c r="G69" s="210"/>
      <c r="H69" s="210"/>
      <c r="I69" s="210"/>
      <c r="J69" s="210"/>
      <c r="K69" s="210"/>
      <c r="L69" s="210"/>
      <c r="M69" s="222"/>
      <c r="N69" s="42"/>
      <c r="O69" s="41"/>
      <c r="P69" s="16"/>
    </row>
    <row r="70" spans="1:16" x14ac:dyDescent="0.25">
      <c r="A70" s="64"/>
      <c r="B70" s="221" t="s">
        <v>102</v>
      </c>
      <c r="C70" s="210"/>
      <c r="D70" s="210"/>
      <c r="E70" s="210"/>
      <c r="F70" s="210"/>
      <c r="G70" s="210"/>
      <c r="H70" s="210"/>
      <c r="I70" s="210"/>
      <c r="J70" s="210"/>
      <c r="K70" s="210"/>
      <c r="L70" s="210"/>
      <c r="M70" s="222"/>
      <c r="N70" s="41"/>
      <c r="O70" s="41"/>
      <c r="P70" s="16"/>
    </row>
    <row r="71" spans="1:16" x14ac:dyDescent="0.25">
      <c r="A71" s="64"/>
      <c r="B71" s="221" t="s">
        <v>103</v>
      </c>
      <c r="C71" s="210"/>
      <c r="D71" s="210"/>
      <c r="E71" s="210"/>
      <c r="F71" s="210"/>
      <c r="G71" s="210"/>
      <c r="H71" s="210"/>
      <c r="I71" s="210"/>
      <c r="J71" s="210"/>
      <c r="K71" s="210"/>
      <c r="L71" s="210"/>
      <c r="M71" s="222"/>
      <c r="N71" s="41"/>
      <c r="O71" s="87"/>
      <c r="P71" s="16"/>
    </row>
    <row r="72" spans="1:16" x14ac:dyDescent="0.25">
      <c r="A72" s="64"/>
      <c r="B72" s="115" t="s">
        <v>97</v>
      </c>
      <c r="C72" s="118"/>
      <c r="D72" s="118"/>
      <c r="E72" s="118"/>
      <c r="F72" s="118"/>
      <c r="G72" s="118"/>
      <c r="H72" s="118"/>
      <c r="I72" s="118"/>
      <c r="J72" s="103"/>
      <c r="K72" s="118"/>
      <c r="L72" s="116"/>
      <c r="M72" s="129"/>
      <c r="N72" s="41"/>
      <c r="O72" s="41"/>
      <c r="P72" s="41"/>
    </row>
    <row r="73" spans="1:16" x14ac:dyDescent="0.25">
      <c r="A73" s="64"/>
      <c r="B73" s="213" t="s">
        <v>99</v>
      </c>
      <c r="C73" s="214"/>
      <c r="D73" s="214"/>
      <c r="E73" s="214"/>
      <c r="F73" s="214"/>
      <c r="G73" s="214"/>
      <c r="H73" s="214"/>
      <c r="I73" s="117"/>
      <c r="J73" s="117"/>
      <c r="K73" s="117"/>
      <c r="L73" s="117"/>
      <c r="M73" s="130"/>
      <c r="N73" s="44"/>
      <c r="O73" s="44"/>
      <c r="P73" s="44"/>
    </row>
    <row r="74" spans="1:16" x14ac:dyDescent="0.25">
      <c r="A74" s="64"/>
      <c r="C74" s="44"/>
      <c r="D74" s="44"/>
      <c r="E74" s="44"/>
      <c r="F74" s="44"/>
      <c r="G74" s="44"/>
      <c r="H74" s="44"/>
      <c r="I74" s="44"/>
      <c r="J74" s="44"/>
      <c r="K74" s="44"/>
      <c r="L74" s="44"/>
      <c r="M74" s="44"/>
      <c r="N74" s="44"/>
      <c r="O74" s="44"/>
      <c r="P74" s="44"/>
    </row>
  </sheetData>
  <sheetProtection algorithmName="SHA-512" hashValue="DoVmmsyWr4sriTQvJRHdTY8W9i+YhW9Ee6Weq2BWev2hy1c4p9ZyyPgw9L/O2UJBvxqdIsbaJE8xXhu64m6lcQ==" saltValue="UhE2UKJe1KT0NrO2lm/zEg==" spinCount="100000" sheet="1" objects="1" scenarios="1"/>
  <mergeCells count="18">
    <mergeCell ref="B73:H73"/>
    <mergeCell ref="B40:M40"/>
    <mergeCell ref="B45:M45"/>
    <mergeCell ref="B51:M51"/>
    <mergeCell ref="B43:M44"/>
    <mergeCell ref="B48:M50"/>
    <mergeCell ref="B69:M69"/>
    <mergeCell ref="B68:M68"/>
    <mergeCell ref="B71:M71"/>
    <mergeCell ref="B70:M70"/>
    <mergeCell ref="I61:M64"/>
    <mergeCell ref="A1:D1"/>
    <mergeCell ref="E1:G1"/>
    <mergeCell ref="B54:M57"/>
    <mergeCell ref="B58:M58"/>
    <mergeCell ref="B37:M39"/>
    <mergeCell ref="E20:I20"/>
    <mergeCell ref="H27:L27"/>
  </mergeCells>
  <phoneticPr fontId="5" type="noConversion"/>
  <hyperlinks>
    <hyperlink ref="E1:G1" location="Tool!B2" display="Return to Tool" xr:uid="{00000000-0004-0000-0200-000000000000}"/>
    <hyperlink ref="B73" r:id="rId1" location="by%20fuel" display="https://www.eia.gov/consumption/residential/data/2015/index.php?view=consumption#by%20fuel" xr:uid="{00000000-0004-0000-0200-000001000000}"/>
    <hyperlink ref="I61:M64" r:id="rId2" display="https://www.epa.gov/energy/greenhouse-gas-equivalencies-calculator" xr:uid="{00000000-0004-0000-0200-000002000000}"/>
    <hyperlink ref="B68:M68" r:id="rId3" location="pineforests" display="• For acres of forest:  Greenhouse Gas Equivalencies Calculator on the EPA Clean Energy website at http://www.epa.gov/cleanenergy/energy-resources/refs.html#pineforests" xr:uid="{00000000-0004-0000-0200-000003000000}"/>
    <hyperlink ref="E20" r:id="rId4" xr:uid="{00000000-0004-0000-0200-000004000000}"/>
    <hyperlink ref="B69:M69" r:id="rId5" location="railcars" display="• For railcars of coal:  Greenhouse Gas Equivalencies Calculator on the EPA Clean Energy website at http://www.epa.gov/cleanenergy/energy-resources/refs.html#railcars" xr:uid="{00000000-0004-0000-0200-000005000000}"/>
    <hyperlink ref="B70:M70" r:id="rId6" location="oil" display="• For barrels of oil:  Greenhouse Gas Equivalencies Calculator on the EPA Clean Energy website at http://www.epa.gov/cleanenergy/energy-resources/refs.html#oil" xr:uid="{00000000-0004-0000-0200-000006000000}"/>
    <hyperlink ref="B71:M71" r:id="rId7" location="gasoline" display="• For gallons of gasoline:  Greenhouse Gas Equivalencies Calculator on the EPA Clean Energy website at http://www.epa.gov/cleanenergy/energy-resources/refs.html#gasoline" xr:uid="{00000000-0004-0000-0200-000007000000}"/>
    <hyperlink ref="E20:I20" r:id="rId8" display="https://www.epa.gov/ttn/chief/ap42/appendix/appa.pdf (PDF, 32 pp, 104K)" xr:uid="{00000000-0004-0000-0200-000008000000}"/>
    <hyperlink ref="H27:L27" r:id="rId9" display="http://www.eia.gov/survey/form/eia_1605/instructions.pdf (PDF,188 pp, 1.2 MB)" xr:uid="{00000000-0004-0000-0200-000009000000}"/>
    <hyperlink ref="H27" r:id="rId10" xr:uid="{00000000-0004-0000-0200-00000A000000}"/>
    <hyperlink ref="B73:H73" r:id="rId11" display="https://www.eia.gov/consumption/residential/data/2015/index.php?view=consumption" xr:uid="{AC6C8BB5-1268-4A1C-A737-E898794BE62A}"/>
  </hyperlinks>
  <printOptions horizontalCentered="1"/>
  <pageMargins left="0.2" right="0.2" top="0.8" bottom="0.8" header="0.5" footer="0.5"/>
  <pageSetup scale="92" orientation="landscape" horizontalDpi="1200" verticalDpi="1200" r:id="rId12"/>
  <headerFooter alignWithMargins="0">
    <oddFooter>&amp;LLFGE Benefits Calculator
https://www.epa.gov/lmop/
landfill-gas-energy-benefits-calculator&amp;CPage &amp;P+2 of 5&amp;RLast updated June 2019</oddFooter>
  </headerFooter>
  <rowBreaks count="2" manualBreakCount="2">
    <brk id="35" max="12" man="1"/>
    <brk id="59" max="12" man="1"/>
  </rowBreaks>
  <cellWatches>
    <cellWatch r="E20"/>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Tool</vt:lpstr>
      <vt:lpstr>CO2 Emission Factors</vt:lpstr>
      <vt:lpstr>Calculations and References</vt:lpstr>
      <vt:lpstr>'Calculations and References'!Print_Area</vt:lpstr>
      <vt:lpstr>Tool!Print_Area</vt:lpstr>
      <vt:lpstr>'Calculations and References'!Print_Titles</vt:lpstr>
    </vt:vector>
  </TitlesOfParts>
  <Company>Eastern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 Morrisville</dc:creator>
  <cp:lastModifiedBy>Jeanette Alvis</cp:lastModifiedBy>
  <cp:lastPrinted>2019-08-27T19:30:50Z</cp:lastPrinted>
  <dcterms:created xsi:type="dcterms:W3CDTF">2001-10-03T18:13:51Z</dcterms:created>
  <dcterms:modified xsi:type="dcterms:W3CDTF">2019-08-27T19:34:17Z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a1656fff-0ade-40e5-b136-02891e9bd1a7</vt:lpwstr>
  </property>
</Properties>
</file>