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usepa-my.sharepoint.com/personal/dodder_rebecca_epa_gov/Documents/Generate/New online version/Files for STICS/"/>
    </mc:Choice>
  </mc:AlternateContent>
  <xr:revisionPtr revIDLastSave="9" documentId="8_{B86BDA47-A8D4-410D-B344-3F4BC5E09EF5}" xr6:coauthVersionLast="45" xr6:coauthVersionMax="45" xr10:uidLastSave="{B19684DC-1B22-4A47-9B03-C8B61A238945}"/>
  <bookViews>
    <workbookView xWindow="-110" yWindow="-110" windowWidth="19420" windowHeight="10560" xr2:uid="{00000000-000D-0000-FFFF-FFFF00000000}"/>
  </bookViews>
  <sheets>
    <sheet name="Scores" sheetId="11" r:id="rId1"/>
    <sheet name="Piece summary" sheetId="18" r:id="rId2"/>
    <sheet name="ScoreCard" sheetId="19" r:id="rId3"/>
    <sheet name="Piece distribution" sheetId="20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5" i="20" l="1"/>
  <c r="C65" i="20"/>
  <c r="C63" i="20"/>
  <c r="C66" i="20"/>
  <c r="C62" i="20"/>
  <c r="C54" i="20"/>
  <c r="C55" i="20"/>
  <c r="C56" i="20"/>
  <c r="C57" i="20"/>
  <c r="C58" i="20"/>
  <c r="C59" i="20"/>
  <c r="C60" i="20"/>
  <c r="C67" i="20"/>
  <c r="C61" i="20"/>
  <c r="C64" i="20"/>
  <c r="D65" i="20"/>
  <c r="D63" i="20"/>
  <c r="D66" i="20"/>
  <c r="D62" i="20"/>
  <c r="D54" i="20"/>
  <c r="D55" i="20"/>
  <c r="D56" i="20"/>
  <c r="D57" i="20"/>
  <c r="D58" i="20"/>
  <c r="D59" i="20"/>
  <c r="D60" i="20"/>
  <c r="D67" i="20"/>
  <c r="D61" i="20"/>
  <c r="D64" i="20"/>
  <c r="D68" i="20"/>
  <c r="E65" i="20"/>
  <c r="E63" i="20"/>
  <c r="E66" i="20"/>
  <c r="E62" i="20"/>
  <c r="E54" i="20"/>
  <c r="E55" i="20"/>
  <c r="E56" i="20"/>
  <c r="E57" i="20"/>
  <c r="E58" i="20"/>
  <c r="E59" i="20"/>
  <c r="E60" i="20"/>
  <c r="E67" i="20"/>
  <c r="J16" i="20" s="1"/>
  <c r="K16" i="20" s="1"/>
  <c r="E61" i="20"/>
  <c r="E64" i="20"/>
  <c r="F65" i="20"/>
  <c r="F63" i="20"/>
  <c r="F66" i="20"/>
  <c r="F62" i="20"/>
  <c r="F54" i="20"/>
  <c r="F55" i="20"/>
  <c r="F56" i="20"/>
  <c r="F57" i="20"/>
  <c r="F58" i="20"/>
  <c r="F59" i="20"/>
  <c r="F60" i="20"/>
  <c r="F67" i="20"/>
  <c r="F61" i="20"/>
  <c r="F64" i="20"/>
  <c r="B63" i="20"/>
  <c r="B66" i="20"/>
  <c r="B62" i="20"/>
  <c r="B54" i="20"/>
  <c r="J3" i="20" s="1"/>
  <c r="B55" i="20"/>
  <c r="B56" i="20"/>
  <c r="B57" i="20"/>
  <c r="B58" i="20"/>
  <c r="J7" i="20" s="1"/>
  <c r="K7" i="20" s="1"/>
  <c r="B59" i="20"/>
  <c r="B60" i="20"/>
  <c r="B67" i="20"/>
  <c r="B61" i="20"/>
  <c r="J10" i="20" s="1"/>
  <c r="K10" i="20" s="1"/>
  <c r="B64" i="20"/>
  <c r="B50" i="20"/>
  <c r="F102" i="20"/>
  <c r="E102" i="20"/>
  <c r="D102" i="20"/>
  <c r="C102" i="20"/>
  <c r="B102" i="20"/>
  <c r="F85" i="20"/>
  <c r="E85" i="20"/>
  <c r="D85" i="20"/>
  <c r="C85" i="20"/>
  <c r="B85" i="20"/>
  <c r="C17" i="20"/>
  <c r="D17" i="20"/>
  <c r="E17" i="20"/>
  <c r="F17" i="20"/>
  <c r="B17" i="20"/>
  <c r="C34" i="20"/>
  <c r="D34" i="20"/>
  <c r="E34" i="20"/>
  <c r="F34" i="20"/>
  <c r="B34" i="20"/>
  <c r="B41" i="20"/>
  <c r="C41" i="20"/>
  <c r="D41" i="20"/>
  <c r="E41" i="20"/>
  <c r="F41" i="20"/>
  <c r="B40" i="20"/>
  <c r="B37" i="20"/>
  <c r="B38" i="20"/>
  <c r="C37" i="20"/>
  <c r="C38" i="20"/>
  <c r="D37" i="20"/>
  <c r="D38" i="20"/>
  <c r="Q28" i="20" s="1"/>
  <c r="E37" i="20"/>
  <c r="E38" i="20"/>
  <c r="F37" i="20"/>
  <c r="F38" i="20"/>
  <c r="B39" i="20"/>
  <c r="C39" i="20"/>
  <c r="P29" i="20" s="1"/>
  <c r="C40" i="20"/>
  <c r="D39" i="20"/>
  <c r="D40" i="20"/>
  <c r="E39" i="20"/>
  <c r="E40" i="20"/>
  <c r="F39" i="20"/>
  <c r="F40" i="20"/>
  <c r="B42" i="20"/>
  <c r="B43" i="20"/>
  <c r="C42" i="20"/>
  <c r="C43" i="20"/>
  <c r="D42" i="20"/>
  <c r="D43" i="20"/>
  <c r="E42" i="20"/>
  <c r="E43" i="20"/>
  <c r="R30" i="20" s="1"/>
  <c r="F42" i="20"/>
  <c r="S30" i="20" s="1"/>
  <c r="F43" i="20"/>
  <c r="B44" i="20"/>
  <c r="B45" i="20"/>
  <c r="B46" i="20"/>
  <c r="C44" i="20"/>
  <c r="C45" i="20"/>
  <c r="C46" i="20"/>
  <c r="D44" i="20"/>
  <c r="D45" i="20"/>
  <c r="D46" i="20"/>
  <c r="E44" i="20"/>
  <c r="E45" i="20"/>
  <c r="E46" i="20"/>
  <c r="F44" i="20"/>
  <c r="F45" i="20"/>
  <c r="F46" i="20"/>
  <c r="B47" i="20"/>
  <c r="B48" i="20"/>
  <c r="B49" i="20"/>
  <c r="C47" i="20"/>
  <c r="C48" i="20"/>
  <c r="C49" i="20"/>
  <c r="D47" i="20"/>
  <c r="D48" i="20"/>
  <c r="D49" i="20"/>
  <c r="E47" i="20"/>
  <c r="E48" i="20"/>
  <c r="E49" i="20"/>
  <c r="F47" i="20"/>
  <c r="F48" i="20"/>
  <c r="F49" i="20"/>
  <c r="C50" i="20"/>
  <c r="D50" i="20"/>
  <c r="E50" i="20"/>
  <c r="F50" i="20"/>
  <c r="F133" i="11"/>
  <c r="F135" i="11"/>
  <c r="F136" i="11"/>
  <c r="B136" i="11"/>
  <c r="D139" i="11"/>
  <c r="F140" i="11"/>
  <c r="F141" i="11"/>
  <c r="F142" i="11"/>
  <c r="F143" i="11"/>
  <c r="E146" i="11"/>
  <c r="E147" i="11"/>
  <c r="D132" i="11"/>
  <c r="F132" i="11"/>
  <c r="B79" i="11"/>
  <c r="D85" i="11"/>
  <c r="F86" i="11"/>
  <c r="E88" i="11"/>
  <c r="E89" i="11"/>
  <c r="D90" i="11"/>
  <c r="E92" i="11"/>
  <c r="D74" i="11"/>
  <c r="C29" i="11"/>
  <c r="D29" i="11"/>
  <c r="E29" i="11"/>
  <c r="F29" i="11"/>
  <c r="B29" i="11"/>
  <c r="F134" i="11"/>
  <c r="F137" i="11"/>
  <c r="F138" i="11"/>
  <c r="F144" i="11"/>
  <c r="F145" i="11"/>
  <c r="B87" i="11"/>
  <c r="B91" i="11"/>
  <c r="B93" i="11"/>
  <c r="C79" i="11"/>
  <c r="C87" i="11"/>
  <c r="C91" i="11"/>
  <c r="C93" i="11"/>
  <c r="D79" i="11"/>
  <c r="D87" i="11"/>
  <c r="D88" i="11"/>
  <c r="D91" i="11"/>
  <c r="D93" i="11"/>
  <c r="E79" i="11"/>
  <c r="E87" i="11"/>
  <c r="E91" i="11"/>
  <c r="E93" i="11"/>
  <c r="F78" i="11"/>
  <c r="F79" i="11"/>
  <c r="F87" i="11"/>
  <c r="F91" i="11"/>
  <c r="F93" i="11"/>
  <c r="C30" i="11"/>
  <c r="D30" i="11"/>
  <c r="E30" i="11"/>
  <c r="F30" i="11"/>
  <c r="B30" i="11"/>
  <c r="B134" i="11"/>
  <c r="B135" i="11"/>
  <c r="B137" i="11"/>
  <c r="B138" i="11"/>
  <c r="B140" i="11"/>
  <c r="B144" i="11"/>
  <c r="B145" i="11"/>
  <c r="B96" i="11"/>
  <c r="B97" i="11"/>
  <c r="B105" i="11"/>
  <c r="B107" i="11"/>
  <c r="B109" i="11"/>
  <c r="B111" i="11"/>
  <c r="A136" i="11"/>
  <c r="A137" i="11"/>
  <c r="C137" i="11"/>
  <c r="D137" i="11"/>
  <c r="E137" i="11"/>
  <c r="A138" i="11"/>
  <c r="C138" i="11"/>
  <c r="D138" i="11"/>
  <c r="E138" i="11"/>
  <c r="A139" i="11"/>
  <c r="A119" i="11"/>
  <c r="B119" i="11"/>
  <c r="C119" i="11"/>
  <c r="D119" i="11"/>
  <c r="E119" i="11"/>
  <c r="F119" i="11"/>
  <c r="A120" i="11"/>
  <c r="B120" i="11"/>
  <c r="C120" i="11"/>
  <c r="D120" i="11"/>
  <c r="E120" i="11"/>
  <c r="F120" i="11"/>
  <c r="A121" i="11"/>
  <c r="B121" i="11"/>
  <c r="C121" i="11"/>
  <c r="D121" i="11"/>
  <c r="E121" i="11"/>
  <c r="F121" i="11"/>
  <c r="A100" i="11"/>
  <c r="A101" i="11"/>
  <c r="A102" i="11"/>
  <c r="A103" i="11"/>
  <c r="A104" i="11"/>
  <c r="A105" i="11"/>
  <c r="C105" i="11"/>
  <c r="D105" i="11"/>
  <c r="E105" i="11"/>
  <c r="F105" i="11"/>
  <c r="A81" i="11"/>
  <c r="A82" i="11"/>
  <c r="A83" i="11"/>
  <c r="A84" i="11"/>
  <c r="A85" i="11"/>
  <c r="A65" i="11"/>
  <c r="A66" i="11"/>
  <c r="A67" i="11"/>
  <c r="A68" i="11"/>
  <c r="A147" i="11"/>
  <c r="A133" i="11"/>
  <c r="A134" i="11"/>
  <c r="A135" i="11"/>
  <c r="A140" i="11"/>
  <c r="A141" i="11"/>
  <c r="A142" i="11"/>
  <c r="A143" i="11"/>
  <c r="A144" i="11"/>
  <c r="A145" i="11"/>
  <c r="A146" i="11"/>
  <c r="A132" i="11"/>
  <c r="A115" i="11"/>
  <c r="A116" i="11"/>
  <c r="A117" i="11"/>
  <c r="A118" i="11"/>
  <c r="A122" i="11"/>
  <c r="A123" i="11"/>
  <c r="A124" i="11"/>
  <c r="A125" i="11"/>
  <c r="A126" i="11"/>
  <c r="A127" i="11"/>
  <c r="A128" i="11"/>
  <c r="A129" i="11"/>
  <c r="A114" i="11"/>
  <c r="A97" i="11"/>
  <c r="A98" i="11"/>
  <c r="A99" i="11"/>
  <c r="A106" i="11"/>
  <c r="A107" i="11"/>
  <c r="A108" i="11"/>
  <c r="A109" i="11"/>
  <c r="A110" i="11"/>
  <c r="A111" i="11"/>
  <c r="A96" i="11"/>
  <c r="A79" i="11"/>
  <c r="A80" i="11"/>
  <c r="A86" i="11"/>
  <c r="A87" i="11"/>
  <c r="A88" i="11"/>
  <c r="A89" i="11"/>
  <c r="A90" i="11"/>
  <c r="A91" i="11"/>
  <c r="A92" i="11"/>
  <c r="A93" i="11"/>
  <c r="A78" i="11"/>
  <c r="A61" i="11"/>
  <c r="A62" i="11"/>
  <c r="A63" i="11"/>
  <c r="A64" i="11"/>
  <c r="A69" i="11"/>
  <c r="A70" i="11"/>
  <c r="A71" i="11"/>
  <c r="A72" i="11"/>
  <c r="A73" i="11"/>
  <c r="A74" i="11"/>
  <c r="A75" i="11"/>
  <c r="A60" i="11"/>
  <c r="E133" i="11"/>
  <c r="C134" i="11"/>
  <c r="D134" i="11"/>
  <c r="E134" i="11"/>
  <c r="C145" i="11"/>
  <c r="C144" i="11"/>
  <c r="D135" i="11"/>
  <c r="D145" i="11"/>
  <c r="D144" i="11"/>
  <c r="D146" i="11"/>
  <c r="E144" i="11"/>
  <c r="E145" i="11"/>
  <c r="B114" i="11"/>
  <c r="D127" i="11"/>
  <c r="C115" i="11"/>
  <c r="B115" i="11"/>
  <c r="F115" i="11"/>
  <c r="B116" i="11"/>
  <c r="C116" i="11"/>
  <c r="D116" i="11"/>
  <c r="E116" i="11"/>
  <c r="F116" i="11"/>
  <c r="B117" i="11"/>
  <c r="C117" i="11"/>
  <c r="D117" i="11"/>
  <c r="E117" i="11"/>
  <c r="F117" i="11"/>
  <c r="B118" i="11"/>
  <c r="C118" i="11"/>
  <c r="D118" i="11"/>
  <c r="E118" i="11"/>
  <c r="F118" i="11"/>
  <c r="B122" i="11"/>
  <c r="C122" i="11"/>
  <c r="D122" i="11"/>
  <c r="E122" i="11"/>
  <c r="F122" i="11"/>
  <c r="B123" i="11"/>
  <c r="C123" i="11"/>
  <c r="D123" i="11"/>
  <c r="E123" i="11"/>
  <c r="F123" i="11"/>
  <c r="B124" i="11"/>
  <c r="C124" i="11"/>
  <c r="D124" i="11"/>
  <c r="E124" i="11"/>
  <c r="F124" i="11"/>
  <c r="B125" i="11"/>
  <c r="C125" i="11"/>
  <c r="D125" i="11"/>
  <c r="E125" i="11"/>
  <c r="F125" i="11"/>
  <c r="B126" i="11"/>
  <c r="C126" i="11"/>
  <c r="D126" i="11"/>
  <c r="E126" i="11"/>
  <c r="F126" i="11"/>
  <c r="B127" i="11"/>
  <c r="C127" i="11"/>
  <c r="E127" i="11"/>
  <c r="F127" i="11"/>
  <c r="C109" i="11"/>
  <c r="E97" i="11"/>
  <c r="E109" i="11"/>
  <c r="D106" i="11"/>
  <c r="D97" i="11"/>
  <c r="D109" i="11"/>
  <c r="C97" i="11"/>
  <c r="F109" i="11"/>
  <c r="F106" i="11"/>
  <c r="F97" i="11"/>
  <c r="C114" i="11"/>
  <c r="D114" i="11"/>
  <c r="E114" i="11"/>
  <c r="F114" i="11"/>
  <c r="C128" i="11"/>
  <c r="D128" i="11"/>
  <c r="E128" i="11"/>
  <c r="F128" i="11"/>
  <c r="C129" i="11"/>
  <c r="D129" i="11"/>
  <c r="E129" i="11"/>
  <c r="F129" i="11"/>
  <c r="B128" i="11"/>
  <c r="B129" i="11"/>
  <c r="C111" i="11"/>
  <c r="D111" i="11"/>
  <c r="E111" i="11"/>
  <c r="F111" i="11"/>
  <c r="C96" i="11"/>
  <c r="C85" i="11"/>
  <c r="D89" i="11"/>
  <c r="F75" i="11"/>
  <c r="D107" i="11"/>
  <c r="E142" i="11"/>
  <c r="F103" i="11"/>
  <c r="C142" i="11"/>
  <c r="C92" i="11"/>
  <c r="B142" i="11"/>
  <c r="F89" i="11"/>
  <c r="C132" i="11"/>
  <c r="B85" i="11"/>
  <c r="D110" i="11"/>
  <c r="F107" i="11"/>
  <c r="D142" i="11"/>
  <c r="E103" i="11"/>
  <c r="E85" i="11"/>
  <c r="B92" i="11"/>
  <c r="B75" i="11"/>
  <c r="C139" i="11"/>
  <c r="B132" i="11"/>
  <c r="C74" i="11"/>
  <c r="C75" i="11"/>
  <c r="E108" i="11"/>
  <c r="C108" i="11"/>
  <c r="D108" i="11"/>
  <c r="E132" i="11"/>
  <c r="C104" i="11"/>
  <c r="D103" i="11"/>
  <c r="E139" i="11"/>
  <c r="B104" i="11"/>
  <c r="B139" i="11"/>
  <c r="E90" i="11"/>
  <c r="C89" i="11"/>
  <c r="B89" i="11"/>
  <c r="F139" i="11"/>
  <c r="C107" i="11"/>
  <c r="E106" i="11"/>
  <c r="E107" i="11"/>
  <c r="E143" i="11"/>
  <c r="E135" i="11"/>
  <c r="C135" i="11"/>
  <c r="C103" i="11"/>
  <c r="D136" i="11"/>
  <c r="B108" i="11"/>
  <c r="B103" i="11"/>
  <c r="F90" i="11"/>
  <c r="F85" i="11"/>
  <c r="E75" i="11"/>
  <c r="D75" i="11"/>
  <c r="F74" i="11"/>
  <c r="B78" i="11"/>
  <c r="C78" i="11"/>
  <c r="C110" i="11"/>
  <c r="E78" i="11"/>
  <c r="D92" i="11"/>
  <c r="B73" i="11"/>
  <c r="F96" i="11"/>
  <c r="B86" i="11"/>
  <c r="C86" i="11"/>
  <c r="D104" i="11"/>
  <c r="E96" i="11"/>
  <c r="F110" i="11"/>
  <c r="E115" i="11"/>
  <c r="F104" i="11"/>
  <c r="D78" i="11"/>
  <c r="B74" i="11"/>
  <c r="D96" i="11"/>
  <c r="E110" i="11"/>
  <c r="C106" i="11"/>
  <c r="D115" i="11"/>
  <c r="E104" i="11"/>
  <c r="B110" i="11"/>
  <c r="B106" i="11"/>
  <c r="F92" i="11"/>
  <c r="F88" i="11"/>
  <c r="E86" i="11"/>
  <c r="D86" i="11"/>
  <c r="C88" i="11"/>
  <c r="B88" i="11"/>
  <c r="E74" i="11"/>
  <c r="B90" i="11"/>
  <c r="C90" i="11"/>
  <c r="F108" i="11"/>
  <c r="F146" i="11"/>
  <c r="C146" i="11"/>
  <c r="C63" i="11"/>
  <c r="E73" i="11"/>
  <c r="F73" i="11"/>
  <c r="D73" i="11"/>
  <c r="C73" i="11"/>
  <c r="D60" i="11"/>
  <c r="E80" i="11"/>
  <c r="E98" i="11"/>
  <c r="D98" i="11"/>
  <c r="C98" i="11"/>
  <c r="F80" i="11"/>
  <c r="B98" i="11"/>
  <c r="F98" i="11"/>
  <c r="B80" i="11"/>
  <c r="C80" i="11"/>
  <c r="D80" i="11"/>
  <c r="D62" i="11"/>
  <c r="E62" i="11"/>
  <c r="B62" i="11"/>
  <c r="F62" i="11"/>
  <c r="C62" i="11"/>
  <c r="E71" i="11"/>
  <c r="D71" i="11"/>
  <c r="F83" i="11"/>
  <c r="B101" i="11"/>
  <c r="C101" i="11"/>
  <c r="B83" i="11"/>
  <c r="C83" i="11"/>
  <c r="F101" i="11"/>
  <c r="D83" i="11"/>
  <c r="E83" i="11"/>
  <c r="D101" i="11"/>
  <c r="E101" i="11"/>
  <c r="B63" i="11"/>
  <c r="E63" i="11"/>
  <c r="F63" i="11"/>
  <c r="D63" i="11"/>
  <c r="D81" i="11"/>
  <c r="D99" i="11"/>
  <c r="B99" i="11"/>
  <c r="F81" i="11"/>
  <c r="E81" i="11"/>
  <c r="B81" i="11"/>
  <c r="C81" i="11"/>
  <c r="E99" i="11"/>
  <c r="C99" i="11"/>
  <c r="F99" i="11"/>
  <c r="C71" i="11"/>
  <c r="F71" i="11"/>
  <c r="B71" i="11"/>
  <c r="C60" i="11"/>
  <c r="B60" i="11"/>
  <c r="E60" i="11"/>
  <c r="E68" i="11"/>
  <c r="B68" i="11"/>
  <c r="D68" i="11"/>
  <c r="C68" i="11"/>
  <c r="F68" i="11"/>
  <c r="B72" i="11"/>
  <c r="E84" i="11"/>
  <c r="F102" i="11"/>
  <c r="F84" i="11"/>
  <c r="B102" i="11"/>
  <c r="E102" i="11"/>
  <c r="B84" i="11"/>
  <c r="C84" i="11"/>
  <c r="D84" i="11"/>
  <c r="C102" i="11"/>
  <c r="D102" i="11"/>
  <c r="E65" i="11"/>
  <c r="F65" i="11"/>
  <c r="D65" i="11"/>
  <c r="B65" i="11"/>
  <c r="C65" i="11"/>
  <c r="F60" i="11"/>
  <c r="C64" i="11"/>
  <c r="D64" i="11"/>
  <c r="E64" i="11"/>
  <c r="B64" i="11"/>
  <c r="F64" i="11"/>
  <c r="D70" i="11"/>
  <c r="C72" i="11"/>
  <c r="C82" i="11"/>
  <c r="E82" i="11"/>
  <c r="B100" i="11"/>
  <c r="F82" i="11"/>
  <c r="D100" i="11"/>
  <c r="C100" i="11"/>
  <c r="D82" i="11"/>
  <c r="E100" i="11"/>
  <c r="B82" i="11"/>
  <c r="F100" i="11"/>
  <c r="F25" i="11"/>
  <c r="F72" i="11"/>
  <c r="E72" i="11"/>
  <c r="E69" i="11"/>
  <c r="F69" i="11"/>
  <c r="C69" i="11"/>
  <c r="B69" i="11"/>
  <c r="D69" i="11"/>
  <c r="C70" i="11"/>
  <c r="F70" i="11"/>
  <c r="D72" i="11"/>
  <c r="E70" i="11"/>
  <c r="E61" i="11"/>
  <c r="F61" i="11"/>
  <c r="C61" i="11"/>
  <c r="D61" i="11"/>
  <c r="B61" i="11"/>
  <c r="D66" i="11"/>
  <c r="E66" i="11"/>
  <c r="F66" i="11"/>
  <c r="C66" i="11"/>
  <c r="B66" i="11"/>
  <c r="B70" i="11"/>
  <c r="C67" i="11"/>
  <c r="D67" i="11"/>
  <c r="F67" i="11"/>
  <c r="E67" i="11"/>
  <c r="B67" i="11"/>
  <c r="B143" i="11" l="1"/>
  <c r="C143" i="11"/>
  <c r="D133" i="11"/>
  <c r="C141" i="11"/>
  <c r="C136" i="11"/>
  <c r="B147" i="11"/>
  <c r="D143" i="11"/>
  <c r="E136" i="11"/>
  <c r="C147" i="11"/>
  <c r="F147" i="11"/>
  <c r="F26" i="11" s="1"/>
  <c r="E141" i="11"/>
  <c r="D141" i="11"/>
  <c r="C133" i="11"/>
  <c r="B146" i="11"/>
  <c r="B133" i="11"/>
  <c r="B26" i="11" s="1"/>
  <c r="B141" i="11"/>
  <c r="D147" i="11"/>
  <c r="E140" i="11"/>
  <c r="E26" i="11" s="1"/>
  <c r="D140" i="11"/>
  <c r="C140" i="11"/>
  <c r="B27" i="11"/>
  <c r="D26" i="11"/>
  <c r="E20" i="11"/>
  <c r="E21" i="11"/>
  <c r="C25" i="11"/>
  <c r="E27" i="11"/>
  <c r="D25" i="11"/>
  <c r="D27" i="11"/>
  <c r="F27" i="11"/>
  <c r="B25" i="11"/>
  <c r="D20" i="11"/>
  <c r="C26" i="11"/>
  <c r="F21" i="11"/>
  <c r="C20" i="11"/>
  <c r="F20" i="11"/>
  <c r="F22" i="11" s="1"/>
  <c r="D21" i="11"/>
  <c r="E25" i="11"/>
  <c r="B20" i="11"/>
  <c r="B21" i="11"/>
  <c r="C21" i="11"/>
  <c r="C27" i="11"/>
  <c r="Q32" i="20"/>
  <c r="R31" i="20"/>
  <c r="R32" i="20"/>
  <c r="S31" i="20"/>
  <c r="O31" i="20"/>
  <c r="O29" i="20"/>
  <c r="R28" i="20"/>
  <c r="P28" i="20"/>
  <c r="S32" i="20"/>
  <c r="O32" i="20"/>
  <c r="P31" i="20"/>
  <c r="P32" i="20"/>
  <c r="Q31" i="20"/>
  <c r="Q30" i="20"/>
  <c r="O30" i="20"/>
  <c r="C68" i="20"/>
  <c r="J11" i="20"/>
  <c r="K11" i="20" s="1"/>
  <c r="F68" i="20"/>
  <c r="P30" i="20"/>
  <c r="S29" i="20"/>
  <c r="B51" i="20"/>
  <c r="B68" i="20"/>
  <c r="J9" i="20"/>
  <c r="K9" i="20" s="1"/>
  <c r="J5" i="20"/>
  <c r="K5" i="20" s="1"/>
  <c r="J15" i="20"/>
  <c r="K15" i="20" s="1"/>
  <c r="E68" i="20"/>
  <c r="D51" i="20"/>
  <c r="E51" i="20"/>
  <c r="F51" i="20"/>
  <c r="J6" i="20"/>
  <c r="K6" i="20" s="1"/>
  <c r="J14" i="20"/>
  <c r="K14" i="20" s="1"/>
  <c r="Q29" i="20"/>
  <c r="J13" i="20"/>
  <c r="K13" i="20" s="1"/>
  <c r="J8" i="20"/>
  <c r="K8" i="20" s="1"/>
  <c r="J4" i="20"/>
  <c r="K4" i="20" s="1"/>
  <c r="J12" i="20"/>
  <c r="K12" i="20" s="1"/>
  <c r="P33" i="20"/>
  <c r="K3" i="20"/>
  <c r="Q33" i="20"/>
  <c r="C51" i="20"/>
  <c r="S28" i="20"/>
  <c r="S33" i="20" s="1"/>
  <c r="O28" i="20"/>
  <c r="R29" i="20"/>
  <c r="R33" i="20" s="1"/>
  <c r="E22" i="11" l="1"/>
  <c r="C22" i="11"/>
  <c r="D22" i="11"/>
  <c r="B22" i="11"/>
  <c r="O33" i="20"/>
  <c r="J17" i="20"/>
  <c r="K17" i="20"/>
  <c r="D23" i="11" l="1"/>
  <c r="E23" i="11"/>
  <c r="B23" i="11"/>
  <c r="F23" i="11"/>
  <c r="C2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</author>
  </authors>
  <commentList>
    <comment ref="B2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R:</t>
        </r>
        <r>
          <rPr>
            <sz val="9"/>
            <color indexed="81"/>
            <rFont val="Tahoma"/>
            <family val="2"/>
          </rPr>
          <t xml:space="preserve">
These should be zero to indicate that the right number of pieces have been used.  </t>
        </r>
      </text>
    </comment>
  </commentList>
</comments>
</file>

<file path=xl/sharedStrings.xml><?xml version="1.0" encoding="utf-8"?>
<sst xmlns="http://schemas.openxmlformats.org/spreadsheetml/2006/main" count="382" uniqueCount="111">
  <si>
    <t>Below type in the number of each energy piece used by each team.</t>
  </si>
  <si>
    <t>TOTAL COST can be typed here to show the results from each round</t>
  </si>
  <si>
    <t>Team 1</t>
  </si>
  <si>
    <t>Team 2</t>
  </si>
  <si>
    <t>Team 3</t>
  </si>
  <si>
    <t>Team 4</t>
  </si>
  <si>
    <t>Team 5</t>
  </si>
  <si>
    <t>Score Keeping for All Rounds</t>
  </si>
  <si>
    <t>Nuclear - New</t>
  </si>
  <si>
    <t>Nuclear - Existing</t>
  </si>
  <si>
    <t>Round 1</t>
  </si>
  <si>
    <t>Coal - New</t>
  </si>
  <si>
    <t>Round 2</t>
  </si>
  <si>
    <t>Coal - Existing</t>
  </si>
  <si>
    <t>Round 3</t>
  </si>
  <si>
    <t>Coal - CCS</t>
  </si>
  <si>
    <t>Round 4</t>
  </si>
  <si>
    <t>Natural Gas - New</t>
  </si>
  <si>
    <t>Round 5</t>
  </si>
  <si>
    <t>Natural Gas - Existing</t>
  </si>
  <si>
    <t>Wind - Small</t>
  </si>
  <si>
    <t>Wind - Large</t>
  </si>
  <si>
    <t>Wind with Battery</t>
  </si>
  <si>
    <t>Solar - Small</t>
  </si>
  <si>
    <t>Solar - Large</t>
  </si>
  <si>
    <t>Solar with Battery</t>
  </si>
  <si>
    <t xml:space="preserve">Biomass </t>
  </si>
  <si>
    <t>Efficiency Small</t>
  </si>
  <si>
    <t>Efficiency Large</t>
  </si>
  <si>
    <t>This is your breakdown of costs, total cost, and rank for each team</t>
  </si>
  <si>
    <t>Cost (Build and Operate)</t>
  </si>
  <si>
    <r>
      <t>Total Cost of CO</t>
    </r>
    <r>
      <rPr>
        <vertAlign val="subscript"/>
        <sz val="22"/>
        <color theme="1"/>
        <rFont val="Calibri"/>
        <family val="2"/>
        <scheme val="minor"/>
      </rPr>
      <t>2</t>
    </r>
  </si>
  <si>
    <r>
      <t>CO</t>
    </r>
    <r>
      <rPr>
        <b/>
        <vertAlign val="subscript"/>
        <sz val="20"/>
        <color theme="1"/>
        <rFont val="Calibri"/>
        <family val="2"/>
        <scheme val="minor"/>
      </rPr>
      <t>2</t>
    </r>
    <r>
      <rPr>
        <b/>
        <sz val="20"/>
        <color theme="1"/>
        <rFont val="Calibri"/>
        <family val="2"/>
        <scheme val="minor"/>
      </rPr>
      <t xml:space="preserve"> Cost</t>
    </r>
  </si>
  <si>
    <t>TOTAL Cost</t>
  </si>
  <si>
    <t>Ranking</t>
  </si>
  <si>
    <r>
      <t>CO</t>
    </r>
    <r>
      <rPr>
        <vertAlign val="subscript"/>
        <sz val="22"/>
        <color theme="1"/>
        <rFont val="Calibri"/>
        <family val="2"/>
        <scheme val="minor"/>
      </rPr>
      <t>2</t>
    </r>
    <r>
      <rPr>
        <sz val="22"/>
        <color theme="1"/>
        <rFont val="Calibri"/>
        <family val="2"/>
        <scheme val="minor"/>
      </rPr>
      <t xml:space="preserve"> emissions</t>
    </r>
  </si>
  <si>
    <t>Air Quality Health Impacts</t>
  </si>
  <si>
    <t>AQ limit</t>
  </si>
  <si>
    <t>Water use</t>
  </si>
  <si>
    <t>Grid squares not covered</t>
  </si>
  <si>
    <t>Small Needed</t>
  </si>
  <si>
    <t>These should be zero if the correct number of pieces has been used.</t>
  </si>
  <si>
    <t>Do not change the calculations below</t>
  </si>
  <si>
    <t>COST (BUILD AND OPERATE)</t>
  </si>
  <si>
    <t>Capital Cost</t>
  </si>
  <si>
    <t>Operating Cost</t>
  </si>
  <si>
    <t>CO2 Emissions</t>
  </si>
  <si>
    <t>Years</t>
  </si>
  <si>
    <t>H2O Withdrawals</t>
  </si>
  <si>
    <t>AQ Impacts</t>
  </si>
  <si>
    <t>Nuclear-Existing</t>
  </si>
  <si>
    <t>Wind Small</t>
  </si>
  <si>
    <t>Wind Large</t>
  </si>
  <si>
    <t>Solar Small</t>
  </si>
  <si>
    <t>Solar Large</t>
  </si>
  <si>
    <t>Biomass Large</t>
  </si>
  <si>
    <t>COST OF CO2</t>
  </si>
  <si>
    <t>CO2 EMISSIONS</t>
  </si>
  <si>
    <t>WATER USE</t>
  </si>
  <si>
    <t>Health Impacts</t>
  </si>
  <si>
    <t>Nuclear</t>
  </si>
  <si>
    <t>Coal</t>
  </si>
  <si>
    <t>Hydro</t>
  </si>
  <si>
    <t>Wind</t>
  </si>
  <si>
    <t>Solar</t>
  </si>
  <si>
    <t>Biomass</t>
  </si>
  <si>
    <t>Natural gas</t>
  </si>
  <si>
    <t>Total for printing</t>
  </si>
  <si>
    <t>NC</t>
  </si>
  <si>
    <t>TX</t>
  </si>
  <si>
    <t>CA</t>
  </si>
  <si>
    <t>IA</t>
  </si>
  <si>
    <t>FL</t>
  </si>
  <si>
    <t>Pieces</t>
  </si>
  <si>
    <t>Sheets</t>
  </si>
  <si>
    <t>TOTAL AREA OF PIECES</t>
  </si>
  <si>
    <t>Squares</t>
  </si>
  <si>
    <t>per piece</t>
  </si>
  <si>
    <t>SUM</t>
  </si>
  <si>
    <t>Power Profiler</t>
  </si>
  <si>
    <t xml:space="preserve">Coal </t>
  </si>
  <si>
    <t>Natural Gas</t>
  </si>
  <si>
    <t>Size (squares covered)</t>
  </si>
  <si>
    <t>Purchase Cost</t>
  </si>
  <si>
    <t>Annual Cost</t>
  </si>
  <si>
    <t>SCORE</t>
  </si>
  <si>
    <t>RANK</t>
  </si>
  <si>
    <t>Coal - Carbon Capture &amp; Storage</t>
  </si>
  <si>
    <t>Solar - with Battery</t>
  </si>
  <si>
    <t>Wind - with Battery</t>
  </si>
  <si>
    <t>Efficiency - Small</t>
  </si>
  <si>
    <t>Efficiency - Large</t>
  </si>
  <si>
    <t>TEAM ____</t>
  </si>
  <si>
    <t>CO2 = 4, Piece Ranking</t>
  </si>
  <si>
    <t>Round 3 Solution, CO2=4</t>
  </si>
  <si>
    <t>CO2 = 1  Piece Ranking</t>
  </si>
  <si>
    <t>Round 2 Solution, CO2=1</t>
  </si>
  <si>
    <t>Each team</t>
  </si>
  <si>
    <t>Pieces available Round 2+</t>
  </si>
  <si>
    <t>ROUND 2 add:</t>
  </si>
  <si>
    <t>TOTAL</t>
  </si>
  <si>
    <t>Renewables (solar)</t>
  </si>
  <si>
    <t>Renewables (wind)</t>
  </si>
  <si>
    <t>Generate Round 1 results</t>
  </si>
  <si>
    <t>Round 1 Solution, CO2=0</t>
  </si>
  <si>
    <t xml:space="preserve">Piece Rankings for Round 1, CO2=0 </t>
  </si>
  <si>
    <t>Shares for calibration</t>
  </si>
  <si>
    <t>Pieces for starting</t>
  </si>
  <si>
    <r>
      <t>CO</t>
    </r>
    <r>
      <rPr>
        <b/>
        <vertAlign val="subscript"/>
        <sz val="20"/>
        <color theme="1"/>
        <rFont val="Calibri"/>
        <family val="2"/>
        <scheme val="minor"/>
      </rPr>
      <t>2</t>
    </r>
    <r>
      <rPr>
        <b/>
        <sz val="20"/>
        <color theme="1"/>
        <rFont val="Calibri"/>
        <family val="2"/>
        <scheme val="minor"/>
      </rPr>
      <t xml:space="preserve"> Limit</t>
    </r>
  </si>
  <si>
    <r>
      <t>H</t>
    </r>
    <r>
      <rPr>
        <b/>
        <vertAlign val="subscript"/>
        <sz val="20"/>
        <color theme="1"/>
        <rFont val="Calibri"/>
        <family val="2"/>
        <scheme val="minor"/>
      </rPr>
      <t>2</t>
    </r>
    <r>
      <rPr>
        <b/>
        <sz val="20"/>
        <color theme="1"/>
        <rFont val="Calibri"/>
        <family val="2"/>
        <scheme val="minor"/>
      </rPr>
      <t>O limit</t>
    </r>
  </si>
  <si>
    <t>Water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</si>
</sst>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vertAlign val="subscript"/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bscript"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4"/>
      <color rgb="FF008000"/>
      <name val="Calibri"/>
      <family val="2"/>
      <scheme val="minor"/>
    </font>
    <font>
      <b/>
      <sz val="24"/>
      <color theme="4" tint="-0.499984740745262"/>
      <name val="Calibri"/>
      <family val="2"/>
      <scheme val="minor"/>
    </font>
    <font>
      <b/>
      <sz val="24"/>
      <name val="Calibri"/>
      <family val="2"/>
      <scheme val="minor"/>
    </font>
    <font>
      <b/>
      <sz val="24"/>
      <color rgb="FF00206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1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Fill="1" applyBorder="1"/>
    <xf numFmtId="0" fontId="2" fillId="3" borderId="7" xfId="0" applyFont="1" applyFill="1" applyBorder="1"/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2" fillId="3" borderId="5" xfId="0" applyFont="1" applyFill="1" applyBorder="1"/>
    <xf numFmtId="0" fontId="5" fillId="0" borderId="5" xfId="0" applyFont="1" applyFill="1" applyBorder="1"/>
    <xf numFmtId="0" fontId="5" fillId="0" borderId="0" xfId="0" applyFont="1" applyFill="1" applyBorder="1"/>
    <xf numFmtId="0" fontId="5" fillId="0" borderId="6" xfId="0" applyFont="1" applyFill="1" applyBorder="1"/>
    <xf numFmtId="0" fontId="2" fillId="0" borderId="0" xfId="0" applyFont="1" applyBorder="1"/>
    <xf numFmtId="0" fontId="2" fillId="0" borderId="6" xfId="0" applyFont="1" applyBorder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2" fillId="0" borderId="1" xfId="0" applyFont="1" applyBorder="1"/>
    <xf numFmtId="0" fontId="0" fillId="0" borderId="11" xfId="0" applyBorder="1"/>
    <xf numFmtId="0" fontId="0" fillId="0" borderId="0" xfId="0" applyFont="1"/>
    <xf numFmtId="0" fontId="0" fillId="0" borderId="12" xfId="0" applyBorder="1"/>
    <xf numFmtId="0" fontId="0" fillId="0" borderId="0" xfId="0" applyFont="1" applyBorder="1"/>
    <xf numFmtId="0" fontId="0" fillId="0" borderId="0" xfId="0" applyBorder="1"/>
    <xf numFmtId="0" fontId="0" fillId="0" borderId="15" xfId="0" applyBorder="1"/>
    <xf numFmtId="0" fontId="0" fillId="0" borderId="16" xfId="0" applyFont="1" applyBorder="1"/>
    <xf numFmtId="1" fontId="0" fillId="0" borderId="0" xfId="0" applyNumberFormat="1" applyFont="1" applyBorder="1"/>
    <xf numFmtId="1" fontId="0" fillId="0" borderId="14" xfId="0" applyNumberFormat="1" applyFont="1" applyBorder="1"/>
    <xf numFmtId="1" fontId="0" fillId="0" borderId="16" xfId="0" applyNumberFormat="1" applyFont="1" applyBorder="1"/>
    <xf numFmtId="1" fontId="0" fillId="0" borderId="17" xfId="0" applyNumberFormat="1" applyFont="1" applyBorder="1"/>
    <xf numFmtId="0" fontId="0" fillId="0" borderId="13" xfId="0" applyBorder="1"/>
    <xf numFmtId="0" fontId="6" fillId="9" borderId="1" xfId="0" applyFont="1" applyFill="1" applyBorder="1"/>
    <xf numFmtId="0" fontId="6" fillId="10" borderId="5" xfId="0" applyFont="1" applyFill="1" applyBorder="1"/>
    <xf numFmtId="0" fontId="6" fillId="8" borderId="5" xfId="0" applyFont="1" applyFill="1" applyBorder="1"/>
    <xf numFmtId="0" fontId="6" fillId="11" borderId="5" xfId="0" applyFont="1" applyFill="1" applyBorder="1"/>
    <xf numFmtId="0" fontId="6" fillId="5" borderId="5" xfId="0" applyFont="1" applyFill="1" applyBorder="1"/>
    <xf numFmtId="0" fontId="6" fillId="4" borderId="5" xfId="0" applyFont="1" applyFill="1" applyBorder="1"/>
    <xf numFmtId="0" fontId="6" fillId="12" borderId="5" xfId="0" applyFont="1" applyFill="1" applyBorder="1"/>
    <xf numFmtId="0" fontId="6" fillId="6" borderId="5" xfId="0" applyFont="1" applyFill="1" applyBorder="1"/>
    <xf numFmtId="0" fontId="1" fillId="0" borderId="10" xfId="0" applyFont="1" applyBorder="1"/>
    <xf numFmtId="0" fontId="0" fillId="0" borderId="14" xfId="0" applyFont="1" applyBorder="1"/>
    <xf numFmtId="0" fontId="0" fillId="0" borderId="17" xfId="0" applyFont="1" applyBorder="1"/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9" fillId="0" borderId="0" xfId="0" applyFont="1"/>
    <xf numFmtId="0" fontId="1" fillId="0" borderId="0" xfId="0" applyFont="1"/>
    <xf numFmtId="164" fontId="0" fillId="0" borderId="0" xfId="0" applyNumberFormat="1" applyFont="1" applyBorder="1"/>
    <xf numFmtId="0" fontId="0" fillId="0" borderId="21" xfId="0" applyBorder="1"/>
    <xf numFmtId="0" fontId="0" fillId="0" borderId="19" xfId="0" applyBorder="1"/>
    <xf numFmtId="0" fontId="6" fillId="4" borderId="4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/>
    <xf numFmtId="0" fontId="6" fillId="2" borderId="7" xfId="0" applyFont="1" applyFill="1" applyBorder="1"/>
    <xf numFmtId="0" fontId="2" fillId="0" borderId="6" xfId="0" applyFont="1" applyBorder="1" applyAlignment="1">
      <alignment horizontal="center"/>
    </xf>
    <xf numFmtId="0" fontId="6" fillId="9" borderId="5" xfId="0" applyFont="1" applyFill="1" applyBorder="1"/>
    <xf numFmtId="0" fontId="2" fillId="0" borderId="24" xfId="0" applyFont="1" applyBorder="1"/>
    <xf numFmtId="0" fontId="2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9" fontId="2" fillId="0" borderId="1" xfId="1" applyFont="1" applyFill="1" applyBorder="1"/>
    <xf numFmtId="9" fontId="2" fillId="0" borderId="2" xfId="1" applyFont="1" applyFill="1" applyBorder="1"/>
    <xf numFmtId="9" fontId="2" fillId="0" borderId="3" xfId="1" applyFont="1" applyFill="1" applyBorder="1"/>
    <xf numFmtId="9" fontId="2" fillId="0" borderId="5" xfId="1" applyFont="1" applyFill="1" applyBorder="1"/>
    <xf numFmtId="9" fontId="2" fillId="0" borderId="0" xfId="1" applyFont="1" applyFill="1" applyBorder="1"/>
    <xf numFmtId="9" fontId="2" fillId="0" borderId="6" xfId="1" applyFont="1" applyFill="1" applyBorder="1"/>
    <xf numFmtId="9" fontId="2" fillId="0" borderId="5" xfId="1" applyFont="1" applyBorder="1"/>
    <xf numFmtId="9" fontId="2" fillId="0" borderId="0" xfId="1" applyFont="1" applyBorder="1"/>
    <xf numFmtId="9" fontId="2" fillId="0" borderId="6" xfId="1" applyFont="1" applyBorder="1"/>
    <xf numFmtId="0" fontId="11" fillId="0" borderId="1" xfId="0" applyFont="1" applyBorder="1"/>
    <xf numFmtId="0" fontId="11" fillId="0" borderId="5" xfId="0" applyFont="1" applyBorder="1"/>
    <xf numFmtId="0" fontId="11" fillId="0" borderId="7" xfId="0" applyFont="1" applyBorder="1"/>
    <xf numFmtId="9" fontId="11" fillId="14" borderId="2" xfId="0" applyNumberFormat="1" applyFont="1" applyFill="1" applyBorder="1"/>
    <xf numFmtId="9" fontId="11" fillId="14" borderId="5" xfId="0" applyNumberFormat="1" applyFont="1" applyFill="1" applyBorder="1"/>
    <xf numFmtId="9" fontId="11" fillId="14" borderId="6" xfId="0" applyNumberFormat="1" applyFont="1" applyFill="1" applyBorder="1"/>
    <xf numFmtId="0" fontId="6" fillId="6" borderId="7" xfId="0" applyFont="1" applyFill="1" applyBorder="1"/>
    <xf numFmtId="0" fontId="0" fillId="0" borderId="20" xfId="0" applyFont="1" applyFill="1" applyBorder="1" applyAlignment="1">
      <alignment horizontal="center"/>
    </xf>
    <xf numFmtId="0" fontId="12" fillId="16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164" fontId="0" fillId="0" borderId="16" xfId="0" applyNumberFormat="1" applyFont="1" applyBorder="1"/>
    <xf numFmtId="0" fontId="15" fillId="0" borderId="0" xfId="0" applyFont="1"/>
    <xf numFmtId="0" fontId="4" fillId="0" borderId="0" xfId="0" applyFont="1" applyAlignment="1">
      <alignment horizontal="center" vertical="center"/>
    </xf>
    <xf numFmtId="0" fontId="11" fillId="0" borderId="25" xfId="0" applyFont="1" applyBorder="1"/>
    <xf numFmtId="0" fontId="11" fillId="0" borderId="24" xfId="0" applyFont="1" applyBorder="1"/>
    <xf numFmtId="0" fontId="11" fillId="0" borderId="26" xfId="0" applyFont="1" applyBorder="1"/>
    <xf numFmtId="0" fontId="15" fillId="0" borderId="1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11" fillId="0" borderId="4" xfId="0" applyFont="1" applyBorder="1"/>
    <xf numFmtId="9" fontId="15" fillId="14" borderId="3" xfId="0" applyNumberFormat="1" applyFont="1" applyFill="1" applyBorder="1"/>
    <xf numFmtId="9" fontId="15" fillId="14" borderId="6" xfId="0" applyNumberFormat="1" applyFont="1" applyFill="1" applyBorder="1"/>
    <xf numFmtId="0" fontId="6" fillId="18" borderId="5" xfId="0" applyFont="1" applyFill="1" applyBorder="1"/>
    <xf numFmtId="1" fontId="11" fillId="17" borderId="2" xfId="0" applyNumberFormat="1" applyFont="1" applyFill="1" applyBorder="1"/>
    <xf numFmtId="1" fontId="11" fillId="17" borderId="0" xfId="0" applyNumberFormat="1" applyFont="1" applyFill="1" applyBorder="1"/>
    <xf numFmtId="1" fontId="15" fillId="17" borderId="0" xfId="0" applyNumberFormat="1" applyFont="1" applyFill="1" applyBorder="1"/>
    <xf numFmtId="1" fontId="11" fillId="17" borderId="6" xfId="0" applyNumberFormat="1" applyFont="1" applyFill="1" applyBorder="1"/>
    <xf numFmtId="1" fontId="15" fillId="17" borderId="6" xfId="0" applyNumberFormat="1" applyFont="1" applyFill="1" applyBorder="1"/>
    <xf numFmtId="1" fontId="11" fillId="17" borderId="8" xfId="0" applyNumberFormat="1" applyFont="1" applyFill="1" applyBorder="1"/>
    <xf numFmtId="1" fontId="11" fillId="17" borderId="9" xfId="0" applyNumberFormat="1" applyFont="1" applyFill="1" applyBorder="1"/>
    <xf numFmtId="1" fontId="11" fillId="0" borderId="18" xfId="2" applyNumberFormat="1" applyFont="1" applyBorder="1"/>
    <xf numFmtId="1" fontId="11" fillId="0" borderId="23" xfId="2" applyNumberFormat="1" applyFont="1" applyBorder="1"/>
    <xf numFmtId="1" fontId="15" fillId="17" borderId="2" xfId="0" applyNumberFormat="1" applyFont="1" applyFill="1" applyBorder="1"/>
    <xf numFmtId="9" fontId="15" fillId="14" borderId="1" xfId="0" applyNumberFormat="1" applyFont="1" applyFill="1" applyBorder="1"/>
    <xf numFmtId="1" fontId="15" fillId="17" borderId="3" xfId="0" applyNumberFormat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1" fontId="12" fillId="4" borderId="5" xfId="0" applyNumberFormat="1" applyFont="1" applyFill="1" applyBorder="1" applyAlignment="1">
      <alignment horizontal="center"/>
    </xf>
    <xf numFmtId="1" fontId="12" fillId="4" borderId="0" xfId="0" applyNumberFormat="1" applyFont="1" applyFill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12" fillId="4" borderId="1" xfId="0" applyNumberFormat="1" applyFont="1" applyFill="1" applyBorder="1" applyAlignment="1">
      <alignment horizontal="center"/>
    </xf>
    <xf numFmtId="1" fontId="12" fillId="4" borderId="2" xfId="0" applyNumberFormat="1" applyFont="1" applyFill="1" applyBorder="1" applyAlignment="1">
      <alignment horizontal="center"/>
    </xf>
    <xf numFmtId="1" fontId="12" fillId="19" borderId="22" xfId="0" applyNumberFormat="1" applyFont="1" applyFill="1" applyBorder="1" applyAlignment="1">
      <alignment horizontal="center"/>
    </xf>
    <xf numFmtId="0" fontId="12" fillId="19" borderId="18" xfId="0" applyFont="1" applyFill="1" applyBorder="1" applyAlignment="1">
      <alignment horizontal="center"/>
    </xf>
    <xf numFmtId="0" fontId="0" fillId="0" borderId="14" xfId="0" applyBorder="1"/>
    <xf numFmtId="0" fontId="18" fillId="0" borderId="6" xfId="0" applyFont="1" applyBorder="1"/>
    <xf numFmtId="0" fontId="20" fillId="9" borderId="1" xfId="0" applyFont="1" applyFill="1" applyBorder="1"/>
    <xf numFmtId="0" fontId="20" fillId="9" borderId="5" xfId="0" applyFont="1" applyFill="1" applyBorder="1"/>
    <xf numFmtId="0" fontId="20" fillId="10" borderId="5" xfId="0" applyFont="1" applyFill="1" applyBorder="1"/>
    <xf numFmtId="0" fontId="20" fillId="8" borderId="5" xfId="0" applyFont="1" applyFill="1" applyBorder="1"/>
    <xf numFmtId="0" fontId="20" fillId="11" borderId="5" xfId="0" applyFont="1" applyFill="1" applyBorder="1"/>
    <xf numFmtId="0" fontId="20" fillId="18" borderId="5" xfId="0" applyFont="1" applyFill="1" applyBorder="1"/>
    <xf numFmtId="0" fontId="20" fillId="5" borderId="5" xfId="0" applyFont="1" applyFill="1" applyBorder="1"/>
    <xf numFmtId="0" fontId="20" fillId="4" borderId="5" xfId="0" applyFont="1" applyFill="1" applyBorder="1"/>
    <xf numFmtId="0" fontId="20" fillId="12" borderId="5" xfId="0" applyFont="1" applyFill="1" applyBorder="1"/>
    <xf numFmtId="0" fontId="20" fillId="6" borderId="5" xfId="0" applyFont="1" applyFill="1" applyBorder="1"/>
    <xf numFmtId="0" fontId="20" fillId="15" borderId="5" xfId="0" applyFont="1" applyFill="1" applyBorder="1"/>
    <xf numFmtId="0" fontId="20" fillId="15" borderId="7" xfId="0" applyFont="1" applyFill="1" applyBorder="1"/>
    <xf numFmtId="0" fontId="21" fillId="0" borderId="5" xfId="0" applyFont="1" applyFill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0" borderId="5" xfId="0" applyFont="1" applyBorder="1" applyAlignment="1">
      <alignment horizontal="right"/>
    </xf>
    <xf numFmtId="0" fontId="21" fillId="0" borderId="5" xfId="0" applyFont="1" applyBorder="1" applyAlignment="1">
      <alignment horizontal="right"/>
    </xf>
    <xf numFmtId="0" fontId="23" fillId="0" borderId="5" xfId="0" applyFont="1" applyBorder="1" applyAlignment="1">
      <alignment horizontal="right"/>
    </xf>
    <xf numFmtId="0" fontId="24" fillId="0" borderId="24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22" fillId="0" borderId="7" xfId="0" applyFont="1" applyBorder="1" applyAlignment="1">
      <alignment horizontal="right"/>
    </xf>
    <xf numFmtId="0" fontId="21" fillId="0" borderId="7" xfId="0" applyFont="1" applyBorder="1" applyAlignment="1">
      <alignment horizontal="right"/>
    </xf>
    <xf numFmtId="0" fontId="23" fillId="0" borderId="7" xfId="0" applyFont="1" applyBorder="1" applyAlignment="1">
      <alignment horizontal="right"/>
    </xf>
    <xf numFmtId="0" fontId="24" fillId="0" borderId="26" xfId="0" applyFont="1" applyBorder="1" applyAlignment="1">
      <alignment horizontal="right"/>
    </xf>
    <xf numFmtId="0" fontId="19" fillId="0" borderId="1" xfId="0" applyFont="1" applyBorder="1"/>
    <xf numFmtId="0" fontId="21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24" fillId="0" borderId="25" xfId="0" applyFont="1" applyBorder="1" applyAlignment="1">
      <alignment horizontal="center" wrapText="1"/>
    </xf>
    <xf numFmtId="0" fontId="21" fillId="20" borderId="1" xfId="0" applyFont="1" applyFill="1" applyBorder="1" applyAlignment="1">
      <alignment horizontal="center"/>
    </xf>
    <xf numFmtId="0" fontId="21" fillId="20" borderId="5" xfId="0" applyFont="1" applyFill="1" applyBorder="1" applyAlignment="1">
      <alignment horizontal="center"/>
    </xf>
    <xf numFmtId="0" fontId="21" fillId="21" borderId="5" xfId="0" applyFont="1" applyFill="1" applyBorder="1" applyAlignment="1">
      <alignment horizontal="center"/>
    </xf>
    <xf numFmtId="0" fontId="21" fillId="22" borderId="5" xfId="0" applyFont="1" applyFill="1" applyBorder="1" applyAlignment="1">
      <alignment horizontal="center"/>
    </xf>
    <xf numFmtId="0" fontId="21" fillId="22" borderId="7" xfId="0" applyFont="1" applyFill="1" applyBorder="1" applyAlignment="1">
      <alignment horizontal="center"/>
    </xf>
    <xf numFmtId="0" fontId="22" fillId="0" borderId="25" xfId="0" applyFont="1" applyFill="1" applyBorder="1" applyAlignment="1">
      <alignment horizontal="right"/>
    </xf>
    <xf numFmtId="0" fontId="22" fillId="0" borderId="24" xfId="0" applyFont="1" applyFill="1" applyBorder="1" applyAlignment="1">
      <alignment horizontal="right"/>
    </xf>
    <xf numFmtId="0" fontId="22" fillId="0" borderId="26" xfId="0" applyFont="1" applyFill="1" applyBorder="1" applyAlignment="1">
      <alignment horizontal="right"/>
    </xf>
    <xf numFmtId="0" fontId="21" fillId="0" borderId="1" xfId="0" applyFont="1" applyBorder="1" applyAlignment="1">
      <alignment horizontal="right" wrapText="1"/>
    </xf>
    <xf numFmtId="0" fontId="23" fillId="0" borderId="1" xfId="0" applyFont="1" applyBorder="1" applyAlignment="1">
      <alignment horizontal="right" wrapText="1"/>
    </xf>
    <xf numFmtId="0" fontId="24" fillId="0" borderId="25" xfId="0" applyFont="1" applyBorder="1" applyAlignment="1">
      <alignment horizontal="right" wrapText="1"/>
    </xf>
    <xf numFmtId="0" fontId="21" fillId="0" borderId="5" xfId="0" applyFont="1" applyBorder="1" applyAlignment="1">
      <alignment horizontal="right" wrapText="1"/>
    </xf>
    <xf numFmtId="0" fontId="23" fillId="0" borderId="5" xfId="0" applyFont="1" applyBorder="1" applyAlignment="1">
      <alignment horizontal="right" wrapText="1"/>
    </xf>
    <xf numFmtId="0" fontId="24" fillId="0" borderId="24" xfId="0" applyFont="1" applyBorder="1" applyAlignment="1">
      <alignment horizontal="right" wrapText="1"/>
    </xf>
    <xf numFmtId="0" fontId="21" fillId="0" borderId="7" xfId="0" applyFont="1" applyBorder="1" applyAlignment="1">
      <alignment horizontal="right" wrapText="1"/>
    </xf>
    <xf numFmtId="0" fontId="23" fillId="0" borderId="7" xfId="0" applyFont="1" applyBorder="1" applyAlignment="1">
      <alignment horizontal="right" wrapText="1"/>
    </xf>
    <xf numFmtId="0" fontId="24" fillId="0" borderId="26" xfId="0" applyFont="1" applyBorder="1" applyAlignment="1">
      <alignment horizontal="right" wrapText="1"/>
    </xf>
    <xf numFmtId="0" fontId="11" fillId="0" borderId="8" xfId="0" applyFont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right" wrapText="1"/>
    </xf>
    <xf numFmtId="0" fontId="23" fillId="0" borderId="25" xfId="0" applyFont="1" applyFill="1" applyBorder="1" applyAlignment="1">
      <alignment horizontal="right" wrapText="1"/>
    </xf>
    <xf numFmtId="0" fontId="21" fillId="0" borderId="5" xfId="0" applyFont="1" applyFill="1" applyBorder="1" applyAlignment="1">
      <alignment horizontal="right" wrapText="1"/>
    </xf>
    <xf numFmtId="0" fontId="23" fillId="0" borderId="24" xfId="0" applyFont="1" applyFill="1" applyBorder="1" applyAlignment="1">
      <alignment horizontal="right" wrapText="1"/>
    </xf>
    <xf numFmtId="0" fontId="21" fillId="0" borderId="7" xfId="0" applyFont="1" applyFill="1" applyBorder="1" applyAlignment="1">
      <alignment horizontal="right" wrapText="1"/>
    </xf>
    <xf numFmtId="0" fontId="23" fillId="0" borderId="26" xfId="0" applyFont="1" applyFill="1" applyBorder="1" applyAlignment="1">
      <alignment horizontal="right" wrapText="1"/>
    </xf>
    <xf numFmtId="0" fontId="22" fillId="0" borderId="5" xfId="0" applyFont="1" applyFill="1" applyBorder="1" applyAlignment="1">
      <alignment horizontal="right"/>
    </xf>
    <xf numFmtId="0" fontId="21" fillId="0" borderId="5" xfId="0" applyFont="1" applyFill="1" applyBorder="1" applyAlignment="1">
      <alignment horizontal="right"/>
    </xf>
    <xf numFmtId="0" fontId="23" fillId="0" borderId="24" xfId="0" applyFont="1" applyFill="1" applyBorder="1" applyAlignment="1">
      <alignment horizontal="right"/>
    </xf>
    <xf numFmtId="0" fontId="21" fillId="0" borderId="7" xfId="0" applyFont="1" applyFill="1" applyBorder="1" applyAlignment="1">
      <alignment horizontal="center"/>
    </xf>
    <xf numFmtId="0" fontId="22" fillId="0" borderId="7" xfId="0" applyFont="1" applyFill="1" applyBorder="1" applyAlignment="1">
      <alignment horizontal="right"/>
    </xf>
    <xf numFmtId="0" fontId="21" fillId="0" borderId="7" xfId="0" applyFont="1" applyFill="1" applyBorder="1" applyAlignment="1">
      <alignment horizontal="right"/>
    </xf>
    <xf numFmtId="0" fontId="23" fillId="0" borderId="26" xfId="0" applyFont="1" applyFill="1" applyBorder="1" applyAlignment="1">
      <alignment horizontal="right"/>
    </xf>
    <xf numFmtId="0" fontId="25" fillId="0" borderId="1" xfId="0" applyFont="1" applyFill="1" applyBorder="1" applyAlignment="1">
      <alignment horizontal="center" wrapText="1"/>
    </xf>
    <xf numFmtId="0" fontId="25" fillId="0" borderId="25" xfId="0" applyFont="1" applyFill="1" applyBorder="1" applyAlignment="1">
      <alignment horizontal="center" wrapText="1"/>
    </xf>
    <xf numFmtId="0" fontId="20" fillId="2" borderId="5" xfId="0" applyFont="1" applyFill="1" applyBorder="1"/>
    <xf numFmtId="0" fontId="20" fillId="2" borderId="7" xfId="0" applyFont="1" applyFill="1" applyBorder="1"/>
    <xf numFmtId="0" fontId="21" fillId="13" borderId="7" xfId="0" applyFont="1" applyFill="1" applyBorder="1" applyAlignment="1">
      <alignment horizontal="center"/>
    </xf>
    <xf numFmtId="0" fontId="22" fillId="13" borderId="7" xfId="0" applyFont="1" applyFill="1" applyBorder="1" applyAlignment="1">
      <alignment horizontal="right"/>
    </xf>
    <xf numFmtId="0" fontId="21" fillId="13" borderId="7" xfId="0" applyFont="1" applyFill="1" applyBorder="1" applyAlignment="1">
      <alignment horizontal="right"/>
    </xf>
    <xf numFmtId="0" fontId="23" fillId="13" borderId="26" xfId="0" applyFont="1" applyFill="1" applyBorder="1" applyAlignment="1">
      <alignment horizontal="right"/>
    </xf>
    <xf numFmtId="0" fontId="21" fillId="13" borderId="22" xfId="0" applyFont="1" applyFill="1" applyBorder="1" applyAlignment="1">
      <alignment horizontal="center"/>
    </xf>
    <xf numFmtId="0" fontId="22" fillId="13" borderId="22" xfId="0" applyFont="1" applyFill="1" applyBorder="1" applyAlignment="1">
      <alignment horizontal="right"/>
    </xf>
    <xf numFmtId="0" fontId="21" fillId="13" borderId="22" xfId="0" applyFont="1" applyFill="1" applyBorder="1" applyAlignment="1">
      <alignment horizontal="right"/>
    </xf>
    <xf numFmtId="0" fontId="23" fillId="13" borderId="4" xfId="0" applyFont="1" applyFill="1" applyBorder="1" applyAlignment="1">
      <alignment horizontal="right"/>
    </xf>
    <xf numFmtId="0" fontId="21" fillId="0" borderId="1" xfId="0" applyFont="1" applyBorder="1"/>
    <xf numFmtId="0" fontId="2" fillId="0" borderId="2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2" borderId="6" xfId="0" applyFont="1" applyFill="1" applyBorder="1" applyAlignment="1">
      <alignment horizontal="center"/>
    </xf>
    <xf numFmtId="0" fontId="2" fillId="22" borderId="0" xfId="0" applyFont="1" applyFill="1" applyAlignment="1">
      <alignment horizontal="center"/>
    </xf>
    <xf numFmtId="0" fontId="2" fillId="2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27" xfId="0" applyFont="1" applyBorder="1"/>
    <xf numFmtId="0" fontId="15" fillId="0" borderId="28" xfId="0" applyFont="1" applyBorder="1" applyAlignment="1">
      <alignment horizontal="right"/>
    </xf>
    <xf numFmtId="0" fontId="13" fillId="0" borderId="29" xfId="0" applyFont="1" applyBorder="1"/>
    <xf numFmtId="0" fontId="15" fillId="0" borderId="30" xfId="0" applyFont="1" applyBorder="1" applyAlignment="1">
      <alignment horizontal="right"/>
    </xf>
    <xf numFmtId="0" fontId="13" fillId="0" borderId="31" xfId="0" applyFont="1" applyBorder="1"/>
    <xf numFmtId="0" fontId="15" fillId="0" borderId="32" xfId="0" applyFont="1" applyBorder="1" applyAlignment="1">
      <alignment horizontal="right"/>
    </xf>
    <xf numFmtId="9" fontId="0" fillId="0" borderId="0" xfId="0" applyNumberFormat="1"/>
    <xf numFmtId="0" fontId="15" fillId="0" borderId="8" xfId="0" applyFont="1" applyBorder="1"/>
    <xf numFmtId="0" fontId="4" fillId="0" borderId="1" xfId="0" applyFont="1" applyBorder="1"/>
    <xf numFmtId="0" fontId="2" fillId="0" borderId="2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9" fontId="2" fillId="0" borderId="23" xfId="1" applyFont="1" applyFill="1" applyBorder="1"/>
    <xf numFmtId="9" fontId="2" fillId="0" borderId="18" xfId="1" applyFont="1" applyFill="1" applyBorder="1"/>
    <xf numFmtId="9" fontId="2" fillId="0" borderId="22" xfId="1" applyFont="1" applyFill="1" applyBorder="1"/>
    <xf numFmtId="0" fontId="2" fillId="0" borderId="26" xfId="0" applyFont="1" applyBorder="1"/>
    <xf numFmtId="9" fontId="11" fillId="0" borderId="23" xfId="0" applyNumberFormat="1" applyFont="1" applyBorder="1"/>
    <xf numFmtId="9" fontId="11" fillId="0" borderId="18" xfId="0" applyNumberFormat="1" applyFont="1" applyBorder="1"/>
    <xf numFmtId="9" fontId="11" fillId="0" borderId="22" xfId="0" applyNumberFormat="1" applyFont="1" applyBorder="1"/>
    <xf numFmtId="9" fontId="11" fillId="14" borderId="0" xfId="0" applyNumberFormat="1" applyFont="1" applyFill="1"/>
    <xf numFmtId="0" fontId="2" fillId="0" borderId="33" xfId="0" applyFont="1" applyBorder="1"/>
    <xf numFmtId="0" fontId="2" fillId="0" borderId="34" xfId="0" applyFont="1" applyBorder="1"/>
    <xf numFmtId="0" fontId="2" fillId="0" borderId="3" xfId="0" applyFont="1" applyBorder="1"/>
    <xf numFmtId="0" fontId="15" fillId="0" borderId="0" xfId="0" applyFont="1" applyBorder="1"/>
    <xf numFmtId="0" fontId="4" fillId="0" borderId="5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21" borderId="5" xfId="0" applyFont="1" applyFill="1" applyBorder="1" applyAlignment="1">
      <alignment horizontal="center"/>
    </xf>
    <xf numFmtId="0" fontId="2" fillId="21" borderId="0" xfId="0" applyFont="1" applyFill="1" applyAlignment="1">
      <alignment horizontal="center"/>
    </xf>
    <xf numFmtId="0" fontId="2" fillId="21" borderId="6" xfId="0" applyFont="1" applyFill="1" applyBorder="1" applyAlignment="1">
      <alignment horizontal="center"/>
    </xf>
    <xf numFmtId="9" fontId="15" fillId="14" borderId="0" xfId="0" applyNumberFormat="1" applyFont="1" applyFill="1"/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2" fillId="23" borderId="1" xfId="0" applyFont="1" applyFill="1" applyBorder="1" applyAlignment="1">
      <alignment horizontal="center"/>
    </xf>
    <xf numFmtId="0" fontId="2" fillId="23" borderId="2" xfId="0" applyFont="1" applyFill="1" applyBorder="1" applyAlignment="1">
      <alignment horizontal="center"/>
    </xf>
    <xf numFmtId="0" fontId="2" fillId="23" borderId="3" xfId="0" applyFont="1" applyFill="1" applyBorder="1" applyAlignment="1">
      <alignment horizontal="center"/>
    </xf>
    <xf numFmtId="0" fontId="2" fillId="23" borderId="5" xfId="0" applyFont="1" applyFill="1" applyBorder="1" applyAlignment="1">
      <alignment horizontal="center"/>
    </xf>
    <xf numFmtId="0" fontId="2" fillId="23" borderId="0" xfId="0" applyFont="1" applyFill="1" applyAlignment="1">
      <alignment horizontal="center"/>
    </xf>
    <xf numFmtId="0" fontId="2" fillId="23" borderId="6" xfId="0" applyFont="1" applyFill="1" applyBorder="1" applyAlignment="1">
      <alignment horizontal="center"/>
    </xf>
    <xf numFmtId="0" fontId="2" fillId="23" borderId="0" xfId="0" applyFont="1" applyFill="1" applyBorder="1" applyAlignment="1">
      <alignment horizontal="center"/>
    </xf>
    <xf numFmtId="1" fontId="11" fillId="23" borderId="18" xfId="0" applyNumberFormat="1" applyFont="1" applyFill="1" applyBorder="1"/>
    <xf numFmtId="1" fontId="11" fillId="23" borderId="23" xfId="0" applyNumberFormat="1" applyFont="1" applyFill="1" applyBorder="1"/>
    <xf numFmtId="1" fontId="12" fillId="7" borderId="7" xfId="0" applyNumberFormat="1" applyFont="1" applyFill="1" applyBorder="1" applyAlignment="1">
      <alignment horizontal="center"/>
    </xf>
    <xf numFmtId="1" fontId="12" fillId="7" borderId="8" xfId="0" applyNumberFormat="1" applyFont="1" applyFill="1" applyBorder="1" applyAlignment="1">
      <alignment horizontal="center"/>
    </xf>
    <xf numFmtId="0" fontId="2" fillId="0" borderId="10" xfId="0" applyFont="1" applyBorder="1"/>
    <xf numFmtId="0" fontId="2" fillId="0" borderId="3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9" borderId="36" xfId="0" applyFont="1" applyFill="1" applyBorder="1"/>
    <xf numFmtId="0" fontId="2" fillId="0" borderId="37" xfId="0" applyFont="1" applyFill="1" applyBorder="1" applyAlignment="1">
      <alignment horizontal="center"/>
    </xf>
    <xf numFmtId="0" fontId="6" fillId="9" borderId="12" xfId="0" applyFont="1" applyFill="1" applyBorder="1"/>
    <xf numFmtId="0" fontId="2" fillId="0" borderId="14" xfId="0" applyFont="1" applyFill="1" applyBorder="1" applyAlignment="1">
      <alignment horizontal="center"/>
    </xf>
    <xf numFmtId="0" fontId="6" fillId="10" borderId="12" xfId="0" applyFont="1" applyFill="1" applyBorder="1"/>
    <xf numFmtId="0" fontId="6" fillId="8" borderId="12" xfId="0" applyFont="1" applyFill="1" applyBorder="1"/>
    <xf numFmtId="0" fontId="6" fillId="11" borderId="12" xfId="0" applyFont="1" applyFill="1" applyBorder="1"/>
    <xf numFmtId="0" fontId="6" fillId="18" borderId="12" xfId="0" applyFont="1" applyFill="1" applyBorder="1"/>
    <xf numFmtId="0" fontId="6" fillId="5" borderId="12" xfId="0" applyFont="1" applyFill="1" applyBorder="1"/>
    <xf numFmtId="0" fontId="6" fillId="4" borderId="12" xfId="0" applyFont="1" applyFill="1" applyBorder="1"/>
    <xf numFmtId="0" fontId="2" fillId="0" borderId="14" xfId="0" applyFont="1" applyBorder="1" applyAlignment="1">
      <alignment horizontal="center"/>
    </xf>
    <xf numFmtId="0" fontId="6" fillId="12" borderId="12" xfId="0" applyFont="1" applyFill="1" applyBorder="1"/>
    <xf numFmtId="0" fontId="6" fillId="6" borderId="12" xfId="0" applyFont="1" applyFill="1" applyBorder="1"/>
    <xf numFmtId="0" fontId="6" fillId="15" borderId="12" xfId="0" applyFont="1" applyFill="1" applyBorder="1"/>
    <xf numFmtId="0" fontId="2" fillId="0" borderId="37" xfId="0" applyFont="1" applyBorder="1" applyAlignment="1">
      <alignment horizontal="center"/>
    </xf>
    <xf numFmtId="0" fontId="6" fillId="15" borderId="38" xfId="0" applyFont="1" applyFill="1" applyBorder="1"/>
    <xf numFmtId="0" fontId="2" fillId="0" borderId="39" xfId="0" applyFont="1" applyBorder="1" applyAlignment="1">
      <alignment horizontal="center"/>
    </xf>
    <xf numFmtId="0" fontId="2" fillId="0" borderId="36" xfId="0" applyFont="1" applyBorder="1"/>
    <xf numFmtId="0" fontId="9" fillId="0" borderId="0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1" fontId="6" fillId="2" borderId="37" xfId="0" applyNumberFormat="1" applyFont="1" applyFill="1" applyBorder="1" applyAlignment="1">
      <alignment horizontal="center"/>
    </xf>
    <xf numFmtId="0" fontId="2" fillId="0" borderId="12" xfId="0" applyFont="1" applyBorder="1"/>
    <xf numFmtId="1" fontId="12" fillId="4" borderId="14" xfId="0" applyNumberFormat="1" applyFont="1" applyFill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0" fontId="2" fillId="0" borderId="41" xfId="0" applyFont="1" applyBorder="1"/>
    <xf numFmtId="0" fontId="4" fillId="0" borderId="4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" fontId="12" fillId="4" borderId="37" xfId="0" applyNumberFormat="1" applyFont="1" applyFill="1" applyBorder="1" applyAlignment="1">
      <alignment horizontal="center"/>
    </xf>
    <xf numFmtId="1" fontId="12" fillId="19" borderId="40" xfId="0" applyNumberFormat="1" applyFont="1" applyFill="1" applyBorder="1" applyAlignment="1">
      <alignment horizontal="center"/>
    </xf>
    <xf numFmtId="0" fontId="2" fillId="0" borderId="38" xfId="0" applyFont="1" applyBorder="1" applyAlignment="1">
      <alignment horizontal="left"/>
    </xf>
    <xf numFmtId="1" fontId="12" fillId="7" borderId="39" xfId="0" applyNumberFormat="1" applyFont="1" applyFill="1" applyBorder="1" applyAlignment="1">
      <alignment horizontal="center"/>
    </xf>
    <xf numFmtId="0" fontId="2" fillId="0" borderId="37" xfId="0" applyFont="1" applyBorder="1" applyAlignment="1">
      <alignment horizontal="left"/>
    </xf>
    <xf numFmtId="0" fontId="2" fillId="0" borderId="15" xfId="0" applyFont="1" applyBorder="1"/>
    <xf numFmtId="0" fontId="2" fillId="0" borderId="42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23" borderId="25" xfId="0" applyFont="1" applyFill="1" applyBorder="1" applyAlignment="1">
      <alignment horizontal="center"/>
    </xf>
    <xf numFmtId="0" fontId="2" fillId="23" borderId="24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26" fillId="0" borderId="25" xfId="0" applyFont="1" applyBorder="1" applyAlignment="1">
      <alignment horizontal="center" wrapText="1"/>
    </xf>
    <xf numFmtId="0" fontId="26" fillId="0" borderId="25" xfId="0" applyFont="1" applyBorder="1" applyAlignment="1">
      <alignment horizontal="right" wrapText="1"/>
    </xf>
    <xf numFmtId="0" fontId="26" fillId="0" borderId="24" xfId="0" applyFont="1" applyBorder="1" applyAlignment="1">
      <alignment horizontal="right" wrapText="1"/>
    </xf>
    <xf numFmtId="0" fontId="26" fillId="0" borderId="26" xfId="0" applyFont="1" applyBorder="1" applyAlignment="1">
      <alignment horizontal="right" wrapText="1"/>
    </xf>
    <xf numFmtId="0" fontId="26" fillId="0" borderId="24" xfId="0" applyFont="1" applyBorder="1" applyAlignment="1">
      <alignment horizontal="right"/>
    </xf>
    <xf numFmtId="0" fontId="26" fillId="0" borderId="26" xfId="0" applyFont="1" applyBorder="1" applyAlignment="1">
      <alignment horizontal="right"/>
    </xf>
  </cellXfs>
  <cellStyles count="3">
    <cellStyle name="Comma" xfId="2" builtinId="3"/>
    <cellStyle name="Normal" xfId="0" builtinId="0"/>
    <cellStyle name="Percent" xfId="1" builtinId="5"/>
  </cellStyles>
  <dxfs count="2"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008000"/>
      <color rgb="FFFF5050"/>
      <color rgb="FFFF3300"/>
      <color rgb="FFCCCCFF"/>
      <color rgb="FFCC99FF"/>
      <color rgb="FFCCFF33"/>
      <color rgb="FFFF8F8F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S147"/>
  <sheetViews>
    <sheetView showGridLines="0" tabSelected="1" zoomScale="40" zoomScaleNormal="40" workbookViewId="0">
      <selection activeCell="C5" sqref="C5"/>
    </sheetView>
  </sheetViews>
  <sheetFormatPr defaultRowHeight="14.5" x14ac:dyDescent="0.35"/>
  <cols>
    <col min="1" max="1" width="47.1796875" customWidth="1"/>
    <col min="2" max="6" width="19" customWidth="1"/>
    <col min="7" max="7" width="4.1796875" customWidth="1"/>
    <col min="8" max="8" width="18" customWidth="1"/>
    <col min="9" max="9" width="20.54296875" customWidth="1"/>
    <col min="10" max="13" width="18" customWidth="1"/>
    <col min="14" max="15" width="14" customWidth="1"/>
  </cols>
  <sheetData>
    <row r="1" spans="1:13" ht="31.5" customHeight="1" thickBot="1" x14ac:dyDescent="0.55000000000000004">
      <c r="B1" s="48" t="s">
        <v>0</v>
      </c>
      <c r="H1" s="48" t="s">
        <v>1</v>
      </c>
    </row>
    <row r="2" spans="1:13" ht="29" thickBot="1" x14ac:dyDescent="0.7">
      <c r="A2" s="261"/>
      <c r="B2" s="262" t="s">
        <v>2</v>
      </c>
      <c r="C2" s="263" t="s">
        <v>3</v>
      </c>
      <c r="D2" s="263" t="s">
        <v>4</v>
      </c>
      <c r="E2" s="263" t="s">
        <v>5</v>
      </c>
      <c r="F2" s="264" t="s">
        <v>6</v>
      </c>
      <c r="H2" s="304" t="s">
        <v>7</v>
      </c>
      <c r="I2" s="305"/>
      <c r="J2" s="305"/>
      <c r="K2" s="305"/>
      <c r="L2" s="305"/>
      <c r="M2" s="306"/>
    </row>
    <row r="3" spans="1:13" ht="29" thickBot="1" x14ac:dyDescent="0.7">
      <c r="A3" s="265" t="s">
        <v>8</v>
      </c>
      <c r="B3" s="113"/>
      <c r="C3" s="114"/>
      <c r="D3" s="114"/>
      <c r="E3" s="114"/>
      <c r="F3" s="266"/>
      <c r="H3" s="6"/>
      <c r="I3" s="7" t="s">
        <v>2</v>
      </c>
      <c r="J3" s="7" t="s">
        <v>3</v>
      </c>
      <c r="K3" s="7" t="s">
        <v>4</v>
      </c>
      <c r="L3" s="7" t="s">
        <v>5</v>
      </c>
      <c r="M3" s="8" t="s">
        <v>6</v>
      </c>
    </row>
    <row r="4" spans="1:13" ht="28.5" x14ac:dyDescent="0.65">
      <c r="A4" s="267" t="s">
        <v>9</v>
      </c>
      <c r="B4" s="115"/>
      <c r="C4" s="116"/>
      <c r="D4" s="116"/>
      <c r="E4" s="116"/>
      <c r="F4" s="268"/>
      <c r="H4" s="9" t="s">
        <v>10</v>
      </c>
      <c r="I4" s="10"/>
      <c r="J4" s="11"/>
      <c r="K4" s="11"/>
      <c r="L4" s="11"/>
      <c r="M4" s="12"/>
    </row>
    <row r="5" spans="1:13" ht="28.5" x14ac:dyDescent="0.65">
      <c r="A5" s="269" t="s">
        <v>11</v>
      </c>
      <c r="B5" s="115"/>
      <c r="C5" s="116"/>
      <c r="D5" s="116"/>
      <c r="E5" s="116"/>
      <c r="F5" s="268"/>
      <c r="H5" s="13" t="s">
        <v>12</v>
      </c>
      <c r="I5" s="14"/>
      <c r="J5" s="15"/>
      <c r="K5" s="15"/>
      <c r="L5" s="15"/>
      <c r="M5" s="16"/>
    </row>
    <row r="6" spans="1:13" ht="28.5" x14ac:dyDescent="0.65">
      <c r="A6" s="270" t="s">
        <v>13</v>
      </c>
      <c r="B6" s="115"/>
      <c r="C6" s="116"/>
      <c r="D6" s="116"/>
      <c r="E6" s="116"/>
      <c r="F6" s="268"/>
      <c r="H6" s="13" t="s">
        <v>14</v>
      </c>
      <c r="I6" s="14"/>
      <c r="J6" s="15"/>
      <c r="K6" s="15"/>
      <c r="L6" s="15"/>
      <c r="M6" s="16"/>
    </row>
    <row r="7" spans="1:13" ht="28.5" x14ac:dyDescent="0.65">
      <c r="A7" s="271" t="s">
        <v>15</v>
      </c>
      <c r="B7" s="115"/>
      <c r="C7" s="116"/>
      <c r="D7" s="116"/>
      <c r="E7" s="116"/>
      <c r="F7" s="268"/>
      <c r="H7" s="13" t="s">
        <v>16</v>
      </c>
      <c r="I7" s="14"/>
      <c r="J7" s="15"/>
      <c r="K7" s="15"/>
      <c r="L7" s="15"/>
      <c r="M7" s="16"/>
    </row>
    <row r="8" spans="1:13" ht="29" thickBot="1" x14ac:dyDescent="0.7">
      <c r="A8" s="272" t="s">
        <v>17</v>
      </c>
      <c r="B8" s="115"/>
      <c r="C8" s="116"/>
      <c r="D8" s="116"/>
      <c r="E8" s="116"/>
      <c r="F8" s="268"/>
      <c r="H8" s="6" t="s">
        <v>18</v>
      </c>
      <c r="I8" s="19"/>
      <c r="J8" s="20"/>
      <c r="K8" s="20"/>
      <c r="L8" s="20"/>
      <c r="M8" s="21"/>
    </row>
    <row r="9" spans="1:13" ht="28.5" x14ac:dyDescent="0.65">
      <c r="A9" s="273" t="s">
        <v>19</v>
      </c>
      <c r="B9" s="115"/>
      <c r="C9" s="116"/>
      <c r="D9" s="116"/>
      <c r="E9" s="116"/>
      <c r="F9" s="268"/>
      <c r="H9" s="5"/>
      <c r="I9" s="15"/>
      <c r="J9" s="15"/>
      <c r="K9" s="15"/>
      <c r="L9" s="15"/>
      <c r="M9" s="15"/>
    </row>
    <row r="10" spans="1:13" ht="28.5" x14ac:dyDescent="0.65">
      <c r="A10" s="274" t="s">
        <v>20</v>
      </c>
      <c r="B10" s="115"/>
      <c r="C10" s="116"/>
      <c r="D10" s="116"/>
      <c r="E10" s="116"/>
      <c r="F10" s="268"/>
      <c r="G10" s="5"/>
    </row>
    <row r="11" spans="1:13" ht="28.5" x14ac:dyDescent="0.65">
      <c r="A11" s="274" t="s">
        <v>21</v>
      </c>
      <c r="B11" s="63"/>
      <c r="C11" s="118"/>
      <c r="D11" s="118"/>
      <c r="E11" s="118"/>
      <c r="F11" s="275"/>
    </row>
    <row r="12" spans="1:13" ht="28.5" x14ac:dyDescent="0.65">
      <c r="A12" s="274" t="s">
        <v>22</v>
      </c>
      <c r="B12" s="63"/>
      <c r="C12" s="118"/>
      <c r="D12" s="118"/>
      <c r="E12" s="118"/>
      <c r="F12" s="275"/>
    </row>
    <row r="13" spans="1:13" ht="28.5" x14ac:dyDescent="0.65">
      <c r="A13" s="276" t="s">
        <v>23</v>
      </c>
      <c r="B13" s="63"/>
      <c r="C13" s="118"/>
      <c r="D13" s="118"/>
      <c r="E13" s="118"/>
      <c r="F13" s="275"/>
    </row>
    <row r="14" spans="1:13" ht="28.5" x14ac:dyDescent="0.65">
      <c r="A14" s="276" t="s">
        <v>24</v>
      </c>
      <c r="B14" s="63"/>
      <c r="C14" s="118"/>
      <c r="D14" s="118"/>
      <c r="E14" s="118"/>
      <c r="F14" s="275"/>
    </row>
    <row r="15" spans="1:13" ht="28.5" x14ac:dyDescent="0.65">
      <c r="A15" s="276" t="s">
        <v>25</v>
      </c>
      <c r="B15" s="63"/>
      <c r="C15" s="118"/>
      <c r="D15" s="118"/>
      <c r="E15" s="118"/>
      <c r="F15" s="275"/>
    </row>
    <row r="16" spans="1:13" ht="29" thickBot="1" x14ac:dyDescent="0.7">
      <c r="A16" s="277" t="s">
        <v>26</v>
      </c>
      <c r="B16" s="63"/>
      <c r="C16" s="118"/>
      <c r="D16" s="118"/>
      <c r="E16" s="118"/>
      <c r="F16" s="275"/>
    </row>
    <row r="17" spans="1:9" ht="28.5" x14ac:dyDescent="0.65">
      <c r="A17" s="278" t="s">
        <v>27</v>
      </c>
      <c r="B17" s="2"/>
      <c r="C17" s="3"/>
      <c r="D17" s="3"/>
      <c r="E17" s="3"/>
      <c r="F17" s="279"/>
    </row>
    <row r="18" spans="1:9" ht="29" thickBot="1" x14ac:dyDescent="0.7">
      <c r="A18" s="280" t="s">
        <v>28</v>
      </c>
      <c r="B18" s="111"/>
      <c r="C18" s="112"/>
      <c r="D18" s="112"/>
      <c r="E18" s="112"/>
      <c r="F18" s="281"/>
    </row>
    <row r="19" spans="1:9" ht="27" customHeight="1" thickBot="1" x14ac:dyDescent="0.7">
      <c r="A19" s="282"/>
      <c r="B19" s="283" t="s">
        <v>29</v>
      </c>
      <c r="C19" s="3"/>
      <c r="D19" s="3"/>
      <c r="E19" s="3"/>
      <c r="F19" s="284"/>
    </row>
    <row r="20" spans="1:9" ht="29" thickBot="1" x14ac:dyDescent="0.7">
      <c r="A20" s="282" t="s">
        <v>30</v>
      </c>
      <c r="B20" s="120">
        <f>SUM(B60:B75)</f>
        <v>0</v>
      </c>
      <c r="C20" s="121">
        <f>SUM(C60:C75)</f>
        <v>0</v>
      </c>
      <c r="D20" s="121">
        <f>SUM(D60:D75)</f>
        <v>0</v>
      </c>
      <c r="E20" s="121">
        <f>SUM(E60:E75)</f>
        <v>0</v>
      </c>
      <c r="F20" s="285">
        <f>SUM(F60:F75)</f>
        <v>0</v>
      </c>
      <c r="H20" s="48"/>
      <c r="I20" s="24"/>
    </row>
    <row r="21" spans="1:9" ht="33" thickBot="1" x14ac:dyDescent="0.9">
      <c r="A21" s="286" t="s">
        <v>31</v>
      </c>
      <c r="B21" s="122">
        <f>SUM(B78:B93)</f>
        <v>0</v>
      </c>
      <c r="C21" s="123">
        <f>SUM(C78:C93)</f>
        <v>0</v>
      </c>
      <c r="D21" s="123">
        <f>SUM(D78:D93)</f>
        <v>0</v>
      </c>
      <c r="E21" s="123">
        <f>SUM(E78:E93)</f>
        <v>0</v>
      </c>
      <c r="F21" s="287">
        <f>SUM(F78:F93)</f>
        <v>0</v>
      </c>
      <c r="H21" s="83">
        <v>0</v>
      </c>
      <c r="I21" s="84" t="s">
        <v>32</v>
      </c>
    </row>
    <row r="22" spans="1:9" ht="29" thickBot="1" x14ac:dyDescent="0.7">
      <c r="A22" s="286" t="s">
        <v>33</v>
      </c>
      <c r="B22" s="124">
        <f>SUM(B20:B21)</f>
        <v>0</v>
      </c>
      <c r="C22" s="125">
        <f>SUM(C20:C21)</f>
        <v>0</v>
      </c>
      <c r="D22" s="125">
        <f>SUM(D20:D21)</f>
        <v>0</v>
      </c>
      <c r="E22" s="125">
        <f>SUM(E20:E21)</f>
        <v>0</v>
      </c>
      <c r="F22" s="288">
        <f>SUM(F20:F21)</f>
        <v>0</v>
      </c>
    </row>
    <row r="23" spans="1:9" ht="29" thickBot="1" x14ac:dyDescent="0.7">
      <c r="A23" s="289" t="s">
        <v>34</v>
      </c>
      <c r="B23" s="126">
        <f>RANK(B22,$B22:$F22,1)</f>
        <v>1</v>
      </c>
      <c r="C23" s="127">
        <f>RANK(C22,$B22:$F22,1)</f>
        <v>1</v>
      </c>
      <c r="D23" s="127">
        <f>RANK(D22,$B22:$F22,1)</f>
        <v>1</v>
      </c>
      <c r="E23" s="127">
        <f>RANK(E22,$B22:$F22,1)</f>
        <v>1</v>
      </c>
      <c r="F23" s="290">
        <f>RANK(F22,$B22:$F22,1)</f>
        <v>1</v>
      </c>
    </row>
    <row r="24" spans="1:9" ht="23.25" customHeight="1" thickBot="1" x14ac:dyDescent="0.7">
      <c r="A24" s="286"/>
      <c r="B24" s="128"/>
      <c r="C24" s="128"/>
      <c r="D24" s="128"/>
      <c r="E24" s="128"/>
      <c r="F24" s="291"/>
      <c r="G24" s="27"/>
      <c r="H24" s="48"/>
    </row>
    <row r="25" spans="1:9" ht="33" thickBot="1" x14ac:dyDescent="0.9">
      <c r="A25" s="282" t="s">
        <v>35</v>
      </c>
      <c r="B25" s="129">
        <f>SUM(B96:B111)</f>
        <v>0</v>
      </c>
      <c r="C25" s="130">
        <f>SUM(C96:C111)</f>
        <v>0</v>
      </c>
      <c r="D25" s="130">
        <f>SUM(D96:D111)</f>
        <v>0</v>
      </c>
      <c r="E25" s="130">
        <f>SUM(E96:E111)</f>
        <v>0</v>
      </c>
      <c r="F25" s="292">
        <f>SUM(F96:F111)</f>
        <v>0</v>
      </c>
      <c r="H25" s="53">
        <v>1000</v>
      </c>
      <c r="I25" s="84" t="s">
        <v>108</v>
      </c>
    </row>
    <row r="26" spans="1:9" ht="29" thickBot="1" x14ac:dyDescent="0.7">
      <c r="A26" s="235" t="s">
        <v>36</v>
      </c>
      <c r="B26" s="131">
        <f>SUM(B132:B147)</f>
        <v>0</v>
      </c>
      <c r="C26" s="132">
        <f>SUM(C132:C147)</f>
        <v>0</v>
      </c>
      <c r="D26" s="132">
        <f>SUM(D132:D147)</f>
        <v>0</v>
      </c>
      <c r="E26" s="132">
        <f>SUM(E132:E147)</f>
        <v>0</v>
      </c>
      <c r="F26" s="293">
        <f>SUM(F132:F147)</f>
        <v>0</v>
      </c>
      <c r="H26" s="82">
        <v>10</v>
      </c>
      <c r="I26" s="84" t="s">
        <v>37</v>
      </c>
    </row>
    <row r="27" spans="1:9" ht="30.5" thickBot="1" x14ac:dyDescent="0.85">
      <c r="A27" s="294" t="s">
        <v>38</v>
      </c>
      <c r="B27" s="259">
        <f>SUM(B114:B129)</f>
        <v>0</v>
      </c>
      <c r="C27" s="260">
        <f>SUM(C114:C129)</f>
        <v>0</v>
      </c>
      <c r="D27" s="260">
        <f>SUM(D114:D129)</f>
        <v>0</v>
      </c>
      <c r="E27" s="260">
        <f>SUM(E114:E129)</f>
        <v>0</v>
      </c>
      <c r="F27" s="295">
        <f>SUM(F114:F129)</f>
        <v>0</v>
      </c>
      <c r="H27" s="54">
        <v>100</v>
      </c>
      <c r="I27" s="84" t="s">
        <v>109</v>
      </c>
    </row>
    <row r="28" spans="1:9" ht="15" thickBot="1" x14ac:dyDescent="0.4">
      <c r="A28" s="25"/>
      <c r="B28" s="27"/>
      <c r="C28" s="27"/>
      <c r="D28" s="27"/>
      <c r="E28" s="27"/>
      <c r="F28" s="133"/>
      <c r="G28" s="27"/>
    </row>
    <row r="29" spans="1:9" ht="28.5" x14ac:dyDescent="0.65">
      <c r="A29" s="282" t="s">
        <v>39</v>
      </c>
      <c r="B29" s="55">
        <f>(16*22)-((B3+B4)*64+(B5+B6+B7)*32+(B8+B9+B11+B12+B14+B15+B16+B18)*16+(B10+B13+B17)*4)</f>
        <v>352</v>
      </c>
      <c r="C29" s="56">
        <f t="shared" ref="C29:F29" si="0">(16*22)-((C3+C4)*64+(C5+C6+C7)*32+(C8+C9+C11+C12+C14+C15+C16+C18)*16+(C10+C13+C17)*4)</f>
        <v>352</v>
      </c>
      <c r="D29" s="56">
        <f t="shared" si="0"/>
        <v>352</v>
      </c>
      <c r="E29" s="56">
        <f t="shared" si="0"/>
        <v>352</v>
      </c>
      <c r="F29" s="296">
        <f t="shared" si="0"/>
        <v>352</v>
      </c>
    </row>
    <row r="30" spans="1:9" ht="28.5" x14ac:dyDescent="0.65">
      <c r="A30" s="297" t="s">
        <v>40</v>
      </c>
      <c r="B30" s="298">
        <f>IF(8-(B10+B13+B17)&gt;0,8-(B10+B13+B17),0)</f>
        <v>8</v>
      </c>
      <c r="C30" s="299">
        <f t="shared" ref="C30:F30" si="1">IF(8-(C10+C13+C17)&gt;0,8-(C10+C13+C17),0)</f>
        <v>8</v>
      </c>
      <c r="D30" s="299">
        <f t="shared" si="1"/>
        <v>8</v>
      </c>
      <c r="E30" s="299">
        <f t="shared" si="1"/>
        <v>8</v>
      </c>
      <c r="F30" s="300">
        <f t="shared" si="1"/>
        <v>8</v>
      </c>
    </row>
    <row r="31" spans="1:9" ht="28.5" x14ac:dyDescent="0.65">
      <c r="A31" s="1"/>
      <c r="B31" s="48" t="s">
        <v>41</v>
      </c>
      <c r="C31" s="1"/>
      <c r="D31" s="1"/>
      <c r="E31" s="1"/>
      <c r="F31" s="1"/>
    </row>
    <row r="32" spans="1:9" ht="28.5" x14ac:dyDescent="0.65">
      <c r="A32" s="1"/>
      <c r="B32" s="1"/>
      <c r="C32" s="1"/>
      <c r="D32" s="1"/>
      <c r="E32" s="1"/>
      <c r="F32" s="1"/>
    </row>
    <row r="34" spans="1:19" x14ac:dyDescent="0.35"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x14ac:dyDescent="0.35"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x14ac:dyDescent="0.35"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33" customHeight="1" x14ac:dyDescent="0.35">
      <c r="A37" s="94" t="s">
        <v>42</v>
      </c>
      <c r="B37" s="87"/>
      <c r="C37" s="87"/>
      <c r="D37" s="87"/>
      <c r="E37" s="87"/>
      <c r="F37" s="87"/>
      <c r="G37" s="87"/>
      <c r="J37" s="27"/>
      <c r="K37" s="27"/>
      <c r="L37" s="26"/>
      <c r="M37" s="30"/>
      <c r="N37" s="50"/>
      <c r="O37" s="26"/>
      <c r="P37" s="26"/>
      <c r="Q37" s="27"/>
      <c r="R37" s="27"/>
      <c r="S37" s="27"/>
    </row>
    <row r="38" spans="1:19" x14ac:dyDescent="0.35">
      <c r="J38" s="27"/>
      <c r="K38" s="27"/>
      <c r="L38" s="26"/>
      <c r="M38" s="30"/>
      <c r="N38" s="50"/>
      <c r="O38" s="26"/>
      <c r="P38" s="26"/>
      <c r="Q38" s="27"/>
      <c r="R38" s="27"/>
      <c r="S38" s="27"/>
    </row>
    <row r="39" spans="1:19" x14ac:dyDescent="0.35">
      <c r="A39" s="43" t="s">
        <v>43</v>
      </c>
      <c r="B39" s="46" t="s">
        <v>44</v>
      </c>
      <c r="C39" s="46" t="s">
        <v>45</v>
      </c>
      <c r="D39" s="46" t="s">
        <v>46</v>
      </c>
      <c r="E39" s="46" t="s">
        <v>47</v>
      </c>
      <c r="F39" s="47" t="s">
        <v>48</v>
      </c>
      <c r="H39" s="81" t="s">
        <v>49</v>
      </c>
      <c r="J39" s="27"/>
      <c r="K39" s="27"/>
      <c r="L39" s="26"/>
      <c r="M39" s="30"/>
      <c r="N39" s="50"/>
      <c r="O39" s="26"/>
      <c r="P39" s="26"/>
      <c r="Q39" s="27"/>
      <c r="R39" s="27"/>
      <c r="S39" s="27"/>
    </row>
    <row r="40" spans="1:19" x14ac:dyDescent="0.35">
      <c r="A40" s="25" t="s">
        <v>8</v>
      </c>
      <c r="B40" s="30">
        <v>1684</v>
      </c>
      <c r="C40" s="50">
        <v>26</v>
      </c>
      <c r="D40" s="50">
        <v>0</v>
      </c>
      <c r="E40" s="26">
        <v>30</v>
      </c>
      <c r="F40" s="44">
        <v>74</v>
      </c>
      <c r="H40" s="51">
        <v>0</v>
      </c>
      <c r="J40" s="27"/>
      <c r="K40" s="27"/>
      <c r="L40" s="26"/>
      <c r="M40" s="30"/>
      <c r="N40" s="50"/>
      <c r="O40" s="26"/>
      <c r="P40" s="26"/>
      <c r="Q40" s="27"/>
      <c r="R40" s="27"/>
      <c r="S40" s="27"/>
    </row>
    <row r="41" spans="1:19" x14ac:dyDescent="0.35">
      <c r="A41" s="25" t="s">
        <v>50</v>
      </c>
      <c r="B41" s="30">
        <v>168</v>
      </c>
      <c r="C41" s="50">
        <v>29</v>
      </c>
      <c r="D41" s="50">
        <v>0</v>
      </c>
      <c r="E41" s="26"/>
      <c r="F41" s="44">
        <v>74</v>
      </c>
      <c r="H41" s="51">
        <v>0</v>
      </c>
      <c r="J41" s="27"/>
      <c r="K41" s="27"/>
      <c r="L41" s="26"/>
      <c r="M41" s="30"/>
      <c r="N41" s="50"/>
      <c r="O41" s="26"/>
      <c r="P41" s="26"/>
      <c r="Q41" s="27"/>
      <c r="R41" s="27"/>
      <c r="S41" s="27"/>
    </row>
    <row r="42" spans="1:19" x14ac:dyDescent="0.35">
      <c r="A42" s="25" t="s">
        <v>11</v>
      </c>
      <c r="B42" s="30">
        <v>714</v>
      </c>
      <c r="C42" s="50">
        <v>14</v>
      </c>
      <c r="D42" s="50">
        <v>4.5</v>
      </c>
      <c r="E42" s="26"/>
      <c r="F42" s="44">
        <v>16</v>
      </c>
      <c r="H42" s="51">
        <v>2</v>
      </c>
      <c r="J42" s="27"/>
      <c r="K42" s="27"/>
      <c r="L42" s="26"/>
      <c r="M42" s="30"/>
      <c r="N42" s="50"/>
      <c r="O42" s="26"/>
      <c r="P42" s="26"/>
      <c r="Q42" s="27"/>
      <c r="R42" s="27"/>
      <c r="S42" s="27"/>
    </row>
    <row r="43" spans="1:19" x14ac:dyDescent="0.35">
      <c r="A43" s="25" t="s">
        <v>13</v>
      </c>
      <c r="B43" s="30">
        <v>0</v>
      </c>
      <c r="C43" s="50">
        <v>15</v>
      </c>
      <c r="D43" s="50">
        <v>4.5</v>
      </c>
      <c r="E43" s="26"/>
      <c r="F43" s="44">
        <v>16</v>
      </c>
      <c r="H43" s="51">
        <v>3</v>
      </c>
      <c r="J43" s="27"/>
      <c r="K43" s="27"/>
      <c r="L43" s="26"/>
      <c r="M43" s="30"/>
      <c r="N43" s="50"/>
      <c r="O43" s="26"/>
      <c r="P43" s="26"/>
      <c r="Q43" s="27"/>
      <c r="R43" s="27"/>
      <c r="S43" s="27"/>
    </row>
    <row r="44" spans="1:19" x14ac:dyDescent="0.35">
      <c r="A44" s="25" t="s">
        <v>15</v>
      </c>
      <c r="B44" s="30">
        <v>878</v>
      </c>
      <c r="C44" s="50">
        <v>17</v>
      </c>
      <c r="D44" s="50">
        <v>0.5</v>
      </c>
      <c r="E44" s="26"/>
      <c r="F44" s="44">
        <v>43</v>
      </c>
      <c r="H44" s="51">
        <v>2</v>
      </c>
      <c r="J44" s="27"/>
      <c r="K44" s="27"/>
      <c r="L44" s="27"/>
      <c r="M44" s="27"/>
      <c r="N44" s="27"/>
      <c r="O44" s="27"/>
      <c r="P44" s="27"/>
      <c r="Q44" s="27"/>
      <c r="R44" s="27"/>
      <c r="S44" s="27"/>
    </row>
    <row r="45" spans="1:19" x14ac:dyDescent="0.35">
      <c r="A45" s="25" t="s">
        <v>17</v>
      </c>
      <c r="B45" s="30">
        <v>63</v>
      </c>
      <c r="C45" s="50">
        <v>7</v>
      </c>
      <c r="D45" s="50">
        <v>1.2</v>
      </c>
      <c r="E45" s="26"/>
      <c r="F45" s="44">
        <v>4</v>
      </c>
      <c r="H45" s="51">
        <v>1</v>
      </c>
      <c r="J45" s="27"/>
      <c r="K45" s="27"/>
      <c r="L45" s="27"/>
      <c r="M45" s="27"/>
      <c r="N45" s="27"/>
      <c r="O45" s="27"/>
      <c r="P45" s="27"/>
      <c r="Q45" s="27"/>
      <c r="R45" s="27"/>
      <c r="S45" s="27"/>
    </row>
    <row r="46" spans="1:19" x14ac:dyDescent="0.35">
      <c r="A46" s="25" t="s">
        <v>19</v>
      </c>
      <c r="B46" s="30">
        <v>0</v>
      </c>
      <c r="C46" s="50">
        <v>7</v>
      </c>
      <c r="D46" s="50">
        <v>1.2</v>
      </c>
      <c r="E46" s="26"/>
      <c r="F46" s="44">
        <v>4</v>
      </c>
      <c r="H46" s="51">
        <v>1</v>
      </c>
    </row>
    <row r="47" spans="1:19" x14ac:dyDescent="0.35">
      <c r="A47" s="25" t="s">
        <v>51</v>
      </c>
      <c r="B47" s="30">
        <v>56</v>
      </c>
      <c r="C47" s="50">
        <v>1</v>
      </c>
      <c r="D47" s="50">
        <v>0</v>
      </c>
      <c r="E47" s="26"/>
      <c r="F47" s="44">
        <v>0</v>
      </c>
      <c r="H47" s="51">
        <v>0</v>
      </c>
    </row>
    <row r="48" spans="1:19" x14ac:dyDescent="0.35">
      <c r="A48" s="25" t="s">
        <v>52</v>
      </c>
      <c r="B48" s="30">
        <v>222</v>
      </c>
      <c r="C48" s="50">
        <v>2.6</v>
      </c>
      <c r="D48" s="50">
        <v>0</v>
      </c>
      <c r="E48" s="26"/>
      <c r="F48" s="44">
        <v>0</v>
      </c>
      <c r="H48" s="51">
        <v>0</v>
      </c>
    </row>
    <row r="49" spans="1:8" x14ac:dyDescent="0.35">
      <c r="A49" s="25" t="s">
        <v>22</v>
      </c>
      <c r="B49" s="30">
        <v>266</v>
      </c>
      <c r="C49" s="50">
        <v>2.6</v>
      </c>
      <c r="D49" s="50">
        <v>0</v>
      </c>
      <c r="E49" s="26"/>
      <c r="F49" s="44">
        <v>0</v>
      </c>
      <c r="H49" s="51">
        <v>0</v>
      </c>
    </row>
    <row r="50" spans="1:8" x14ac:dyDescent="0.35">
      <c r="A50" s="25" t="s">
        <v>53</v>
      </c>
      <c r="B50" s="30">
        <v>49</v>
      </c>
      <c r="C50" s="50">
        <v>1</v>
      </c>
      <c r="D50" s="50">
        <v>0</v>
      </c>
      <c r="E50" s="26"/>
      <c r="F50" s="44">
        <v>0</v>
      </c>
      <c r="H50" s="51">
        <v>0</v>
      </c>
    </row>
    <row r="51" spans="1:8" x14ac:dyDescent="0.35">
      <c r="A51" s="25" t="s">
        <v>54</v>
      </c>
      <c r="B51" s="30">
        <v>196</v>
      </c>
      <c r="C51" s="50">
        <v>2.4</v>
      </c>
      <c r="D51" s="50">
        <v>0</v>
      </c>
      <c r="E51" s="26"/>
      <c r="F51" s="44">
        <v>0</v>
      </c>
      <c r="H51" s="51">
        <v>0</v>
      </c>
    </row>
    <row r="52" spans="1:8" x14ac:dyDescent="0.35">
      <c r="A52" s="25" t="s">
        <v>25</v>
      </c>
      <c r="B52" s="30">
        <v>255</v>
      </c>
      <c r="C52" s="50">
        <v>2.4</v>
      </c>
      <c r="D52" s="50">
        <v>0</v>
      </c>
      <c r="E52" s="26"/>
      <c r="F52" s="44">
        <v>0</v>
      </c>
      <c r="H52" s="51">
        <v>0</v>
      </c>
    </row>
    <row r="53" spans="1:8" x14ac:dyDescent="0.35">
      <c r="A53" s="25" t="s">
        <v>55</v>
      </c>
      <c r="B53" s="30">
        <v>300</v>
      </c>
      <c r="C53" s="50">
        <v>14</v>
      </c>
      <c r="D53" s="50">
        <v>0</v>
      </c>
      <c r="E53" s="26"/>
      <c r="F53" s="44">
        <v>8</v>
      </c>
      <c r="H53" s="51">
        <v>2</v>
      </c>
    </row>
    <row r="54" spans="1:8" x14ac:dyDescent="0.35">
      <c r="A54" s="25" t="s">
        <v>27</v>
      </c>
      <c r="B54" s="26">
        <v>10</v>
      </c>
      <c r="C54" s="50">
        <v>0</v>
      </c>
      <c r="D54" s="50">
        <v>0</v>
      </c>
      <c r="E54" s="26"/>
      <c r="F54" s="44">
        <v>0</v>
      </c>
      <c r="H54" s="51">
        <v>0</v>
      </c>
    </row>
    <row r="55" spans="1:8" x14ac:dyDescent="0.35">
      <c r="A55" s="28" t="s">
        <v>28</v>
      </c>
      <c r="B55" s="29">
        <v>40</v>
      </c>
      <c r="C55" s="85">
        <v>0</v>
      </c>
      <c r="D55" s="85">
        <v>0</v>
      </c>
      <c r="E55" s="29"/>
      <c r="F55" s="45">
        <v>0</v>
      </c>
      <c r="H55" s="52">
        <v>0</v>
      </c>
    </row>
    <row r="58" spans="1:8" x14ac:dyDescent="0.35">
      <c r="B58" s="57" t="s">
        <v>2</v>
      </c>
      <c r="C58" s="57" t="s">
        <v>3</v>
      </c>
      <c r="D58" s="57" t="s">
        <v>4</v>
      </c>
      <c r="E58" s="57" t="s">
        <v>5</v>
      </c>
      <c r="F58" s="57" t="s">
        <v>6</v>
      </c>
    </row>
    <row r="59" spans="1:8" x14ac:dyDescent="0.35">
      <c r="A59" s="43" t="s">
        <v>43</v>
      </c>
      <c r="B59" s="23"/>
      <c r="C59" s="23"/>
      <c r="D59" s="23"/>
      <c r="E59" s="23"/>
      <c r="F59" s="34"/>
    </row>
    <row r="60" spans="1:8" x14ac:dyDescent="0.35">
      <c r="A60" s="25" t="str">
        <f>A40</f>
        <v>Nuclear - New</v>
      </c>
      <c r="B60" s="26">
        <f t="shared" ref="B60:F69" si="2">B3*($B40+$C40*$E$40)</f>
        <v>0</v>
      </c>
      <c r="C60" s="26">
        <f t="shared" si="2"/>
        <v>0</v>
      </c>
      <c r="D60" s="26">
        <f t="shared" si="2"/>
        <v>0</v>
      </c>
      <c r="E60" s="26">
        <f t="shared" si="2"/>
        <v>0</v>
      </c>
      <c r="F60" s="44">
        <f t="shared" si="2"/>
        <v>0</v>
      </c>
    </row>
    <row r="61" spans="1:8" x14ac:dyDescent="0.35">
      <c r="A61" s="25" t="str">
        <f>A41</f>
        <v>Nuclear-Existing</v>
      </c>
      <c r="B61" s="26">
        <f t="shared" si="2"/>
        <v>0</v>
      </c>
      <c r="C61" s="26">
        <f t="shared" si="2"/>
        <v>0</v>
      </c>
      <c r="D61" s="26">
        <f t="shared" si="2"/>
        <v>0</v>
      </c>
      <c r="E61" s="26">
        <f t="shared" si="2"/>
        <v>0</v>
      </c>
      <c r="F61" s="44">
        <f t="shared" si="2"/>
        <v>0</v>
      </c>
    </row>
    <row r="62" spans="1:8" x14ac:dyDescent="0.35">
      <c r="A62" s="25" t="str">
        <f>A42</f>
        <v>Coal - New</v>
      </c>
      <c r="B62" s="26">
        <f t="shared" si="2"/>
        <v>0</v>
      </c>
      <c r="C62" s="26">
        <f t="shared" si="2"/>
        <v>0</v>
      </c>
      <c r="D62" s="26">
        <f t="shared" si="2"/>
        <v>0</v>
      </c>
      <c r="E62" s="26">
        <f t="shared" si="2"/>
        <v>0</v>
      </c>
      <c r="F62" s="44">
        <f t="shared" si="2"/>
        <v>0</v>
      </c>
    </row>
    <row r="63" spans="1:8" x14ac:dyDescent="0.35">
      <c r="A63" s="25" t="str">
        <f>A43</f>
        <v>Coal - Existing</v>
      </c>
      <c r="B63" s="26">
        <f t="shared" si="2"/>
        <v>0</v>
      </c>
      <c r="C63" s="26">
        <f t="shared" si="2"/>
        <v>0</v>
      </c>
      <c r="D63" s="26">
        <f t="shared" si="2"/>
        <v>0</v>
      </c>
      <c r="E63" s="26">
        <f t="shared" si="2"/>
        <v>0</v>
      </c>
      <c r="F63" s="44">
        <f t="shared" si="2"/>
        <v>0</v>
      </c>
    </row>
    <row r="64" spans="1:8" x14ac:dyDescent="0.35">
      <c r="A64" s="25" t="str">
        <f>A44</f>
        <v>Coal - CCS</v>
      </c>
      <c r="B64" s="26">
        <f t="shared" si="2"/>
        <v>0</v>
      </c>
      <c r="C64" s="26">
        <f t="shared" si="2"/>
        <v>0</v>
      </c>
      <c r="D64" s="26">
        <f t="shared" si="2"/>
        <v>0</v>
      </c>
      <c r="E64" s="26">
        <f t="shared" si="2"/>
        <v>0</v>
      </c>
      <c r="F64" s="44">
        <f t="shared" si="2"/>
        <v>0</v>
      </c>
    </row>
    <row r="65" spans="1:6" x14ac:dyDescent="0.35">
      <c r="A65" s="25" t="str">
        <f t="shared" ref="A65:A68" si="3">A45</f>
        <v>Natural Gas - New</v>
      </c>
      <c r="B65" s="26">
        <f t="shared" si="2"/>
        <v>0</v>
      </c>
      <c r="C65" s="26">
        <f t="shared" si="2"/>
        <v>0</v>
      </c>
      <c r="D65" s="26">
        <f t="shared" si="2"/>
        <v>0</v>
      </c>
      <c r="E65" s="26">
        <f t="shared" si="2"/>
        <v>0</v>
      </c>
      <c r="F65" s="44">
        <f t="shared" si="2"/>
        <v>0</v>
      </c>
    </row>
    <row r="66" spans="1:6" x14ac:dyDescent="0.35">
      <c r="A66" s="25" t="str">
        <f t="shared" si="3"/>
        <v>Natural Gas - Existing</v>
      </c>
      <c r="B66" s="26">
        <f t="shared" si="2"/>
        <v>0</v>
      </c>
      <c r="C66" s="26">
        <f t="shared" si="2"/>
        <v>0</v>
      </c>
      <c r="D66" s="26">
        <f t="shared" si="2"/>
        <v>0</v>
      </c>
      <c r="E66" s="26">
        <f t="shared" si="2"/>
        <v>0</v>
      </c>
      <c r="F66" s="44">
        <f t="shared" si="2"/>
        <v>0</v>
      </c>
    </row>
    <row r="67" spans="1:6" x14ac:dyDescent="0.35">
      <c r="A67" s="25" t="str">
        <f t="shared" si="3"/>
        <v>Wind Small</v>
      </c>
      <c r="B67" s="26">
        <f t="shared" si="2"/>
        <v>0</v>
      </c>
      <c r="C67" s="26">
        <f t="shared" si="2"/>
        <v>0</v>
      </c>
      <c r="D67" s="26">
        <f t="shared" si="2"/>
        <v>0</v>
      </c>
      <c r="E67" s="26">
        <f t="shared" si="2"/>
        <v>0</v>
      </c>
      <c r="F67" s="44">
        <f t="shared" si="2"/>
        <v>0</v>
      </c>
    </row>
    <row r="68" spans="1:6" x14ac:dyDescent="0.35">
      <c r="A68" s="25" t="str">
        <f t="shared" si="3"/>
        <v>Wind Large</v>
      </c>
      <c r="B68" s="26">
        <f t="shared" si="2"/>
        <v>0</v>
      </c>
      <c r="C68" s="26">
        <f t="shared" si="2"/>
        <v>0</v>
      </c>
      <c r="D68" s="26">
        <f t="shared" si="2"/>
        <v>0</v>
      </c>
      <c r="E68" s="26">
        <f t="shared" si="2"/>
        <v>0</v>
      </c>
      <c r="F68" s="44">
        <f t="shared" si="2"/>
        <v>0</v>
      </c>
    </row>
    <row r="69" spans="1:6" x14ac:dyDescent="0.35">
      <c r="A69" s="25" t="str">
        <f t="shared" ref="A69:A75" si="4">A49</f>
        <v>Wind with Battery</v>
      </c>
      <c r="B69" s="26">
        <f t="shared" si="2"/>
        <v>0</v>
      </c>
      <c r="C69" s="26">
        <f t="shared" si="2"/>
        <v>0</v>
      </c>
      <c r="D69" s="26">
        <f t="shared" si="2"/>
        <v>0</v>
      </c>
      <c r="E69" s="26">
        <f t="shared" si="2"/>
        <v>0</v>
      </c>
      <c r="F69" s="44">
        <f t="shared" si="2"/>
        <v>0</v>
      </c>
    </row>
    <row r="70" spans="1:6" x14ac:dyDescent="0.35">
      <c r="A70" s="25" t="str">
        <f t="shared" si="4"/>
        <v>Solar Small</v>
      </c>
      <c r="B70" s="26">
        <f t="shared" ref="B70:F75" si="5">B13*($B50+$C50*$E$40)</f>
        <v>0</v>
      </c>
      <c r="C70" s="26">
        <f t="shared" si="5"/>
        <v>0</v>
      </c>
      <c r="D70" s="26">
        <f t="shared" si="5"/>
        <v>0</v>
      </c>
      <c r="E70" s="26">
        <f t="shared" si="5"/>
        <v>0</v>
      </c>
      <c r="F70" s="44">
        <f t="shared" si="5"/>
        <v>0</v>
      </c>
    </row>
    <row r="71" spans="1:6" x14ac:dyDescent="0.35">
      <c r="A71" s="25" t="str">
        <f t="shared" si="4"/>
        <v>Solar Large</v>
      </c>
      <c r="B71" s="26">
        <f t="shared" si="5"/>
        <v>0</v>
      </c>
      <c r="C71" s="26">
        <f t="shared" si="5"/>
        <v>0</v>
      </c>
      <c r="D71" s="26">
        <f t="shared" si="5"/>
        <v>0</v>
      </c>
      <c r="E71" s="26">
        <f t="shared" si="5"/>
        <v>0</v>
      </c>
      <c r="F71" s="44">
        <f t="shared" si="5"/>
        <v>0</v>
      </c>
    </row>
    <row r="72" spans="1:6" x14ac:dyDescent="0.35">
      <c r="A72" s="25" t="str">
        <f t="shared" si="4"/>
        <v>Solar with Battery</v>
      </c>
      <c r="B72" s="26">
        <f t="shared" si="5"/>
        <v>0</v>
      </c>
      <c r="C72" s="26">
        <f t="shared" si="5"/>
        <v>0</v>
      </c>
      <c r="D72" s="26">
        <f t="shared" si="5"/>
        <v>0</v>
      </c>
      <c r="E72" s="26">
        <f t="shared" si="5"/>
        <v>0</v>
      </c>
      <c r="F72" s="44">
        <f t="shared" si="5"/>
        <v>0</v>
      </c>
    </row>
    <row r="73" spans="1:6" x14ac:dyDescent="0.35">
      <c r="A73" s="25" t="str">
        <f t="shared" si="4"/>
        <v>Biomass Large</v>
      </c>
      <c r="B73" s="26">
        <f t="shared" si="5"/>
        <v>0</v>
      </c>
      <c r="C73" s="26">
        <f t="shared" si="5"/>
        <v>0</v>
      </c>
      <c r="D73" s="26">
        <f t="shared" si="5"/>
        <v>0</v>
      </c>
      <c r="E73" s="26">
        <f t="shared" si="5"/>
        <v>0</v>
      </c>
      <c r="F73" s="44">
        <f t="shared" si="5"/>
        <v>0</v>
      </c>
    </row>
    <row r="74" spans="1:6" x14ac:dyDescent="0.35">
      <c r="A74" s="25" t="str">
        <f t="shared" si="4"/>
        <v>Efficiency Small</v>
      </c>
      <c r="B74" s="26">
        <f t="shared" si="5"/>
        <v>0</v>
      </c>
      <c r="C74" s="26">
        <f t="shared" si="5"/>
        <v>0</v>
      </c>
      <c r="D74" s="26">
        <f t="shared" si="5"/>
        <v>0</v>
      </c>
      <c r="E74" s="26">
        <f t="shared" si="5"/>
        <v>0</v>
      </c>
      <c r="F74" s="44">
        <f t="shared" si="5"/>
        <v>0</v>
      </c>
    </row>
    <row r="75" spans="1:6" x14ac:dyDescent="0.35">
      <c r="A75" s="28" t="str">
        <f t="shared" si="4"/>
        <v>Efficiency Large</v>
      </c>
      <c r="B75" s="29">
        <f t="shared" si="5"/>
        <v>0</v>
      </c>
      <c r="C75" s="29">
        <f t="shared" si="5"/>
        <v>0</v>
      </c>
      <c r="D75" s="29">
        <f t="shared" si="5"/>
        <v>0</v>
      </c>
      <c r="E75" s="29">
        <f t="shared" si="5"/>
        <v>0</v>
      </c>
      <c r="F75" s="45">
        <f t="shared" si="5"/>
        <v>0</v>
      </c>
    </row>
    <row r="77" spans="1:6" x14ac:dyDescent="0.35">
      <c r="A77" s="43" t="s">
        <v>56</v>
      </c>
      <c r="B77" s="23"/>
      <c r="C77" s="23"/>
      <c r="D77" s="23"/>
      <c r="E77" s="23"/>
      <c r="F77" s="34"/>
    </row>
    <row r="78" spans="1:6" x14ac:dyDescent="0.35">
      <c r="A78" s="25" t="str">
        <f>A40</f>
        <v>Nuclear - New</v>
      </c>
      <c r="B78" s="26">
        <f t="shared" ref="B78:F87" si="6">B3*($D40*$H$21*$E$40)</f>
        <v>0</v>
      </c>
      <c r="C78" s="26">
        <f t="shared" si="6"/>
        <v>0</v>
      </c>
      <c r="D78" s="26">
        <f t="shared" si="6"/>
        <v>0</v>
      </c>
      <c r="E78" s="26">
        <f t="shared" si="6"/>
        <v>0</v>
      </c>
      <c r="F78" s="44">
        <f t="shared" si="6"/>
        <v>0</v>
      </c>
    </row>
    <row r="79" spans="1:6" x14ac:dyDescent="0.35">
      <c r="A79" s="25" t="str">
        <f>A41</f>
        <v>Nuclear-Existing</v>
      </c>
      <c r="B79" s="26">
        <f t="shared" si="6"/>
        <v>0</v>
      </c>
      <c r="C79" s="26">
        <f t="shared" si="6"/>
        <v>0</v>
      </c>
      <c r="D79" s="26">
        <f t="shared" si="6"/>
        <v>0</v>
      </c>
      <c r="E79" s="26">
        <f t="shared" si="6"/>
        <v>0</v>
      </c>
      <c r="F79" s="44">
        <f t="shared" si="6"/>
        <v>0</v>
      </c>
    </row>
    <row r="80" spans="1:6" x14ac:dyDescent="0.35">
      <c r="A80" s="25" t="str">
        <f>A42</f>
        <v>Coal - New</v>
      </c>
      <c r="B80" s="26">
        <f t="shared" si="6"/>
        <v>0</v>
      </c>
      <c r="C80" s="26">
        <f t="shared" si="6"/>
        <v>0</v>
      </c>
      <c r="D80" s="26">
        <f t="shared" si="6"/>
        <v>0</v>
      </c>
      <c r="E80" s="26">
        <f t="shared" si="6"/>
        <v>0</v>
      </c>
      <c r="F80" s="44">
        <f t="shared" si="6"/>
        <v>0</v>
      </c>
    </row>
    <row r="81" spans="1:6" x14ac:dyDescent="0.35">
      <c r="A81" s="25" t="str">
        <f>A43</f>
        <v>Coal - Existing</v>
      </c>
      <c r="B81" s="26">
        <f t="shared" si="6"/>
        <v>0</v>
      </c>
      <c r="C81" s="26">
        <f t="shared" si="6"/>
        <v>0</v>
      </c>
      <c r="D81" s="26">
        <f t="shared" si="6"/>
        <v>0</v>
      </c>
      <c r="E81" s="26">
        <f t="shared" si="6"/>
        <v>0</v>
      </c>
      <c r="F81" s="44">
        <f t="shared" si="6"/>
        <v>0</v>
      </c>
    </row>
    <row r="82" spans="1:6" x14ac:dyDescent="0.35">
      <c r="A82" s="25" t="str">
        <f>A44</f>
        <v>Coal - CCS</v>
      </c>
      <c r="B82" s="26">
        <f t="shared" si="6"/>
        <v>0</v>
      </c>
      <c r="C82" s="26">
        <f t="shared" si="6"/>
        <v>0</v>
      </c>
      <c r="D82" s="26">
        <f t="shared" si="6"/>
        <v>0</v>
      </c>
      <c r="E82" s="26">
        <f t="shared" si="6"/>
        <v>0</v>
      </c>
      <c r="F82" s="44">
        <f t="shared" si="6"/>
        <v>0</v>
      </c>
    </row>
    <row r="83" spans="1:6" x14ac:dyDescent="0.35">
      <c r="A83" s="25" t="str">
        <f t="shared" ref="A83:A85" si="7">A45</f>
        <v>Natural Gas - New</v>
      </c>
      <c r="B83" s="26">
        <f t="shared" si="6"/>
        <v>0</v>
      </c>
      <c r="C83" s="26">
        <f t="shared" si="6"/>
        <v>0</v>
      </c>
      <c r="D83" s="26">
        <f t="shared" si="6"/>
        <v>0</v>
      </c>
      <c r="E83" s="26">
        <f t="shared" si="6"/>
        <v>0</v>
      </c>
      <c r="F83" s="44">
        <f t="shared" si="6"/>
        <v>0</v>
      </c>
    </row>
    <row r="84" spans="1:6" x14ac:dyDescent="0.35">
      <c r="A84" s="25" t="str">
        <f t="shared" si="7"/>
        <v>Natural Gas - Existing</v>
      </c>
      <c r="B84" s="26">
        <f t="shared" si="6"/>
        <v>0</v>
      </c>
      <c r="C84" s="26">
        <f t="shared" si="6"/>
        <v>0</v>
      </c>
      <c r="D84" s="26">
        <f t="shared" si="6"/>
        <v>0</v>
      </c>
      <c r="E84" s="26">
        <f t="shared" si="6"/>
        <v>0</v>
      </c>
      <c r="F84" s="44">
        <f t="shared" si="6"/>
        <v>0</v>
      </c>
    </row>
    <row r="85" spans="1:6" x14ac:dyDescent="0.35">
      <c r="A85" s="25" t="str">
        <f t="shared" si="7"/>
        <v>Wind Small</v>
      </c>
      <c r="B85" s="26">
        <f t="shared" si="6"/>
        <v>0</v>
      </c>
      <c r="C85" s="26">
        <f t="shared" si="6"/>
        <v>0</v>
      </c>
      <c r="D85" s="26">
        <f t="shared" si="6"/>
        <v>0</v>
      </c>
      <c r="E85" s="26">
        <f t="shared" si="6"/>
        <v>0</v>
      </c>
      <c r="F85" s="44">
        <f t="shared" si="6"/>
        <v>0</v>
      </c>
    </row>
    <row r="86" spans="1:6" x14ac:dyDescent="0.35">
      <c r="A86" s="25" t="str">
        <f t="shared" ref="A86:A93" si="8">A48</f>
        <v>Wind Large</v>
      </c>
      <c r="B86" s="26">
        <f t="shared" si="6"/>
        <v>0</v>
      </c>
      <c r="C86" s="26">
        <f t="shared" si="6"/>
        <v>0</v>
      </c>
      <c r="D86" s="26">
        <f t="shared" si="6"/>
        <v>0</v>
      </c>
      <c r="E86" s="26">
        <f t="shared" si="6"/>
        <v>0</v>
      </c>
      <c r="F86" s="44">
        <f t="shared" si="6"/>
        <v>0</v>
      </c>
    </row>
    <row r="87" spans="1:6" x14ac:dyDescent="0.35">
      <c r="A87" s="25" t="str">
        <f t="shared" si="8"/>
        <v>Wind with Battery</v>
      </c>
      <c r="B87" s="26">
        <f t="shared" si="6"/>
        <v>0</v>
      </c>
      <c r="C87" s="26">
        <f t="shared" si="6"/>
        <v>0</v>
      </c>
      <c r="D87" s="26">
        <f t="shared" si="6"/>
        <v>0</v>
      </c>
      <c r="E87" s="26">
        <f t="shared" si="6"/>
        <v>0</v>
      </c>
      <c r="F87" s="44">
        <f t="shared" si="6"/>
        <v>0</v>
      </c>
    </row>
    <row r="88" spans="1:6" x14ac:dyDescent="0.35">
      <c r="A88" s="25" t="str">
        <f t="shared" si="8"/>
        <v>Solar Small</v>
      </c>
      <c r="B88" s="26">
        <f t="shared" ref="B88:F93" si="9">B13*($D50*$H$21*$E$40)</f>
        <v>0</v>
      </c>
      <c r="C88" s="26">
        <f t="shared" si="9"/>
        <v>0</v>
      </c>
      <c r="D88" s="26">
        <f t="shared" si="9"/>
        <v>0</v>
      </c>
      <c r="E88" s="26">
        <f t="shared" si="9"/>
        <v>0</v>
      </c>
      <c r="F88" s="44">
        <f t="shared" si="9"/>
        <v>0</v>
      </c>
    </row>
    <row r="89" spans="1:6" x14ac:dyDescent="0.35">
      <c r="A89" s="25" t="str">
        <f t="shared" si="8"/>
        <v>Solar Large</v>
      </c>
      <c r="B89" s="26">
        <f t="shared" si="9"/>
        <v>0</v>
      </c>
      <c r="C89" s="26">
        <f t="shared" si="9"/>
        <v>0</v>
      </c>
      <c r="D89" s="26">
        <f t="shared" si="9"/>
        <v>0</v>
      </c>
      <c r="E89" s="26">
        <f t="shared" si="9"/>
        <v>0</v>
      </c>
      <c r="F89" s="44">
        <f t="shared" si="9"/>
        <v>0</v>
      </c>
    </row>
    <row r="90" spans="1:6" x14ac:dyDescent="0.35">
      <c r="A90" s="25" t="str">
        <f t="shared" si="8"/>
        <v>Solar with Battery</v>
      </c>
      <c r="B90" s="26">
        <f t="shared" si="9"/>
        <v>0</v>
      </c>
      <c r="C90" s="26">
        <f t="shared" si="9"/>
        <v>0</v>
      </c>
      <c r="D90" s="26">
        <f t="shared" si="9"/>
        <v>0</v>
      </c>
      <c r="E90" s="26">
        <f t="shared" si="9"/>
        <v>0</v>
      </c>
      <c r="F90" s="44">
        <f t="shared" si="9"/>
        <v>0</v>
      </c>
    </row>
    <row r="91" spans="1:6" x14ac:dyDescent="0.35">
      <c r="A91" s="25" t="str">
        <f t="shared" si="8"/>
        <v>Biomass Large</v>
      </c>
      <c r="B91" s="26">
        <f t="shared" si="9"/>
        <v>0</v>
      </c>
      <c r="C91" s="26">
        <f t="shared" si="9"/>
        <v>0</v>
      </c>
      <c r="D91" s="26">
        <f t="shared" si="9"/>
        <v>0</v>
      </c>
      <c r="E91" s="26">
        <f t="shared" si="9"/>
        <v>0</v>
      </c>
      <c r="F91" s="44">
        <f t="shared" si="9"/>
        <v>0</v>
      </c>
    </row>
    <row r="92" spans="1:6" x14ac:dyDescent="0.35">
      <c r="A92" s="25" t="str">
        <f t="shared" si="8"/>
        <v>Efficiency Small</v>
      </c>
      <c r="B92" s="26">
        <f t="shared" si="9"/>
        <v>0</v>
      </c>
      <c r="C92" s="26">
        <f t="shared" si="9"/>
        <v>0</v>
      </c>
      <c r="D92" s="26">
        <f t="shared" si="9"/>
        <v>0</v>
      </c>
      <c r="E92" s="26">
        <f t="shared" si="9"/>
        <v>0</v>
      </c>
      <c r="F92" s="44">
        <f t="shared" si="9"/>
        <v>0</v>
      </c>
    </row>
    <row r="93" spans="1:6" x14ac:dyDescent="0.35">
      <c r="A93" s="28" t="str">
        <f t="shared" si="8"/>
        <v>Efficiency Large</v>
      </c>
      <c r="B93" s="29">
        <f t="shared" si="9"/>
        <v>0</v>
      </c>
      <c r="C93" s="29">
        <f t="shared" si="9"/>
        <v>0</v>
      </c>
      <c r="D93" s="29">
        <f t="shared" si="9"/>
        <v>0</v>
      </c>
      <c r="E93" s="29">
        <f t="shared" si="9"/>
        <v>0</v>
      </c>
      <c r="F93" s="45">
        <f t="shared" si="9"/>
        <v>0</v>
      </c>
    </row>
    <row r="94" spans="1:6" x14ac:dyDescent="0.35">
      <c r="A94" s="25"/>
      <c r="B94" s="27"/>
      <c r="C94" s="27"/>
      <c r="D94" s="27"/>
      <c r="E94" s="27"/>
      <c r="F94" s="27"/>
    </row>
    <row r="95" spans="1:6" x14ac:dyDescent="0.35">
      <c r="A95" s="43" t="s">
        <v>57</v>
      </c>
      <c r="B95" s="23"/>
      <c r="C95" s="23"/>
      <c r="D95" s="23"/>
      <c r="E95" s="23"/>
      <c r="F95" s="34"/>
    </row>
    <row r="96" spans="1:6" x14ac:dyDescent="0.35">
      <c r="A96" s="25" t="str">
        <f>A40</f>
        <v>Nuclear - New</v>
      </c>
      <c r="B96" s="26">
        <f t="shared" ref="B96:F105" si="10">B3*($D40*$E$40)</f>
        <v>0</v>
      </c>
      <c r="C96" s="26">
        <f t="shared" si="10"/>
        <v>0</v>
      </c>
      <c r="D96" s="26">
        <f t="shared" si="10"/>
        <v>0</v>
      </c>
      <c r="E96" s="26">
        <f t="shared" si="10"/>
        <v>0</v>
      </c>
      <c r="F96" s="44">
        <f t="shared" si="10"/>
        <v>0</v>
      </c>
    </row>
    <row r="97" spans="1:6" x14ac:dyDescent="0.35">
      <c r="A97" s="25" t="str">
        <f>A41</f>
        <v>Nuclear-Existing</v>
      </c>
      <c r="B97" s="26">
        <f t="shared" si="10"/>
        <v>0</v>
      </c>
      <c r="C97" s="26">
        <f t="shared" si="10"/>
        <v>0</v>
      </c>
      <c r="D97" s="26">
        <f t="shared" si="10"/>
        <v>0</v>
      </c>
      <c r="E97" s="26">
        <f t="shared" si="10"/>
        <v>0</v>
      </c>
      <c r="F97" s="44">
        <f t="shared" si="10"/>
        <v>0</v>
      </c>
    </row>
    <row r="98" spans="1:6" x14ac:dyDescent="0.35">
      <c r="A98" s="25" t="str">
        <f>A42</f>
        <v>Coal - New</v>
      </c>
      <c r="B98" s="26">
        <f t="shared" si="10"/>
        <v>0</v>
      </c>
      <c r="C98" s="26">
        <f t="shared" si="10"/>
        <v>0</v>
      </c>
      <c r="D98" s="26">
        <f t="shared" si="10"/>
        <v>0</v>
      </c>
      <c r="E98" s="26">
        <f t="shared" si="10"/>
        <v>0</v>
      </c>
      <c r="F98" s="44">
        <f t="shared" si="10"/>
        <v>0</v>
      </c>
    </row>
    <row r="99" spans="1:6" x14ac:dyDescent="0.35">
      <c r="A99" s="25" t="str">
        <f>A43</f>
        <v>Coal - Existing</v>
      </c>
      <c r="B99" s="26">
        <f t="shared" si="10"/>
        <v>0</v>
      </c>
      <c r="C99" s="26">
        <f t="shared" si="10"/>
        <v>0</v>
      </c>
      <c r="D99" s="26">
        <f t="shared" si="10"/>
        <v>0</v>
      </c>
      <c r="E99" s="26">
        <f t="shared" si="10"/>
        <v>0</v>
      </c>
      <c r="F99" s="44">
        <f t="shared" si="10"/>
        <v>0</v>
      </c>
    </row>
    <row r="100" spans="1:6" x14ac:dyDescent="0.35">
      <c r="A100" s="25" t="str">
        <f>A44</f>
        <v>Coal - CCS</v>
      </c>
      <c r="B100" s="26">
        <f t="shared" si="10"/>
        <v>0</v>
      </c>
      <c r="C100" s="26">
        <f t="shared" si="10"/>
        <v>0</v>
      </c>
      <c r="D100" s="26">
        <f t="shared" si="10"/>
        <v>0</v>
      </c>
      <c r="E100" s="26">
        <f t="shared" si="10"/>
        <v>0</v>
      </c>
      <c r="F100" s="44">
        <f t="shared" si="10"/>
        <v>0</v>
      </c>
    </row>
    <row r="101" spans="1:6" x14ac:dyDescent="0.35">
      <c r="A101" s="25" t="str">
        <f t="shared" ref="A101:A105" si="11">A45</f>
        <v>Natural Gas - New</v>
      </c>
      <c r="B101" s="26">
        <f t="shared" si="10"/>
        <v>0</v>
      </c>
      <c r="C101" s="26">
        <f t="shared" si="10"/>
        <v>0</v>
      </c>
      <c r="D101" s="26">
        <f t="shared" si="10"/>
        <v>0</v>
      </c>
      <c r="E101" s="26">
        <f t="shared" si="10"/>
        <v>0</v>
      </c>
      <c r="F101" s="44">
        <f t="shared" si="10"/>
        <v>0</v>
      </c>
    </row>
    <row r="102" spans="1:6" x14ac:dyDescent="0.35">
      <c r="A102" s="25" t="str">
        <f t="shared" si="11"/>
        <v>Natural Gas - Existing</v>
      </c>
      <c r="B102" s="26">
        <f t="shared" si="10"/>
        <v>0</v>
      </c>
      <c r="C102" s="26">
        <f t="shared" si="10"/>
        <v>0</v>
      </c>
      <c r="D102" s="26">
        <f t="shared" si="10"/>
        <v>0</v>
      </c>
      <c r="E102" s="26">
        <f t="shared" si="10"/>
        <v>0</v>
      </c>
      <c r="F102" s="44">
        <f t="shared" si="10"/>
        <v>0</v>
      </c>
    </row>
    <row r="103" spans="1:6" x14ac:dyDescent="0.35">
      <c r="A103" s="25" t="str">
        <f t="shared" si="11"/>
        <v>Wind Small</v>
      </c>
      <c r="B103" s="26">
        <f t="shared" si="10"/>
        <v>0</v>
      </c>
      <c r="C103" s="26">
        <f t="shared" si="10"/>
        <v>0</v>
      </c>
      <c r="D103" s="26">
        <f t="shared" si="10"/>
        <v>0</v>
      </c>
      <c r="E103" s="26">
        <f t="shared" si="10"/>
        <v>0</v>
      </c>
      <c r="F103" s="44">
        <f t="shared" si="10"/>
        <v>0</v>
      </c>
    </row>
    <row r="104" spans="1:6" x14ac:dyDescent="0.35">
      <c r="A104" s="25" t="str">
        <f t="shared" si="11"/>
        <v>Wind Large</v>
      </c>
      <c r="B104" s="26">
        <f t="shared" si="10"/>
        <v>0</v>
      </c>
      <c r="C104" s="26">
        <f t="shared" si="10"/>
        <v>0</v>
      </c>
      <c r="D104" s="26">
        <f t="shared" si="10"/>
        <v>0</v>
      </c>
      <c r="E104" s="26">
        <f t="shared" si="10"/>
        <v>0</v>
      </c>
      <c r="F104" s="44">
        <f t="shared" si="10"/>
        <v>0</v>
      </c>
    </row>
    <row r="105" spans="1:6" x14ac:dyDescent="0.35">
      <c r="A105" s="25" t="str">
        <f t="shared" si="11"/>
        <v>Wind with Battery</v>
      </c>
      <c r="B105" s="26">
        <f t="shared" si="10"/>
        <v>0</v>
      </c>
      <c r="C105" s="26">
        <f t="shared" si="10"/>
        <v>0</v>
      </c>
      <c r="D105" s="26">
        <f t="shared" si="10"/>
        <v>0</v>
      </c>
      <c r="E105" s="26">
        <f t="shared" si="10"/>
        <v>0</v>
      </c>
      <c r="F105" s="44">
        <f t="shared" si="10"/>
        <v>0</v>
      </c>
    </row>
    <row r="106" spans="1:6" x14ac:dyDescent="0.35">
      <c r="A106" s="25" t="str">
        <f t="shared" ref="A106:A111" si="12">A50</f>
        <v>Solar Small</v>
      </c>
      <c r="B106" s="26">
        <f t="shared" ref="B106:F111" si="13">B13*($D50*$E$40)</f>
        <v>0</v>
      </c>
      <c r="C106" s="26">
        <f t="shared" si="13"/>
        <v>0</v>
      </c>
      <c r="D106" s="26">
        <f t="shared" si="13"/>
        <v>0</v>
      </c>
      <c r="E106" s="26">
        <f t="shared" si="13"/>
        <v>0</v>
      </c>
      <c r="F106" s="44">
        <f t="shared" si="13"/>
        <v>0</v>
      </c>
    </row>
    <row r="107" spans="1:6" x14ac:dyDescent="0.35">
      <c r="A107" s="25" t="str">
        <f t="shared" si="12"/>
        <v>Solar Large</v>
      </c>
      <c r="B107" s="26">
        <f t="shared" si="13"/>
        <v>0</v>
      </c>
      <c r="C107" s="26">
        <f t="shared" si="13"/>
        <v>0</v>
      </c>
      <c r="D107" s="26">
        <f t="shared" si="13"/>
        <v>0</v>
      </c>
      <c r="E107" s="26">
        <f t="shared" si="13"/>
        <v>0</v>
      </c>
      <c r="F107" s="44">
        <f t="shared" si="13"/>
        <v>0</v>
      </c>
    </row>
    <row r="108" spans="1:6" x14ac:dyDescent="0.35">
      <c r="A108" s="25" t="str">
        <f t="shared" si="12"/>
        <v>Solar with Battery</v>
      </c>
      <c r="B108" s="26">
        <f t="shared" si="13"/>
        <v>0</v>
      </c>
      <c r="C108" s="26">
        <f t="shared" si="13"/>
        <v>0</v>
      </c>
      <c r="D108" s="26">
        <f t="shared" si="13"/>
        <v>0</v>
      </c>
      <c r="E108" s="26">
        <f t="shared" si="13"/>
        <v>0</v>
      </c>
      <c r="F108" s="44">
        <f t="shared" si="13"/>
        <v>0</v>
      </c>
    </row>
    <row r="109" spans="1:6" x14ac:dyDescent="0.35">
      <c r="A109" s="25" t="str">
        <f t="shared" si="12"/>
        <v>Biomass Large</v>
      </c>
      <c r="B109" s="26">
        <f t="shared" si="13"/>
        <v>0</v>
      </c>
      <c r="C109" s="26">
        <f t="shared" si="13"/>
        <v>0</v>
      </c>
      <c r="D109" s="26">
        <f t="shared" si="13"/>
        <v>0</v>
      </c>
      <c r="E109" s="26">
        <f t="shared" si="13"/>
        <v>0</v>
      </c>
      <c r="F109" s="44">
        <f t="shared" si="13"/>
        <v>0</v>
      </c>
    </row>
    <row r="110" spans="1:6" x14ac:dyDescent="0.35">
      <c r="A110" s="25" t="str">
        <f t="shared" si="12"/>
        <v>Efficiency Small</v>
      </c>
      <c r="B110" s="26">
        <f t="shared" si="13"/>
        <v>0</v>
      </c>
      <c r="C110" s="26">
        <f t="shared" si="13"/>
        <v>0</v>
      </c>
      <c r="D110" s="26">
        <f t="shared" si="13"/>
        <v>0</v>
      </c>
      <c r="E110" s="26">
        <f t="shared" si="13"/>
        <v>0</v>
      </c>
      <c r="F110" s="44">
        <f t="shared" si="13"/>
        <v>0</v>
      </c>
    </row>
    <row r="111" spans="1:6" x14ac:dyDescent="0.35">
      <c r="A111" s="28" t="str">
        <f t="shared" si="12"/>
        <v>Efficiency Large</v>
      </c>
      <c r="B111" s="29">
        <f t="shared" si="13"/>
        <v>0</v>
      </c>
      <c r="C111" s="29">
        <f t="shared" si="13"/>
        <v>0</v>
      </c>
      <c r="D111" s="29">
        <f t="shared" si="13"/>
        <v>0</v>
      </c>
      <c r="E111" s="29">
        <f t="shared" si="13"/>
        <v>0</v>
      </c>
      <c r="F111" s="45">
        <f t="shared" si="13"/>
        <v>0</v>
      </c>
    </row>
    <row r="112" spans="1:6" x14ac:dyDescent="0.35">
      <c r="B112" s="24"/>
      <c r="C112" s="24"/>
      <c r="D112" s="24"/>
      <c r="E112" s="24"/>
      <c r="F112" s="24"/>
    </row>
    <row r="113" spans="1:6" x14ac:dyDescent="0.35">
      <c r="A113" s="43" t="s">
        <v>58</v>
      </c>
      <c r="B113" s="23"/>
      <c r="C113" s="23"/>
      <c r="D113" s="23"/>
      <c r="E113" s="23"/>
      <c r="F113" s="34"/>
    </row>
    <row r="114" spans="1:6" x14ac:dyDescent="0.35">
      <c r="A114" s="25" t="str">
        <f>A40</f>
        <v>Nuclear - New</v>
      </c>
      <c r="B114" s="30">
        <f t="shared" ref="B114:F123" si="14">B3*$F40</f>
        <v>0</v>
      </c>
      <c r="C114" s="30">
        <f t="shared" si="14"/>
        <v>0</v>
      </c>
      <c r="D114" s="30">
        <f t="shared" si="14"/>
        <v>0</v>
      </c>
      <c r="E114" s="30">
        <f t="shared" si="14"/>
        <v>0</v>
      </c>
      <c r="F114" s="31">
        <f t="shared" si="14"/>
        <v>0</v>
      </c>
    </row>
    <row r="115" spans="1:6" x14ac:dyDescent="0.35">
      <c r="A115" s="25" t="str">
        <f>A41</f>
        <v>Nuclear-Existing</v>
      </c>
      <c r="B115" s="30">
        <f t="shared" si="14"/>
        <v>0</v>
      </c>
      <c r="C115" s="30">
        <f t="shared" si="14"/>
        <v>0</v>
      </c>
      <c r="D115" s="30">
        <f t="shared" si="14"/>
        <v>0</v>
      </c>
      <c r="E115" s="30">
        <f t="shared" si="14"/>
        <v>0</v>
      </c>
      <c r="F115" s="31">
        <f t="shared" si="14"/>
        <v>0</v>
      </c>
    </row>
    <row r="116" spans="1:6" x14ac:dyDescent="0.35">
      <c r="A116" s="25" t="str">
        <f>A42</f>
        <v>Coal - New</v>
      </c>
      <c r="B116" s="30">
        <f t="shared" si="14"/>
        <v>0</v>
      </c>
      <c r="C116" s="30">
        <f t="shared" si="14"/>
        <v>0</v>
      </c>
      <c r="D116" s="30">
        <f t="shared" si="14"/>
        <v>0</v>
      </c>
      <c r="E116" s="30">
        <f t="shared" si="14"/>
        <v>0</v>
      </c>
      <c r="F116" s="31">
        <f t="shared" si="14"/>
        <v>0</v>
      </c>
    </row>
    <row r="117" spans="1:6" x14ac:dyDescent="0.35">
      <c r="A117" s="25" t="str">
        <f>A43</f>
        <v>Coal - Existing</v>
      </c>
      <c r="B117" s="30">
        <f t="shared" si="14"/>
        <v>0</v>
      </c>
      <c r="C117" s="30">
        <f t="shared" si="14"/>
        <v>0</v>
      </c>
      <c r="D117" s="30">
        <f t="shared" si="14"/>
        <v>0</v>
      </c>
      <c r="E117" s="30">
        <f t="shared" si="14"/>
        <v>0</v>
      </c>
      <c r="F117" s="31">
        <f t="shared" si="14"/>
        <v>0</v>
      </c>
    </row>
    <row r="118" spans="1:6" x14ac:dyDescent="0.35">
      <c r="A118" s="25" t="str">
        <f>A44</f>
        <v>Coal - CCS</v>
      </c>
      <c r="B118" s="30">
        <f t="shared" si="14"/>
        <v>0</v>
      </c>
      <c r="C118" s="30">
        <f t="shared" si="14"/>
        <v>0</v>
      </c>
      <c r="D118" s="30">
        <f t="shared" si="14"/>
        <v>0</v>
      </c>
      <c r="E118" s="30">
        <f t="shared" si="14"/>
        <v>0</v>
      </c>
      <c r="F118" s="31">
        <f t="shared" si="14"/>
        <v>0</v>
      </c>
    </row>
    <row r="119" spans="1:6" x14ac:dyDescent="0.35">
      <c r="A119" s="25" t="str">
        <f t="shared" ref="A119:A121" si="15">A45</f>
        <v>Natural Gas - New</v>
      </c>
      <c r="B119" s="30">
        <f t="shared" si="14"/>
        <v>0</v>
      </c>
      <c r="C119" s="30">
        <f t="shared" si="14"/>
        <v>0</v>
      </c>
      <c r="D119" s="30">
        <f t="shared" si="14"/>
        <v>0</v>
      </c>
      <c r="E119" s="30">
        <f t="shared" si="14"/>
        <v>0</v>
      </c>
      <c r="F119" s="31">
        <f t="shared" si="14"/>
        <v>0</v>
      </c>
    </row>
    <row r="120" spans="1:6" x14ac:dyDescent="0.35">
      <c r="A120" s="25" t="str">
        <f t="shared" si="15"/>
        <v>Natural Gas - Existing</v>
      </c>
      <c r="B120" s="30">
        <f t="shared" si="14"/>
        <v>0</v>
      </c>
      <c r="C120" s="30">
        <f t="shared" si="14"/>
        <v>0</v>
      </c>
      <c r="D120" s="30">
        <f t="shared" si="14"/>
        <v>0</v>
      </c>
      <c r="E120" s="30">
        <f t="shared" si="14"/>
        <v>0</v>
      </c>
      <c r="F120" s="31">
        <f t="shared" si="14"/>
        <v>0</v>
      </c>
    </row>
    <row r="121" spans="1:6" x14ac:dyDescent="0.35">
      <c r="A121" s="25" t="str">
        <f t="shared" si="15"/>
        <v>Wind Small</v>
      </c>
      <c r="B121" s="30">
        <f t="shared" si="14"/>
        <v>0</v>
      </c>
      <c r="C121" s="30">
        <f t="shared" si="14"/>
        <v>0</v>
      </c>
      <c r="D121" s="30">
        <f t="shared" si="14"/>
        <v>0</v>
      </c>
      <c r="E121" s="30">
        <f t="shared" si="14"/>
        <v>0</v>
      </c>
      <c r="F121" s="31">
        <f t="shared" si="14"/>
        <v>0</v>
      </c>
    </row>
    <row r="122" spans="1:6" x14ac:dyDescent="0.35">
      <c r="A122" s="25" t="str">
        <f t="shared" ref="A122:A129" si="16">A48</f>
        <v>Wind Large</v>
      </c>
      <c r="B122" s="30">
        <f t="shared" si="14"/>
        <v>0</v>
      </c>
      <c r="C122" s="30">
        <f t="shared" si="14"/>
        <v>0</v>
      </c>
      <c r="D122" s="30">
        <f t="shared" si="14"/>
        <v>0</v>
      </c>
      <c r="E122" s="30">
        <f t="shared" si="14"/>
        <v>0</v>
      </c>
      <c r="F122" s="31">
        <f t="shared" si="14"/>
        <v>0</v>
      </c>
    </row>
    <row r="123" spans="1:6" x14ac:dyDescent="0.35">
      <c r="A123" s="25" t="str">
        <f t="shared" si="16"/>
        <v>Wind with Battery</v>
      </c>
      <c r="B123" s="30">
        <f t="shared" si="14"/>
        <v>0</v>
      </c>
      <c r="C123" s="30">
        <f t="shared" si="14"/>
        <v>0</v>
      </c>
      <c r="D123" s="30">
        <f t="shared" si="14"/>
        <v>0</v>
      </c>
      <c r="E123" s="30">
        <f t="shared" si="14"/>
        <v>0</v>
      </c>
      <c r="F123" s="31">
        <f t="shared" si="14"/>
        <v>0</v>
      </c>
    </row>
    <row r="124" spans="1:6" x14ac:dyDescent="0.35">
      <c r="A124" s="25" t="str">
        <f t="shared" si="16"/>
        <v>Solar Small</v>
      </c>
      <c r="B124" s="30">
        <f t="shared" ref="B124:F129" si="17">B13*$F50</f>
        <v>0</v>
      </c>
      <c r="C124" s="30">
        <f t="shared" si="17"/>
        <v>0</v>
      </c>
      <c r="D124" s="30">
        <f t="shared" si="17"/>
        <v>0</v>
      </c>
      <c r="E124" s="30">
        <f t="shared" si="17"/>
        <v>0</v>
      </c>
      <c r="F124" s="31">
        <f t="shared" si="17"/>
        <v>0</v>
      </c>
    </row>
    <row r="125" spans="1:6" x14ac:dyDescent="0.35">
      <c r="A125" s="25" t="str">
        <f t="shared" si="16"/>
        <v>Solar Large</v>
      </c>
      <c r="B125" s="30">
        <f t="shared" si="17"/>
        <v>0</v>
      </c>
      <c r="C125" s="30">
        <f t="shared" si="17"/>
        <v>0</v>
      </c>
      <c r="D125" s="30">
        <f t="shared" si="17"/>
        <v>0</v>
      </c>
      <c r="E125" s="30">
        <f t="shared" si="17"/>
        <v>0</v>
      </c>
      <c r="F125" s="31">
        <f t="shared" si="17"/>
        <v>0</v>
      </c>
    </row>
    <row r="126" spans="1:6" x14ac:dyDescent="0.35">
      <c r="A126" s="25" t="str">
        <f t="shared" si="16"/>
        <v>Solar with Battery</v>
      </c>
      <c r="B126" s="30">
        <f t="shared" si="17"/>
        <v>0</v>
      </c>
      <c r="C126" s="30">
        <f t="shared" si="17"/>
        <v>0</v>
      </c>
      <c r="D126" s="30">
        <f t="shared" si="17"/>
        <v>0</v>
      </c>
      <c r="E126" s="30">
        <f t="shared" si="17"/>
        <v>0</v>
      </c>
      <c r="F126" s="31">
        <f t="shared" si="17"/>
        <v>0</v>
      </c>
    </row>
    <row r="127" spans="1:6" x14ac:dyDescent="0.35">
      <c r="A127" s="25" t="str">
        <f t="shared" si="16"/>
        <v>Biomass Large</v>
      </c>
      <c r="B127" s="30">
        <f t="shared" si="17"/>
        <v>0</v>
      </c>
      <c r="C127" s="30">
        <f t="shared" si="17"/>
        <v>0</v>
      </c>
      <c r="D127" s="30">
        <f t="shared" si="17"/>
        <v>0</v>
      </c>
      <c r="E127" s="30">
        <f t="shared" si="17"/>
        <v>0</v>
      </c>
      <c r="F127" s="31">
        <f t="shared" si="17"/>
        <v>0</v>
      </c>
    </row>
    <row r="128" spans="1:6" x14ac:dyDescent="0.35">
      <c r="A128" s="25" t="str">
        <f t="shared" si="16"/>
        <v>Efficiency Small</v>
      </c>
      <c r="B128" s="30">
        <f t="shared" si="17"/>
        <v>0</v>
      </c>
      <c r="C128" s="30">
        <f t="shared" si="17"/>
        <v>0</v>
      </c>
      <c r="D128" s="30">
        <f t="shared" si="17"/>
        <v>0</v>
      </c>
      <c r="E128" s="30">
        <f t="shared" si="17"/>
        <v>0</v>
      </c>
      <c r="F128" s="31">
        <f t="shared" si="17"/>
        <v>0</v>
      </c>
    </row>
    <row r="129" spans="1:6" x14ac:dyDescent="0.35">
      <c r="A129" s="28" t="str">
        <f t="shared" si="16"/>
        <v>Efficiency Large</v>
      </c>
      <c r="B129" s="32">
        <f t="shared" si="17"/>
        <v>0</v>
      </c>
      <c r="C129" s="32">
        <f t="shared" si="17"/>
        <v>0</v>
      </c>
      <c r="D129" s="32">
        <f t="shared" si="17"/>
        <v>0</v>
      </c>
      <c r="E129" s="32">
        <f t="shared" si="17"/>
        <v>0</v>
      </c>
      <c r="F129" s="33">
        <f t="shared" si="17"/>
        <v>0</v>
      </c>
    </row>
    <row r="131" spans="1:6" x14ac:dyDescent="0.35">
      <c r="A131" s="43" t="s">
        <v>59</v>
      </c>
      <c r="B131" s="23"/>
      <c r="C131" s="23"/>
      <c r="D131" s="23"/>
      <c r="E131" s="23"/>
      <c r="F131" s="34"/>
    </row>
    <row r="132" spans="1:6" x14ac:dyDescent="0.35">
      <c r="A132" s="25" t="str">
        <f>A40</f>
        <v>Nuclear - New</v>
      </c>
      <c r="B132" s="30">
        <f t="shared" ref="B132:F141" si="18">B3*$H40</f>
        <v>0</v>
      </c>
      <c r="C132" s="30">
        <f t="shared" si="18"/>
        <v>0</v>
      </c>
      <c r="D132" s="30">
        <f t="shared" si="18"/>
        <v>0</v>
      </c>
      <c r="E132" s="30">
        <f t="shared" si="18"/>
        <v>0</v>
      </c>
      <c r="F132" s="31">
        <f t="shared" si="18"/>
        <v>0</v>
      </c>
    </row>
    <row r="133" spans="1:6" x14ac:dyDescent="0.35">
      <c r="A133" s="25" t="str">
        <f>A41</f>
        <v>Nuclear-Existing</v>
      </c>
      <c r="B133" s="30">
        <f t="shared" si="18"/>
        <v>0</v>
      </c>
      <c r="C133" s="30">
        <f t="shared" si="18"/>
        <v>0</v>
      </c>
      <c r="D133" s="30">
        <f t="shared" si="18"/>
        <v>0</v>
      </c>
      <c r="E133" s="30">
        <f t="shared" si="18"/>
        <v>0</v>
      </c>
      <c r="F133" s="31">
        <f t="shared" si="18"/>
        <v>0</v>
      </c>
    </row>
    <row r="134" spans="1:6" x14ac:dyDescent="0.35">
      <c r="A134" s="25" t="str">
        <f>A42</f>
        <v>Coal - New</v>
      </c>
      <c r="B134" s="30">
        <f t="shared" si="18"/>
        <v>0</v>
      </c>
      <c r="C134" s="30">
        <f t="shared" si="18"/>
        <v>0</v>
      </c>
      <c r="D134" s="30">
        <f t="shared" si="18"/>
        <v>0</v>
      </c>
      <c r="E134" s="30">
        <f t="shared" si="18"/>
        <v>0</v>
      </c>
      <c r="F134" s="31">
        <f t="shared" si="18"/>
        <v>0</v>
      </c>
    </row>
    <row r="135" spans="1:6" x14ac:dyDescent="0.35">
      <c r="A135" s="25" t="str">
        <f>A43</f>
        <v>Coal - Existing</v>
      </c>
      <c r="B135" s="30">
        <f t="shared" si="18"/>
        <v>0</v>
      </c>
      <c r="C135" s="30">
        <f t="shared" si="18"/>
        <v>0</v>
      </c>
      <c r="D135" s="30">
        <f t="shared" si="18"/>
        <v>0</v>
      </c>
      <c r="E135" s="30">
        <f t="shared" si="18"/>
        <v>0</v>
      </c>
      <c r="F135" s="31">
        <f>F6*$H43</f>
        <v>0</v>
      </c>
    </row>
    <row r="136" spans="1:6" x14ac:dyDescent="0.35">
      <c r="A136" s="25" t="str">
        <f>A44</f>
        <v>Coal - CCS</v>
      </c>
      <c r="B136" s="30">
        <f t="shared" si="18"/>
        <v>0</v>
      </c>
      <c r="C136" s="30">
        <f t="shared" si="18"/>
        <v>0</v>
      </c>
      <c r="D136" s="30">
        <f t="shared" si="18"/>
        <v>0</v>
      </c>
      <c r="E136" s="30">
        <f t="shared" si="18"/>
        <v>0</v>
      </c>
      <c r="F136" s="31">
        <f t="shared" si="18"/>
        <v>0</v>
      </c>
    </row>
    <row r="137" spans="1:6" x14ac:dyDescent="0.35">
      <c r="A137" s="25" t="str">
        <f t="shared" ref="A137:A139" si="19">A45</f>
        <v>Natural Gas - New</v>
      </c>
      <c r="B137" s="30">
        <f t="shared" si="18"/>
        <v>0</v>
      </c>
      <c r="C137" s="30">
        <f t="shared" si="18"/>
        <v>0</v>
      </c>
      <c r="D137" s="30">
        <f t="shared" si="18"/>
        <v>0</v>
      </c>
      <c r="E137" s="30">
        <f t="shared" si="18"/>
        <v>0</v>
      </c>
      <c r="F137" s="31">
        <f t="shared" si="18"/>
        <v>0</v>
      </c>
    </row>
    <row r="138" spans="1:6" x14ac:dyDescent="0.35">
      <c r="A138" s="25" t="str">
        <f t="shared" si="19"/>
        <v>Natural Gas - Existing</v>
      </c>
      <c r="B138" s="30">
        <f t="shared" si="18"/>
        <v>0</v>
      </c>
      <c r="C138" s="30">
        <f t="shared" si="18"/>
        <v>0</v>
      </c>
      <c r="D138" s="30">
        <f t="shared" si="18"/>
        <v>0</v>
      </c>
      <c r="E138" s="30">
        <f t="shared" si="18"/>
        <v>0</v>
      </c>
      <c r="F138" s="31">
        <f t="shared" si="18"/>
        <v>0</v>
      </c>
    </row>
    <row r="139" spans="1:6" x14ac:dyDescent="0.35">
      <c r="A139" s="25" t="str">
        <f t="shared" si="19"/>
        <v>Wind Small</v>
      </c>
      <c r="B139" s="30">
        <f t="shared" si="18"/>
        <v>0</v>
      </c>
      <c r="C139" s="30">
        <f t="shared" si="18"/>
        <v>0</v>
      </c>
      <c r="D139" s="30">
        <f t="shared" si="18"/>
        <v>0</v>
      </c>
      <c r="E139" s="30">
        <f t="shared" si="18"/>
        <v>0</v>
      </c>
      <c r="F139" s="31">
        <f t="shared" si="18"/>
        <v>0</v>
      </c>
    </row>
    <row r="140" spans="1:6" x14ac:dyDescent="0.35">
      <c r="A140" s="25" t="str">
        <f t="shared" ref="A140:A147" si="20">A48</f>
        <v>Wind Large</v>
      </c>
      <c r="B140" s="30">
        <f t="shared" si="18"/>
        <v>0</v>
      </c>
      <c r="C140" s="30">
        <f t="shared" si="18"/>
        <v>0</v>
      </c>
      <c r="D140" s="30">
        <f t="shared" si="18"/>
        <v>0</v>
      </c>
      <c r="E140" s="30">
        <f t="shared" si="18"/>
        <v>0</v>
      </c>
      <c r="F140" s="31">
        <f t="shared" si="18"/>
        <v>0</v>
      </c>
    </row>
    <row r="141" spans="1:6" x14ac:dyDescent="0.35">
      <c r="A141" s="25" t="str">
        <f t="shared" si="20"/>
        <v>Wind with Battery</v>
      </c>
      <c r="B141" s="30">
        <f t="shared" si="18"/>
        <v>0</v>
      </c>
      <c r="C141" s="30">
        <f t="shared" si="18"/>
        <v>0</v>
      </c>
      <c r="D141" s="30">
        <f t="shared" si="18"/>
        <v>0</v>
      </c>
      <c r="E141" s="30">
        <f t="shared" si="18"/>
        <v>0</v>
      </c>
      <c r="F141" s="31">
        <f t="shared" si="18"/>
        <v>0</v>
      </c>
    </row>
    <row r="142" spans="1:6" x14ac:dyDescent="0.35">
      <c r="A142" s="25" t="str">
        <f t="shared" si="20"/>
        <v>Solar Small</v>
      </c>
      <c r="B142" s="30">
        <f t="shared" ref="B142:F147" si="21">B13*$H50</f>
        <v>0</v>
      </c>
      <c r="C142" s="30">
        <f t="shared" si="21"/>
        <v>0</v>
      </c>
      <c r="D142" s="30">
        <f t="shared" si="21"/>
        <v>0</v>
      </c>
      <c r="E142" s="30">
        <f t="shared" si="21"/>
        <v>0</v>
      </c>
      <c r="F142" s="31">
        <f t="shared" si="21"/>
        <v>0</v>
      </c>
    </row>
    <row r="143" spans="1:6" x14ac:dyDescent="0.35">
      <c r="A143" s="25" t="str">
        <f t="shared" si="20"/>
        <v>Solar Large</v>
      </c>
      <c r="B143" s="30">
        <f t="shared" si="21"/>
        <v>0</v>
      </c>
      <c r="C143" s="30">
        <f t="shared" si="21"/>
        <v>0</v>
      </c>
      <c r="D143" s="30">
        <f t="shared" si="21"/>
        <v>0</v>
      </c>
      <c r="E143" s="30">
        <f t="shared" si="21"/>
        <v>0</v>
      </c>
      <c r="F143" s="31">
        <f t="shared" si="21"/>
        <v>0</v>
      </c>
    </row>
    <row r="144" spans="1:6" x14ac:dyDescent="0.35">
      <c r="A144" s="25" t="str">
        <f t="shared" si="20"/>
        <v>Solar with Battery</v>
      </c>
      <c r="B144" s="30">
        <f t="shared" si="21"/>
        <v>0</v>
      </c>
      <c r="C144" s="30">
        <f t="shared" si="21"/>
        <v>0</v>
      </c>
      <c r="D144" s="30">
        <f t="shared" si="21"/>
        <v>0</v>
      </c>
      <c r="E144" s="30">
        <f t="shared" si="21"/>
        <v>0</v>
      </c>
      <c r="F144" s="31">
        <f t="shared" si="21"/>
        <v>0</v>
      </c>
    </row>
    <row r="145" spans="1:6" x14ac:dyDescent="0.35">
      <c r="A145" s="25" t="str">
        <f t="shared" si="20"/>
        <v>Biomass Large</v>
      </c>
      <c r="B145" s="30">
        <f t="shared" si="21"/>
        <v>0</v>
      </c>
      <c r="C145" s="30">
        <f t="shared" si="21"/>
        <v>0</v>
      </c>
      <c r="D145" s="30">
        <f t="shared" si="21"/>
        <v>0</v>
      </c>
      <c r="E145" s="30">
        <f t="shared" si="21"/>
        <v>0</v>
      </c>
      <c r="F145" s="31">
        <f t="shared" si="21"/>
        <v>0</v>
      </c>
    </row>
    <row r="146" spans="1:6" x14ac:dyDescent="0.35">
      <c r="A146" s="25" t="str">
        <f t="shared" si="20"/>
        <v>Efficiency Small</v>
      </c>
      <c r="B146" s="30">
        <f t="shared" si="21"/>
        <v>0</v>
      </c>
      <c r="C146" s="30">
        <f t="shared" si="21"/>
        <v>0</v>
      </c>
      <c r="D146" s="30">
        <f t="shared" si="21"/>
        <v>0</v>
      </c>
      <c r="E146" s="30">
        <f t="shared" si="21"/>
        <v>0</v>
      </c>
      <c r="F146" s="31">
        <f t="shared" si="21"/>
        <v>0</v>
      </c>
    </row>
    <row r="147" spans="1:6" x14ac:dyDescent="0.35">
      <c r="A147" s="28" t="str">
        <f t="shared" si="20"/>
        <v>Efficiency Large</v>
      </c>
      <c r="B147" s="32">
        <f t="shared" si="21"/>
        <v>0</v>
      </c>
      <c r="C147" s="32">
        <f t="shared" si="21"/>
        <v>0</v>
      </c>
      <c r="D147" s="32">
        <f t="shared" si="21"/>
        <v>0</v>
      </c>
      <c r="E147" s="32">
        <f t="shared" si="21"/>
        <v>0</v>
      </c>
      <c r="F147" s="33">
        <f t="shared" si="21"/>
        <v>0</v>
      </c>
    </row>
  </sheetData>
  <mergeCells count="1">
    <mergeCell ref="H2:M2"/>
  </mergeCells>
  <phoneticPr fontId="16" type="noConversion"/>
  <conditionalFormatting sqref="B23:F23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:F26">
    <cfRule type="cellIs" dxfId="1" priority="2" operator="greaterThanOrEqual">
      <formula>$H$26</formula>
    </cfRule>
  </conditionalFormatting>
  <conditionalFormatting sqref="B25:F25">
    <cfRule type="cellIs" dxfId="0" priority="1" operator="greaterThanOrEqual">
      <formula>$H$25</formula>
    </cfRule>
  </conditionalFormatting>
  <pageMargins left="0.7" right="0.7" top="0.75" bottom="0.75" header="0.3" footer="0.3"/>
  <pageSetup scale="1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" id="{BA6CD467-BD00-4612-B050-332A3A71CC23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B29:F30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2AF6C-EA96-4865-9C2C-54AB7C29832E}">
  <dimension ref="B1:H18"/>
  <sheetViews>
    <sheetView showGridLines="0" zoomScale="50" zoomScaleNormal="50" workbookViewId="0">
      <selection activeCell="K4" sqref="K4"/>
    </sheetView>
  </sheetViews>
  <sheetFormatPr defaultRowHeight="14.5" x14ac:dyDescent="0.35"/>
  <cols>
    <col min="1" max="1" width="3.26953125" customWidth="1"/>
    <col min="2" max="2" width="47.1796875" customWidth="1"/>
    <col min="3" max="8" width="19.6328125" customWidth="1"/>
    <col min="9" max="9" width="2.1796875" customWidth="1"/>
  </cols>
  <sheetData>
    <row r="1" spans="2:8" ht="15" thickBot="1" x14ac:dyDescent="0.4"/>
    <row r="2" spans="2:8" ht="93.5" thickBot="1" x14ac:dyDescent="0.75">
      <c r="B2" s="158"/>
      <c r="C2" s="159" t="s">
        <v>82</v>
      </c>
      <c r="D2" s="160" t="s">
        <v>83</v>
      </c>
      <c r="E2" s="159" t="s">
        <v>84</v>
      </c>
      <c r="F2" s="161" t="s">
        <v>46</v>
      </c>
      <c r="G2" s="162" t="s">
        <v>49</v>
      </c>
      <c r="H2" s="310" t="s">
        <v>110</v>
      </c>
    </row>
    <row r="3" spans="2:8" ht="31" x14ac:dyDescent="0.7">
      <c r="B3" s="135" t="s">
        <v>8</v>
      </c>
      <c r="C3" s="163">
        <v>64</v>
      </c>
      <c r="D3" s="168">
        <v>1684</v>
      </c>
      <c r="E3" s="171">
        <v>26</v>
      </c>
      <c r="F3" s="172">
        <v>0</v>
      </c>
      <c r="G3" s="173">
        <v>0</v>
      </c>
      <c r="H3" s="311">
        <v>74</v>
      </c>
    </row>
    <row r="4" spans="2:8" ht="31" x14ac:dyDescent="0.7">
      <c r="B4" s="136" t="s">
        <v>9</v>
      </c>
      <c r="C4" s="164">
        <v>64</v>
      </c>
      <c r="D4" s="169">
        <v>168</v>
      </c>
      <c r="E4" s="174">
        <v>29</v>
      </c>
      <c r="F4" s="175">
        <v>0</v>
      </c>
      <c r="G4" s="176">
        <v>0</v>
      </c>
      <c r="H4" s="312">
        <v>74</v>
      </c>
    </row>
    <row r="5" spans="2:8" ht="31" x14ac:dyDescent="0.7">
      <c r="B5" s="137" t="s">
        <v>11</v>
      </c>
      <c r="C5" s="165">
        <v>32</v>
      </c>
      <c r="D5" s="169">
        <v>714</v>
      </c>
      <c r="E5" s="174">
        <v>14</v>
      </c>
      <c r="F5" s="175">
        <v>4.5</v>
      </c>
      <c r="G5" s="176">
        <v>4.5</v>
      </c>
      <c r="H5" s="312">
        <v>16</v>
      </c>
    </row>
    <row r="6" spans="2:8" ht="31" x14ac:dyDescent="0.7">
      <c r="B6" s="138" t="s">
        <v>13</v>
      </c>
      <c r="C6" s="165">
        <v>32</v>
      </c>
      <c r="D6" s="169">
        <v>0</v>
      </c>
      <c r="E6" s="174">
        <v>15</v>
      </c>
      <c r="F6" s="175">
        <v>4.5</v>
      </c>
      <c r="G6" s="176">
        <v>4.5</v>
      </c>
      <c r="H6" s="312">
        <v>16</v>
      </c>
    </row>
    <row r="7" spans="2:8" ht="31" x14ac:dyDescent="0.7">
      <c r="B7" s="139" t="s">
        <v>15</v>
      </c>
      <c r="C7" s="165">
        <v>32</v>
      </c>
      <c r="D7" s="169">
        <v>878</v>
      </c>
      <c r="E7" s="174">
        <v>17</v>
      </c>
      <c r="F7" s="175">
        <v>0.5</v>
      </c>
      <c r="G7" s="176">
        <v>0.5</v>
      </c>
      <c r="H7" s="312">
        <v>43</v>
      </c>
    </row>
    <row r="8" spans="2:8" ht="31" x14ac:dyDescent="0.7">
      <c r="B8" s="140" t="s">
        <v>17</v>
      </c>
      <c r="C8" s="166">
        <v>16</v>
      </c>
      <c r="D8" s="169">
        <v>63</v>
      </c>
      <c r="E8" s="174">
        <v>7</v>
      </c>
      <c r="F8" s="175">
        <v>1.2</v>
      </c>
      <c r="G8" s="176">
        <v>1.2</v>
      </c>
      <c r="H8" s="312">
        <v>4</v>
      </c>
    </row>
    <row r="9" spans="2:8" ht="31" x14ac:dyDescent="0.7">
      <c r="B9" s="141" t="s">
        <v>19</v>
      </c>
      <c r="C9" s="166">
        <v>16</v>
      </c>
      <c r="D9" s="169">
        <v>0</v>
      </c>
      <c r="E9" s="174">
        <v>7</v>
      </c>
      <c r="F9" s="175">
        <v>1.2</v>
      </c>
      <c r="G9" s="176">
        <v>1.2</v>
      </c>
      <c r="H9" s="312">
        <v>4</v>
      </c>
    </row>
    <row r="10" spans="2:8" ht="31" x14ac:dyDescent="0.7">
      <c r="B10" s="142" t="s">
        <v>20</v>
      </c>
      <c r="C10" s="147">
        <v>4</v>
      </c>
      <c r="D10" s="169">
        <v>56</v>
      </c>
      <c r="E10" s="174">
        <v>1</v>
      </c>
      <c r="F10" s="175">
        <v>0</v>
      </c>
      <c r="G10" s="176">
        <v>0</v>
      </c>
      <c r="H10" s="312">
        <v>0</v>
      </c>
    </row>
    <row r="11" spans="2:8" ht="31" x14ac:dyDescent="0.7">
      <c r="B11" s="142" t="s">
        <v>21</v>
      </c>
      <c r="C11" s="166">
        <v>16</v>
      </c>
      <c r="D11" s="169">
        <v>222</v>
      </c>
      <c r="E11" s="174">
        <v>2.6</v>
      </c>
      <c r="F11" s="175">
        <v>0</v>
      </c>
      <c r="G11" s="176">
        <v>0</v>
      </c>
      <c r="H11" s="312">
        <v>0</v>
      </c>
    </row>
    <row r="12" spans="2:8" ht="31" x14ac:dyDescent="0.7">
      <c r="B12" s="142" t="s">
        <v>22</v>
      </c>
      <c r="C12" s="166">
        <v>16</v>
      </c>
      <c r="D12" s="169">
        <v>266</v>
      </c>
      <c r="E12" s="174">
        <v>2.6</v>
      </c>
      <c r="F12" s="175">
        <v>0</v>
      </c>
      <c r="G12" s="176">
        <v>0</v>
      </c>
      <c r="H12" s="312">
        <v>0</v>
      </c>
    </row>
    <row r="13" spans="2:8" ht="31" x14ac:dyDescent="0.7">
      <c r="B13" s="143" t="s">
        <v>23</v>
      </c>
      <c r="C13" s="148">
        <v>4</v>
      </c>
      <c r="D13" s="169">
        <v>49</v>
      </c>
      <c r="E13" s="174">
        <v>1</v>
      </c>
      <c r="F13" s="175">
        <v>0</v>
      </c>
      <c r="G13" s="176">
        <v>0</v>
      </c>
      <c r="H13" s="312">
        <v>0</v>
      </c>
    </row>
    <row r="14" spans="2:8" ht="31" x14ac:dyDescent="0.7">
      <c r="B14" s="143" t="s">
        <v>24</v>
      </c>
      <c r="C14" s="166">
        <v>16</v>
      </c>
      <c r="D14" s="169">
        <v>196</v>
      </c>
      <c r="E14" s="174">
        <v>2.4</v>
      </c>
      <c r="F14" s="175">
        <v>0</v>
      </c>
      <c r="G14" s="176">
        <v>0</v>
      </c>
      <c r="H14" s="312">
        <v>0</v>
      </c>
    </row>
    <row r="15" spans="2:8" ht="31" x14ac:dyDescent="0.7">
      <c r="B15" s="143" t="s">
        <v>25</v>
      </c>
      <c r="C15" s="166">
        <v>16</v>
      </c>
      <c r="D15" s="169">
        <v>255</v>
      </c>
      <c r="E15" s="174">
        <v>2.4</v>
      </c>
      <c r="F15" s="175">
        <v>0</v>
      </c>
      <c r="G15" s="176">
        <v>0</v>
      </c>
      <c r="H15" s="312">
        <v>0</v>
      </c>
    </row>
    <row r="16" spans="2:8" ht="31.5" thickBot="1" x14ac:dyDescent="0.75">
      <c r="B16" s="144" t="s">
        <v>26</v>
      </c>
      <c r="C16" s="166">
        <v>16</v>
      </c>
      <c r="D16" s="170">
        <v>300</v>
      </c>
      <c r="E16" s="177">
        <v>14</v>
      </c>
      <c r="F16" s="178">
        <v>0</v>
      </c>
      <c r="G16" s="179">
        <v>0</v>
      </c>
      <c r="H16" s="313">
        <v>8</v>
      </c>
    </row>
    <row r="17" spans="2:8" ht="31" x14ac:dyDescent="0.7">
      <c r="B17" s="145" t="s">
        <v>27</v>
      </c>
      <c r="C17" s="153">
        <v>4</v>
      </c>
      <c r="D17" s="149">
        <v>10</v>
      </c>
      <c r="E17" s="150">
        <v>0</v>
      </c>
      <c r="F17" s="151">
        <v>0</v>
      </c>
      <c r="G17" s="152">
        <v>0</v>
      </c>
      <c r="H17" s="314">
        <v>0</v>
      </c>
    </row>
    <row r="18" spans="2:8" ht="31.5" thickBot="1" x14ac:dyDescent="0.75">
      <c r="B18" s="146" t="s">
        <v>28</v>
      </c>
      <c r="C18" s="167">
        <v>16</v>
      </c>
      <c r="D18" s="154">
        <v>40</v>
      </c>
      <c r="E18" s="155">
        <v>0</v>
      </c>
      <c r="F18" s="156">
        <v>0</v>
      </c>
      <c r="G18" s="157">
        <v>0</v>
      </c>
      <c r="H18" s="315">
        <v>0</v>
      </c>
    </row>
  </sheetData>
  <phoneticPr fontId="16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0710-6A9A-4883-8EA4-62B1B1D58E06}">
  <dimension ref="A1:E20"/>
  <sheetViews>
    <sheetView zoomScale="50" zoomScaleNormal="50" workbookViewId="0">
      <selection activeCell="G12" sqref="G12"/>
    </sheetView>
  </sheetViews>
  <sheetFormatPr defaultRowHeight="14.5" x14ac:dyDescent="0.35"/>
  <cols>
    <col min="1" max="1" width="65.36328125" customWidth="1"/>
    <col min="2" max="5" width="19.6328125" customWidth="1"/>
  </cols>
  <sheetData>
    <row r="1" spans="1:5" ht="15" thickBot="1" x14ac:dyDescent="0.4"/>
    <row r="2" spans="1:5" ht="31.5" thickBot="1" x14ac:dyDescent="0.75">
      <c r="A2" s="207" t="s">
        <v>92</v>
      </c>
      <c r="B2" s="195" t="s">
        <v>10</v>
      </c>
      <c r="C2" s="195" t="s">
        <v>12</v>
      </c>
      <c r="D2" s="195" t="s">
        <v>14</v>
      </c>
      <c r="E2" s="196" t="s">
        <v>16</v>
      </c>
    </row>
    <row r="3" spans="1:5" ht="31" x14ac:dyDescent="0.7">
      <c r="A3" s="135" t="s">
        <v>8</v>
      </c>
      <c r="B3" s="181"/>
      <c r="C3" s="168"/>
      <c r="D3" s="182"/>
      <c r="E3" s="183"/>
    </row>
    <row r="4" spans="1:5" ht="31" x14ac:dyDescent="0.7">
      <c r="A4" s="136" t="s">
        <v>9</v>
      </c>
      <c r="B4" s="147"/>
      <c r="C4" s="169"/>
      <c r="D4" s="184"/>
      <c r="E4" s="185"/>
    </row>
    <row r="5" spans="1:5" ht="31" x14ac:dyDescent="0.7">
      <c r="A5" s="137" t="s">
        <v>11</v>
      </c>
      <c r="B5" s="147"/>
      <c r="C5" s="169"/>
      <c r="D5" s="184"/>
      <c r="E5" s="185"/>
    </row>
    <row r="6" spans="1:5" ht="31" x14ac:dyDescent="0.7">
      <c r="A6" s="138" t="s">
        <v>13</v>
      </c>
      <c r="B6" s="147"/>
      <c r="C6" s="169"/>
      <c r="D6" s="184"/>
      <c r="E6" s="185"/>
    </row>
    <row r="7" spans="1:5" ht="31" x14ac:dyDescent="0.7">
      <c r="A7" s="139" t="s">
        <v>87</v>
      </c>
      <c r="B7" s="147"/>
      <c r="C7" s="169"/>
      <c r="D7" s="184"/>
      <c r="E7" s="185"/>
    </row>
    <row r="8" spans="1:5" ht="31" x14ac:dyDescent="0.7">
      <c r="A8" s="140" t="s">
        <v>17</v>
      </c>
      <c r="B8" s="147"/>
      <c r="C8" s="169"/>
      <c r="D8" s="184"/>
      <c r="E8" s="185"/>
    </row>
    <row r="9" spans="1:5" ht="31" x14ac:dyDescent="0.7">
      <c r="A9" s="141" t="s">
        <v>19</v>
      </c>
      <c r="B9" s="147"/>
      <c r="C9" s="169"/>
      <c r="D9" s="184"/>
      <c r="E9" s="185"/>
    </row>
    <row r="10" spans="1:5" ht="31" x14ac:dyDescent="0.7">
      <c r="A10" s="142" t="s">
        <v>20</v>
      </c>
      <c r="B10" s="147"/>
      <c r="C10" s="169"/>
      <c r="D10" s="184"/>
      <c r="E10" s="185"/>
    </row>
    <row r="11" spans="1:5" ht="31" x14ac:dyDescent="0.7">
      <c r="A11" s="142" t="s">
        <v>21</v>
      </c>
      <c r="B11" s="147"/>
      <c r="C11" s="169"/>
      <c r="D11" s="184"/>
      <c r="E11" s="185"/>
    </row>
    <row r="12" spans="1:5" ht="31" x14ac:dyDescent="0.7">
      <c r="A12" s="142" t="s">
        <v>89</v>
      </c>
      <c r="B12" s="147"/>
      <c r="C12" s="169"/>
      <c r="D12" s="184"/>
      <c r="E12" s="185"/>
    </row>
    <row r="13" spans="1:5" ht="31" x14ac:dyDescent="0.7">
      <c r="A13" s="143" t="s">
        <v>23</v>
      </c>
      <c r="B13" s="147"/>
      <c r="C13" s="169"/>
      <c r="D13" s="184"/>
      <c r="E13" s="185"/>
    </row>
    <row r="14" spans="1:5" ht="31" x14ac:dyDescent="0.7">
      <c r="A14" s="143" t="s">
        <v>24</v>
      </c>
      <c r="B14" s="147"/>
      <c r="C14" s="169"/>
      <c r="D14" s="184"/>
      <c r="E14" s="185"/>
    </row>
    <row r="15" spans="1:5" ht="31" x14ac:dyDescent="0.7">
      <c r="A15" s="143" t="s">
        <v>88</v>
      </c>
      <c r="B15" s="147"/>
      <c r="C15" s="169"/>
      <c r="D15" s="184"/>
      <c r="E15" s="185"/>
    </row>
    <row r="16" spans="1:5" ht="31.5" thickBot="1" x14ac:dyDescent="0.75">
      <c r="A16" s="144" t="s">
        <v>26</v>
      </c>
      <c r="B16" s="147"/>
      <c r="C16" s="170"/>
      <c r="D16" s="186"/>
      <c r="E16" s="187"/>
    </row>
    <row r="17" spans="1:5" ht="31" x14ac:dyDescent="0.7">
      <c r="A17" s="145" t="s">
        <v>90</v>
      </c>
      <c r="B17" s="181"/>
      <c r="C17" s="188"/>
      <c r="D17" s="189"/>
      <c r="E17" s="190"/>
    </row>
    <row r="18" spans="1:5" ht="31.5" thickBot="1" x14ac:dyDescent="0.75">
      <c r="A18" s="146" t="s">
        <v>91</v>
      </c>
      <c r="B18" s="191"/>
      <c r="C18" s="192"/>
      <c r="D18" s="193"/>
      <c r="E18" s="194"/>
    </row>
    <row r="19" spans="1:5" ht="31.5" thickBot="1" x14ac:dyDescent="0.75">
      <c r="A19" s="197" t="s">
        <v>85</v>
      </c>
      <c r="B19" s="203"/>
      <c r="C19" s="204"/>
      <c r="D19" s="205"/>
      <c r="E19" s="206"/>
    </row>
    <row r="20" spans="1:5" ht="31.5" thickBot="1" x14ac:dyDescent="0.75">
      <c r="A20" s="198" t="s">
        <v>86</v>
      </c>
      <c r="B20" s="199"/>
      <c r="C20" s="200"/>
      <c r="D20" s="201"/>
      <c r="E20" s="20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EF35C-8C10-49E7-A698-F409525DDF05}">
  <sheetPr>
    <pageSetUpPr fitToPage="1"/>
  </sheetPr>
  <dimension ref="A1:AI102"/>
  <sheetViews>
    <sheetView zoomScale="40" zoomScaleNormal="40" zoomScaleSheetLayoutView="40" workbookViewId="0">
      <selection activeCell="K22" sqref="K22"/>
    </sheetView>
  </sheetViews>
  <sheetFormatPr defaultRowHeight="14.5" x14ac:dyDescent="0.35"/>
  <cols>
    <col min="1" max="1" width="45.54296875" customWidth="1"/>
    <col min="2" max="3" width="15.1796875" customWidth="1"/>
    <col min="4" max="4" width="15.6328125" customWidth="1"/>
    <col min="5" max="6" width="15.1796875" customWidth="1"/>
    <col min="7" max="7" width="7.26953125" customWidth="1"/>
    <col min="8" max="8" width="20.54296875" customWidth="1"/>
    <col min="9" max="9" width="7.26953125" customWidth="1"/>
    <col min="10" max="10" width="16.54296875" customWidth="1"/>
    <col min="11" max="11" width="15.54296875" customWidth="1"/>
    <col min="14" max="14" width="41.54296875" bestFit="1" customWidth="1"/>
    <col min="15" max="19" width="18.36328125" customWidth="1"/>
    <col min="20" max="20" width="17.26953125" customWidth="1"/>
    <col min="21" max="21" width="2.7265625" customWidth="1"/>
    <col min="22" max="22" width="55" customWidth="1"/>
    <col min="23" max="23" width="18.6328125" customWidth="1"/>
    <col min="24" max="24" width="2.7265625" customWidth="1"/>
    <col min="25" max="25" width="55" customWidth="1"/>
    <col min="26" max="26" width="18.6328125" customWidth="1"/>
    <col min="27" max="27" width="2.7265625" customWidth="1"/>
    <col min="28" max="28" width="55" customWidth="1"/>
    <col min="29" max="29" width="18.6328125" customWidth="1"/>
    <col min="30" max="30" width="2.7265625" customWidth="1"/>
    <col min="31" max="31" width="55" customWidth="1"/>
    <col min="32" max="32" width="18.6328125" customWidth="1"/>
    <col min="33" max="33" width="2.7265625" customWidth="1"/>
    <col min="34" max="34" width="55" customWidth="1"/>
    <col min="35" max="35" width="18.6328125" customWidth="1"/>
    <col min="36" max="36" width="2.7265625" customWidth="1"/>
  </cols>
  <sheetData>
    <row r="1" spans="1:35" ht="24" thickBot="1" x14ac:dyDescent="0.6">
      <c r="A1" s="86"/>
      <c r="J1" s="309" t="s">
        <v>67</v>
      </c>
      <c r="K1" s="309"/>
    </row>
    <row r="2" spans="1:35" ht="29" thickBot="1" x14ac:dyDescent="0.7">
      <c r="A2" s="222" t="s">
        <v>107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213"/>
      <c r="I2" s="60"/>
      <c r="J2" s="4" t="s">
        <v>73</v>
      </c>
      <c r="K2" s="4" t="s">
        <v>74</v>
      </c>
      <c r="M2" s="27"/>
      <c r="N2" s="27"/>
      <c r="V2" s="307" t="s">
        <v>2</v>
      </c>
      <c r="W2" s="308"/>
      <c r="Y2" s="307" t="s">
        <v>3</v>
      </c>
      <c r="Z2" s="308"/>
      <c r="AA2" s="49"/>
      <c r="AB2" s="307" t="s">
        <v>4</v>
      </c>
      <c r="AC2" s="308"/>
      <c r="AD2" s="49"/>
      <c r="AE2" s="307" t="s">
        <v>5</v>
      </c>
      <c r="AF2" s="308"/>
      <c r="AG2" s="49"/>
      <c r="AH2" s="307" t="s">
        <v>6</v>
      </c>
      <c r="AI2" s="308"/>
    </row>
    <row r="3" spans="1:35" ht="28.5" x14ac:dyDescent="0.65">
      <c r="A3" s="35" t="s">
        <v>8</v>
      </c>
      <c r="B3" s="250">
        <v>1</v>
      </c>
      <c r="C3" s="251">
        <v>1</v>
      </c>
      <c r="D3" s="251">
        <v>1</v>
      </c>
      <c r="E3" s="251">
        <v>1</v>
      </c>
      <c r="F3" s="252">
        <v>1</v>
      </c>
      <c r="G3" s="1"/>
      <c r="I3" s="18"/>
      <c r="J3" s="237">
        <f>SUM(B54:F54)</f>
        <v>5</v>
      </c>
      <c r="K3" s="237">
        <f>ROUNDUP(J3/2,0)</f>
        <v>3</v>
      </c>
      <c r="M3" s="17"/>
      <c r="N3" s="27"/>
      <c r="V3" s="35" t="s">
        <v>8</v>
      </c>
      <c r="W3" s="301">
        <v>1</v>
      </c>
      <c r="Y3" s="35" t="s">
        <v>8</v>
      </c>
      <c r="Z3" s="301">
        <v>1</v>
      </c>
      <c r="AB3" s="35" t="s">
        <v>8</v>
      </c>
      <c r="AC3" s="301">
        <v>1</v>
      </c>
      <c r="AE3" s="35" t="s">
        <v>8</v>
      </c>
      <c r="AF3" s="301">
        <v>1</v>
      </c>
      <c r="AH3" s="35" t="s">
        <v>8</v>
      </c>
      <c r="AI3" s="301">
        <v>1</v>
      </c>
    </row>
    <row r="4" spans="1:35" ht="28.5" x14ac:dyDescent="0.65">
      <c r="A4" s="61" t="s">
        <v>9</v>
      </c>
      <c r="B4" s="253">
        <v>2</v>
      </c>
      <c r="C4" s="254">
        <v>1</v>
      </c>
      <c r="D4" s="254">
        <v>1</v>
      </c>
      <c r="E4" s="254">
        <v>1</v>
      </c>
      <c r="F4" s="255">
        <v>1</v>
      </c>
      <c r="G4" s="1"/>
      <c r="I4" s="18"/>
      <c r="J4" s="18">
        <f t="shared" ref="J4:J16" si="0">SUM(B55:F55)</f>
        <v>6</v>
      </c>
      <c r="K4" s="18">
        <f>ROUNDUP(J4/2,0)</f>
        <v>3</v>
      </c>
      <c r="M4" s="17"/>
      <c r="N4" s="27"/>
      <c r="V4" s="61" t="s">
        <v>9</v>
      </c>
      <c r="W4" s="302">
        <v>2</v>
      </c>
      <c r="Y4" s="61" t="s">
        <v>9</v>
      </c>
      <c r="Z4" s="302">
        <v>1</v>
      </c>
      <c r="AB4" s="61" t="s">
        <v>9</v>
      </c>
      <c r="AC4" s="302">
        <v>1</v>
      </c>
      <c r="AE4" s="61" t="s">
        <v>9</v>
      </c>
      <c r="AF4" s="302">
        <v>1</v>
      </c>
      <c r="AH4" s="61" t="s">
        <v>9</v>
      </c>
      <c r="AI4" s="302">
        <v>1</v>
      </c>
    </row>
    <row r="5" spans="1:35" ht="28.5" x14ac:dyDescent="0.65">
      <c r="A5" s="36" t="s">
        <v>11</v>
      </c>
      <c r="B5" s="253">
        <v>2</v>
      </c>
      <c r="C5" s="254">
        <v>2</v>
      </c>
      <c r="D5" s="254">
        <v>2</v>
      </c>
      <c r="E5" s="254">
        <v>2</v>
      </c>
      <c r="F5" s="255">
        <v>2</v>
      </c>
      <c r="G5" s="1"/>
      <c r="I5" s="18"/>
      <c r="J5" s="18">
        <f t="shared" si="0"/>
        <v>10</v>
      </c>
      <c r="K5" s="18">
        <f>ROUNDUP(J5/6,0)</f>
        <v>2</v>
      </c>
      <c r="M5" s="17"/>
      <c r="N5" s="27"/>
      <c r="V5" s="36" t="s">
        <v>11</v>
      </c>
      <c r="W5" s="302">
        <v>2</v>
      </c>
      <c r="Y5" s="36" t="s">
        <v>11</v>
      </c>
      <c r="Z5" s="302">
        <v>2</v>
      </c>
      <c r="AB5" s="36" t="s">
        <v>11</v>
      </c>
      <c r="AC5" s="302">
        <v>2</v>
      </c>
      <c r="AE5" s="36" t="s">
        <v>11</v>
      </c>
      <c r="AF5" s="302">
        <v>2</v>
      </c>
      <c r="AH5" s="36" t="s">
        <v>11</v>
      </c>
      <c r="AI5" s="302">
        <v>2</v>
      </c>
    </row>
    <row r="6" spans="1:35" ht="28.5" x14ac:dyDescent="0.65">
      <c r="A6" s="37" t="s">
        <v>13</v>
      </c>
      <c r="B6" s="253">
        <v>3</v>
      </c>
      <c r="C6" s="254">
        <v>3</v>
      </c>
      <c r="D6" s="254">
        <v>1</v>
      </c>
      <c r="E6" s="254">
        <v>6</v>
      </c>
      <c r="F6" s="255">
        <v>2</v>
      </c>
      <c r="G6" s="1"/>
      <c r="I6" s="18"/>
      <c r="J6" s="18">
        <f t="shared" si="0"/>
        <v>15</v>
      </c>
      <c r="K6" s="18">
        <f>ROUNDUP(J6/6,0)</f>
        <v>3</v>
      </c>
      <c r="M6" s="17"/>
      <c r="N6" s="27"/>
      <c r="V6" s="37" t="s">
        <v>13</v>
      </c>
      <c r="W6" s="302">
        <v>3</v>
      </c>
      <c r="Y6" s="37" t="s">
        <v>13</v>
      </c>
      <c r="Z6" s="302">
        <v>3</v>
      </c>
      <c r="AB6" s="37" t="s">
        <v>13</v>
      </c>
      <c r="AC6" s="302">
        <v>1</v>
      </c>
      <c r="AE6" s="37" t="s">
        <v>13</v>
      </c>
      <c r="AF6" s="302">
        <v>6</v>
      </c>
      <c r="AH6" s="37" t="s">
        <v>13</v>
      </c>
      <c r="AI6" s="302">
        <v>2</v>
      </c>
    </row>
    <row r="7" spans="1:35" ht="28.5" x14ac:dyDescent="0.65">
      <c r="A7" s="38" t="s">
        <v>15</v>
      </c>
      <c r="B7" s="253">
        <v>2</v>
      </c>
      <c r="C7" s="256">
        <v>2</v>
      </c>
      <c r="D7" s="256">
        <v>2</v>
      </c>
      <c r="E7" s="256">
        <v>2</v>
      </c>
      <c r="F7" s="255">
        <v>2</v>
      </c>
      <c r="G7" s="1"/>
      <c r="I7" s="18"/>
      <c r="J7" s="18">
        <f t="shared" si="0"/>
        <v>10</v>
      </c>
      <c r="K7" s="18">
        <f>ROUNDUP(J7/6,0)</f>
        <v>2</v>
      </c>
      <c r="M7" s="17"/>
      <c r="N7" s="27"/>
      <c r="V7" s="38" t="s">
        <v>15</v>
      </c>
      <c r="W7" s="302">
        <v>2</v>
      </c>
      <c r="Y7" s="38" t="s">
        <v>15</v>
      </c>
      <c r="Z7" s="302">
        <v>2</v>
      </c>
      <c r="AB7" s="38" t="s">
        <v>15</v>
      </c>
      <c r="AC7" s="302">
        <v>2</v>
      </c>
      <c r="AE7" s="38" t="s">
        <v>15</v>
      </c>
      <c r="AF7" s="302">
        <v>2</v>
      </c>
      <c r="AH7" s="38" t="s">
        <v>15</v>
      </c>
      <c r="AI7" s="302">
        <v>2</v>
      </c>
    </row>
    <row r="8" spans="1:35" ht="28.5" x14ac:dyDescent="0.65">
      <c r="A8" s="98" t="s">
        <v>17</v>
      </c>
      <c r="B8" s="253">
        <v>2</v>
      </c>
      <c r="C8" s="254">
        <v>1</v>
      </c>
      <c r="D8" s="254">
        <v>5</v>
      </c>
      <c r="E8" s="254">
        <v>1</v>
      </c>
      <c r="F8" s="255">
        <v>6</v>
      </c>
      <c r="G8" s="1"/>
      <c r="I8" s="18"/>
      <c r="J8" s="18">
        <f t="shared" si="0"/>
        <v>15</v>
      </c>
      <c r="K8" s="18">
        <f>ROUNDUP(J8/12,0)</f>
        <v>2</v>
      </c>
      <c r="M8" s="17"/>
      <c r="N8" s="27"/>
      <c r="V8" s="98" t="s">
        <v>17</v>
      </c>
      <c r="W8" s="302">
        <v>2</v>
      </c>
      <c r="Y8" s="98" t="s">
        <v>17</v>
      </c>
      <c r="Z8" s="302">
        <v>1</v>
      </c>
      <c r="AB8" s="98" t="s">
        <v>17</v>
      </c>
      <c r="AC8" s="302">
        <v>5</v>
      </c>
      <c r="AE8" s="98" t="s">
        <v>17</v>
      </c>
      <c r="AF8" s="302">
        <v>1</v>
      </c>
      <c r="AH8" s="98" t="s">
        <v>17</v>
      </c>
      <c r="AI8" s="302">
        <v>6</v>
      </c>
    </row>
    <row r="9" spans="1:35" ht="28.5" x14ac:dyDescent="0.65">
      <c r="A9" s="39" t="s">
        <v>19</v>
      </c>
      <c r="B9" s="253">
        <v>3</v>
      </c>
      <c r="C9" s="254">
        <v>6</v>
      </c>
      <c r="D9" s="254">
        <v>6</v>
      </c>
      <c r="E9" s="254">
        <v>1</v>
      </c>
      <c r="F9" s="255">
        <v>6</v>
      </c>
      <c r="G9" s="1"/>
      <c r="I9" s="18"/>
      <c r="J9" s="18">
        <f t="shared" si="0"/>
        <v>22</v>
      </c>
      <c r="K9" s="18">
        <f>ROUNDUP(J9/48,0)</f>
        <v>1</v>
      </c>
      <c r="M9" s="17"/>
      <c r="N9" s="27"/>
      <c r="V9" s="39" t="s">
        <v>19</v>
      </c>
      <c r="W9" s="302">
        <v>3</v>
      </c>
      <c r="Y9" s="39" t="s">
        <v>19</v>
      </c>
      <c r="Z9" s="302">
        <v>6</v>
      </c>
      <c r="AB9" s="39" t="s">
        <v>19</v>
      </c>
      <c r="AC9" s="302">
        <v>6</v>
      </c>
      <c r="AE9" s="39" t="s">
        <v>19</v>
      </c>
      <c r="AF9" s="302">
        <v>1</v>
      </c>
      <c r="AH9" s="39" t="s">
        <v>19</v>
      </c>
      <c r="AI9" s="302">
        <v>6</v>
      </c>
    </row>
    <row r="10" spans="1:35" ht="28.5" x14ac:dyDescent="0.65">
      <c r="A10" s="40" t="s">
        <v>20</v>
      </c>
      <c r="B10" s="253">
        <v>4</v>
      </c>
      <c r="C10" s="254">
        <v>8</v>
      </c>
      <c r="D10" s="254">
        <v>2</v>
      </c>
      <c r="E10" s="254">
        <v>8</v>
      </c>
      <c r="F10" s="255">
        <v>7</v>
      </c>
      <c r="G10" s="1"/>
      <c r="I10" s="18"/>
      <c r="J10" s="18">
        <f t="shared" si="0"/>
        <v>29</v>
      </c>
      <c r="K10" s="18">
        <f>ROUNDUP(J10/12,0)</f>
        <v>3</v>
      </c>
      <c r="M10" s="17"/>
      <c r="N10" s="27"/>
      <c r="V10" s="40" t="s">
        <v>20</v>
      </c>
      <c r="W10" s="302">
        <v>4</v>
      </c>
      <c r="Y10" s="40" t="s">
        <v>20</v>
      </c>
      <c r="Z10" s="302">
        <v>8</v>
      </c>
      <c r="AB10" s="40" t="s">
        <v>20</v>
      </c>
      <c r="AC10" s="302">
        <v>2</v>
      </c>
      <c r="AE10" s="40" t="s">
        <v>20</v>
      </c>
      <c r="AF10" s="302">
        <v>8</v>
      </c>
      <c r="AH10" s="40" t="s">
        <v>20</v>
      </c>
      <c r="AI10" s="302">
        <v>7</v>
      </c>
    </row>
    <row r="11" spans="1:35" ht="28.5" x14ac:dyDescent="0.65">
      <c r="A11" s="40" t="s">
        <v>21</v>
      </c>
      <c r="B11" s="253">
        <v>2</v>
      </c>
      <c r="C11" s="254">
        <v>3</v>
      </c>
      <c r="D11" s="254">
        <v>2</v>
      </c>
      <c r="E11" s="254">
        <v>3</v>
      </c>
      <c r="F11" s="255">
        <v>2</v>
      </c>
      <c r="G11" s="1"/>
      <c r="I11" s="18"/>
      <c r="J11" s="18">
        <f>SUM(B62:F62)</f>
        <v>27</v>
      </c>
      <c r="K11" s="134">
        <f>ROUNDUP(J11/12,0)</f>
        <v>3</v>
      </c>
      <c r="M11" s="17"/>
      <c r="N11" s="27"/>
      <c r="V11" s="40" t="s">
        <v>21</v>
      </c>
      <c r="W11" s="302">
        <v>2</v>
      </c>
      <c r="Y11" s="40" t="s">
        <v>21</v>
      </c>
      <c r="Z11" s="302">
        <v>3</v>
      </c>
      <c r="AB11" s="40" t="s">
        <v>21</v>
      </c>
      <c r="AC11" s="302">
        <v>2</v>
      </c>
      <c r="AE11" s="40" t="s">
        <v>21</v>
      </c>
      <c r="AF11" s="302">
        <v>3</v>
      </c>
      <c r="AH11" s="40" t="s">
        <v>21</v>
      </c>
      <c r="AI11" s="302">
        <v>2</v>
      </c>
    </row>
    <row r="12" spans="1:35" ht="28.5" x14ac:dyDescent="0.65">
      <c r="A12" s="40" t="s">
        <v>22</v>
      </c>
      <c r="B12" s="253">
        <v>1</v>
      </c>
      <c r="C12" s="254">
        <v>1</v>
      </c>
      <c r="D12" s="254">
        <v>1</v>
      </c>
      <c r="E12" s="254">
        <v>1</v>
      </c>
      <c r="F12" s="255">
        <v>1</v>
      </c>
      <c r="G12" s="1"/>
      <c r="I12" s="18"/>
      <c r="J12" s="18">
        <f t="shared" si="0"/>
        <v>20</v>
      </c>
      <c r="K12" s="18">
        <f>ROUNDUP(J12/48,0)</f>
        <v>1</v>
      </c>
      <c r="M12" s="17"/>
      <c r="N12" s="27"/>
      <c r="V12" s="40" t="s">
        <v>22</v>
      </c>
      <c r="W12" s="302">
        <v>1</v>
      </c>
      <c r="Y12" s="40" t="s">
        <v>22</v>
      </c>
      <c r="Z12" s="302">
        <v>1</v>
      </c>
      <c r="AB12" s="40" t="s">
        <v>22</v>
      </c>
      <c r="AC12" s="302">
        <v>1</v>
      </c>
      <c r="AE12" s="40" t="s">
        <v>22</v>
      </c>
      <c r="AF12" s="302">
        <v>1</v>
      </c>
      <c r="AH12" s="40" t="s">
        <v>22</v>
      </c>
      <c r="AI12" s="302">
        <v>1</v>
      </c>
    </row>
    <row r="13" spans="1:35" ht="28.5" x14ac:dyDescent="0.65">
      <c r="A13" s="41" t="s">
        <v>23</v>
      </c>
      <c r="B13" s="253">
        <v>4</v>
      </c>
      <c r="C13" s="254">
        <v>0</v>
      </c>
      <c r="D13" s="254">
        <v>6</v>
      </c>
      <c r="E13" s="254">
        <v>0</v>
      </c>
      <c r="F13" s="255">
        <v>1</v>
      </c>
      <c r="G13" s="1"/>
      <c r="I13" s="18"/>
      <c r="J13" s="18">
        <f t="shared" si="0"/>
        <v>11</v>
      </c>
      <c r="K13" s="18">
        <f>ROUNDUP(J13/12,0)</f>
        <v>1</v>
      </c>
      <c r="M13" s="17"/>
      <c r="N13" s="27"/>
      <c r="V13" s="41" t="s">
        <v>23</v>
      </c>
      <c r="W13" s="302">
        <v>4</v>
      </c>
      <c r="Y13" s="41" t="s">
        <v>23</v>
      </c>
      <c r="Z13" s="302">
        <v>0</v>
      </c>
      <c r="AB13" s="41" t="s">
        <v>23</v>
      </c>
      <c r="AC13" s="302">
        <v>6</v>
      </c>
      <c r="AE13" s="41" t="s">
        <v>23</v>
      </c>
      <c r="AF13" s="302">
        <v>0</v>
      </c>
      <c r="AH13" s="41" t="s">
        <v>23</v>
      </c>
      <c r="AI13" s="302">
        <v>1</v>
      </c>
    </row>
    <row r="14" spans="1:35" ht="28.5" x14ac:dyDescent="0.65">
      <c r="A14" s="41" t="s">
        <v>24</v>
      </c>
      <c r="B14" s="253">
        <v>1</v>
      </c>
      <c r="C14" s="254">
        <v>2</v>
      </c>
      <c r="D14" s="254">
        <v>3</v>
      </c>
      <c r="E14" s="254">
        <v>1</v>
      </c>
      <c r="F14" s="255">
        <v>0</v>
      </c>
      <c r="G14" s="1"/>
      <c r="I14" s="18"/>
      <c r="J14" s="18">
        <f>SUM(B65:F65)</f>
        <v>27</v>
      </c>
      <c r="K14" s="134">
        <f>ROUNDUP(J14/12,0)</f>
        <v>3</v>
      </c>
      <c r="M14" s="17"/>
      <c r="N14" s="27"/>
      <c r="V14" s="41" t="s">
        <v>24</v>
      </c>
      <c r="W14" s="302">
        <v>1</v>
      </c>
      <c r="Y14" s="41" t="s">
        <v>24</v>
      </c>
      <c r="Z14" s="302">
        <v>2</v>
      </c>
      <c r="AB14" s="41" t="s">
        <v>24</v>
      </c>
      <c r="AC14" s="302">
        <v>3</v>
      </c>
      <c r="AE14" s="41" t="s">
        <v>24</v>
      </c>
      <c r="AF14" s="302">
        <v>1</v>
      </c>
      <c r="AH14" s="41" t="s">
        <v>24</v>
      </c>
      <c r="AI14" s="302">
        <v>0</v>
      </c>
    </row>
    <row r="15" spans="1:35" ht="28.5" x14ac:dyDescent="0.65">
      <c r="A15" s="41" t="s">
        <v>25</v>
      </c>
      <c r="B15" s="253">
        <v>1</v>
      </c>
      <c r="C15" s="254">
        <v>1</v>
      </c>
      <c r="D15" s="254">
        <v>1</v>
      </c>
      <c r="E15" s="254">
        <v>1</v>
      </c>
      <c r="F15" s="255">
        <v>1</v>
      </c>
      <c r="G15" s="1"/>
      <c r="I15" s="18"/>
      <c r="J15" s="18">
        <f>SUM(B66:F66)</f>
        <v>15</v>
      </c>
      <c r="K15" s="18">
        <f>ROUNDUP(J15/48,0)</f>
        <v>1</v>
      </c>
      <c r="M15" s="17"/>
      <c r="N15" s="27"/>
      <c r="V15" s="41" t="s">
        <v>25</v>
      </c>
      <c r="W15" s="302">
        <v>1</v>
      </c>
      <c r="Y15" s="41" t="s">
        <v>25</v>
      </c>
      <c r="Z15" s="302">
        <v>1</v>
      </c>
      <c r="AB15" s="41" t="s">
        <v>25</v>
      </c>
      <c r="AC15" s="302">
        <v>1</v>
      </c>
      <c r="AE15" s="41" t="s">
        <v>25</v>
      </c>
      <c r="AF15" s="302">
        <v>1</v>
      </c>
      <c r="AH15" s="41" t="s">
        <v>25</v>
      </c>
      <c r="AI15" s="302">
        <v>1</v>
      </c>
    </row>
    <row r="16" spans="1:35" ht="29" thickBot="1" x14ac:dyDescent="0.7">
      <c r="A16" s="42" t="s">
        <v>65</v>
      </c>
      <c r="B16" s="115">
        <v>2</v>
      </c>
      <c r="C16" s="242">
        <v>2</v>
      </c>
      <c r="D16" s="242">
        <v>2</v>
      </c>
      <c r="E16" s="242">
        <v>2</v>
      </c>
      <c r="F16" s="117">
        <v>2</v>
      </c>
      <c r="G16" s="1"/>
      <c r="I16" s="18"/>
      <c r="J16" s="18">
        <f t="shared" si="0"/>
        <v>10</v>
      </c>
      <c r="K16" s="18">
        <f>ROUNDUP(J16/12,0)</f>
        <v>1</v>
      </c>
      <c r="M16" s="17"/>
      <c r="N16" s="27"/>
      <c r="V16" s="80" t="s">
        <v>65</v>
      </c>
      <c r="W16" s="303">
        <v>2</v>
      </c>
      <c r="Y16" s="80" t="s">
        <v>65</v>
      </c>
      <c r="Z16" s="303">
        <v>2</v>
      </c>
      <c r="AB16" s="80" t="s">
        <v>65</v>
      </c>
      <c r="AC16" s="303">
        <v>2</v>
      </c>
      <c r="AE16" s="80" t="s">
        <v>65</v>
      </c>
      <c r="AF16" s="303">
        <v>2</v>
      </c>
      <c r="AH16" s="80" t="s">
        <v>65</v>
      </c>
      <c r="AI16" s="303">
        <v>2</v>
      </c>
    </row>
    <row r="17" spans="1:19" ht="29" thickBot="1" x14ac:dyDescent="0.7">
      <c r="A17" s="59" t="s">
        <v>75</v>
      </c>
      <c r="B17" s="209">
        <f>(B3+B4)*64+(B5+B6+B7)*32+(B8+B9+B11+B12+B14+B15+B16)*16+(B10+B13)*4</f>
        <v>640</v>
      </c>
      <c r="C17" s="119">
        <f t="shared" ref="C17:F17" si="1">(C3+C4)*64+(C5+C6+C7)*32+(C8+C9+C11+C12+C14+C15+C16)*16+(C10+C13)*4</f>
        <v>640</v>
      </c>
      <c r="D17" s="119">
        <f t="shared" si="1"/>
        <v>640</v>
      </c>
      <c r="E17" s="119">
        <f t="shared" si="1"/>
        <v>640</v>
      </c>
      <c r="F17" s="208">
        <f t="shared" si="1"/>
        <v>640</v>
      </c>
      <c r="G17" s="1"/>
      <c r="H17" s="1"/>
      <c r="I17" s="1"/>
      <c r="J17" s="236">
        <f>SUM(J3:J16)</f>
        <v>222</v>
      </c>
      <c r="K17" s="235">
        <f>SUM(K3:K16)</f>
        <v>29</v>
      </c>
    </row>
    <row r="18" spans="1:19" ht="29" thickBot="1" x14ac:dyDescent="0.7">
      <c r="B18" s="24"/>
      <c r="C18" s="24"/>
      <c r="D18" s="24"/>
      <c r="E18" s="24"/>
      <c r="F18" s="24"/>
      <c r="G18" s="1"/>
      <c r="H18" s="1"/>
      <c r="I18" s="1"/>
      <c r="J18" s="1"/>
      <c r="K18" s="1"/>
      <c r="N18" s="221" t="s">
        <v>105</v>
      </c>
      <c r="O18" s="220"/>
    </row>
    <row r="19" spans="1:19" ht="29" thickBot="1" x14ac:dyDescent="0.7">
      <c r="A19" s="222" t="s">
        <v>104</v>
      </c>
      <c r="B19" s="2" t="s">
        <v>2</v>
      </c>
      <c r="C19" s="3" t="s">
        <v>3</v>
      </c>
      <c r="D19" s="3" t="s">
        <v>4</v>
      </c>
      <c r="E19" s="3" t="s">
        <v>5</v>
      </c>
      <c r="F19" s="4" t="s">
        <v>6</v>
      </c>
      <c r="N19" s="219" t="s">
        <v>19</v>
      </c>
      <c r="O19" s="218">
        <v>1</v>
      </c>
    </row>
    <row r="20" spans="1:19" ht="28.5" x14ac:dyDescent="0.65">
      <c r="A20" s="35" t="s">
        <v>8</v>
      </c>
      <c r="B20" s="2"/>
      <c r="C20" s="3"/>
      <c r="D20" s="3"/>
      <c r="E20" s="3"/>
      <c r="F20" s="4"/>
      <c r="N20" s="217" t="s">
        <v>13</v>
      </c>
      <c r="O20" s="216">
        <v>2</v>
      </c>
    </row>
    <row r="21" spans="1:19" ht="28.5" x14ac:dyDescent="0.65">
      <c r="A21" s="61" t="s">
        <v>9</v>
      </c>
      <c r="B21" s="243">
        <v>2</v>
      </c>
      <c r="C21" s="244">
        <v>1</v>
      </c>
      <c r="D21" s="244">
        <v>1</v>
      </c>
      <c r="E21" s="244">
        <v>1</v>
      </c>
      <c r="F21" s="245">
        <v>1</v>
      </c>
      <c r="M21" s="69"/>
      <c r="N21" s="217" t="s">
        <v>9</v>
      </c>
      <c r="O21" s="216">
        <v>3</v>
      </c>
    </row>
    <row r="22" spans="1:19" ht="28.5" x14ac:dyDescent="0.65">
      <c r="A22" s="36" t="s">
        <v>11</v>
      </c>
      <c r="B22" s="63"/>
      <c r="C22" s="213"/>
      <c r="D22" s="213"/>
      <c r="E22" s="213"/>
      <c r="F22" s="60"/>
      <c r="M22" s="69"/>
      <c r="N22" s="217" t="s">
        <v>24</v>
      </c>
      <c r="O22" s="216">
        <v>4</v>
      </c>
    </row>
    <row r="23" spans="1:19" ht="28.5" x14ac:dyDescent="0.65">
      <c r="A23" s="37" t="s">
        <v>13</v>
      </c>
      <c r="B23" s="243">
        <v>3</v>
      </c>
      <c r="C23" s="244">
        <v>3</v>
      </c>
      <c r="D23" s="244">
        <v>1</v>
      </c>
      <c r="E23" s="244">
        <v>6</v>
      </c>
      <c r="F23" s="245">
        <v>2</v>
      </c>
      <c r="M23" s="69"/>
      <c r="N23" s="217" t="s">
        <v>17</v>
      </c>
      <c r="O23" s="216">
        <v>5</v>
      </c>
    </row>
    <row r="24" spans="1:19" ht="29" thickBot="1" x14ac:dyDescent="0.7">
      <c r="A24" s="38" t="s">
        <v>15</v>
      </c>
      <c r="B24" s="115"/>
      <c r="C24" s="116"/>
      <c r="D24" s="116"/>
      <c r="E24" s="116"/>
      <c r="F24" s="117"/>
      <c r="M24" s="69"/>
      <c r="N24" s="215" t="s">
        <v>21</v>
      </c>
      <c r="O24" s="214">
        <v>6</v>
      </c>
      <c r="P24" s="49"/>
      <c r="Q24" s="49"/>
      <c r="R24" s="49"/>
      <c r="S24" s="49"/>
    </row>
    <row r="25" spans="1:19" ht="28.5" x14ac:dyDescent="0.65">
      <c r="A25" s="98" t="s">
        <v>17</v>
      </c>
      <c r="B25" s="243">
        <v>2</v>
      </c>
      <c r="C25" s="244">
        <v>1</v>
      </c>
      <c r="D25" s="244">
        <v>5</v>
      </c>
      <c r="E25" s="244">
        <v>1</v>
      </c>
      <c r="F25" s="245">
        <v>6</v>
      </c>
      <c r="M25" s="69"/>
    </row>
    <row r="26" spans="1:19" ht="29" thickBot="1" x14ac:dyDescent="0.7">
      <c r="A26" s="39" t="s">
        <v>19</v>
      </c>
      <c r="B26" s="243">
        <v>3</v>
      </c>
      <c r="C26" s="244">
        <v>6</v>
      </c>
      <c r="D26" s="244">
        <v>6</v>
      </c>
      <c r="E26" s="244">
        <v>1</v>
      </c>
      <c r="F26" s="245">
        <v>6</v>
      </c>
      <c r="M26" s="69"/>
    </row>
    <row r="27" spans="1:19" ht="29" thickBot="1" x14ac:dyDescent="0.7">
      <c r="A27" s="40" t="s">
        <v>20</v>
      </c>
      <c r="B27" s="243">
        <v>4</v>
      </c>
      <c r="C27" s="244">
        <v>8</v>
      </c>
      <c r="D27" s="244">
        <v>2</v>
      </c>
      <c r="E27" s="244">
        <v>8</v>
      </c>
      <c r="F27" s="245">
        <v>7</v>
      </c>
      <c r="M27" s="69"/>
      <c r="N27" s="86" t="s">
        <v>103</v>
      </c>
      <c r="O27" s="247" t="s">
        <v>68</v>
      </c>
      <c r="P27" s="248" t="s">
        <v>69</v>
      </c>
      <c r="Q27" s="248" t="s">
        <v>70</v>
      </c>
      <c r="R27" s="248" t="s">
        <v>71</v>
      </c>
      <c r="S27" s="249" t="s">
        <v>72</v>
      </c>
    </row>
    <row r="28" spans="1:19" ht="28.5" x14ac:dyDescent="0.65">
      <c r="A28" s="40" t="s">
        <v>21</v>
      </c>
      <c r="B28" s="63"/>
      <c r="C28" s="213">
        <v>1</v>
      </c>
      <c r="D28" s="213"/>
      <c r="E28" s="213">
        <v>1</v>
      </c>
      <c r="F28" s="60"/>
      <c r="M28" s="69"/>
      <c r="N28" s="74" t="s">
        <v>60</v>
      </c>
      <c r="O28" s="109">
        <f>SUM(B37:B38)</f>
        <v>0.36363636363636365</v>
      </c>
      <c r="P28" s="77">
        <f>SUM(C37:C38)</f>
        <v>0.18181818181818182</v>
      </c>
      <c r="Q28" s="77">
        <f>SUM(D37:D38)</f>
        <v>0.18181818181818182</v>
      </c>
      <c r="R28" s="77">
        <f>SUM(E37:E38)</f>
        <v>0.18181818181818182</v>
      </c>
      <c r="S28" s="96">
        <f>SUM(F37:F38)</f>
        <v>0.18181818181818182</v>
      </c>
    </row>
    <row r="29" spans="1:19" ht="28.5" x14ac:dyDescent="0.65">
      <c r="A29" s="40" t="s">
        <v>22</v>
      </c>
      <c r="B29" s="63"/>
      <c r="C29" s="213"/>
      <c r="D29" s="213"/>
      <c r="E29" s="213"/>
      <c r="F29" s="60"/>
      <c r="M29" s="69"/>
      <c r="N29" s="75" t="s">
        <v>61</v>
      </c>
      <c r="O29" s="78">
        <f>SUM(B39:B40)</f>
        <v>0.27272727272727271</v>
      </c>
      <c r="P29" s="246">
        <f>SUM(C39:C40)</f>
        <v>0.27272727272727271</v>
      </c>
      <c r="Q29" s="234">
        <f>SUM(D39:D40)</f>
        <v>9.0909090909090912E-2</v>
      </c>
      <c r="R29" s="246">
        <f>SUM(E39:E40)</f>
        <v>0.54545454545454541</v>
      </c>
      <c r="S29" s="79">
        <f>SUM(F39:F40)</f>
        <v>0.18181818181818182</v>
      </c>
    </row>
    <row r="30" spans="1:19" ht="28.5" x14ac:dyDescent="0.65">
      <c r="A30" s="41" t="s">
        <v>23</v>
      </c>
      <c r="B30" s="243">
        <v>4</v>
      </c>
      <c r="C30" s="244">
        <v>0</v>
      </c>
      <c r="D30" s="244">
        <v>6</v>
      </c>
      <c r="E30" s="244">
        <v>0</v>
      </c>
      <c r="F30" s="245">
        <v>1</v>
      </c>
      <c r="M30" s="69"/>
      <c r="N30" s="75" t="s">
        <v>66</v>
      </c>
      <c r="O30" s="78">
        <f>SUM(B42:B43)</f>
        <v>0.22727272727272727</v>
      </c>
      <c r="P30" s="246">
        <f>SUM(C42:C43)</f>
        <v>0.31818181818181818</v>
      </c>
      <c r="Q30" s="246">
        <f>SUM(D42:D43)</f>
        <v>0.5</v>
      </c>
      <c r="R30" s="234">
        <f>SUM(E42:E43)</f>
        <v>9.0909090909090912E-2</v>
      </c>
      <c r="S30" s="97">
        <f>SUM(F42:F43)</f>
        <v>0.54545454545454541</v>
      </c>
    </row>
    <row r="31" spans="1:19" ht="28.5" x14ac:dyDescent="0.65">
      <c r="A31" s="41" t="s">
        <v>24</v>
      </c>
      <c r="B31" s="243">
        <v>1</v>
      </c>
      <c r="C31" s="244">
        <v>2</v>
      </c>
      <c r="D31" s="244">
        <v>3</v>
      </c>
      <c r="E31" s="244">
        <v>1</v>
      </c>
      <c r="F31" s="245">
        <v>0</v>
      </c>
      <c r="M31" s="69"/>
      <c r="N31" s="75" t="s">
        <v>102</v>
      </c>
      <c r="O31" s="78">
        <f>SUM(B44:B46)</f>
        <v>4.5454545454545456E-2</v>
      </c>
      <c r="P31" s="246">
        <f>SUM(C44:C46)</f>
        <v>0.13636363636363635</v>
      </c>
      <c r="Q31" s="234">
        <f>SUM(D44:D46)</f>
        <v>2.2727272727272728E-2</v>
      </c>
      <c r="R31" s="246">
        <f>SUM(E44:E46)</f>
        <v>0.13636363636363635</v>
      </c>
      <c r="S31" s="79">
        <f>SUM(F44:F46)</f>
        <v>7.9545454545454544E-2</v>
      </c>
    </row>
    <row r="32" spans="1:19" ht="29" thickBot="1" x14ac:dyDescent="0.7">
      <c r="A32" s="41" t="s">
        <v>25</v>
      </c>
      <c r="B32" s="63"/>
      <c r="C32" s="213"/>
      <c r="D32" s="213"/>
      <c r="E32" s="213"/>
      <c r="F32" s="60"/>
      <c r="M32" s="69"/>
      <c r="N32" s="75" t="s">
        <v>101</v>
      </c>
      <c r="O32" s="78">
        <f>SUM(B47:B49)</f>
        <v>9.0909090909090912E-2</v>
      </c>
      <c r="P32" s="234">
        <f>SUM(C47:C49)</f>
        <v>9.0909090909090912E-2</v>
      </c>
      <c r="Q32" s="234">
        <f>SUM(D47:D49)</f>
        <v>0.20454545454545453</v>
      </c>
      <c r="R32" s="234">
        <f>SUM(E47:E49)</f>
        <v>4.5454545454545456E-2</v>
      </c>
      <c r="S32" s="79">
        <f>SUM(F47:F49)</f>
        <v>1.1363636363636364E-2</v>
      </c>
    </row>
    <row r="33" spans="1:19" ht="29" thickBot="1" x14ac:dyDescent="0.7">
      <c r="A33" s="42" t="s">
        <v>65</v>
      </c>
      <c r="B33" s="239"/>
      <c r="C33" s="240"/>
      <c r="D33" s="240"/>
      <c r="E33" s="240"/>
      <c r="F33" s="241"/>
      <c r="M33" s="220"/>
      <c r="N33" s="76" t="s">
        <v>100</v>
      </c>
      <c r="O33" s="233">
        <f>SUM(O28:O32)</f>
        <v>1</v>
      </c>
      <c r="P33" s="232">
        <f>SUM(P28:P32)</f>
        <v>1</v>
      </c>
      <c r="Q33" s="232">
        <f>SUM(Q28:Q32)</f>
        <v>1</v>
      </c>
      <c r="R33" s="232">
        <f>SUM(R28:R32)</f>
        <v>1</v>
      </c>
      <c r="S33" s="231">
        <f>SUM(S28:S32)</f>
        <v>1</v>
      </c>
    </row>
    <row r="34" spans="1:19" ht="29" thickBot="1" x14ac:dyDescent="0.7">
      <c r="A34" s="59" t="s">
        <v>75</v>
      </c>
      <c r="B34" s="209">
        <f>16*22-((B20+B21)*64+(B22+B23+B24)*32+(B25+B26+B28+B29+B31+B32+B33)*16+(B27+B30)*4)</f>
        <v>0</v>
      </c>
      <c r="C34" s="119">
        <f t="shared" ref="C34:F34" si="2">16*22-((C20+C21)*64+(C22+C23+C24)*32+(C25+C26+C28+C29+C31+C32+C33)*16+(C27+C30)*4)</f>
        <v>0</v>
      </c>
      <c r="D34" s="119">
        <f t="shared" si="2"/>
        <v>0</v>
      </c>
      <c r="E34" s="119">
        <f t="shared" si="2"/>
        <v>0</v>
      </c>
      <c r="F34" s="208">
        <f t="shared" si="2"/>
        <v>0</v>
      </c>
    </row>
    <row r="35" spans="1:19" ht="24" thickBot="1" x14ac:dyDescent="0.6">
      <c r="A35" s="58"/>
      <c r="H35" s="180" t="s">
        <v>76</v>
      </c>
      <c r="N35" s="86" t="s">
        <v>79</v>
      </c>
      <c r="O35" s="91" t="s">
        <v>68</v>
      </c>
      <c r="P35" s="92" t="s">
        <v>69</v>
      </c>
      <c r="Q35" s="92" t="s">
        <v>70</v>
      </c>
      <c r="R35" s="92" t="s">
        <v>71</v>
      </c>
      <c r="S35" s="93" t="s">
        <v>72</v>
      </c>
    </row>
    <row r="36" spans="1:19" ht="29" thickBot="1" x14ac:dyDescent="0.7">
      <c r="A36" s="22" t="s">
        <v>106</v>
      </c>
      <c r="B36" s="2" t="s">
        <v>2</v>
      </c>
      <c r="C36" s="3" t="s">
        <v>3</v>
      </c>
      <c r="D36" s="3" t="s">
        <v>4</v>
      </c>
      <c r="E36" s="3" t="s">
        <v>5</v>
      </c>
      <c r="F36" s="4" t="s">
        <v>6</v>
      </c>
      <c r="H36" s="64" t="s">
        <v>77</v>
      </c>
      <c r="K36" s="58"/>
      <c r="N36" s="88" t="s">
        <v>60</v>
      </c>
      <c r="O36" s="108">
        <v>39.6</v>
      </c>
      <c r="P36" s="99">
        <v>10.9</v>
      </c>
      <c r="Q36" s="99">
        <v>9.4</v>
      </c>
      <c r="R36" s="99">
        <v>12.8</v>
      </c>
      <c r="S36" s="110">
        <v>12.8</v>
      </c>
    </row>
    <row r="37" spans="1:19" ht="28.5" x14ac:dyDescent="0.65">
      <c r="A37" s="35" t="s">
        <v>8</v>
      </c>
      <c r="B37" s="65">
        <f t="shared" ref="B37:F50" si="3">$H37*B20/352</f>
        <v>0</v>
      </c>
      <c r="C37" s="66">
        <f t="shared" si="3"/>
        <v>0</v>
      </c>
      <c r="D37" s="66">
        <f t="shared" si="3"/>
        <v>0</v>
      </c>
      <c r="E37" s="66">
        <f t="shared" si="3"/>
        <v>0</v>
      </c>
      <c r="F37" s="67">
        <f t="shared" si="3"/>
        <v>0</v>
      </c>
      <c r="H37" s="62">
        <v>64</v>
      </c>
      <c r="K37" s="213"/>
      <c r="N37" s="89" t="s">
        <v>80</v>
      </c>
      <c r="O37" s="100">
        <v>24.9</v>
      </c>
      <c r="P37" s="101">
        <v>25.9</v>
      </c>
      <c r="Q37" s="100">
        <v>4.3</v>
      </c>
      <c r="R37" s="101">
        <v>52.7</v>
      </c>
      <c r="S37" s="102">
        <v>16</v>
      </c>
    </row>
    <row r="38" spans="1:19" ht="28.5" x14ac:dyDescent="0.65">
      <c r="A38" s="61" t="s">
        <v>9</v>
      </c>
      <c r="B38" s="68">
        <f t="shared" si="3"/>
        <v>0.36363636363636365</v>
      </c>
      <c r="C38" s="69">
        <f t="shared" si="3"/>
        <v>0.18181818181818182</v>
      </c>
      <c r="D38" s="69">
        <f t="shared" si="3"/>
        <v>0.18181818181818182</v>
      </c>
      <c r="E38" s="69">
        <f t="shared" si="3"/>
        <v>0.18181818181818182</v>
      </c>
      <c r="F38" s="70">
        <f t="shared" si="3"/>
        <v>0.18181818181818182</v>
      </c>
      <c r="H38" s="62">
        <v>64</v>
      </c>
      <c r="K38" s="1"/>
      <c r="N38" s="89" t="s">
        <v>81</v>
      </c>
      <c r="O38" s="100">
        <v>29.5</v>
      </c>
      <c r="P38" s="101">
        <v>48.2</v>
      </c>
      <c r="Q38" s="101">
        <v>48.4</v>
      </c>
      <c r="R38" s="100">
        <v>6.7</v>
      </c>
      <c r="S38" s="103">
        <v>66.599999999999994</v>
      </c>
    </row>
    <row r="39" spans="1:19" ht="28.5" x14ac:dyDescent="0.65">
      <c r="A39" s="36" t="s">
        <v>11</v>
      </c>
      <c r="B39" s="68">
        <f t="shared" si="3"/>
        <v>0</v>
      </c>
      <c r="C39" s="69">
        <f t="shared" si="3"/>
        <v>0</v>
      </c>
      <c r="D39" s="69">
        <f t="shared" si="3"/>
        <v>0</v>
      </c>
      <c r="E39" s="69">
        <f t="shared" si="3"/>
        <v>0</v>
      </c>
      <c r="F39" s="70">
        <f t="shared" si="3"/>
        <v>0</v>
      </c>
      <c r="H39" s="62">
        <v>32</v>
      </c>
      <c r="K39" s="1"/>
      <c r="N39" s="89" t="s">
        <v>63</v>
      </c>
      <c r="O39" s="100">
        <v>0.2</v>
      </c>
      <c r="P39" s="101">
        <v>13.7</v>
      </c>
      <c r="Q39" s="100">
        <v>7</v>
      </c>
      <c r="R39" s="101">
        <v>21.1</v>
      </c>
      <c r="S39" s="102">
        <v>0</v>
      </c>
    </row>
    <row r="40" spans="1:19" ht="29" thickBot="1" x14ac:dyDescent="0.7">
      <c r="A40" s="37" t="s">
        <v>13</v>
      </c>
      <c r="B40" s="68">
        <f t="shared" si="3"/>
        <v>0.27272727272727271</v>
      </c>
      <c r="C40" s="69">
        <f t="shared" si="3"/>
        <v>0.27272727272727271</v>
      </c>
      <c r="D40" s="69">
        <f t="shared" si="3"/>
        <v>9.0909090909090912E-2</v>
      </c>
      <c r="E40" s="69">
        <f t="shared" si="3"/>
        <v>0.54545454545454541</v>
      </c>
      <c r="F40" s="70">
        <f t="shared" si="3"/>
        <v>0.18181818181818182</v>
      </c>
      <c r="H40" s="62">
        <v>32</v>
      </c>
      <c r="K40" s="1"/>
      <c r="N40" s="90" t="s">
        <v>64</v>
      </c>
      <c r="O40" s="104">
        <v>1.1000000000000001</v>
      </c>
      <c r="P40" s="104">
        <v>0.2</v>
      </c>
      <c r="Q40" s="104">
        <v>10.6</v>
      </c>
      <c r="R40" s="104">
        <v>0</v>
      </c>
      <c r="S40" s="105">
        <v>0.1</v>
      </c>
    </row>
    <row r="41" spans="1:19" ht="29" thickBot="1" x14ac:dyDescent="0.7">
      <c r="A41" s="38" t="s">
        <v>15</v>
      </c>
      <c r="B41" s="68">
        <f t="shared" si="3"/>
        <v>0</v>
      </c>
      <c r="C41" s="69">
        <f t="shared" si="3"/>
        <v>0</v>
      </c>
      <c r="D41" s="69">
        <f t="shared" si="3"/>
        <v>0</v>
      </c>
      <c r="E41" s="69">
        <f t="shared" si="3"/>
        <v>0</v>
      </c>
      <c r="F41" s="70">
        <f t="shared" si="3"/>
        <v>0</v>
      </c>
      <c r="H41" s="62">
        <v>32</v>
      </c>
      <c r="K41" s="1"/>
      <c r="N41" s="95" t="s">
        <v>62</v>
      </c>
      <c r="O41" s="257">
        <v>2.8</v>
      </c>
      <c r="P41" s="257">
        <v>0.3</v>
      </c>
      <c r="Q41" s="257">
        <v>2.9</v>
      </c>
      <c r="R41" s="257">
        <v>1.3</v>
      </c>
      <c r="S41" s="258">
        <v>2.4</v>
      </c>
    </row>
    <row r="42" spans="1:19" ht="29" thickBot="1" x14ac:dyDescent="0.7">
      <c r="A42" s="98" t="s">
        <v>17</v>
      </c>
      <c r="B42" s="68">
        <f t="shared" si="3"/>
        <v>9.0909090909090912E-2</v>
      </c>
      <c r="C42" s="69">
        <f t="shared" si="3"/>
        <v>4.5454545454545456E-2</v>
      </c>
      <c r="D42" s="69">
        <f t="shared" si="3"/>
        <v>0.22727272727272727</v>
      </c>
      <c r="E42" s="69">
        <f t="shared" si="3"/>
        <v>4.5454545454545456E-2</v>
      </c>
      <c r="F42" s="70">
        <f t="shared" si="3"/>
        <v>0.27272727272727271</v>
      </c>
      <c r="H42" s="62">
        <v>16</v>
      </c>
      <c r="K42" s="1"/>
      <c r="N42" s="95" t="s">
        <v>78</v>
      </c>
      <c r="O42" s="106">
        <v>98.1</v>
      </c>
      <c r="P42" s="106">
        <v>99.2</v>
      </c>
      <c r="Q42" s="106">
        <v>82.6</v>
      </c>
      <c r="R42" s="106">
        <v>94.600000000000009</v>
      </c>
      <c r="S42" s="107">
        <v>97.899999999999991</v>
      </c>
    </row>
    <row r="43" spans="1:19" ht="28.5" x14ac:dyDescent="0.65">
      <c r="A43" s="39" t="s">
        <v>19</v>
      </c>
      <c r="B43" s="68">
        <f t="shared" si="3"/>
        <v>0.13636363636363635</v>
      </c>
      <c r="C43" s="69">
        <f t="shared" si="3"/>
        <v>0.27272727272727271</v>
      </c>
      <c r="D43" s="69">
        <f t="shared" si="3"/>
        <v>0.27272727272727271</v>
      </c>
      <c r="E43" s="69">
        <f t="shared" si="3"/>
        <v>4.5454545454545456E-2</v>
      </c>
      <c r="F43" s="70">
        <f t="shared" si="3"/>
        <v>0.27272727272727271</v>
      </c>
      <c r="H43" s="62">
        <v>16</v>
      </c>
      <c r="K43" s="1"/>
    </row>
    <row r="44" spans="1:19" ht="28.5" x14ac:dyDescent="0.65">
      <c r="A44" s="40" t="s">
        <v>20</v>
      </c>
      <c r="B44" s="68">
        <f t="shared" si="3"/>
        <v>4.5454545454545456E-2</v>
      </c>
      <c r="C44" s="69">
        <f t="shared" si="3"/>
        <v>9.0909090909090912E-2</v>
      </c>
      <c r="D44" s="69">
        <f t="shared" si="3"/>
        <v>2.2727272727272728E-2</v>
      </c>
      <c r="E44" s="69">
        <f t="shared" si="3"/>
        <v>9.0909090909090912E-2</v>
      </c>
      <c r="F44" s="70">
        <f t="shared" si="3"/>
        <v>7.9545454545454544E-2</v>
      </c>
      <c r="H44" s="62">
        <v>4</v>
      </c>
      <c r="K44" s="1"/>
    </row>
    <row r="45" spans="1:19" ht="28.5" x14ac:dyDescent="0.65">
      <c r="A45" s="40" t="s">
        <v>21</v>
      </c>
      <c r="B45" s="71">
        <f t="shared" si="3"/>
        <v>0</v>
      </c>
      <c r="C45" s="72">
        <f t="shared" si="3"/>
        <v>4.5454545454545456E-2</v>
      </c>
      <c r="D45" s="72">
        <f t="shared" si="3"/>
        <v>0</v>
      </c>
      <c r="E45" s="72">
        <f t="shared" si="3"/>
        <v>4.5454545454545456E-2</v>
      </c>
      <c r="F45" s="73">
        <f t="shared" si="3"/>
        <v>0</v>
      </c>
      <c r="H45" s="62">
        <v>16</v>
      </c>
      <c r="K45" s="1"/>
    </row>
    <row r="46" spans="1:19" ht="28.5" x14ac:dyDescent="0.65">
      <c r="A46" s="40" t="s">
        <v>22</v>
      </c>
      <c r="B46" s="71">
        <f t="shared" si="3"/>
        <v>0</v>
      </c>
      <c r="C46" s="72">
        <f t="shared" si="3"/>
        <v>0</v>
      </c>
      <c r="D46" s="72">
        <f t="shared" si="3"/>
        <v>0</v>
      </c>
      <c r="E46" s="72">
        <f t="shared" si="3"/>
        <v>0</v>
      </c>
      <c r="F46" s="73">
        <f t="shared" si="3"/>
        <v>0</v>
      </c>
      <c r="H46" s="62">
        <v>16</v>
      </c>
      <c r="K46" s="1"/>
    </row>
    <row r="47" spans="1:19" ht="28.5" x14ac:dyDescent="0.65">
      <c r="A47" s="41" t="s">
        <v>23</v>
      </c>
      <c r="B47" s="71">
        <f t="shared" si="3"/>
        <v>4.5454545454545456E-2</v>
      </c>
      <c r="C47" s="72">
        <f t="shared" si="3"/>
        <v>0</v>
      </c>
      <c r="D47" s="72">
        <f t="shared" si="3"/>
        <v>6.8181818181818177E-2</v>
      </c>
      <c r="E47" s="72">
        <f t="shared" si="3"/>
        <v>0</v>
      </c>
      <c r="F47" s="73">
        <f t="shared" si="3"/>
        <v>1.1363636363636364E-2</v>
      </c>
      <c r="H47" s="62">
        <v>4</v>
      </c>
      <c r="K47" s="1"/>
    </row>
    <row r="48" spans="1:19" ht="28.5" x14ac:dyDescent="0.65">
      <c r="A48" s="41" t="s">
        <v>24</v>
      </c>
      <c r="B48" s="71">
        <f t="shared" si="3"/>
        <v>4.5454545454545456E-2</v>
      </c>
      <c r="C48" s="72">
        <f t="shared" si="3"/>
        <v>9.0909090909090912E-2</v>
      </c>
      <c r="D48" s="72">
        <f t="shared" si="3"/>
        <v>0.13636363636363635</v>
      </c>
      <c r="E48" s="72">
        <f t="shared" si="3"/>
        <v>4.5454545454545456E-2</v>
      </c>
      <c r="F48" s="73">
        <f t="shared" si="3"/>
        <v>0</v>
      </c>
      <c r="H48" s="62">
        <v>16</v>
      </c>
      <c r="K48" s="1"/>
    </row>
    <row r="49" spans="1:11" ht="28.5" x14ac:dyDescent="0.65">
      <c r="A49" s="41" t="s">
        <v>25</v>
      </c>
      <c r="B49" s="71">
        <f t="shared" si="3"/>
        <v>0</v>
      </c>
      <c r="C49" s="72">
        <f t="shared" si="3"/>
        <v>0</v>
      </c>
      <c r="D49" s="72">
        <f t="shared" si="3"/>
        <v>0</v>
      </c>
      <c r="E49" s="72">
        <f t="shared" si="3"/>
        <v>0</v>
      </c>
      <c r="F49" s="73">
        <f t="shared" si="3"/>
        <v>0</v>
      </c>
      <c r="H49" s="62">
        <v>16</v>
      </c>
      <c r="K49" s="1"/>
    </row>
    <row r="50" spans="1:11" ht="29" thickBot="1" x14ac:dyDescent="0.7">
      <c r="A50" s="80" t="s">
        <v>26</v>
      </c>
      <c r="B50" s="71">
        <f t="shared" si="3"/>
        <v>0</v>
      </c>
      <c r="C50" s="72">
        <f t="shared" si="3"/>
        <v>0</v>
      </c>
      <c r="D50" s="72">
        <f t="shared" si="3"/>
        <v>0</v>
      </c>
      <c r="E50" s="72">
        <f t="shared" si="3"/>
        <v>0</v>
      </c>
      <c r="F50" s="73">
        <f t="shared" si="3"/>
        <v>0</v>
      </c>
      <c r="H50" s="230">
        <v>16</v>
      </c>
      <c r="K50" s="1"/>
    </row>
    <row r="51" spans="1:11" ht="29" thickBot="1" x14ac:dyDescent="0.7">
      <c r="B51" s="229">
        <f>SUM(B37:B50)</f>
        <v>0.99999999999999989</v>
      </c>
      <c r="C51" s="228">
        <f>SUM(C37:C50)</f>
        <v>1</v>
      </c>
      <c r="D51" s="228">
        <f>SUM(D37:D50)</f>
        <v>0.99999999999999989</v>
      </c>
      <c r="E51" s="228">
        <f>SUM(E37:E50)</f>
        <v>0.99999999999999989</v>
      </c>
      <c r="F51" s="227">
        <f>SUM(F37:F50)</f>
        <v>1</v>
      </c>
      <c r="J51" s="1"/>
      <c r="K51" s="1"/>
    </row>
    <row r="52" spans="1:11" ht="24" thickBot="1" x14ac:dyDescent="0.6">
      <c r="H52" s="226" t="s">
        <v>99</v>
      </c>
    </row>
    <row r="53" spans="1:11" ht="29" thickBot="1" x14ac:dyDescent="0.7">
      <c r="A53" s="222" t="s">
        <v>98</v>
      </c>
      <c r="B53" s="2" t="s">
        <v>2</v>
      </c>
      <c r="C53" s="3" t="s">
        <v>3</v>
      </c>
      <c r="D53" s="3" t="s">
        <v>4</v>
      </c>
      <c r="E53" s="3" t="s">
        <v>5</v>
      </c>
      <c r="F53" s="4" t="s">
        <v>6</v>
      </c>
      <c r="H53" s="225" t="s">
        <v>97</v>
      </c>
    </row>
    <row r="54" spans="1:11" ht="28.5" x14ac:dyDescent="0.65">
      <c r="A54" s="35" t="s">
        <v>8</v>
      </c>
      <c r="B54" s="2">
        <f>B3+$H54</f>
        <v>1</v>
      </c>
      <c r="C54" s="3">
        <f t="shared" ref="C54:F54" si="4">C3+$H54</f>
        <v>1</v>
      </c>
      <c r="D54" s="3">
        <f t="shared" si="4"/>
        <v>1</v>
      </c>
      <c r="E54" s="3">
        <f t="shared" si="4"/>
        <v>1</v>
      </c>
      <c r="F54" s="4">
        <f t="shared" si="4"/>
        <v>1</v>
      </c>
      <c r="H54" s="224"/>
    </row>
    <row r="55" spans="1:11" ht="28.5" x14ac:dyDescent="0.65">
      <c r="A55" s="61" t="s">
        <v>9</v>
      </c>
      <c r="B55" s="212">
        <f t="shared" ref="B55:B67" si="5">B4+$H55</f>
        <v>2</v>
      </c>
      <c r="C55" s="211">
        <f t="shared" ref="C55:F55" si="6">C4+$H55</f>
        <v>1</v>
      </c>
      <c r="D55" s="211">
        <f t="shared" si="6"/>
        <v>1</v>
      </c>
      <c r="E55" s="211">
        <f t="shared" si="6"/>
        <v>1</v>
      </c>
      <c r="F55" s="210">
        <f t="shared" si="6"/>
        <v>1</v>
      </c>
      <c r="H55" s="224"/>
    </row>
    <row r="56" spans="1:11" ht="28.5" x14ac:dyDescent="0.65">
      <c r="A56" s="36" t="s">
        <v>11</v>
      </c>
      <c r="B56" s="63">
        <f t="shared" si="5"/>
        <v>2</v>
      </c>
      <c r="C56" s="213">
        <f t="shared" ref="C56:F56" si="7">C5+$H56</f>
        <v>2</v>
      </c>
      <c r="D56" s="213">
        <f t="shared" si="7"/>
        <v>2</v>
      </c>
      <c r="E56" s="213">
        <f t="shared" si="7"/>
        <v>2</v>
      </c>
      <c r="F56" s="60">
        <f t="shared" si="7"/>
        <v>2</v>
      </c>
      <c r="H56" s="224"/>
    </row>
    <row r="57" spans="1:11" ht="28.5" x14ac:dyDescent="0.65">
      <c r="A57" s="37" t="s">
        <v>13</v>
      </c>
      <c r="B57" s="212">
        <f t="shared" si="5"/>
        <v>3</v>
      </c>
      <c r="C57" s="211">
        <f t="shared" ref="C57:F57" si="8">C6+$H57</f>
        <v>3</v>
      </c>
      <c r="D57" s="211">
        <f t="shared" si="8"/>
        <v>1</v>
      </c>
      <c r="E57" s="211">
        <f t="shared" si="8"/>
        <v>6</v>
      </c>
      <c r="F57" s="210">
        <f t="shared" si="8"/>
        <v>2</v>
      </c>
      <c r="H57" s="224"/>
    </row>
    <row r="58" spans="1:11" ht="28.5" x14ac:dyDescent="0.65">
      <c r="A58" s="38" t="s">
        <v>15</v>
      </c>
      <c r="B58" s="115">
        <f t="shared" si="5"/>
        <v>2</v>
      </c>
      <c r="C58" s="116">
        <f t="shared" ref="C58:F58" si="9">C7+$H58</f>
        <v>2</v>
      </c>
      <c r="D58" s="116">
        <f t="shared" si="9"/>
        <v>2</v>
      </c>
      <c r="E58" s="116">
        <f t="shared" si="9"/>
        <v>2</v>
      </c>
      <c r="F58" s="117">
        <f t="shared" si="9"/>
        <v>2</v>
      </c>
      <c r="H58" s="224"/>
    </row>
    <row r="59" spans="1:11" ht="28.5" x14ac:dyDescent="0.65">
      <c r="A59" s="98" t="s">
        <v>17</v>
      </c>
      <c r="B59" s="212">
        <f t="shared" si="5"/>
        <v>2</v>
      </c>
      <c r="C59" s="211">
        <f t="shared" ref="C59:F59" si="10">C8+$H59</f>
        <v>1</v>
      </c>
      <c r="D59" s="211">
        <f t="shared" si="10"/>
        <v>5</v>
      </c>
      <c r="E59" s="211">
        <f t="shared" si="10"/>
        <v>1</v>
      </c>
      <c r="F59" s="210">
        <f t="shared" si="10"/>
        <v>6</v>
      </c>
      <c r="H59" s="224"/>
    </row>
    <row r="60" spans="1:11" ht="28.5" x14ac:dyDescent="0.65">
      <c r="A60" s="39" t="s">
        <v>19</v>
      </c>
      <c r="B60" s="212">
        <f t="shared" si="5"/>
        <v>3</v>
      </c>
      <c r="C60" s="211">
        <f t="shared" ref="C60:F60" si="11">C9+$H60</f>
        <v>6</v>
      </c>
      <c r="D60" s="211">
        <f t="shared" si="11"/>
        <v>6</v>
      </c>
      <c r="E60" s="211">
        <f t="shared" si="11"/>
        <v>1</v>
      </c>
      <c r="F60" s="210">
        <f t="shared" si="11"/>
        <v>6</v>
      </c>
      <c r="H60" s="224"/>
    </row>
    <row r="61" spans="1:11" ht="28.5" x14ac:dyDescent="0.65">
      <c r="A61" s="40" t="s">
        <v>20</v>
      </c>
      <c r="B61" s="212">
        <f t="shared" si="5"/>
        <v>4</v>
      </c>
      <c r="C61" s="211">
        <f t="shared" ref="C61:F61" si="12">C10+$H61</f>
        <v>8</v>
      </c>
      <c r="D61" s="211">
        <f t="shared" si="12"/>
        <v>2</v>
      </c>
      <c r="E61" s="211">
        <f t="shared" si="12"/>
        <v>8</v>
      </c>
      <c r="F61" s="210">
        <f t="shared" si="12"/>
        <v>7</v>
      </c>
      <c r="H61" s="224"/>
    </row>
    <row r="62" spans="1:11" ht="28.5" x14ac:dyDescent="0.65">
      <c r="A62" s="40" t="s">
        <v>21</v>
      </c>
      <c r="B62" s="212">
        <f t="shared" si="5"/>
        <v>5</v>
      </c>
      <c r="C62" s="211">
        <f t="shared" ref="C62:F62" si="13">C11+$H62</f>
        <v>6</v>
      </c>
      <c r="D62" s="211">
        <f t="shared" si="13"/>
        <v>5</v>
      </c>
      <c r="E62" s="211">
        <f t="shared" si="13"/>
        <v>6</v>
      </c>
      <c r="F62" s="210">
        <f t="shared" si="13"/>
        <v>5</v>
      </c>
      <c r="H62" s="224">
        <v>3</v>
      </c>
    </row>
    <row r="63" spans="1:11" ht="28.5" x14ac:dyDescent="0.65">
      <c r="A63" s="40" t="s">
        <v>22</v>
      </c>
      <c r="B63" s="63">
        <f t="shared" si="5"/>
        <v>4</v>
      </c>
      <c r="C63" s="213">
        <f t="shared" ref="C63:F63" si="14">C12+$H63</f>
        <v>4</v>
      </c>
      <c r="D63" s="213">
        <f t="shared" si="14"/>
        <v>4</v>
      </c>
      <c r="E63" s="213">
        <f t="shared" si="14"/>
        <v>4</v>
      </c>
      <c r="F63" s="60">
        <f t="shared" si="14"/>
        <v>4</v>
      </c>
      <c r="H63" s="224">
        <v>3</v>
      </c>
    </row>
    <row r="64" spans="1:11" ht="28.5" x14ac:dyDescent="0.65">
      <c r="A64" s="41" t="s">
        <v>23</v>
      </c>
      <c r="B64" s="212">
        <f t="shared" si="5"/>
        <v>4</v>
      </c>
      <c r="C64" s="211">
        <f t="shared" ref="C64:F64" si="15">C13+$H64</f>
        <v>0</v>
      </c>
      <c r="D64" s="211">
        <f t="shared" si="15"/>
        <v>6</v>
      </c>
      <c r="E64" s="211">
        <f t="shared" si="15"/>
        <v>0</v>
      </c>
      <c r="F64" s="210">
        <f t="shared" si="15"/>
        <v>1</v>
      </c>
      <c r="H64" s="224"/>
    </row>
    <row r="65" spans="1:15" ht="28.5" x14ac:dyDescent="0.65">
      <c r="A65" s="41" t="s">
        <v>24</v>
      </c>
      <c r="B65" s="212">
        <f>B14+$H65</f>
        <v>5</v>
      </c>
      <c r="C65" s="211">
        <f t="shared" ref="C65:F65" si="16">C14+$H65</f>
        <v>6</v>
      </c>
      <c r="D65" s="211">
        <f t="shared" si="16"/>
        <v>7</v>
      </c>
      <c r="E65" s="211">
        <f t="shared" si="16"/>
        <v>5</v>
      </c>
      <c r="F65" s="210">
        <f t="shared" si="16"/>
        <v>4</v>
      </c>
      <c r="H65" s="224">
        <v>4</v>
      </c>
    </row>
    <row r="66" spans="1:15" ht="28.5" x14ac:dyDescent="0.65">
      <c r="A66" s="41" t="s">
        <v>25</v>
      </c>
      <c r="B66" s="115">
        <f t="shared" si="5"/>
        <v>3</v>
      </c>
      <c r="C66" s="242">
        <f t="shared" ref="C66:F66" si="17">C15+$H66</f>
        <v>3</v>
      </c>
      <c r="D66" s="242">
        <f t="shared" si="17"/>
        <v>3</v>
      </c>
      <c r="E66" s="242">
        <f t="shared" si="17"/>
        <v>3</v>
      </c>
      <c r="F66" s="117">
        <f t="shared" si="17"/>
        <v>3</v>
      </c>
      <c r="H66" s="224">
        <v>2</v>
      </c>
    </row>
    <row r="67" spans="1:15" ht="29" thickBot="1" x14ac:dyDescent="0.7">
      <c r="A67" s="42" t="s">
        <v>65</v>
      </c>
      <c r="B67" s="115">
        <f t="shared" si="5"/>
        <v>2</v>
      </c>
      <c r="C67" s="242">
        <f t="shared" ref="C67:F67" si="18">C16+$H67</f>
        <v>2</v>
      </c>
      <c r="D67" s="242">
        <f t="shared" si="18"/>
        <v>2</v>
      </c>
      <c r="E67" s="242">
        <f t="shared" si="18"/>
        <v>2</v>
      </c>
      <c r="F67" s="117">
        <f t="shared" si="18"/>
        <v>2</v>
      </c>
      <c r="H67" s="223"/>
    </row>
    <row r="68" spans="1:15" ht="29" thickBot="1" x14ac:dyDescent="0.7">
      <c r="A68" s="59" t="s">
        <v>75</v>
      </c>
      <c r="B68" s="209">
        <f>((B54+B55)*64+(B56+B57+B58)*32+(B59+B60+B62+B63+B65+B66+B67)*16+(B61+B64)*4)</f>
        <v>832</v>
      </c>
      <c r="C68" s="119">
        <f t="shared" ref="C68:F68" si="19">((C54+C55)*64+(C56+C57+C58)*32+(C59+C60+C62+C63+C65+C66+C67)*16+(C61+C64)*4)</f>
        <v>832</v>
      </c>
      <c r="D68" s="119">
        <f t="shared" si="19"/>
        <v>832</v>
      </c>
      <c r="E68" s="119">
        <f t="shared" si="19"/>
        <v>832</v>
      </c>
      <c r="F68" s="208">
        <f t="shared" si="19"/>
        <v>832</v>
      </c>
      <c r="N68" s="221" t="s">
        <v>95</v>
      </c>
      <c r="O68" s="220"/>
    </row>
    <row r="69" spans="1:15" ht="26.5" thickBot="1" x14ac:dyDescent="0.65">
      <c r="N69" s="219" t="s">
        <v>19</v>
      </c>
      <c r="O69" s="218">
        <v>1</v>
      </c>
    </row>
    <row r="70" spans="1:15" ht="29" thickBot="1" x14ac:dyDescent="0.7">
      <c r="A70" s="222" t="s">
        <v>96</v>
      </c>
      <c r="B70" s="2" t="s">
        <v>2</v>
      </c>
      <c r="C70" s="3" t="s">
        <v>3</v>
      </c>
      <c r="D70" s="3" t="s">
        <v>4</v>
      </c>
      <c r="E70" s="3" t="s">
        <v>5</v>
      </c>
      <c r="F70" s="4" t="s">
        <v>6</v>
      </c>
      <c r="N70" s="217" t="s">
        <v>9</v>
      </c>
      <c r="O70" s="216">
        <v>2</v>
      </c>
    </row>
    <row r="71" spans="1:15" ht="28.5" x14ac:dyDescent="0.65">
      <c r="A71" s="35" t="s">
        <v>8</v>
      </c>
      <c r="B71" s="2"/>
      <c r="C71" s="3"/>
      <c r="D71" s="3"/>
      <c r="E71" s="3"/>
      <c r="F71" s="4"/>
      <c r="N71" s="217" t="s">
        <v>24</v>
      </c>
      <c r="O71" s="216">
        <v>3</v>
      </c>
    </row>
    <row r="72" spans="1:15" ht="28.5" x14ac:dyDescent="0.65">
      <c r="A72" s="61" t="s">
        <v>9</v>
      </c>
      <c r="B72" s="212">
        <v>2</v>
      </c>
      <c r="C72" s="211">
        <v>1</v>
      </c>
      <c r="D72" s="211">
        <v>1</v>
      </c>
      <c r="E72" s="211">
        <v>1</v>
      </c>
      <c r="F72" s="210">
        <v>1</v>
      </c>
      <c r="N72" s="217" t="s">
        <v>13</v>
      </c>
      <c r="O72" s="216">
        <v>4</v>
      </c>
    </row>
    <row r="73" spans="1:15" ht="28.5" x14ac:dyDescent="0.65">
      <c r="A73" s="36" t="s">
        <v>11</v>
      </c>
      <c r="B73" s="115"/>
      <c r="C73" s="242"/>
      <c r="D73" s="242"/>
      <c r="E73" s="242"/>
      <c r="F73" s="117"/>
      <c r="N73" s="217" t="s">
        <v>21</v>
      </c>
      <c r="O73" s="216">
        <v>5</v>
      </c>
    </row>
    <row r="74" spans="1:15" ht="29" thickBot="1" x14ac:dyDescent="0.7">
      <c r="A74" s="37" t="s">
        <v>13</v>
      </c>
      <c r="B74" s="212">
        <v>2</v>
      </c>
      <c r="C74" s="211">
        <v>2</v>
      </c>
      <c r="D74" s="211">
        <v>1</v>
      </c>
      <c r="E74" s="211">
        <v>5</v>
      </c>
      <c r="F74" s="210">
        <v>2</v>
      </c>
      <c r="N74" s="215" t="s">
        <v>17</v>
      </c>
      <c r="O74" s="214">
        <v>6</v>
      </c>
    </row>
    <row r="75" spans="1:15" ht="28.5" x14ac:dyDescent="0.65">
      <c r="A75" s="38" t="s">
        <v>15</v>
      </c>
      <c r="B75" s="115"/>
      <c r="C75" s="116"/>
      <c r="D75" s="116"/>
      <c r="E75" s="116"/>
      <c r="F75" s="117"/>
    </row>
    <row r="76" spans="1:15" ht="28.5" x14ac:dyDescent="0.65">
      <c r="A76" s="98" t="s">
        <v>17</v>
      </c>
      <c r="B76" s="115"/>
      <c r="C76" s="242"/>
      <c r="D76" s="242"/>
      <c r="E76" s="242"/>
      <c r="F76" s="117"/>
    </row>
    <row r="77" spans="1:15" ht="28.5" x14ac:dyDescent="0.65">
      <c r="A77" s="39" t="s">
        <v>19</v>
      </c>
      <c r="B77" s="212">
        <v>3</v>
      </c>
      <c r="C77" s="211">
        <v>6</v>
      </c>
      <c r="D77" s="211">
        <v>6</v>
      </c>
      <c r="E77" s="211">
        <v>1</v>
      </c>
      <c r="F77" s="210">
        <v>6</v>
      </c>
    </row>
    <row r="78" spans="1:15" ht="28.5" x14ac:dyDescent="0.65">
      <c r="A78" s="40" t="s">
        <v>20</v>
      </c>
      <c r="B78" s="212">
        <v>4</v>
      </c>
      <c r="C78" s="211">
        <v>8</v>
      </c>
      <c r="D78" s="211">
        <v>2</v>
      </c>
      <c r="E78" s="211">
        <v>8</v>
      </c>
      <c r="F78" s="210">
        <v>7</v>
      </c>
    </row>
    <row r="79" spans="1:15" ht="28.5" x14ac:dyDescent="0.65">
      <c r="A79" s="40" t="s">
        <v>21</v>
      </c>
      <c r="B79" s="212"/>
      <c r="C79" s="211"/>
      <c r="D79" s="211">
        <v>1</v>
      </c>
      <c r="E79" s="211"/>
      <c r="F79" s="210">
        <v>2</v>
      </c>
    </row>
    <row r="80" spans="1:15" ht="28.5" x14ac:dyDescent="0.65">
      <c r="A80" s="40" t="s">
        <v>22</v>
      </c>
      <c r="B80" s="115"/>
      <c r="C80" s="242"/>
      <c r="D80" s="242"/>
      <c r="E80" s="242"/>
      <c r="F80" s="117"/>
    </row>
    <row r="81" spans="1:15" ht="28.5" x14ac:dyDescent="0.65">
      <c r="A81" s="41" t="s">
        <v>23</v>
      </c>
      <c r="B81" s="212">
        <v>4</v>
      </c>
      <c r="C81" s="211">
        <v>0</v>
      </c>
      <c r="D81" s="211">
        <v>6</v>
      </c>
      <c r="E81" s="211">
        <v>0</v>
      </c>
      <c r="F81" s="210">
        <v>1</v>
      </c>
    </row>
    <row r="82" spans="1:15" ht="28.5" x14ac:dyDescent="0.65">
      <c r="A82" s="41" t="s">
        <v>24</v>
      </c>
      <c r="B82" s="212">
        <v>5</v>
      </c>
      <c r="C82" s="211">
        <v>6</v>
      </c>
      <c r="D82" s="211">
        <v>7</v>
      </c>
      <c r="E82" s="211">
        <v>5</v>
      </c>
      <c r="F82" s="210">
        <v>4</v>
      </c>
    </row>
    <row r="83" spans="1:15" ht="28.5" x14ac:dyDescent="0.65">
      <c r="A83" s="41" t="s">
        <v>25</v>
      </c>
      <c r="B83" s="115"/>
      <c r="C83" s="242"/>
      <c r="D83" s="242"/>
      <c r="E83" s="242"/>
      <c r="F83" s="117"/>
    </row>
    <row r="84" spans="1:15" ht="29" thickBot="1" x14ac:dyDescent="0.7">
      <c r="A84" s="42" t="s">
        <v>26</v>
      </c>
      <c r="B84" s="115"/>
      <c r="C84" s="242"/>
      <c r="D84" s="242"/>
      <c r="E84" s="242"/>
      <c r="F84" s="117"/>
    </row>
    <row r="85" spans="1:15" ht="29" thickBot="1" x14ac:dyDescent="0.7">
      <c r="A85" s="59" t="s">
        <v>75</v>
      </c>
      <c r="B85" s="209">
        <f>16*22-((B71+B72)*64+(B73+B74+B75)*32+(B76+B77+B79+B80+B82+B83+B84)*16+(B78+B81)*4)</f>
        <v>0</v>
      </c>
      <c r="C85" s="119">
        <f t="shared" ref="C85" si="20">16*22-((C71+C72)*64+(C73+C74+C75)*32+(C76+C77+C79+C80+C82+C83+C84)*16+(C78+C81)*4)</f>
        <v>0</v>
      </c>
      <c r="D85" s="119">
        <f t="shared" ref="D85" si="21">16*22-((D71+D72)*64+(D73+D74+D75)*32+(D76+D77+D79+D80+D82+D83+D84)*16+(D78+D81)*4)</f>
        <v>0</v>
      </c>
      <c r="E85" s="119">
        <f t="shared" ref="E85" si="22">16*22-((E71+E72)*64+(E73+E74+E75)*32+(E76+E77+E79+E80+E82+E83+E84)*16+(E78+E81)*4)</f>
        <v>0</v>
      </c>
      <c r="F85" s="208">
        <f t="shared" ref="F85" si="23">16*22-((F71+F72)*64+(F73+F74+F75)*32+(F76+F77+F79+F80+F82+F83+F84)*16+(F78+F81)*4)</f>
        <v>0</v>
      </c>
      <c r="N85" s="238" t="s">
        <v>93</v>
      </c>
      <c r="O85" s="220"/>
    </row>
    <row r="86" spans="1:15" ht="26.5" thickBot="1" x14ac:dyDescent="0.65">
      <c r="N86" s="219" t="s">
        <v>9</v>
      </c>
      <c r="O86" s="218">
        <v>1</v>
      </c>
    </row>
    <row r="87" spans="1:15" ht="29" thickBot="1" x14ac:dyDescent="0.7">
      <c r="A87" s="222" t="s">
        <v>94</v>
      </c>
      <c r="B87" s="2" t="s">
        <v>2</v>
      </c>
      <c r="C87" s="3" t="s">
        <v>3</v>
      </c>
      <c r="D87" s="3" t="s">
        <v>4</v>
      </c>
      <c r="E87" s="3" t="s">
        <v>5</v>
      </c>
      <c r="F87" s="4" t="s">
        <v>6</v>
      </c>
      <c r="N87" s="217" t="s">
        <v>24</v>
      </c>
      <c r="O87" s="216">
        <v>2</v>
      </c>
    </row>
    <row r="88" spans="1:15" ht="28.5" x14ac:dyDescent="0.65">
      <c r="A88" s="35" t="s">
        <v>8</v>
      </c>
      <c r="B88" s="2"/>
      <c r="C88" s="3"/>
      <c r="D88" s="3"/>
      <c r="E88" s="3"/>
      <c r="F88" s="4"/>
      <c r="N88" s="217" t="s">
        <v>21</v>
      </c>
      <c r="O88" s="216">
        <v>3</v>
      </c>
    </row>
    <row r="89" spans="1:15" ht="28.5" x14ac:dyDescent="0.65">
      <c r="A89" s="61" t="s">
        <v>9</v>
      </c>
      <c r="B89" s="212">
        <v>2</v>
      </c>
      <c r="C89" s="211">
        <v>1</v>
      </c>
      <c r="D89" s="211">
        <v>1</v>
      </c>
      <c r="E89" s="211">
        <v>1</v>
      </c>
      <c r="F89" s="210">
        <v>1</v>
      </c>
      <c r="N89" s="217" t="s">
        <v>23</v>
      </c>
      <c r="O89" s="216">
        <v>4</v>
      </c>
    </row>
    <row r="90" spans="1:15" ht="28.5" x14ac:dyDescent="0.65">
      <c r="A90" s="36" t="s">
        <v>11</v>
      </c>
      <c r="B90" s="63"/>
      <c r="C90" s="213"/>
      <c r="D90" s="213"/>
      <c r="E90" s="213"/>
      <c r="F90" s="60"/>
      <c r="N90" s="217" t="s">
        <v>25</v>
      </c>
      <c r="O90" s="216">
        <v>5</v>
      </c>
    </row>
    <row r="91" spans="1:15" ht="28.5" x14ac:dyDescent="0.65">
      <c r="A91" s="37" t="s">
        <v>13</v>
      </c>
      <c r="B91" s="63"/>
      <c r="C91" s="213"/>
      <c r="D91" s="213"/>
      <c r="E91" s="213"/>
      <c r="F91" s="60"/>
      <c r="N91" s="217" t="s">
        <v>20</v>
      </c>
      <c r="O91" s="216">
        <v>6</v>
      </c>
    </row>
    <row r="92" spans="1:15" ht="29" thickBot="1" x14ac:dyDescent="0.7">
      <c r="A92" s="38" t="s">
        <v>15</v>
      </c>
      <c r="B92" s="115"/>
      <c r="C92" s="116"/>
      <c r="D92" s="116"/>
      <c r="E92" s="116"/>
      <c r="F92" s="117"/>
      <c r="N92" s="215" t="s">
        <v>22</v>
      </c>
      <c r="O92" s="214">
        <v>7</v>
      </c>
    </row>
    <row r="93" spans="1:15" ht="28.5" x14ac:dyDescent="0.65">
      <c r="A93" s="98" t="s">
        <v>17</v>
      </c>
      <c r="B93" s="63"/>
      <c r="C93" s="213"/>
      <c r="D93" s="213"/>
      <c r="E93" s="213"/>
      <c r="F93" s="60"/>
    </row>
    <row r="94" spans="1:15" ht="28.5" x14ac:dyDescent="0.65">
      <c r="A94" s="39" t="s">
        <v>19</v>
      </c>
      <c r="B94" s="63"/>
      <c r="C94" s="213"/>
      <c r="D94" s="213"/>
      <c r="E94" s="213"/>
      <c r="F94" s="60"/>
    </row>
    <row r="95" spans="1:15" ht="28.5" x14ac:dyDescent="0.65">
      <c r="A95" s="40" t="s">
        <v>20</v>
      </c>
      <c r="B95" s="212">
        <v>4</v>
      </c>
      <c r="C95" s="211">
        <v>8</v>
      </c>
      <c r="D95" s="211">
        <v>2</v>
      </c>
      <c r="E95" s="211">
        <v>8</v>
      </c>
      <c r="F95" s="210">
        <v>7</v>
      </c>
    </row>
    <row r="96" spans="1:15" ht="28.5" x14ac:dyDescent="0.65">
      <c r="A96" s="40" t="s">
        <v>21</v>
      </c>
      <c r="B96" s="212">
        <v>5</v>
      </c>
      <c r="C96" s="211">
        <v>6</v>
      </c>
      <c r="D96" s="211">
        <v>5</v>
      </c>
      <c r="E96" s="211">
        <v>6</v>
      </c>
      <c r="F96" s="210">
        <v>5</v>
      </c>
    </row>
    <row r="97" spans="1:6" ht="28.5" x14ac:dyDescent="0.65">
      <c r="A97" s="40" t="s">
        <v>22</v>
      </c>
      <c r="B97" s="212"/>
      <c r="C97" s="211">
        <v>1</v>
      </c>
      <c r="D97" s="211">
        <v>1</v>
      </c>
      <c r="E97" s="211">
        <v>2</v>
      </c>
      <c r="F97" s="210">
        <v>4</v>
      </c>
    </row>
    <row r="98" spans="1:6" ht="28.5" x14ac:dyDescent="0.65">
      <c r="A98" s="41" t="s">
        <v>23</v>
      </c>
      <c r="B98" s="212">
        <v>4</v>
      </c>
      <c r="C98" s="211">
        <v>0</v>
      </c>
      <c r="D98" s="211">
        <v>6</v>
      </c>
      <c r="E98" s="211">
        <v>0</v>
      </c>
      <c r="F98" s="210">
        <v>1</v>
      </c>
    </row>
    <row r="99" spans="1:6" ht="28.5" x14ac:dyDescent="0.65">
      <c r="A99" s="41" t="s">
        <v>24</v>
      </c>
      <c r="B99" s="212">
        <v>5</v>
      </c>
      <c r="C99" s="211">
        <v>6</v>
      </c>
      <c r="D99" s="211">
        <v>7</v>
      </c>
      <c r="E99" s="211">
        <v>5</v>
      </c>
      <c r="F99" s="210">
        <v>4</v>
      </c>
    </row>
    <row r="100" spans="1:6" ht="28.5" x14ac:dyDescent="0.65">
      <c r="A100" s="41" t="s">
        <v>25</v>
      </c>
      <c r="B100" s="212">
        <v>2</v>
      </c>
      <c r="C100" s="211">
        <v>3</v>
      </c>
      <c r="D100" s="211">
        <v>3</v>
      </c>
      <c r="E100" s="211">
        <v>3</v>
      </c>
      <c r="F100" s="210">
        <v>3</v>
      </c>
    </row>
    <row r="101" spans="1:6" ht="29" thickBot="1" x14ac:dyDescent="0.7">
      <c r="A101" s="42" t="s">
        <v>65</v>
      </c>
      <c r="B101" s="115"/>
      <c r="C101" s="242"/>
      <c r="D101" s="242"/>
      <c r="E101" s="242"/>
      <c r="F101" s="117"/>
    </row>
    <row r="102" spans="1:6" ht="29" thickBot="1" x14ac:dyDescent="0.7">
      <c r="A102" s="59" t="s">
        <v>75</v>
      </c>
      <c r="B102" s="209">
        <f>16*22-((B88+B89)*64+(B90+B91+B92)*32+(B93+B94+B96+B97+B99+B100+B101)*16+(B95+B98)*4)</f>
        <v>0</v>
      </c>
      <c r="C102" s="119">
        <f t="shared" ref="C102" si="24">16*22-((C88+C89)*64+(C90+C91+C92)*32+(C93+C94+C96+C97+C99+C100+C101)*16+(C95+C98)*4)</f>
        <v>0</v>
      </c>
      <c r="D102" s="119">
        <f t="shared" ref="D102" si="25">16*22-((D88+D89)*64+(D90+D91+D92)*32+(D93+D94+D96+D97+D99+D100+D101)*16+(D95+D98)*4)</f>
        <v>0</v>
      </c>
      <c r="E102" s="119">
        <f t="shared" ref="E102" si="26">16*22-((E88+E89)*64+(E90+E91+E92)*32+(E93+E94+E96+E97+E99+E100+E101)*16+(E95+E98)*4)</f>
        <v>0</v>
      </c>
      <c r="F102" s="208">
        <f t="shared" ref="F102" si="27">16*22-((F88+F89)*64+(F90+F91+F92)*32+(F93+F94+F96+F97+F99+F100+F101)*16+(F95+F98)*4)</f>
        <v>0</v>
      </c>
    </row>
  </sheetData>
  <mergeCells count="6">
    <mergeCell ref="AH2:AI2"/>
    <mergeCell ref="J1:K1"/>
    <mergeCell ref="V2:W2"/>
    <mergeCell ref="Y2:Z2"/>
    <mergeCell ref="AB2:AC2"/>
    <mergeCell ref="AE2:AF2"/>
  </mergeCells>
  <pageMargins left="0.7" right="0.7" top="0.75" bottom="0.75" header="0.3" footer="0.3"/>
  <pageSetup scale="3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29f62856-1543-49d4-a736-4569d363f533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512F9E5941B946B896B00EAA2C44EA" ma:contentTypeVersion="32" ma:contentTypeDescription="Create a new document." ma:contentTypeScope="" ma:versionID="ed6ff44cb464f9d54db0b4a3402e15c8">
  <xsd:schema xmlns:xsd="http://www.w3.org/2001/XMLSchema" xmlns:xs="http://www.w3.org/2001/XMLSchema" xmlns:p="http://schemas.microsoft.com/office/2006/metadata/properties" xmlns:ns1="http://schemas.microsoft.com/sharepoint/v3" xmlns:ns3="4ffa91fb-a0ff-4ac5-b2db-65c790d184a4" xmlns:ns4="http://schemas.microsoft.com/sharepoint.v3" xmlns:ns5="http://schemas.microsoft.com/sharepoint/v3/fields" xmlns:ns6="d19a5e3b-c3ef-41de-9eac-4b20fead8dc0" xmlns:ns7="68401eb2-d896-4239-8d2c-1857fad4dbd6" targetNamespace="http://schemas.microsoft.com/office/2006/metadata/properties" ma:root="true" ma:fieldsID="c06e5cf20427b8bb23566abd9ace4695" ns1:_="" ns3:_="" ns4:_="" ns5:_="" ns6:_="" ns7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d19a5e3b-c3ef-41de-9eac-4b20fead8dc0"/>
    <xsd:import namespace="68401eb2-d896-4239-8d2c-1857fad4dbd6"/>
    <xsd:element name="properties">
      <xsd:complexType>
        <xsd:sequence>
          <xsd:element name="documentManagement">
            <xsd:complexType>
              <xsd:all>
                <xsd:element ref="ns3:Document_x0020_Creation_x0020_Date" minOccurs="0"/>
                <xsd:element ref="ns3:Creator" minOccurs="0"/>
                <xsd:element ref="ns3:EPA_x0020_Office" minOccurs="0"/>
                <xsd:element ref="ns3:Record" minOccurs="0"/>
                <xsd:element ref="ns4:CategoryDescription" minOccurs="0"/>
                <xsd:element ref="ns3:Identifier" minOccurs="0"/>
                <xsd:element ref="ns3:EPA_x0020_Contributor" minOccurs="0"/>
                <xsd:element ref="ns3:External_x0020_Contributor" minOccurs="0"/>
                <xsd:element ref="ns5:_Coverage" minOccurs="0"/>
                <xsd:element ref="ns3:EPA_x0020_Related_x0020_Documents" minOccurs="0"/>
                <xsd:element ref="ns5:_Source" minOccurs="0"/>
                <xsd:element ref="ns3:Rights" minOccurs="0"/>
                <xsd:element ref="ns1:Language" minOccurs="0"/>
                <xsd:element ref="ns3:j747ac98061d40f0aa7bd47e1db5675d" minOccurs="0"/>
                <xsd:element ref="ns3:TaxKeywordTaxHTField" minOccurs="0"/>
                <xsd:element ref="ns3:TaxCatchAllLabel" minOccurs="0"/>
                <xsd:element ref="ns3:TaxCatchAll" minOccurs="0"/>
                <xsd:element ref="ns6:SharedWithUsers" minOccurs="0"/>
                <xsd:element ref="ns6:SharedWithDetails" minOccurs="0"/>
                <xsd:element ref="ns6:SharingHintHash" minOccurs="0"/>
                <xsd:element ref="ns7:MediaServiceMetadata" minOccurs="0"/>
                <xsd:element ref="ns7:MediaServiceFastMetadata" minOccurs="0"/>
                <xsd:element ref="ns6:Records_x0020_Status" minOccurs="0"/>
                <xsd:element ref="ns6:Records_x0020_Date" minOccurs="0"/>
                <xsd:element ref="ns7:MediaServiceAutoTags" minOccurs="0"/>
                <xsd:element ref="ns7:MediaServiceOCR" minOccurs="0"/>
                <xsd:element ref="ns7:MediaServiceGenerationTime" minOccurs="0"/>
                <xsd:element ref="ns7:MediaServiceEventHashCode" minOccurs="0"/>
                <xsd:element ref="ns7:MediaServiceDateTaken" minOccurs="0"/>
                <xsd:element ref="ns7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6d9cfbbe-833b-4b2c-9866-bb17d1f27196}" ma:internalName="TaxCatchAllLabel" ma:readOnly="true" ma:showField="CatchAllDataLabel" ma:web="d19a5e3b-c3ef-41de-9eac-4b20fead8d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6d9cfbbe-833b-4b2c-9866-bb17d1f27196}" ma:internalName="TaxCatchAll" ma:showField="CatchAllData" ma:web="d19a5e3b-c3ef-41de-9eac-4b20fead8d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9a5e3b-c3ef-41de-9eac-4b20fead8dc0" elementFormDefault="qualified">
    <xsd:import namespace="http://schemas.microsoft.com/office/2006/documentManagement/types"/>
    <xsd:import namespace="http://schemas.microsoft.com/office/infopath/2007/PartnerControls"/>
    <xsd:element name="SharedWithUsers" ma:index="2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0" nillable="true" ma:displayName="Sharing Hint Hash" ma:description="" ma:hidden="true" ma:internalName="SharingHintHash" ma:readOnly="true">
      <xsd:simpleType>
        <xsd:restriction base="dms:Text"/>
      </xsd:simpleType>
    </xsd:element>
    <xsd:element name="Records_x0020_Status" ma:index="33" nillable="true" ma:displayName="Records Status" ma:default="Pending" ma:internalName="Records_x0020_Status">
      <xsd:simpleType>
        <xsd:restriction base="dms:Text"/>
      </xsd:simpleType>
    </xsd:element>
    <xsd:element name="Records_x0020_Date" ma:index="34" nillable="true" ma:displayName="Records Date" ma:hidden="true" ma:internalName="Records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01eb2-d896-4239-8d2c-1857fad4db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5" nillable="true" ma:displayName="Tags" ma:internalName="MediaServiceAutoTags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4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ecords_x0020_Status xmlns="d19a5e3b-c3ef-41de-9eac-4b20fead8dc0">Pending</Records_x0020_Status>
    <Rights xmlns="4ffa91fb-a0ff-4ac5-b2db-65c790d184a4" xsi:nil="true"/>
    <Document_x0020_Creation_x0020_Date xmlns="4ffa91fb-a0ff-4ac5-b2db-65c790d184a4">2020-07-28T17:29:10+00:00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Records_x0020_Date xmlns="d19a5e3b-c3ef-41de-9eac-4b20fead8dc0" xsi:nil="true"/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B257BB-E2F5-42FB-AC26-2D5893DC2051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6E2710CF-3B47-471D-BB71-A5AE8091DF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d19a5e3b-c3ef-41de-9eac-4b20fead8dc0"/>
    <ds:schemaRef ds:uri="68401eb2-d896-4239-8d2c-1857fad4db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114EDC-EAAD-4455-A484-1A9F52A4CD0C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d19a5e3b-c3ef-41de-9eac-4b20fead8dc0"/>
    <ds:schemaRef ds:uri="http://schemas.microsoft.com/sharepoint/v3"/>
    <ds:schemaRef ds:uri="68401eb2-d896-4239-8d2c-1857fad4dbd6"/>
    <ds:schemaRef ds:uri="http://purl.org/dc/terms/"/>
    <ds:schemaRef ds:uri="http://schemas.openxmlformats.org/package/2006/metadata/core-properties"/>
    <ds:schemaRef ds:uri="http://schemas.microsoft.com/sharepoint/v3/fields"/>
    <ds:schemaRef ds:uri="http://schemas.microsoft.com/office/2006/documentManagement/types"/>
    <ds:schemaRef ds:uri="http://schemas.microsoft.com/sharepoint.v3"/>
    <ds:schemaRef ds:uri="4ffa91fb-a0ff-4ac5-b2db-65c790d184a4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B8BE23B-F918-4997-ABF1-BE889DD27B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Scores</vt:lpstr>
      <vt:lpstr>Piece summary</vt:lpstr>
      <vt:lpstr>ScoreCard</vt:lpstr>
      <vt:lpstr>Piece distribution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 S Dodder</dc:creator>
  <cp:keywords/>
  <dc:description/>
  <cp:lastModifiedBy>Dodder, Rebecca</cp:lastModifiedBy>
  <cp:revision/>
  <cp:lastPrinted>2021-02-17T02:34:20Z</cp:lastPrinted>
  <dcterms:created xsi:type="dcterms:W3CDTF">2014-04-10T13:28:43Z</dcterms:created>
  <dcterms:modified xsi:type="dcterms:W3CDTF">2021-07-09T16:58:33Z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0x01010072512F9E5941B946B896B00EAA2C44EA</vt:lpwstr>
  </property>
</Properties>
</file>