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defaultThemeVersion="124226"/>
  <xr:revisionPtr revIDLastSave="0" documentId="11_75063F8C3B031B336385CF04158F627507672030" xr6:coauthVersionLast="47" xr6:coauthVersionMax="47" xr10:uidLastSave="{00000000-0000-0000-0000-000000000000}"/>
  <bookViews>
    <workbookView xWindow="-120" yWindow="-180" windowWidth="19440" windowHeight="11820" firstSheet="2" activeTab="2" xr2:uid="{00000000-000D-0000-FFFF-FFFF00000000}"/>
  </bookViews>
  <sheets>
    <sheet name="ProForma Instructions" sheetId="8" r:id="rId1"/>
    <sheet name="ProForma Assumptions" sheetId="7" r:id="rId2"/>
    <sheet name="ProForma" sheetId="6" r:id="rId3"/>
    <sheet name="Sources and Uses" sheetId="5" r:id="rId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6" i="6" l="1"/>
  <c r="F26" i="6"/>
  <c r="K9" i="7"/>
  <c r="G9" i="6" s="1"/>
  <c r="C63" i="6"/>
  <c r="C6" i="5" l="1"/>
  <c r="C7" i="5" s="1"/>
  <c r="C60" i="6" l="1"/>
  <c r="F60" i="6" s="1"/>
  <c r="C59" i="6"/>
  <c r="C58" i="6"/>
  <c r="C57" i="6"/>
  <c r="D45" i="6" l="1"/>
  <c r="F69" i="6" l="1"/>
  <c r="E59" i="6"/>
  <c r="F59" i="6" s="1"/>
  <c r="E58" i="6"/>
  <c r="F58" i="6" s="1"/>
  <c r="E57" i="6"/>
  <c r="F57" i="6" s="1"/>
  <c r="D51" i="6"/>
  <c r="D50" i="6"/>
  <c r="D47" i="6"/>
  <c r="D46" i="6"/>
  <c r="E40" i="6"/>
  <c r="E33" i="6"/>
  <c r="F33" i="6" s="1"/>
  <c r="E32" i="6"/>
  <c r="F32" i="6" s="1"/>
  <c r="E31" i="6"/>
  <c r="F31" i="6" s="1"/>
  <c r="E30" i="6"/>
  <c r="F30" i="6" s="1"/>
  <c r="E27" i="6"/>
  <c r="F27" i="6" s="1"/>
  <c r="C14" i="5" s="1"/>
  <c r="E21" i="6"/>
  <c r="F21" i="6" s="1"/>
  <c r="E20" i="6"/>
  <c r="F20" i="6" s="1"/>
  <c r="E19" i="6"/>
  <c r="F19" i="6" s="1"/>
  <c r="E18" i="6"/>
  <c r="F18" i="6" s="1"/>
  <c r="E17" i="6"/>
  <c r="F17" i="6" s="1"/>
  <c r="G11" i="6"/>
  <c r="C15" i="5" s="1"/>
  <c r="F62" i="6" l="1"/>
  <c r="F63" i="6" s="1"/>
  <c r="F67" i="6" s="1"/>
  <c r="G71" i="6" s="1"/>
  <c r="G22" i="6"/>
  <c r="F45" i="6"/>
  <c r="G35" i="6"/>
  <c r="F30" i="5"/>
  <c r="F17" i="5"/>
  <c r="C8" i="5"/>
  <c r="G37" i="6" l="1"/>
  <c r="G38" i="6" s="1"/>
  <c r="C11" i="5" s="1"/>
  <c r="C12" i="5" l="1"/>
  <c r="C13" i="5" s="1"/>
  <c r="C16" i="5"/>
  <c r="C20" i="5"/>
  <c r="C21" i="5" s="1"/>
  <c r="G40" i="6"/>
  <c r="D49" i="6" s="1"/>
  <c r="F49" i="6" s="1"/>
  <c r="F52" i="6" s="1"/>
  <c r="G53" i="6" s="1"/>
  <c r="G73" i="6" s="1"/>
  <c r="G75" i="6" s="1"/>
  <c r="C17" i="5" l="1"/>
  <c r="C41" i="5"/>
  <c r="C45" i="5" l="1"/>
</calcChain>
</file>

<file path=xl/sharedStrings.xml><?xml version="1.0" encoding="utf-8"?>
<sst xmlns="http://schemas.openxmlformats.org/spreadsheetml/2006/main" count="296" uniqueCount="227">
  <si>
    <t>A.</t>
  </si>
  <si>
    <t>The purchase price is inserted in cell A1. This can be the offered sales price, a negotiated amount, or it may be based on an appraisal. It is also possible that the underlying land title will not change, thus there may be no purchase price and this cell will be zero. In addition, liens or defaults may exist which need to be remedied.</t>
  </si>
  <si>
    <t>B.</t>
  </si>
  <si>
    <t>Environmental cleanup action costs are input into cells B1 through B3. These costs may be defined already as part of the cleanup plan or they may need to be estimated. Cell B4 will add these three lines together. Cell B4 sums the remedial action costs.</t>
  </si>
  <si>
    <t>C.</t>
  </si>
  <si>
    <r>
      <t xml:space="preserve">If new construction is involved in the project, complete lines C1 through C5. Estimate the square feet to be constructed and the cost per square foot by building type. Leave unused building categories blank or delete those lines. Worksheets detailing costs will likely be needed to identify and support the various cost elements in the </t>
    </r>
    <r>
      <rPr>
        <i/>
        <sz val="12"/>
        <rFont val="Calibri"/>
        <family val="2"/>
        <scheme val="minor"/>
      </rPr>
      <t>pro forma</t>
    </r>
    <r>
      <rPr>
        <sz val="12"/>
        <rFont val="Calibri"/>
        <family val="2"/>
        <scheme val="minor"/>
      </rPr>
      <t>. Costs can include site clearing and preparation, foundation work, structural and exterior work, mechanicals, and interior finishing. Ongoing maintenance costs and upfront infrastructure costs may require funding prior to construction or during the development phase before there are revenues to cover them. Two such examples are fencing and mowing. Cell C6 sums the hard costs for new construction.</t>
    </r>
  </si>
  <si>
    <t>D.</t>
  </si>
  <si>
    <t>Existing buildings are more complicated. Asbestos removal and other preparation may be required. Costs can include demolition or partial demolition with renovations. These projects generally have more unknown or hidden costs and are therefore riskier. Estimated demolition costs are input in cells D1 and D2. Insert renovation costs per square foot by building type into lines D3 through D6. Cell D7 sums the hard costs for existing construction.</t>
  </si>
  <si>
    <t>E.</t>
  </si>
  <si>
    <r>
      <t xml:space="preserve">This particular </t>
    </r>
    <r>
      <rPr>
        <i/>
        <sz val="12"/>
        <rFont val="Calibri"/>
        <family val="2"/>
        <scheme val="minor"/>
      </rPr>
      <t>pro forma</t>
    </r>
    <r>
      <rPr>
        <sz val="12"/>
        <rFont val="Calibri"/>
        <family val="2"/>
        <scheme val="minor"/>
      </rPr>
      <t xml:space="preserve"> shows two separate development areas. The project may have one or several distinct areas requiring data. Thus, development areas can be added or subtracted. Cell E1 totals the hard costs for all building types.</t>
    </r>
  </si>
  <si>
    <t>F.</t>
  </si>
  <si>
    <t>Soft costs are calculated as a percentage of hard costs. These are shown in line F1. Additional due diligence is required on these types of projects, thus there may be more investigative costs. These can include: reuse analysis, negotiating access rights and project visioning. By this point in the overall evaluation process, some of these soft costs and cleanup action costs have been incurred, thus estimating 20% for soft costs overall for the developer is not an unreasonable estimate. Soft costs for all standard development projects include site plans, engineering, legal, soil testing, architectural plans and marketing plans. A detailed breakdown between disciplines is not needed at this point.</t>
  </si>
  <si>
    <t>G.</t>
  </si>
  <si>
    <t>Carry costs represent interest calculated on cash invested or borrowed for development of the property. Interest on the initial purchase will be calculated from the date of transfer, whereas interest on development is calculated based on an average over time. The interest rate should reflect current rates with some adjustment based on the overall risk of the project.</t>
  </si>
  <si>
    <t>H.</t>
  </si>
  <si>
    <t>What are the sources of financing? Who is going to cover the costs, especially the earlier costs? How much cash will be needed to promote redevelopment and who will bear the burden of this cost? There may be different levels of financing in different phases. Ensure that these questions are considered.</t>
  </si>
  <si>
    <t>I.</t>
  </si>
  <si>
    <t>The purchase price, cleanup action, hard and soft construction costs and carrying costs are totaled at H1. This cell should represent the total anticipated cost of development.</t>
  </si>
  <si>
    <t>J.</t>
  </si>
  <si>
    <t>The other half of analyzing the financial viability of a project involves determining its end value. One approach to this is to use the property’s appraised value; this can be based on market comparisons or the property’s potential reuse. Note that this type of valuation can be impacted by environmental conditions, decreasing accuracy or making it altogether impossible to compare to other properties. The second approach is to determine the property’s anticipated revenue stream. Rents, for example, can be estimated per square foot and projected with escalations over time by type of building. This information is gathered and input in lines J1 through J4. Cell J5 provides the total net operating income.</t>
  </si>
  <si>
    <t>K.</t>
  </si>
  <si>
    <t>Net operating income can be derived by subtracting operating expenses from rental rates. Obtain operating expenses and management fees on a per square foot basis using industry standards by building type. Vacancy rates are figured by building type and local market conditions as well as type of tenants anticipated. In some cases, it may be necessary to include amounts for longer term cleanup action expenses, ongoing special cleanup action and maintenance costs, reserves and/or environmental insurance. If these are necessary, cell J8 will calculate an adjusted net operating income. Otherwise, cell J5 will serve this function.</t>
  </si>
  <si>
    <t>L.</t>
  </si>
  <si>
    <t>The capitalization rate is used to calculate a rough project valuation. The rate used is based on the market and risk involved. Consult with industry professionals.</t>
  </si>
  <si>
    <t>M.</t>
  </si>
  <si>
    <t>Cell K1 calculates the project’s estimated completed value less development costs. A cash return on investment is also calculated in cell L1.</t>
  </si>
  <si>
    <t>Assumptions</t>
  </si>
  <si>
    <t xml:space="preserve">Enter information in cells outlined in red, as appropriate
</t>
  </si>
  <si>
    <t>Total Land Area</t>
  </si>
  <si>
    <t>Existing Building size</t>
  </si>
  <si>
    <t>Purchase Price</t>
  </si>
  <si>
    <t>Cost of remediation</t>
  </si>
  <si>
    <t>Phase I</t>
  </si>
  <si>
    <t>PhaseII</t>
  </si>
  <si>
    <t>Remediation</t>
  </si>
  <si>
    <t>Construction Costs</t>
  </si>
  <si>
    <t>Re-Use/cost per sf</t>
  </si>
  <si>
    <t>Demolition</t>
  </si>
  <si>
    <t>psf</t>
  </si>
  <si>
    <t>Retail</t>
  </si>
  <si>
    <t>Office</t>
  </si>
  <si>
    <t>Industrial</t>
  </si>
  <si>
    <t>Residential</t>
  </si>
  <si>
    <t>New Construction/cost per sf</t>
  </si>
  <si>
    <t>Parking</t>
  </si>
  <si>
    <t>spot</t>
  </si>
  <si>
    <t>Soft Costs</t>
  </si>
  <si>
    <t>of Hard Costs</t>
  </si>
  <si>
    <t>Carrying Costs</t>
  </si>
  <si>
    <t>Period</t>
  </si>
  <si>
    <t>months</t>
  </si>
  <si>
    <t>Rate</t>
  </si>
  <si>
    <t>Income</t>
  </si>
  <si>
    <t>Residential -       rent</t>
  </si>
  <si>
    <t>per unit</t>
  </si>
  <si>
    <t>assume 2,000 sf per unit including common areas</t>
  </si>
  <si>
    <t>Vacancy Rate</t>
  </si>
  <si>
    <t>Capitalization Rate</t>
  </si>
  <si>
    <t>Real Estate Pro Forma for Redevelopment Project</t>
  </si>
  <si>
    <t>Directions:</t>
  </si>
  <si>
    <t>PROJECT COSTS</t>
  </si>
  <si>
    <t>Cell</t>
  </si>
  <si>
    <t>A1</t>
  </si>
  <si>
    <t>Acquisition Price, may be based on appraised value minus remediation</t>
  </si>
  <si>
    <t>Remedial Action Costs For Project</t>
  </si>
  <si>
    <t>Remedial Action (Area 1)</t>
  </si>
  <si>
    <t>B1</t>
  </si>
  <si>
    <t>Cost of implementing remedial action (e.g., soil or water cleanup)</t>
  </si>
  <si>
    <t>Remedial Action (Area 2)</t>
  </si>
  <si>
    <t>B2</t>
  </si>
  <si>
    <t>Total for Remedial Action</t>
  </si>
  <si>
    <t>B3</t>
  </si>
  <si>
    <t xml:space="preserve">Total Remedial Action Cost  </t>
  </si>
  <si>
    <t>Hard Costs</t>
  </si>
  <si>
    <t>Development Segment 1</t>
  </si>
  <si>
    <t>New Construction</t>
  </si>
  <si>
    <t>Square feet</t>
  </si>
  <si>
    <t>Cost/sf</t>
  </si>
  <si>
    <t>C1</t>
  </si>
  <si>
    <t>Construction cost per sf for retail</t>
  </si>
  <si>
    <t>C2</t>
  </si>
  <si>
    <t>Construction cost per sf for industrial</t>
  </si>
  <si>
    <t>C3</t>
  </si>
  <si>
    <t>Construction cost per sf for office</t>
  </si>
  <si>
    <t>C4</t>
  </si>
  <si>
    <t>Construction cost per sf for residential</t>
  </si>
  <si>
    <t>Parking Spots</t>
  </si>
  <si>
    <t>Cost/unit</t>
  </si>
  <si>
    <t>C5</t>
  </si>
  <si>
    <t>Construction cost for parking per space</t>
  </si>
  <si>
    <t>Total Hard Costs (Development Segment 1)</t>
  </si>
  <si>
    <t>C6</t>
  </si>
  <si>
    <t xml:space="preserve">Total Construction Cost Area 1 </t>
  </si>
  <si>
    <t>Development Segment 2</t>
  </si>
  <si>
    <t>Existing Building</t>
  </si>
  <si>
    <t>Asbestos Removal</t>
  </si>
  <si>
    <t>abatement of materials in building - lump sum</t>
  </si>
  <si>
    <t>D1</t>
  </si>
  <si>
    <t>Lump sum cost of asbestos removal</t>
  </si>
  <si>
    <t>D2</t>
  </si>
  <si>
    <t>Demolition cost per sf</t>
  </si>
  <si>
    <t>Renovation Costs</t>
  </si>
  <si>
    <t>D3</t>
  </si>
  <si>
    <t>Renovation cost per sf of retail</t>
  </si>
  <si>
    <t>D4</t>
  </si>
  <si>
    <t>Renovation cost per sf of industrial</t>
  </si>
  <si>
    <t>D5</t>
  </si>
  <si>
    <t>Renovation cost per sf of office</t>
  </si>
  <si>
    <t>D6</t>
  </si>
  <si>
    <t>Renovation cost per sf of residential</t>
  </si>
  <si>
    <t>Total Hard Costs (Development Segment 2)</t>
  </si>
  <si>
    <t>D7</t>
  </si>
  <si>
    <t xml:space="preserve">Total Rehab and Construction Cost Area 2 </t>
  </si>
  <si>
    <t xml:space="preserve">Total residential units @ </t>
  </si>
  <si>
    <t>sf</t>
  </si>
  <si>
    <t>D8</t>
  </si>
  <si>
    <t>Total Hard Costs for Development Segments 1 and 2</t>
  </si>
  <si>
    <t>D9</t>
  </si>
  <si>
    <t xml:space="preserve">Total Construction Costs Areas 1 + 2 </t>
  </si>
  <si>
    <t>Total Hard Costs for Development Segments 1 and 2 + Remedial Action Costs</t>
  </si>
  <si>
    <t>E1</t>
  </si>
  <si>
    <t>Total Construction Costs Areas 1 + 2 plus remedial action costs</t>
  </si>
  <si>
    <t>% of hard costs and remediation costs</t>
  </si>
  <si>
    <t>F1</t>
  </si>
  <si>
    <t xml:space="preserve">Softs costs +/- 20% of construction costs </t>
  </si>
  <si>
    <t>CARRY COSTS</t>
  </si>
  <si>
    <t>Carrying cost</t>
  </si>
  <si>
    <t>Interest costs on land acquisition for two years</t>
  </si>
  <si>
    <t xml:space="preserve">Purchase Price </t>
  </si>
  <si>
    <t>Months</t>
  </si>
  <si>
    <t>Soft + Hard Costs + Remediation</t>
  </si>
  <si>
    <t>Interest Costs on construction, rehab and remediation</t>
  </si>
  <si>
    <t xml:space="preserve">(B4+E1+F1 X % per month X # of months </t>
  </si>
  <si>
    <t>Total</t>
  </si>
  <si>
    <t>TOTAL DEVELOPMENT COSTS</t>
  </si>
  <si>
    <t>H1</t>
  </si>
  <si>
    <t xml:space="preserve">Total of all development costs </t>
  </si>
  <si>
    <t>PROJECT VALUE</t>
  </si>
  <si>
    <t>Net Operating Income</t>
  </si>
  <si>
    <t>Rent/sf</t>
  </si>
  <si>
    <t>Total Income</t>
  </si>
  <si>
    <t>Industrial Sq.Feet</t>
  </si>
  <si>
    <t xml:space="preserve"> </t>
  </si>
  <si>
    <t>J1</t>
  </si>
  <si>
    <t>Total industrial sf X estimated net lease rate per year</t>
  </si>
  <si>
    <t>Office  Sq Feet</t>
  </si>
  <si>
    <t>J2</t>
  </si>
  <si>
    <t>Total office sf X estimated net lease rate per year</t>
  </si>
  <si>
    <t>Retail Use Sq Feet</t>
  </si>
  <si>
    <t>J3</t>
  </si>
  <si>
    <t>Total retail sf X estimated net lease rate per year</t>
  </si>
  <si>
    <t>Total units</t>
  </si>
  <si>
    <t>J4</t>
  </si>
  <si>
    <t>Total residential units  X estimated annual rent</t>
  </si>
  <si>
    <t xml:space="preserve">Net Operating Income </t>
  </si>
  <si>
    <t>J5</t>
  </si>
  <si>
    <t xml:space="preserve">Total of annual net rental income </t>
  </si>
  <si>
    <t xml:space="preserve">Less Vacancy </t>
  </si>
  <si>
    <t>Less Long Term Remediation Operating Expenses</t>
  </si>
  <si>
    <t>J6</t>
  </si>
  <si>
    <t>Post remedial action operation, monitoring, and maintenance</t>
  </si>
  <si>
    <t>Less Environmental Insurance</t>
  </si>
  <si>
    <t>J7</t>
  </si>
  <si>
    <t>Environmental insurance premium</t>
  </si>
  <si>
    <t>Adjusted Net Operating Income</t>
  </si>
  <si>
    <t>J8</t>
  </si>
  <si>
    <t xml:space="preserve">Net Operating cincome minus vacancy %, </t>
  </si>
  <si>
    <t xml:space="preserve"> minus cost of ongoing remdiation, minus cost of environmental insurance</t>
  </si>
  <si>
    <t>PROJECT VALUE COMPLETED AND OCCUPIED</t>
  </si>
  <si>
    <t>K1</t>
  </si>
  <si>
    <t>Adjusted NOI divided be capitalization rate reflecting yield and risk</t>
  </si>
  <si>
    <t xml:space="preserve">PROFIT  </t>
  </si>
  <si>
    <t>L1</t>
  </si>
  <si>
    <t xml:space="preserve">Project completed value minus total of all development costs </t>
  </si>
  <si>
    <t>Cash on Cash Return</t>
  </si>
  <si>
    <t>Profit as % of Total Development Cost</t>
  </si>
  <si>
    <t xml:space="preserve">SAMPLE </t>
  </si>
  <si>
    <t>SOURCES AND USES OF FUNDS</t>
  </si>
  <si>
    <t>USES OF FUNDS</t>
  </si>
  <si>
    <t>SOURCES OF FUNDS</t>
  </si>
  <si>
    <t>Acquisition</t>
  </si>
  <si>
    <t>Construction Sources of Funds</t>
  </si>
  <si>
    <t>Transaction Costs</t>
  </si>
  <si>
    <t>Total Acquisition Costs</t>
  </si>
  <si>
    <t>1st Construction Loan</t>
  </si>
  <si>
    <t xml:space="preserve">2nd Construction Loan </t>
  </si>
  <si>
    <t>Developer Equity</t>
  </si>
  <si>
    <t>Construction</t>
  </si>
  <si>
    <t>Equity from Federal Tax Credits</t>
  </si>
  <si>
    <t>General Conditions</t>
  </si>
  <si>
    <t>Equity from State Tax Credits</t>
  </si>
  <si>
    <t>Developer fee</t>
  </si>
  <si>
    <t>Grant Source #1</t>
  </si>
  <si>
    <t>Demolition/Property Improvement</t>
  </si>
  <si>
    <t>Grant Source #2</t>
  </si>
  <si>
    <t>Other</t>
  </si>
  <si>
    <t>Hard Cost Contingency</t>
  </si>
  <si>
    <t>Deferred Developer Fee</t>
  </si>
  <si>
    <t>Total Building Loan Hard Cost</t>
  </si>
  <si>
    <t>TOTAL CONSTRUCTION SOURCES</t>
  </si>
  <si>
    <t>Project's Soft Costs</t>
  </si>
  <si>
    <t>Permanent Sources of Funds</t>
  </si>
  <si>
    <t>Borrower's A/E Fee</t>
  </si>
  <si>
    <t>Bank Engineer</t>
  </si>
  <si>
    <t>Ist Permanent Mortgage</t>
  </si>
  <si>
    <t>Developer Owner's Representative</t>
  </si>
  <si>
    <t>2nd Permanent Mortgage</t>
  </si>
  <si>
    <t>Bank Legal</t>
  </si>
  <si>
    <t>Developer Legal</t>
  </si>
  <si>
    <t>Accounting</t>
  </si>
  <si>
    <t>Environmental Phase I</t>
  </si>
  <si>
    <t>Environmental Phase II and III</t>
  </si>
  <si>
    <t>Other Environmental Professional Fees</t>
  </si>
  <si>
    <t>Survey</t>
  </si>
  <si>
    <t>Title Insurance</t>
  </si>
  <si>
    <t>TOTAL PERMANENT SOURCES</t>
  </si>
  <si>
    <t>Appraisal</t>
  </si>
  <si>
    <t>Bank Commitment Fee</t>
  </si>
  <si>
    <t>Construction Interest</t>
  </si>
  <si>
    <t>Insurance</t>
  </si>
  <si>
    <t>Real Estate Taxes</t>
  </si>
  <si>
    <t>Building Permits</t>
  </si>
  <si>
    <t>Letter of Credit/Bond Fee</t>
  </si>
  <si>
    <t>Soft Cost Contingency</t>
  </si>
  <si>
    <t>Total Building Loan Soft Costs</t>
  </si>
  <si>
    <t>Operating and Lease-up Reserve</t>
  </si>
  <si>
    <t>TOTAL USES OF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</si>
</sst>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164" formatCode="&quot;$&quot;#,##0"/>
    <numFmt numFmtId="165" formatCode="&quot;$&quot;#,##0.00"/>
    <numFmt numFmtId="166" formatCode="0.0%"/>
  </numFmts>
  <fonts count="19">
    <font>
      <sz val="10"/>
      <name val="Arial"/>
    </font>
    <font>
      <sz val="10"/>
      <name val="Arial"/>
      <family val="2"/>
    </font>
    <font>
      <b/>
      <sz val="10"/>
      <name val="Arial"/>
      <family val="2"/>
    </font>
    <font>
      <b/>
      <u/>
      <sz val="10"/>
      <name val="Arial"/>
      <family val="2"/>
    </font>
    <font>
      <sz val="10"/>
      <color indexed="10"/>
      <name val="Arial"/>
      <family val="2"/>
    </font>
    <font>
      <b/>
      <sz val="12"/>
      <name val="Arial"/>
      <family val="2"/>
    </font>
    <font>
      <u/>
      <sz val="10"/>
      <name val="Arial"/>
      <family val="2"/>
    </font>
    <font>
      <sz val="10"/>
      <name val="Tahoma"/>
      <family val="2"/>
    </font>
    <font>
      <b/>
      <sz val="12"/>
      <name val="Tahoma"/>
      <family val="2"/>
    </font>
    <font>
      <b/>
      <sz val="10"/>
      <color indexed="10"/>
      <name val="Arial"/>
      <family val="2"/>
    </font>
    <font>
      <b/>
      <sz val="16"/>
      <color theme="1"/>
      <name val="Times New Roman"/>
      <family val="1"/>
    </font>
    <font>
      <sz val="10"/>
      <color theme="1"/>
      <name val="Times New Roman"/>
      <family val="1"/>
    </font>
    <font>
      <b/>
      <sz val="10"/>
      <color theme="1"/>
      <name val="Times New Roman"/>
      <family val="1"/>
    </font>
    <font>
      <u/>
      <sz val="10"/>
      <color theme="1"/>
      <name val="Times New Roman"/>
      <family val="1"/>
    </font>
    <font>
      <sz val="10"/>
      <color theme="1"/>
      <name val="Arial"/>
      <family val="2"/>
    </font>
    <font>
      <b/>
      <sz val="12"/>
      <color indexed="10"/>
      <name val="Arial"/>
      <family val="2"/>
    </font>
    <font>
      <sz val="12"/>
      <name val="Calibri"/>
      <family val="2"/>
      <scheme val="minor"/>
    </font>
    <font>
      <i/>
      <sz val="12"/>
      <name val="Calibri"/>
      <family val="2"/>
      <scheme val="minor"/>
    </font>
    <font>
      <b/>
      <i/>
      <sz val="10"/>
      <name val="Arial"/>
      <family val="2"/>
    </font>
  </fonts>
  <fills count="4">
    <fill>
      <patternFill patternType="none"/>
    </fill>
    <fill>
      <patternFill patternType="gray125"/>
    </fill>
    <fill>
      <patternFill patternType="solid">
        <fgColor indexed="22"/>
        <bgColor indexed="64"/>
      </patternFill>
    </fill>
    <fill>
      <patternFill patternType="solid">
        <fgColor rgb="FFFFFF99"/>
        <bgColor indexed="64"/>
      </patternFill>
    </fill>
  </fills>
  <borders count="7">
    <border>
      <left/>
      <right/>
      <top/>
      <bottom/>
      <diagonal/>
    </border>
    <border>
      <left/>
      <right/>
      <top/>
      <bottom style="thin">
        <color indexed="10"/>
      </bottom>
      <diagonal/>
    </border>
    <border>
      <left style="thin">
        <color indexed="10"/>
      </left>
      <right style="thin">
        <color indexed="10"/>
      </right>
      <top style="thin">
        <color indexed="10"/>
      </top>
      <bottom style="thin">
        <color indexed="10"/>
      </bottom>
      <diagonal/>
    </border>
    <border>
      <left/>
      <right style="thin">
        <color indexed="10"/>
      </right>
      <top/>
      <bottom/>
      <diagonal/>
    </border>
    <border>
      <left/>
      <right/>
      <top/>
      <bottom style="medium">
        <color indexed="64"/>
      </bottom>
      <diagonal/>
    </border>
    <border>
      <left/>
      <right/>
      <top/>
      <bottom style="double">
        <color indexed="64"/>
      </bottom>
      <diagonal/>
    </border>
    <border>
      <left style="thin">
        <color rgb="FFFF0000"/>
      </left>
      <right style="thin">
        <color rgb="FFFF0000"/>
      </right>
      <top style="thin">
        <color rgb="FFFF0000"/>
      </top>
      <bottom style="thin">
        <color rgb="FFFF0000"/>
      </bottom>
      <diagonal/>
    </border>
  </borders>
  <cellStyleXfs count="1">
    <xf numFmtId="0" fontId="0" fillId="0" borderId="0"/>
  </cellStyleXfs>
  <cellXfs count="70">
    <xf numFmtId="0" fontId="0" fillId="0" borderId="0" xfId="0"/>
    <xf numFmtId="3" fontId="0" fillId="0" borderId="0" xfId="0" applyNumberFormat="1"/>
    <xf numFmtId="0" fontId="0" fillId="2" borderId="0" xfId="0" applyFill="1"/>
    <xf numFmtId="0" fontId="5" fillId="2" borderId="0" xfId="0" applyFont="1" applyFill="1"/>
    <xf numFmtId="0" fontId="2" fillId="0" borderId="0" xfId="0" applyFont="1"/>
    <xf numFmtId="0" fontId="6" fillId="0" borderId="0" xfId="0" applyFont="1"/>
    <xf numFmtId="164" fontId="0" fillId="0" borderId="0" xfId="0" applyNumberFormat="1"/>
    <xf numFmtId="0" fontId="1" fillId="0" borderId="0" xfId="0" applyFont="1"/>
    <xf numFmtId="3" fontId="0" fillId="0" borderId="6" xfId="0" applyNumberFormat="1" applyBorder="1" applyProtection="1">
      <protection locked="0"/>
    </xf>
    <xf numFmtId="164" fontId="0" fillId="0" borderId="6" xfId="0" applyNumberFormat="1" applyBorder="1" applyProtection="1">
      <protection locked="0"/>
    </xf>
    <xf numFmtId="9" fontId="0" fillId="0" borderId="6" xfId="0" applyNumberFormat="1" applyBorder="1" applyProtection="1">
      <protection locked="0"/>
    </xf>
    <xf numFmtId="0" fontId="0" fillId="0" borderId="6" xfId="0" applyBorder="1" applyProtection="1">
      <protection locked="0"/>
    </xf>
    <xf numFmtId="10" fontId="0" fillId="0" borderId="6" xfId="0" applyNumberFormat="1" applyBorder="1" applyProtection="1">
      <protection locked="0"/>
    </xf>
    <xf numFmtId="165" fontId="0" fillId="0" borderId="6" xfId="0" applyNumberFormat="1" applyBorder="1" applyProtection="1">
      <protection locked="0"/>
    </xf>
    <xf numFmtId="9" fontId="0" fillId="0" borderId="0" xfId="0" applyNumberFormat="1"/>
    <xf numFmtId="0" fontId="11" fillId="0" borderId="0" xfId="0" applyFont="1" applyAlignment="1">
      <alignment vertical="center"/>
    </xf>
    <xf numFmtId="6" fontId="11" fillId="0" borderId="0" xfId="0" applyNumberFormat="1" applyFont="1" applyAlignment="1">
      <alignment horizontal="center" vertical="center"/>
    </xf>
    <xf numFmtId="6" fontId="13" fillId="0" borderId="0" xfId="0" applyNumberFormat="1" applyFont="1" applyAlignment="1">
      <alignment horizontal="center" vertical="center"/>
    </xf>
    <xf numFmtId="0" fontId="14" fillId="0" borderId="0" xfId="0" applyFont="1" applyAlignment="1">
      <alignment vertical="center"/>
    </xf>
    <xf numFmtId="0" fontId="13" fillId="0" borderId="0" xfId="0" applyFont="1" applyAlignment="1">
      <alignment vertical="center"/>
    </xf>
    <xf numFmtId="0" fontId="11" fillId="0" borderId="0" xfId="0" applyFont="1" applyAlignment="1">
      <alignment horizontal="center" vertical="center"/>
    </xf>
    <xf numFmtId="9" fontId="11" fillId="0" borderId="0" xfId="0" applyNumberFormat="1" applyFont="1" applyAlignment="1">
      <alignment horizontal="center" vertical="center"/>
    </xf>
    <xf numFmtId="6" fontId="11" fillId="0" borderId="4" xfId="0" applyNumberFormat="1" applyFont="1" applyBorder="1" applyAlignment="1">
      <alignment horizontal="center" vertical="center"/>
    </xf>
    <xf numFmtId="6" fontId="11" fillId="0" borderId="5" xfId="0" applyNumberFormat="1" applyFont="1" applyBorder="1" applyAlignment="1">
      <alignment horizontal="center" vertical="center"/>
    </xf>
    <xf numFmtId="0" fontId="15" fillId="0" borderId="0" xfId="0" applyFont="1" applyAlignment="1">
      <alignment horizontal="left" vertical="center"/>
    </xf>
    <xf numFmtId="0" fontId="16" fillId="0" borderId="0" xfId="0" applyFont="1" applyAlignment="1">
      <alignment horizontal="left" vertical="center" wrapText="1"/>
    </xf>
    <xf numFmtId="0" fontId="16" fillId="0" borderId="0" xfId="0" applyFont="1" applyAlignment="1">
      <alignment vertical="center" wrapText="1"/>
    </xf>
    <xf numFmtId="0" fontId="16" fillId="0" borderId="0" xfId="0" applyFont="1" applyAlignment="1">
      <alignment horizontal="center"/>
    </xf>
    <xf numFmtId="0" fontId="16" fillId="0" borderId="0" xfId="0" applyFont="1"/>
    <xf numFmtId="164" fontId="2" fillId="0" borderId="2" xfId="0" applyNumberFormat="1" applyFont="1" applyBorder="1" applyProtection="1">
      <protection locked="0"/>
    </xf>
    <xf numFmtId="164" fontId="2" fillId="0" borderId="0" xfId="0" applyNumberFormat="1" applyFont="1"/>
    <xf numFmtId="3" fontId="0" fillId="0" borderId="2" xfId="0" applyNumberFormat="1" applyBorder="1" applyProtection="1">
      <protection locked="0"/>
    </xf>
    <xf numFmtId="3" fontId="0" fillId="0" borderId="1" xfId="0" applyNumberFormat="1" applyBorder="1"/>
    <xf numFmtId="164" fontId="0" fillId="0" borderId="6" xfId="0" applyNumberFormat="1" applyBorder="1"/>
    <xf numFmtId="10" fontId="0" fillId="0" borderId="0" xfId="0" applyNumberFormat="1"/>
    <xf numFmtId="165" fontId="0" fillId="0" borderId="0" xfId="0" applyNumberFormat="1"/>
    <xf numFmtId="164" fontId="0" fillId="0" borderId="2" xfId="0" applyNumberFormat="1" applyBorder="1" applyProtection="1">
      <protection locked="0"/>
    </xf>
    <xf numFmtId="0" fontId="2" fillId="0" borderId="0" xfId="0" applyFont="1" applyAlignment="1">
      <alignment vertical="center"/>
    </xf>
    <xf numFmtId="0" fontId="0" fillId="0" borderId="0" xfId="0" applyAlignment="1">
      <alignment vertical="center"/>
    </xf>
    <xf numFmtId="164" fontId="2" fillId="0" borderId="0" xfId="0" applyNumberFormat="1" applyFont="1" applyAlignment="1">
      <alignment vertical="center"/>
    </xf>
    <xf numFmtId="0" fontId="18"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left"/>
    </xf>
    <xf numFmtId="0" fontId="8" fillId="0" borderId="0" xfId="0" applyFont="1"/>
    <xf numFmtId="0" fontId="9" fillId="0" borderId="0" xfId="0" applyFont="1"/>
    <xf numFmtId="0" fontId="4" fillId="0" borderId="0" xfId="0" applyFont="1"/>
    <xf numFmtId="0" fontId="2" fillId="0" borderId="0" xfId="0" applyFont="1" applyAlignment="1">
      <alignment horizontal="right"/>
    </xf>
    <xf numFmtId="0" fontId="3" fillId="0" borderId="0" xfId="0" applyFont="1" applyAlignment="1">
      <alignment horizontal="left"/>
    </xf>
    <xf numFmtId="0" fontId="0" fillId="0" borderId="0" xfId="0" applyAlignment="1">
      <alignment horizontal="right"/>
    </xf>
    <xf numFmtId="3" fontId="2" fillId="0" borderId="0" xfId="0" applyNumberFormat="1" applyFont="1"/>
    <xf numFmtId="0" fontId="2" fillId="0" borderId="0" xfId="0" applyFont="1" applyAlignment="1">
      <alignment horizontal="center" vertical="center"/>
    </xf>
    <xf numFmtId="0" fontId="1" fillId="0" borderId="0" xfId="0" applyFont="1" applyAlignment="1">
      <alignment horizontal="center"/>
    </xf>
    <xf numFmtId="0" fontId="1" fillId="0" borderId="0" xfId="0" applyFont="1" applyAlignment="1">
      <alignment vertical="top"/>
    </xf>
    <xf numFmtId="0" fontId="1" fillId="0" borderId="0" xfId="0" applyFont="1" applyAlignment="1">
      <alignment horizontal="right"/>
    </xf>
    <xf numFmtId="10" fontId="2" fillId="0" borderId="0" xfId="0" applyNumberFormat="1" applyFont="1" applyAlignment="1">
      <alignment horizontal="right"/>
    </xf>
    <xf numFmtId="166" fontId="0" fillId="0" borderId="0" xfId="0" applyNumberFormat="1"/>
    <xf numFmtId="164" fontId="1" fillId="0" borderId="0" xfId="0" applyNumberFormat="1" applyFont="1"/>
    <xf numFmtId="0" fontId="7" fillId="0" borderId="0" xfId="0" applyFont="1" applyAlignment="1">
      <alignment horizontal="right"/>
    </xf>
    <xf numFmtId="0" fontId="7" fillId="0" borderId="0" xfId="0" applyFont="1"/>
    <xf numFmtId="9" fontId="0" fillId="0" borderId="0" xfId="0" applyNumberFormat="1" applyAlignment="1">
      <alignment horizontal="right"/>
    </xf>
    <xf numFmtId="10" fontId="0" fillId="0" borderId="0" xfId="0" applyNumberFormat="1" applyAlignment="1">
      <alignment horizontal="right"/>
    </xf>
    <xf numFmtId="10" fontId="18" fillId="0" borderId="0" xfId="0" applyNumberFormat="1"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vertical="center"/>
    </xf>
    <xf numFmtId="0" fontId="11" fillId="3" borderId="0" xfId="0" applyFont="1" applyFill="1" applyAlignment="1">
      <alignment horizontal="center" vertical="center"/>
    </xf>
    <xf numFmtId="164" fontId="2" fillId="0" borderId="0" xfId="0" applyNumberFormat="1" applyFont="1" applyAlignment="1"/>
    <xf numFmtId="0" fontId="0" fillId="0" borderId="0" xfId="0" applyAlignment="1"/>
    <xf numFmtId="0" fontId="0" fillId="0" borderId="3" xfId="0" applyBorder="1" applyAlignment="1"/>
    <xf numFmtId="9" fontId="1" fillId="0" borderId="0" xfId="0" applyNumberFormat="1" applyFont="1"/>
    <xf numFmtId="0" fontId="1" fillId="0" borderId="0" xfId="0" applyFont="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sheetPr>
  <dimension ref="A1:B14"/>
  <sheetViews>
    <sheetView workbookViewId="0">
      <selection activeCell="B20" sqref="B20"/>
    </sheetView>
  </sheetViews>
  <sheetFormatPr defaultRowHeight="15.75"/>
  <cols>
    <col min="1" max="1" width="7.5703125" style="27" customWidth="1"/>
    <col min="2" max="2" width="155.85546875" style="28" customWidth="1"/>
    <col min="3" max="16384" width="9.140625" style="28"/>
  </cols>
  <sheetData>
    <row r="1" spans="1:2" ht="47.25">
      <c r="A1" s="27" t="s">
        <v>0</v>
      </c>
      <c r="B1" s="25" t="s">
        <v>1</v>
      </c>
    </row>
    <row r="2" spans="1:2" ht="31.5">
      <c r="A2" s="27" t="s">
        <v>2</v>
      </c>
      <c r="B2" s="25" t="s">
        <v>3</v>
      </c>
    </row>
    <row r="3" spans="1:2" ht="78.75">
      <c r="A3" s="27" t="s">
        <v>4</v>
      </c>
      <c r="B3" s="25" t="s">
        <v>5</v>
      </c>
    </row>
    <row r="4" spans="1:2" ht="47.25">
      <c r="A4" s="27" t="s">
        <v>6</v>
      </c>
      <c r="B4" s="25" t="s">
        <v>7</v>
      </c>
    </row>
    <row r="5" spans="1:2" ht="31.5">
      <c r="A5" s="27" t="s">
        <v>8</v>
      </c>
      <c r="B5" s="25" t="s">
        <v>9</v>
      </c>
    </row>
    <row r="6" spans="1:2" ht="78.75">
      <c r="A6" s="27" t="s">
        <v>10</v>
      </c>
      <c r="B6" s="25" t="s">
        <v>11</v>
      </c>
    </row>
    <row r="7" spans="1:2" ht="47.25">
      <c r="A7" s="27" t="s">
        <v>12</v>
      </c>
      <c r="B7" s="25" t="s">
        <v>13</v>
      </c>
    </row>
    <row r="8" spans="1:2" ht="31.5">
      <c r="A8" s="27" t="s">
        <v>14</v>
      </c>
      <c r="B8" s="25" t="s">
        <v>15</v>
      </c>
    </row>
    <row r="9" spans="1:2" ht="31.5">
      <c r="A9" s="27" t="s">
        <v>16</v>
      </c>
      <c r="B9" s="25" t="s">
        <v>17</v>
      </c>
    </row>
    <row r="10" spans="1:2" ht="78.75">
      <c r="A10" s="27" t="s">
        <v>18</v>
      </c>
      <c r="B10" s="25" t="s">
        <v>19</v>
      </c>
    </row>
    <row r="11" spans="1:2" ht="63">
      <c r="A11" s="27" t="s">
        <v>20</v>
      </c>
      <c r="B11" s="25" t="s">
        <v>21</v>
      </c>
    </row>
    <row r="12" spans="1:2">
      <c r="A12" s="27" t="s">
        <v>22</v>
      </c>
      <c r="B12" s="25" t="s">
        <v>23</v>
      </c>
    </row>
    <row r="13" spans="1:2">
      <c r="A13" s="27" t="s">
        <v>24</v>
      </c>
      <c r="B13" s="25" t="s">
        <v>25</v>
      </c>
    </row>
    <row r="14" spans="1:2">
      <c r="B14" s="26"/>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39997558519241921"/>
  </sheetPr>
  <dimension ref="A1:K43"/>
  <sheetViews>
    <sheetView workbookViewId="0">
      <selection activeCell="B43" sqref="B43"/>
    </sheetView>
  </sheetViews>
  <sheetFormatPr defaultRowHeight="12.75"/>
  <cols>
    <col min="1" max="1" width="17.5703125" bestFit="1" customWidth="1"/>
    <col min="2" max="2" width="8.140625" customWidth="1"/>
    <col min="3" max="3" width="13.85546875" customWidth="1"/>
    <col min="4" max="4" width="12.28515625" customWidth="1"/>
    <col min="5" max="5" width="13.140625" customWidth="1"/>
  </cols>
  <sheetData>
    <row r="1" spans="1:11" ht="15.75">
      <c r="A1" s="3" t="s">
        <v>26</v>
      </c>
      <c r="B1" s="2"/>
    </row>
    <row r="2" spans="1:11" ht="15.75">
      <c r="D2" s="24" t="s">
        <v>27</v>
      </c>
    </row>
    <row r="3" spans="1:11">
      <c r="A3" t="s">
        <v>28</v>
      </c>
    </row>
    <row r="4" spans="1:11">
      <c r="A4" t="s">
        <v>29</v>
      </c>
      <c r="C4" s="8">
        <v>0</v>
      </c>
    </row>
    <row r="5" spans="1:11">
      <c r="C5" s="1"/>
    </row>
    <row r="6" spans="1:11">
      <c r="A6" t="s">
        <v>30</v>
      </c>
      <c r="C6" s="8">
        <v>0</v>
      </c>
    </row>
    <row r="8" spans="1:11">
      <c r="A8" t="s">
        <v>31</v>
      </c>
      <c r="C8" s="6"/>
      <c r="D8" s="6"/>
    </row>
    <row r="9" spans="1:11">
      <c r="A9" t="s">
        <v>32</v>
      </c>
      <c r="C9" s="8">
        <v>0</v>
      </c>
      <c r="D9" s="6"/>
      <c r="K9" s="1">
        <f>SUM(C9:C11)</f>
        <v>0</v>
      </c>
    </row>
    <row r="10" spans="1:11">
      <c r="A10" t="s">
        <v>33</v>
      </c>
      <c r="C10" s="8">
        <v>0</v>
      </c>
      <c r="D10" s="6"/>
    </row>
    <row r="11" spans="1:11">
      <c r="A11" t="s">
        <v>34</v>
      </c>
      <c r="C11" s="8">
        <v>0</v>
      </c>
      <c r="D11" s="6"/>
    </row>
    <row r="12" spans="1:11">
      <c r="C12" s="6"/>
      <c r="D12" s="6"/>
    </row>
    <row r="13" spans="1:11">
      <c r="A13" s="4" t="s">
        <v>35</v>
      </c>
    </row>
    <row r="14" spans="1:11">
      <c r="A14" s="5" t="s">
        <v>36</v>
      </c>
    </row>
    <row r="15" spans="1:11">
      <c r="A15" t="s">
        <v>37</v>
      </c>
      <c r="B15" t="s">
        <v>38</v>
      </c>
      <c r="C15" s="9">
        <v>25</v>
      </c>
    </row>
    <row r="16" spans="1:11">
      <c r="A16" t="s">
        <v>39</v>
      </c>
      <c r="B16" t="s">
        <v>38</v>
      </c>
      <c r="C16" s="9">
        <v>50</v>
      </c>
    </row>
    <row r="17" spans="1:3">
      <c r="A17" t="s">
        <v>40</v>
      </c>
      <c r="B17" t="s">
        <v>38</v>
      </c>
      <c r="C17" s="9">
        <v>80</v>
      </c>
    </row>
    <row r="18" spans="1:3">
      <c r="A18" t="s">
        <v>41</v>
      </c>
      <c r="B18" t="s">
        <v>38</v>
      </c>
      <c r="C18" s="9">
        <v>30</v>
      </c>
    </row>
    <row r="19" spans="1:3">
      <c r="A19" t="s">
        <v>42</v>
      </c>
      <c r="B19" t="s">
        <v>38</v>
      </c>
      <c r="C19" s="9">
        <v>50</v>
      </c>
    </row>
    <row r="20" spans="1:3">
      <c r="C20" s="6"/>
    </row>
    <row r="21" spans="1:3">
      <c r="A21" s="5" t="s">
        <v>43</v>
      </c>
      <c r="C21" s="6"/>
    </row>
    <row r="22" spans="1:3">
      <c r="A22" t="s">
        <v>39</v>
      </c>
      <c r="B22" t="s">
        <v>38</v>
      </c>
      <c r="C22" s="9">
        <v>60</v>
      </c>
    </row>
    <row r="23" spans="1:3">
      <c r="A23" t="s">
        <v>40</v>
      </c>
      <c r="B23" t="s">
        <v>38</v>
      </c>
      <c r="C23" s="9">
        <v>100</v>
      </c>
    </row>
    <row r="24" spans="1:3">
      <c r="A24" t="s">
        <v>41</v>
      </c>
      <c r="B24" t="s">
        <v>38</v>
      </c>
      <c r="C24" s="9">
        <v>50</v>
      </c>
    </row>
    <row r="25" spans="1:3">
      <c r="A25" t="s">
        <v>42</v>
      </c>
      <c r="B25" t="s">
        <v>38</v>
      </c>
      <c r="C25" s="9">
        <v>60</v>
      </c>
    </row>
    <row r="26" spans="1:3">
      <c r="A26" t="s">
        <v>44</v>
      </c>
      <c r="B26" t="s">
        <v>45</v>
      </c>
      <c r="C26" s="9">
        <v>1200</v>
      </c>
    </row>
    <row r="29" spans="1:3">
      <c r="A29" s="5" t="s">
        <v>46</v>
      </c>
      <c r="B29" s="14">
        <v>0.2</v>
      </c>
      <c r="C29" t="s">
        <v>47</v>
      </c>
    </row>
    <row r="31" spans="1:3">
      <c r="A31" s="4" t="s">
        <v>48</v>
      </c>
    </row>
    <row r="32" spans="1:3">
      <c r="A32" t="s">
        <v>49</v>
      </c>
      <c r="B32" s="11">
        <v>24</v>
      </c>
      <c r="C32" t="s">
        <v>50</v>
      </c>
    </row>
    <row r="33" spans="1:4">
      <c r="A33" t="s">
        <v>51</v>
      </c>
      <c r="B33" s="12">
        <v>8.5000000000000006E-2</v>
      </c>
    </row>
    <row r="35" spans="1:4">
      <c r="A35" s="4" t="s">
        <v>52</v>
      </c>
    </row>
    <row r="36" spans="1:4">
      <c r="A36" t="s">
        <v>39</v>
      </c>
      <c r="B36" t="s">
        <v>38</v>
      </c>
      <c r="C36" s="13">
        <v>18</v>
      </c>
    </row>
    <row r="37" spans="1:4">
      <c r="A37" t="s">
        <v>40</v>
      </c>
      <c r="B37" t="s">
        <v>38</v>
      </c>
      <c r="C37" s="13">
        <v>18</v>
      </c>
    </row>
    <row r="38" spans="1:4">
      <c r="A38" t="s">
        <v>41</v>
      </c>
      <c r="B38" t="s">
        <v>38</v>
      </c>
      <c r="C38" s="13">
        <v>5.5</v>
      </c>
    </row>
    <row r="39" spans="1:4">
      <c r="A39" s="7" t="s">
        <v>53</v>
      </c>
      <c r="B39" s="7" t="s">
        <v>54</v>
      </c>
      <c r="C39" s="13">
        <v>1800</v>
      </c>
      <c r="D39" s="7" t="s">
        <v>55</v>
      </c>
    </row>
    <row r="41" spans="1:4">
      <c r="A41" t="s">
        <v>56</v>
      </c>
      <c r="B41" s="10">
        <v>0.05</v>
      </c>
    </row>
    <row r="43" spans="1:4">
      <c r="A43" t="s">
        <v>57</v>
      </c>
      <c r="B43" s="12">
        <v>0.08</v>
      </c>
    </row>
  </sheetData>
  <sheetProtection sheet="1" objects="1" scenarios="1" selectLockedCell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pageSetUpPr fitToPage="1"/>
  </sheetPr>
  <dimension ref="A1:L110"/>
  <sheetViews>
    <sheetView tabSelected="1" zoomScale="75" zoomScaleNormal="75" workbookViewId="0">
      <selection activeCell="A28" sqref="A28"/>
    </sheetView>
  </sheetViews>
  <sheetFormatPr defaultRowHeight="12.75"/>
  <cols>
    <col min="1" max="1" width="67.28515625" customWidth="1"/>
    <col min="2" max="2" width="20.28515625" customWidth="1"/>
    <col min="3" max="3" width="11.140625" customWidth="1"/>
    <col min="4" max="4" width="13.140625" customWidth="1"/>
    <col min="5" max="5" width="12.28515625" customWidth="1"/>
    <col min="6" max="6" width="13.7109375" customWidth="1"/>
    <col min="7" max="7" width="12.7109375" bestFit="1" customWidth="1"/>
    <col min="8" max="8" width="6.42578125" style="40" customWidth="1"/>
    <col min="9" max="9" width="14" customWidth="1"/>
  </cols>
  <sheetData>
    <row r="1" spans="1:9" ht="15">
      <c r="A1" s="43" t="s">
        <v>58</v>
      </c>
    </row>
    <row r="4" spans="1:9" ht="15.75">
      <c r="A4" s="44" t="s">
        <v>59</v>
      </c>
      <c r="B4" s="24" t="s">
        <v>27</v>
      </c>
      <c r="C4" s="45"/>
    </row>
    <row r="5" spans="1:9">
      <c r="A5" s="4"/>
    </row>
    <row r="6" spans="1:9">
      <c r="A6" s="4" t="s">
        <v>60</v>
      </c>
      <c r="H6" s="40" t="s">
        <v>61</v>
      </c>
    </row>
    <row r="7" spans="1:9">
      <c r="A7" s="46" t="s">
        <v>30</v>
      </c>
      <c r="E7" s="6"/>
      <c r="F7" s="6"/>
      <c r="G7" s="29">
        <v>0</v>
      </c>
      <c r="H7" s="40" t="s">
        <v>62</v>
      </c>
      <c r="I7" t="s">
        <v>63</v>
      </c>
    </row>
    <row r="8" spans="1:9">
      <c r="A8" s="46"/>
      <c r="E8" s="6"/>
      <c r="F8" s="6"/>
      <c r="G8" s="6"/>
    </row>
    <row r="9" spans="1:9">
      <c r="A9" s="46" t="s">
        <v>64</v>
      </c>
      <c r="D9" s="65" t="s">
        <v>65</v>
      </c>
      <c r="E9" s="66"/>
      <c r="F9" s="67"/>
      <c r="G9" s="29">
        <f>+'ProForma Assumptions'!K9</f>
        <v>0</v>
      </c>
      <c r="H9" s="40" t="s">
        <v>66</v>
      </c>
      <c r="I9" s="7" t="s">
        <v>67</v>
      </c>
    </row>
    <row r="10" spans="1:9">
      <c r="A10" s="46"/>
      <c r="D10" s="65" t="s">
        <v>68</v>
      </c>
      <c r="E10" s="66"/>
      <c r="F10" s="67"/>
      <c r="G10" s="29">
        <v>0</v>
      </c>
      <c r="H10" s="40" t="s">
        <v>69</v>
      </c>
      <c r="I10" s="7" t="s">
        <v>67</v>
      </c>
    </row>
    <row r="11" spans="1:9">
      <c r="A11" s="46"/>
      <c r="D11" s="30" t="s">
        <v>70</v>
      </c>
      <c r="G11" s="30">
        <f>SUM(G9:G10)</f>
        <v>0</v>
      </c>
      <c r="H11" s="40" t="s">
        <v>71</v>
      </c>
      <c r="I11" s="7" t="s">
        <v>72</v>
      </c>
    </row>
    <row r="12" spans="1:9">
      <c r="A12" s="46"/>
      <c r="E12" s="6"/>
      <c r="F12" s="6"/>
      <c r="G12" s="30"/>
    </row>
    <row r="13" spans="1:9">
      <c r="A13" s="42" t="s">
        <v>73</v>
      </c>
      <c r="E13" s="6"/>
      <c r="F13" s="6"/>
      <c r="G13" s="6"/>
    </row>
    <row r="14" spans="1:9">
      <c r="A14" s="42"/>
      <c r="E14" s="6"/>
      <c r="F14" s="6"/>
      <c r="G14" s="6"/>
    </row>
    <row r="15" spans="1:9">
      <c r="A15" s="4" t="s">
        <v>74</v>
      </c>
      <c r="E15" s="6"/>
      <c r="F15" s="6"/>
      <c r="G15" s="6"/>
    </row>
    <row r="16" spans="1:9">
      <c r="A16" s="47" t="s">
        <v>75</v>
      </c>
      <c r="B16" s="48"/>
      <c r="D16" s="48"/>
      <c r="E16" s="6"/>
      <c r="F16" s="6"/>
      <c r="G16" s="6"/>
    </row>
    <row r="17" spans="1:9">
      <c r="A17" s="46" t="s">
        <v>39</v>
      </c>
      <c r="B17" s="48" t="s">
        <v>76</v>
      </c>
      <c r="C17" s="31">
        <v>0</v>
      </c>
      <c r="D17" s="48" t="s">
        <v>77</v>
      </c>
      <c r="E17" s="6">
        <f>'ProForma Assumptions'!$C$22</f>
        <v>60</v>
      </c>
      <c r="F17" s="6">
        <f t="shared" ref="F17:F33" si="0">C17*E17</f>
        <v>0</v>
      </c>
      <c r="G17" s="6"/>
      <c r="H17" s="40" t="s">
        <v>78</v>
      </c>
      <c r="I17" t="s">
        <v>79</v>
      </c>
    </row>
    <row r="18" spans="1:9">
      <c r="A18" s="46" t="s">
        <v>41</v>
      </c>
      <c r="B18" s="48" t="s">
        <v>76</v>
      </c>
      <c r="C18" s="31">
        <v>0</v>
      </c>
      <c r="D18" s="48" t="s">
        <v>77</v>
      </c>
      <c r="E18" s="6">
        <f>'ProForma Assumptions'!$C$24</f>
        <v>50</v>
      </c>
      <c r="F18" s="6">
        <f t="shared" si="0"/>
        <v>0</v>
      </c>
      <c r="G18" s="6"/>
      <c r="H18" s="40" t="s">
        <v>80</v>
      </c>
      <c r="I18" t="s">
        <v>81</v>
      </c>
    </row>
    <row r="19" spans="1:9">
      <c r="A19" s="46" t="s">
        <v>40</v>
      </c>
      <c r="B19" s="48" t="s">
        <v>76</v>
      </c>
      <c r="C19" s="31">
        <v>0</v>
      </c>
      <c r="D19" s="48" t="s">
        <v>77</v>
      </c>
      <c r="E19" s="6">
        <f>'ProForma Assumptions'!$C$23</f>
        <v>100</v>
      </c>
      <c r="F19" s="6">
        <f t="shared" si="0"/>
        <v>0</v>
      </c>
      <c r="G19" s="6"/>
      <c r="H19" s="40" t="s">
        <v>82</v>
      </c>
      <c r="I19" t="s">
        <v>83</v>
      </c>
    </row>
    <row r="20" spans="1:9">
      <c r="A20" s="46" t="s">
        <v>42</v>
      </c>
      <c r="B20" s="48" t="s">
        <v>76</v>
      </c>
      <c r="C20" s="31">
        <v>0</v>
      </c>
      <c r="D20" s="48" t="s">
        <v>77</v>
      </c>
      <c r="E20" s="6">
        <f>'ProForma Assumptions'!$C$25</f>
        <v>60</v>
      </c>
      <c r="F20" s="6">
        <f t="shared" si="0"/>
        <v>0</v>
      </c>
      <c r="G20" s="6"/>
      <c r="H20" s="40" t="s">
        <v>84</v>
      </c>
      <c r="I20" t="s">
        <v>85</v>
      </c>
    </row>
    <row r="21" spans="1:9">
      <c r="A21" s="46" t="s">
        <v>44</v>
      </c>
      <c r="B21" s="48" t="s">
        <v>86</v>
      </c>
      <c r="C21" s="31">
        <v>0</v>
      </c>
      <c r="D21" s="48" t="s">
        <v>87</v>
      </c>
      <c r="E21" s="6">
        <f>'ProForma Assumptions'!$C$26</f>
        <v>1200</v>
      </c>
      <c r="F21" s="6">
        <f t="shared" si="0"/>
        <v>0</v>
      </c>
      <c r="G21" s="6"/>
      <c r="H21" s="40" t="s">
        <v>88</v>
      </c>
      <c r="I21" t="s">
        <v>89</v>
      </c>
    </row>
    <row r="22" spans="1:9">
      <c r="A22" s="46"/>
      <c r="B22" s="4" t="s">
        <v>90</v>
      </c>
      <c r="F22" s="6"/>
      <c r="G22" s="30">
        <f>SUM(F16:F21)</f>
        <v>0</v>
      </c>
      <c r="H22" s="40" t="s">
        <v>91</v>
      </c>
      <c r="I22" t="s">
        <v>92</v>
      </c>
    </row>
    <row r="23" spans="1:9">
      <c r="A23" s="46"/>
      <c r="B23" s="4"/>
      <c r="F23" s="6"/>
      <c r="G23" s="30"/>
    </row>
    <row r="24" spans="1:9">
      <c r="A24" s="4" t="s">
        <v>93</v>
      </c>
      <c r="E24" s="6"/>
      <c r="F24" s="6"/>
      <c r="G24" s="6"/>
    </row>
    <row r="25" spans="1:9">
      <c r="A25" s="47" t="s">
        <v>94</v>
      </c>
      <c r="E25" s="6"/>
      <c r="F25" s="6"/>
      <c r="G25" s="6"/>
    </row>
    <row r="26" spans="1:9">
      <c r="A26" s="46" t="s">
        <v>95</v>
      </c>
      <c r="B26" t="s">
        <v>96</v>
      </c>
      <c r="C26" s="32"/>
      <c r="E26" s="33">
        <v>0</v>
      </c>
      <c r="F26" s="6">
        <f>E26</f>
        <v>0</v>
      </c>
      <c r="G26" s="6"/>
      <c r="H26" s="40" t="s">
        <v>97</v>
      </c>
      <c r="I26" t="s">
        <v>98</v>
      </c>
    </row>
    <row r="27" spans="1:9">
      <c r="A27" s="46" t="s">
        <v>37</v>
      </c>
      <c r="B27" s="48" t="s">
        <v>76</v>
      </c>
      <c r="C27" s="31">
        <v>0</v>
      </c>
      <c r="D27" s="48" t="s">
        <v>77</v>
      </c>
      <c r="E27" s="6">
        <f>'ProForma Assumptions'!C15</f>
        <v>25</v>
      </c>
      <c r="F27" s="6">
        <f t="shared" si="0"/>
        <v>0</v>
      </c>
      <c r="G27" s="6"/>
      <c r="H27" s="40" t="s">
        <v>99</v>
      </c>
      <c r="I27" t="s">
        <v>100</v>
      </c>
    </row>
    <row r="28" spans="1:9">
      <c r="A28" s="42"/>
      <c r="B28" s="48"/>
      <c r="C28" s="1"/>
      <c r="D28" s="48"/>
      <c r="F28" s="6"/>
      <c r="G28" s="6"/>
    </row>
    <row r="29" spans="1:9">
      <c r="A29" s="46" t="s">
        <v>101</v>
      </c>
      <c r="B29" s="48"/>
      <c r="D29" s="48"/>
      <c r="E29" s="6"/>
      <c r="F29" s="6"/>
      <c r="G29" s="6"/>
    </row>
    <row r="30" spans="1:9">
      <c r="A30" s="46" t="s">
        <v>39</v>
      </c>
      <c r="B30" s="48" t="s">
        <v>76</v>
      </c>
      <c r="C30" s="31">
        <v>0</v>
      </c>
      <c r="D30" s="48" t="s">
        <v>77</v>
      </c>
      <c r="E30" s="6">
        <f>'ProForma Assumptions'!C16</f>
        <v>50</v>
      </c>
      <c r="F30" s="6">
        <f t="shared" si="0"/>
        <v>0</v>
      </c>
      <c r="G30" s="6"/>
      <c r="H30" s="40" t="s">
        <v>102</v>
      </c>
      <c r="I30" t="s">
        <v>103</v>
      </c>
    </row>
    <row r="31" spans="1:9">
      <c r="A31" s="46" t="s">
        <v>41</v>
      </c>
      <c r="B31" s="48" t="s">
        <v>76</v>
      </c>
      <c r="C31" s="31">
        <v>0</v>
      </c>
      <c r="D31" s="48" t="s">
        <v>77</v>
      </c>
      <c r="E31" s="6">
        <f>'ProForma Assumptions'!C18</f>
        <v>30</v>
      </c>
      <c r="F31" s="6">
        <f t="shared" si="0"/>
        <v>0</v>
      </c>
      <c r="G31" s="6"/>
      <c r="H31" s="40" t="s">
        <v>104</v>
      </c>
      <c r="I31" t="s">
        <v>105</v>
      </c>
    </row>
    <row r="32" spans="1:9">
      <c r="A32" s="46" t="s">
        <v>40</v>
      </c>
      <c r="B32" s="48" t="s">
        <v>76</v>
      </c>
      <c r="C32" s="31">
        <v>0</v>
      </c>
      <c r="D32" s="48" t="s">
        <v>77</v>
      </c>
      <c r="E32" s="6">
        <f>'ProForma Assumptions'!C17</f>
        <v>80</v>
      </c>
      <c r="F32" s="6">
        <f t="shared" si="0"/>
        <v>0</v>
      </c>
      <c r="G32" s="6"/>
      <c r="H32" s="40" t="s">
        <v>106</v>
      </c>
      <c r="I32" t="s">
        <v>107</v>
      </c>
    </row>
    <row r="33" spans="1:12">
      <c r="A33" s="46" t="s">
        <v>42</v>
      </c>
      <c r="B33" s="48" t="s">
        <v>76</v>
      </c>
      <c r="C33" s="31">
        <v>0</v>
      </c>
      <c r="D33" s="48" t="s">
        <v>77</v>
      </c>
      <c r="E33" s="6">
        <f>'ProForma Assumptions'!C19</f>
        <v>50</v>
      </c>
      <c r="F33" s="6">
        <f t="shared" si="0"/>
        <v>0</v>
      </c>
      <c r="G33" s="6"/>
      <c r="H33" s="40" t="s">
        <v>108</v>
      </c>
      <c r="I33" t="s">
        <v>109</v>
      </c>
    </row>
    <row r="34" spans="1:12">
      <c r="A34" s="42"/>
      <c r="B34" s="48"/>
      <c r="D34" s="48"/>
      <c r="E34" s="6"/>
      <c r="F34" s="6"/>
      <c r="G34" s="6"/>
    </row>
    <row r="35" spans="1:12">
      <c r="A35" s="46"/>
      <c r="B35" s="4" t="s">
        <v>110</v>
      </c>
      <c r="F35" s="6"/>
      <c r="G35" s="30">
        <f>SUM(F26:F34)</f>
        <v>0</v>
      </c>
      <c r="H35" s="40" t="s">
        <v>111</v>
      </c>
      <c r="I35" t="s">
        <v>112</v>
      </c>
    </row>
    <row r="36" spans="1:12">
      <c r="A36" s="46"/>
      <c r="B36" s="4" t="s">
        <v>113</v>
      </c>
      <c r="D36">
        <v>2000</v>
      </c>
      <c r="E36" s="7" t="s">
        <v>114</v>
      </c>
      <c r="F36" s="6"/>
      <c r="G36" s="49">
        <f>(C33+C20)/D36</f>
        <v>0</v>
      </c>
      <c r="H36" s="40" t="s">
        <v>115</v>
      </c>
    </row>
    <row r="37" spans="1:12" ht="24.95" customHeight="1">
      <c r="A37" s="41" t="s">
        <v>116</v>
      </c>
      <c r="B37" s="37"/>
      <c r="C37" s="38"/>
      <c r="D37" s="38"/>
      <c r="E37" s="38"/>
      <c r="F37" s="38"/>
      <c r="G37" s="39">
        <f>G22+G35</f>
        <v>0</v>
      </c>
      <c r="H37" s="40" t="s">
        <v>117</v>
      </c>
      <c r="I37" s="38" t="s">
        <v>118</v>
      </c>
      <c r="J37" s="38"/>
      <c r="K37" s="38"/>
      <c r="L37" s="38"/>
    </row>
    <row r="38" spans="1:12">
      <c r="A38" s="42" t="s">
        <v>119</v>
      </c>
      <c r="B38" s="4"/>
      <c r="G38" s="30">
        <f>+G37+G11</f>
        <v>0</v>
      </c>
      <c r="H38" s="40" t="s">
        <v>120</v>
      </c>
      <c r="I38" s="7" t="s">
        <v>121</v>
      </c>
    </row>
    <row r="39" spans="1:12">
      <c r="A39" s="46"/>
      <c r="B39" s="4"/>
      <c r="G39" s="30"/>
    </row>
    <row r="40" spans="1:12">
      <c r="A40" s="46" t="s">
        <v>46</v>
      </c>
      <c r="B40" t="s">
        <v>122</v>
      </c>
      <c r="E40" s="14">
        <f>'ProForma Assumptions'!B29</f>
        <v>0.2</v>
      </c>
      <c r="F40" s="6"/>
      <c r="G40" s="30">
        <f>+G38*E40</f>
        <v>0</v>
      </c>
      <c r="H40" s="40" t="s">
        <v>123</v>
      </c>
      <c r="I40" t="s">
        <v>124</v>
      </c>
    </row>
    <row r="41" spans="1:12">
      <c r="A41" s="46"/>
      <c r="E41" s="14"/>
      <c r="F41" s="6"/>
      <c r="G41" s="30"/>
    </row>
    <row r="42" spans="1:12">
      <c r="A42" s="46" t="s">
        <v>125</v>
      </c>
    </row>
    <row r="43" spans="1:12">
      <c r="F43" s="50" t="s">
        <v>126</v>
      </c>
      <c r="I43" t="s">
        <v>127</v>
      </c>
    </row>
    <row r="44" spans="1:12">
      <c r="F44" s="50"/>
    </row>
    <row r="45" spans="1:12">
      <c r="B45" t="s">
        <v>128</v>
      </c>
      <c r="D45" s="6">
        <f>+'ProForma Assumptions'!C6</f>
        <v>0</v>
      </c>
      <c r="F45" s="56">
        <f>(D45*(D47/12))*D46</f>
        <v>0</v>
      </c>
    </row>
    <row r="46" spans="1:12">
      <c r="B46" t="s">
        <v>129</v>
      </c>
      <c r="D46">
        <f>'ProForma Assumptions'!B32</f>
        <v>24</v>
      </c>
    </row>
    <row r="47" spans="1:12">
      <c r="B47" t="s">
        <v>51</v>
      </c>
      <c r="D47" s="34">
        <f>'ProForma Assumptions'!B33</f>
        <v>8.5000000000000006E-2</v>
      </c>
    </row>
    <row r="48" spans="1:12">
      <c r="E48" s="34"/>
      <c r="F48" s="34"/>
    </row>
    <row r="49" spans="1:12">
      <c r="B49" t="s">
        <v>130</v>
      </c>
      <c r="D49" s="6">
        <f>+G38+G40</f>
        <v>0</v>
      </c>
      <c r="F49" s="56">
        <f>(D49*(D51/12))*D50</f>
        <v>0</v>
      </c>
      <c r="I49" t="s">
        <v>131</v>
      </c>
    </row>
    <row r="50" spans="1:12">
      <c r="B50" t="s">
        <v>129</v>
      </c>
      <c r="D50">
        <f>'ProForma Assumptions'!B32</f>
        <v>24</v>
      </c>
      <c r="I50" t="s">
        <v>132</v>
      </c>
    </row>
    <row r="51" spans="1:12">
      <c r="B51" t="s">
        <v>51</v>
      </c>
      <c r="D51" s="34">
        <f>'ProForma Assumptions'!B33</f>
        <v>8.5000000000000006E-2</v>
      </c>
    </row>
    <row r="52" spans="1:12">
      <c r="E52" s="4" t="s">
        <v>133</v>
      </c>
      <c r="F52" s="30">
        <f>SUM(F45+F49)</f>
        <v>0</v>
      </c>
    </row>
    <row r="53" spans="1:12" ht="24.95" customHeight="1">
      <c r="A53" s="37" t="s">
        <v>134</v>
      </c>
      <c r="B53" s="38"/>
      <c r="C53" s="38"/>
      <c r="D53" s="38"/>
      <c r="E53" s="38"/>
      <c r="F53" s="38"/>
      <c r="G53" s="39">
        <f>+G7+G38+G40+F52</f>
        <v>0</v>
      </c>
      <c r="H53" s="40" t="s">
        <v>135</v>
      </c>
      <c r="I53" s="38" t="s">
        <v>136</v>
      </c>
      <c r="J53" s="38"/>
      <c r="K53" s="38"/>
      <c r="L53" s="38"/>
    </row>
    <row r="54" spans="1:12">
      <c r="A54" s="4" t="s">
        <v>137</v>
      </c>
    </row>
    <row r="55" spans="1:12">
      <c r="A55" s="46" t="s">
        <v>138</v>
      </c>
    </row>
    <row r="56" spans="1:12">
      <c r="A56" s="46"/>
      <c r="E56" s="51" t="s">
        <v>139</v>
      </c>
      <c r="F56" s="52" t="s">
        <v>140</v>
      </c>
    </row>
    <row r="57" spans="1:12">
      <c r="A57" s="46"/>
      <c r="B57" t="s">
        <v>141</v>
      </c>
      <c r="C57" s="8">
        <f>+C18+C31</f>
        <v>0</v>
      </c>
      <c r="D57" s="53" t="s">
        <v>142</v>
      </c>
      <c r="E57" s="35">
        <f>'ProForma Assumptions'!C38</f>
        <v>5.5</v>
      </c>
      <c r="F57" s="6">
        <f>+C57*E57</f>
        <v>0</v>
      </c>
      <c r="H57" s="40" t="s">
        <v>143</v>
      </c>
      <c r="I57" t="s">
        <v>144</v>
      </c>
    </row>
    <row r="58" spans="1:12">
      <c r="A58" s="46"/>
      <c r="B58" t="s">
        <v>145</v>
      </c>
      <c r="C58" s="8">
        <f>+C19+C32</f>
        <v>0</v>
      </c>
      <c r="D58" s="53" t="s">
        <v>142</v>
      </c>
      <c r="E58" s="35">
        <f>'ProForma Assumptions'!C37</f>
        <v>18</v>
      </c>
      <c r="F58" s="6">
        <f>+C58*E58</f>
        <v>0</v>
      </c>
      <c r="H58" s="40" t="s">
        <v>146</v>
      </c>
      <c r="I58" t="s">
        <v>147</v>
      </c>
    </row>
    <row r="59" spans="1:12">
      <c r="A59" s="46"/>
      <c r="B59" t="s">
        <v>148</v>
      </c>
      <c r="C59" s="8">
        <f>+C17+C30</f>
        <v>0</v>
      </c>
      <c r="D59" s="53" t="s">
        <v>142</v>
      </c>
      <c r="E59" s="35">
        <f>'ProForma Assumptions'!C36</f>
        <v>18</v>
      </c>
      <c r="F59" s="6">
        <f>+C59*E59</f>
        <v>0</v>
      </c>
      <c r="H59" s="40" t="s">
        <v>149</v>
      </c>
      <c r="I59" t="s">
        <v>150</v>
      </c>
    </row>
    <row r="60" spans="1:12">
      <c r="A60" s="46"/>
      <c r="B60" s="7" t="s">
        <v>151</v>
      </c>
      <c r="C60" s="8">
        <f>+G36</f>
        <v>0</v>
      </c>
      <c r="D60" s="53" t="s">
        <v>142</v>
      </c>
      <c r="F60" s="35">
        <f>+C60*'ProForma Assumptions'!C39</f>
        <v>0</v>
      </c>
      <c r="H60" s="40" t="s">
        <v>152</v>
      </c>
      <c r="I60" t="s">
        <v>153</v>
      </c>
    </row>
    <row r="61" spans="1:12">
      <c r="A61" s="46"/>
      <c r="F61" s="6"/>
    </row>
    <row r="62" spans="1:12">
      <c r="A62" s="46"/>
      <c r="B62" s="4" t="s">
        <v>154</v>
      </c>
      <c r="C62" s="4"/>
      <c r="D62" s="4"/>
      <c r="F62" s="30">
        <f>SUM(F57:F60)</f>
        <v>0</v>
      </c>
      <c r="G62" s="6"/>
      <c r="H62" s="40" t="s">
        <v>155</v>
      </c>
      <c r="I62" s="7" t="s">
        <v>156</v>
      </c>
    </row>
    <row r="63" spans="1:12">
      <c r="A63" s="46"/>
      <c r="B63" s="7" t="s">
        <v>157</v>
      </c>
      <c r="C63" s="68">
        <f>+'ProForma Assumptions'!B41</f>
        <v>0.05</v>
      </c>
      <c r="D63" s="7"/>
      <c r="E63" s="7"/>
      <c r="F63" s="56">
        <f>F62*C63</f>
        <v>0</v>
      </c>
      <c r="G63" s="6"/>
    </row>
    <row r="64" spans="1:12">
      <c r="A64" s="46"/>
      <c r="B64" s="7" t="s">
        <v>158</v>
      </c>
      <c r="C64" s="4"/>
      <c r="D64" s="4"/>
      <c r="F64" s="36">
        <v>0</v>
      </c>
      <c r="G64" s="6"/>
      <c r="H64" s="40" t="s">
        <v>159</v>
      </c>
      <c r="I64" t="s">
        <v>160</v>
      </c>
    </row>
    <row r="65" spans="1:9">
      <c r="A65" s="46"/>
      <c r="B65" s="7" t="s">
        <v>161</v>
      </c>
      <c r="C65" s="4"/>
      <c r="D65" s="4"/>
      <c r="F65" s="36">
        <v>0</v>
      </c>
      <c r="G65" s="6"/>
      <c r="H65" s="40" t="s">
        <v>162</v>
      </c>
      <c r="I65" t="s">
        <v>163</v>
      </c>
    </row>
    <row r="66" spans="1:9">
      <c r="A66" s="46"/>
      <c r="B66" s="4"/>
      <c r="C66" s="4"/>
      <c r="D66" s="4"/>
      <c r="F66" s="30"/>
      <c r="G66" s="6"/>
    </row>
    <row r="67" spans="1:9">
      <c r="A67" s="46"/>
      <c r="B67" s="4" t="s">
        <v>164</v>
      </c>
      <c r="C67" s="4"/>
      <c r="D67" s="4"/>
      <c r="F67" s="30">
        <f>F62-F63-F64-F65</f>
        <v>0</v>
      </c>
      <c r="G67" s="6"/>
      <c r="H67" s="40" t="s">
        <v>165</v>
      </c>
      <c r="I67" t="s">
        <v>166</v>
      </c>
    </row>
    <row r="68" spans="1:9">
      <c r="B68" s="4"/>
      <c r="C68" s="4"/>
      <c r="D68" s="4"/>
      <c r="F68" s="30"/>
      <c r="G68" s="6"/>
      <c r="I68" s="7" t="s">
        <v>167</v>
      </c>
    </row>
    <row r="69" spans="1:9">
      <c r="A69" s="46" t="s">
        <v>57</v>
      </c>
      <c r="F69" s="54">
        <f>'ProForma Assumptions'!B43</f>
        <v>0.08</v>
      </c>
    </row>
    <row r="70" spans="1:9">
      <c r="A70" s="4" t="s">
        <v>168</v>
      </c>
    </row>
    <row r="71" spans="1:9">
      <c r="A71" s="4"/>
      <c r="G71" s="30">
        <f>+F67/F69</f>
        <v>0</v>
      </c>
      <c r="H71" s="40" t="s">
        <v>169</v>
      </c>
      <c r="I71" t="s">
        <v>170</v>
      </c>
    </row>
    <row r="73" spans="1:9">
      <c r="A73" s="4" t="s">
        <v>171</v>
      </c>
      <c r="G73" s="30">
        <f>+G71-G53</f>
        <v>0</v>
      </c>
      <c r="H73" s="40" t="s">
        <v>172</v>
      </c>
      <c r="I73" t="s">
        <v>173</v>
      </c>
    </row>
    <row r="74" spans="1:9">
      <c r="A74" s="4" t="s">
        <v>174</v>
      </c>
    </row>
    <row r="75" spans="1:9">
      <c r="A75" s="4"/>
      <c r="G75" s="55">
        <f>IF(G53&gt;0,G73/G53,0)</f>
        <v>0</v>
      </c>
      <c r="I75" s="7" t="s">
        <v>175</v>
      </c>
    </row>
    <row r="76" spans="1:9">
      <c r="A76" s="46"/>
    </row>
    <row r="77" spans="1:9">
      <c r="A77" s="69"/>
      <c r="B77" s="4"/>
      <c r="C77" s="7"/>
      <c r="D77" s="7"/>
      <c r="E77" s="7"/>
      <c r="F77" s="56"/>
      <c r="G77" s="30"/>
    </row>
    <row r="78" spans="1:9">
      <c r="A78" s="4"/>
      <c r="B78" s="4"/>
      <c r="C78" s="7"/>
      <c r="D78" s="7"/>
      <c r="E78" s="7"/>
      <c r="F78" s="57"/>
      <c r="G78" s="58"/>
    </row>
    <row r="79" spans="1:9">
      <c r="A79" s="4"/>
    </row>
    <row r="80" spans="1:9" s="4" customFormat="1">
      <c r="B80"/>
      <c r="C80"/>
      <c r="D80" s="59"/>
      <c r="E80" s="1"/>
      <c r="F80" s="1"/>
      <c r="G80"/>
      <c r="H80" s="40"/>
    </row>
    <row r="81" spans="1:8" s="4" customFormat="1">
      <c r="B81"/>
      <c r="C81"/>
      <c r="D81" s="59"/>
      <c r="E81" s="1"/>
      <c r="F81" s="1"/>
      <c r="G81"/>
      <c r="H81" s="40"/>
    </row>
    <row r="82" spans="1:8">
      <c r="A82" s="4"/>
    </row>
    <row r="83" spans="1:8">
      <c r="A83" s="4"/>
      <c r="D83" s="60"/>
    </row>
    <row r="84" spans="1:8">
      <c r="A84" s="4"/>
      <c r="E84" s="6"/>
      <c r="F84" s="6"/>
    </row>
    <row r="85" spans="1:8">
      <c r="A85" s="4"/>
    </row>
    <row r="86" spans="1:8">
      <c r="A86" s="4"/>
      <c r="G86" s="6"/>
    </row>
    <row r="87" spans="1:8">
      <c r="A87" s="4"/>
    </row>
    <row r="110" spans="8:8">
      <c r="H110" s="61"/>
    </row>
  </sheetData>
  <sheetProtection selectLockedCells="1"/>
  <mergeCells count="2">
    <mergeCell ref="D9:F9"/>
    <mergeCell ref="D10:F10"/>
  </mergeCells>
  <printOptions gridLines="1"/>
  <pageMargins left="0.7" right="0.7" top="0.75" bottom="0.75" header="0.3" footer="0.3"/>
  <pageSetup scale="5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sheetPr>
  <dimension ref="A1:F45"/>
  <sheetViews>
    <sheetView topLeftCell="A4" workbookViewId="0">
      <selection activeCell="G45" sqref="G45"/>
    </sheetView>
  </sheetViews>
  <sheetFormatPr defaultRowHeight="12.75"/>
  <cols>
    <col min="1" max="1" width="33.42578125" customWidth="1"/>
    <col min="2" max="2" width="6.42578125" customWidth="1"/>
    <col min="3" max="3" width="11.5703125" bestFit="1" customWidth="1"/>
    <col min="5" max="5" width="30.5703125" customWidth="1"/>
  </cols>
  <sheetData>
    <row r="1" spans="1:6" ht="20.25">
      <c r="A1" s="63" t="s">
        <v>176</v>
      </c>
      <c r="B1" s="63"/>
      <c r="C1" s="63"/>
      <c r="D1" s="63"/>
      <c r="E1" s="63"/>
      <c r="F1" s="63"/>
    </row>
    <row r="2" spans="1:6" ht="20.25">
      <c r="A2" s="63" t="s">
        <v>177</v>
      </c>
      <c r="B2" s="63"/>
      <c r="C2" s="63"/>
      <c r="D2" s="63"/>
      <c r="E2" s="63"/>
      <c r="F2" s="63"/>
    </row>
    <row r="3" spans="1:6">
      <c r="A3" s="15"/>
      <c r="B3" s="15"/>
      <c r="C3" s="15"/>
      <c r="D3" s="15"/>
      <c r="E3" s="15"/>
      <c r="F3" s="15"/>
    </row>
    <row r="4" spans="1:6">
      <c r="A4" s="64" t="s">
        <v>178</v>
      </c>
      <c r="B4" s="64"/>
      <c r="C4" s="64"/>
      <c r="D4" s="15"/>
      <c r="E4" s="64" t="s">
        <v>179</v>
      </c>
      <c r="F4" s="64"/>
    </row>
    <row r="5" spans="1:6">
      <c r="A5" s="15"/>
      <c r="B5" s="15"/>
      <c r="C5" s="15"/>
      <c r="D5" s="15"/>
      <c r="E5" s="15"/>
      <c r="F5" s="15"/>
    </row>
    <row r="6" spans="1:6">
      <c r="A6" s="15" t="s">
        <v>180</v>
      </c>
      <c r="B6" s="15"/>
      <c r="C6" s="16">
        <f>+'ProForma Assumptions'!C6</f>
        <v>0</v>
      </c>
      <c r="D6" s="15"/>
      <c r="E6" s="62" t="s">
        <v>181</v>
      </c>
      <c r="F6" s="62"/>
    </row>
    <row r="7" spans="1:6">
      <c r="A7" s="15" t="s">
        <v>182</v>
      </c>
      <c r="B7" s="15"/>
      <c r="C7" s="17">
        <f>+C6*0.05</f>
        <v>0</v>
      </c>
      <c r="D7" s="15"/>
      <c r="E7" s="15"/>
      <c r="F7" s="15"/>
    </row>
    <row r="8" spans="1:6">
      <c r="A8" s="15" t="s">
        <v>183</v>
      </c>
      <c r="B8" s="18"/>
      <c r="C8" s="16">
        <f>SUM(C6:C7)</f>
        <v>0</v>
      </c>
      <c r="D8" s="15"/>
      <c r="E8" s="15" t="s">
        <v>184</v>
      </c>
      <c r="F8" s="16">
        <v>0</v>
      </c>
    </row>
    <row r="9" spans="1:6">
      <c r="A9" s="18"/>
      <c r="B9" s="18"/>
      <c r="C9" s="18"/>
      <c r="D9" s="15"/>
      <c r="E9" s="15" t="s">
        <v>185</v>
      </c>
      <c r="F9" s="16">
        <v>0</v>
      </c>
    </row>
    <row r="10" spans="1:6">
      <c r="A10" s="19" t="s">
        <v>73</v>
      </c>
      <c r="B10" s="15"/>
      <c r="C10" s="20" t="s">
        <v>142</v>
      </c>
      <c r="D10" s="15"/>
      <c r="E10" s="15" t="s">
        <v>186</v>
      </c>
      <c r="F10" s="16">
        <v>0</v>
      </c>
    </row>
    <row r="11" spans="1:6">
      <c r="A11" s="15" t="s">
        <v>187</v>
      </c>
      <c r="B11" s="15"/>
      <c r="C11" s="16">
        <f>+ProForma!G38</f>
        <v>0</v>
      </c>
      <c r="D11" s="15"/>
      <c r="E11" s="15" t="s">
        <v>188</v>
      </c>
      <c r="F11" s="16">
        <v>0</v>
      </c>
    </row>
    <row r="12" spans="1:6">
      <c r="A12" s="15" t="s">
        <v>189</v>
      </c>
      <c r="B12" s="15"/>
      <c r="C12" s="16">
        <f>+C11*0.025</f>
        <v>0</v>
      </c>
      <c r="D12" s="15"/>
      <c r="E12" s="15" t="s">
        <v>190</v>
      </c>
      <c r="F12" s="16">
        <v>0</v>
      </c>
    </row>
    <row r="13" spans="1:6">
      <c r="A13" s="15" t="s">
        <v>191</v>
      </c>
      <c r="B13" s="15"/>
      <c r="C13" s="16">
        <f>(+C11+C12)*0.05</f>
        <v>0</v>
      </c>
      <c r="D13" s="15"/>
      <c r="E13" s="15" t="s">
        <v>192</v>
      </c>
      <c r="F13" s="16">
        <v>0</v>
      </c>
    </row>
    <row r="14" spans="1:6">
      <c r="A14" s="15" t="s">
        <v>193</v>
      </c>
      <c r="B14" s="15"/>
      <c r="C14" s="16">
        <f>+ProForma!F27</f>
        <v>0</v>
      </c>
      <c r="D14" s="15"/>
      <c r="E14" s="15" t="s">
        <v>194</v>
      </c>
      <c r="F14" s="16">
        <v>0</v>
      </c>
    </row>
    <row r="15" spans="1:6">
      <c r="A15" s="15" t="s">
        <v>34</v>
      </c>
      <c r="B15" s="15"/>
      <c r="C15" s="16">
        <f>+ProForma!G11</f>
        <v>0</v>
      </c>
      <c r="D15" s="15"/>
      <c r="E15" s="15" t="s">
        <v>195</v>
      </c>
      <c r="F15" s="16">
        <v>0</v>
      </c>
    </row>
    <row r="16" spans="1:6" ht="13.5" thickBot="1">
      <c r="A16" s="15" t="s">
        <v>196</v>
      </c>
      <c r="B16" s="21">
        <v>0.1</v>
      </c>
      <c r="C16" s="22">
        <f>+C11*0.1</f>
        <v>0</v>
      </c>
      <c r="D16" s="15"/>
      <c r="E16" s="15" t="s">
        <v>197</v>
      </c>
      <c r="F16" s="22">
        <v>0</v>
      </c>
    </row>
    <row r="17" spans="1:6">
      <c r="A17" s="15" t="s">
        <v>198</v>
      </c>
      <c r="B17" s="15"/>
      <c r="C17" s="16">
        <f>SUM(C11:C16)</f>
        <v>0</v>
      </c>
      <c r="D17" s="15"/>
      <c r="E17" s="15" t="s">
        <v>199</v>
      </c>
      <c r="F17" s="16">
        <f>SUM(F8:F16)</f>
        <v>0</v>
      </c>
    </row>
    <row r="18" spans="1:6">
      <c r="A18" s="15"/>
      <c r="B18" s="15"/>
      <c r="C18" s="20"/>
      <c r="D18" s="15"/>
      <c r="E18" s="15"/>
      <c r="F18" s="20"/>
    </row>
    <row r="19" spans="1:6">
      <c r="A19" s="19" t="s">
        <v>200</v>
      </c>
      <c r="B19" s="15"/>
      <c r="C19" s="20"/>
      <c r="D19" s="15"/>
      <c r="E19" s="62" t="s">
        <v>201</v>
      </c>
      <c r="F19" s="62"/>
    </row>
    <row r="20" spans="1:6">
      <c r="A20" s="15" t="s">
        <v>202</v>
      </c>
      <c r="B20" s="15"/>
      <c r="C20" s="16">
        <f>+C11*0.035</f>
        <v>0</v>
      </c>
      <c r="D20" s="15"/>
      <c r="E20" s="15"/>
      <c r="F20" s="20"/>
    </row>
    <row r="21" spans="1:6">
      <c r="A21" s="15" t="s">
        <v>203</v>
      </c>
      <c r="B21" s="15"/>
      <c r="C21" s="16">
        <f>+C20*0.1</f>
        <v>0</v>
      </c>
      <c r="D21" s="15"/>
      <c r="E21" s="15" t="s">
        <v>204</v>
      </c>
      <c r="F21" s="16">
        <v>0</v>
      </c>
    </row>
    <row r="22" spans="1:6">
      <c r="A22" s="15" t="s">
        <v>205</v>
      </c>
      <c r="B22" s="15"/>
      <c r="C22" s="16">
        <v>0</v>
      </c>
      <c r="D22" s="15"/>
      <c r="E22" s="15" t="s">
        <v>206</v>
      </c>
      <c r="F22" s="16">
        <v>0</v>
      </c>
    </row>
    <row r="23" spans="1:6">
      <c r="A23" s="15" t="s">
        <v>207</v>
      </c>
      <c r="B23" s="15"/>
      <c r="C23" s="16">
        <v>0</v>
      </c>
      <c r="D23" s="15"/>
      <c r="E23" s="15" t="s">
        <v>186</v>
      </c>
      <c r="F23" s="16">
        <v>0</v>
      </c>
    </row>
    <row r="24" spans="1:6">
      <c r="A24" s="15" t="s">
        <v>208</v>
      </c>
      <c r="B24" s="15"/>
      <c r="C24" s="16">
        <v>0</v>
      </c>
      <c r="D24" s="15"/>
      <c r="E24" s="15" t="s">
        <v>188</v>
      </c>
      <c r="F24" s="16">
        <v>0</v>
      </c>
    </row>
    <row r="25" spans="1:6">
      <c r="A25" s="15" t="s">
        <v>209</v>
      </c>
      <c r="B25" s="15"/>
      <c r="C25" s="16">
        <v>0</v>
      </c>
      <c r="D25" s="15"/>
      <c r="E25" s="15" t="s">
        <v>190</v>
      </c>
      <c r="F25" s="16">
        <v>0</v>
      </c>
    </row>
    <row r="26" spans="1:6">
      <c r="A26" s="15" t="s">
        <v>210</v>
      </c>
      <c r="B26" s="15"/>
      <c r="C26" s="16">
        <v>0</v>
      </c>
      <c r="D26" s="15"/>
      <c r="E26" s="15" t="s">
        <v>192</v>
      </c>
      <c r="F26" s="16">
        <v>0</v>
      </c>
    </row>
    <row r="27" spans="1:6">
      <c r="A27" s="15" t="s">
        <v>211</v>
      </c>
      <c r="B27" s="15"/>
      <c r="C27" s="16">
        <v>0</v>
      </c>
      <c r="D27" s="15"/>
      <c r="E27" s="15" t="s">
        <v>194</v>
      </c>
      <c r="F27" s="16">
        <v>0</v>
      </c>
    </row>
    <row r="28" spans="1:6">
      <c r="A28" s="15" t="s">
        <v>212</v>
      </c>
      <c r="B28" s="18"/>
      <c r="C28" s="16">
        <v>0</v>
      </c>
      <c r="D28" s="15"/>
      <c r="E28" s="15" t="s">
        <v>195</v>
      </c>
      <c r="F28" s="16">
        <v>0</v>
      </c>
    </row>
    <row r="29" spans="1:6" ht="13.5" thickBot="1">
      <c r="A29" s="15" t="s">
        <v>213</v>
      </c>
      <c r="B29" s="15"/>
      <c r="C29" s="16">
        <v>0</v>
      </c>
      <c r="D29" s="15"/>
      <c r="E29" s="15" t="s">
        <v>197</v>
      </c>
      <c r="F29" s="22">
        <v>0</v>
      </c>
    </row>
    <row r="30" spans="1:6">
      <c r="A30" s="15" t="s">
        <v>214</v>
      </c>
      <c r="B30" s="15"/>
      <c r="C30" s="16">
        <v>0</v>
      </c>
      <c r="D30" s="15"/>
      <c r="E30" s="15" t="s">
        <v>215</v>
      </c>
      <c r="F30" s="16">
        <f>SUM(F21:F29)</f>
        <v>0</v>
      </c>
    </row>
    <row r="31" spans="1:6">
      <c r="A31" s="15" t="s">
        <v>216</v>
      </c>
      <c r="B31" s="15"/>
      <c r="C31" s="16">
        <v>0</v>
      </c>
      <c r="D31" s="15"/>
      <c r="E31" s="15"/>
      <c r="F31" s="15"/>
    </row>
    <row r="32" spans="1:6">
      <c r="A32" s="15" t="s">
        <v>217</v>
      </c>
      <c r="B32" s="15"/>
      <c r="C32" s="16">
        <v>0</v>
      </c>
      <c r="D32" s="15"/>
      <c r="E32" s="15"/>
      <c r="F32" s="15"/>
    </row>
    <row r="33" spans="1:6">
      <c r="A33" s="15" t="s">
        <v>218</v>
      </c>
      <c r="B33" s="15"/>
      <c r="C33" s="16">
        <v>0</v>
      </c>
      <c r="D33" s="15"/>
      <c r="E33" s="15"/>
      <c r="F33" s="15"/>
    </row>
    <row r="34" spans="1:6">
      <c r="A34" s="15" t="s">
        <v>219</v>
      </c>
      <c r="B34" s="15"/>
      <c r="C34" s="16">
        <v>0</v>
      </c>
      <c r="D34" s="15"/>
      <c r="E34" s="15"/>
      <c r="F34" s="15"/>
    </row>
    <row r="35" spans="1:6">
      <c r="A35" s="15" t="s">
        <v>220</v>
      </c>
      <c r="B35" s="15"/>
      <c r="C35" s="16">
        <v>0</v>
      </c>
      <c r="D35" s="15"/>
      <c r="E35" s="15"/>
      <c r="F35" s="15"/>
    </row>
    <row r="36" spans="1:6">
      <c r="A36" s="15" t="s">
        <v>221</v>
      </c>
      <c r="B36" s="15"/>
      <c r="C36" s="16">
        <v>0</v>
      </c>
      <c r="D36" s="15"/>
      <c r="E36" s="15"/>
      <c r="F36" s="15"/>
    </row>
    <row r="37" spans="1:6">
      <c r="A37" s="15" t="s">
        <v>195</v>
      </c>
      <c r="B37" s="15"/>
      <c r="C37" s="16">
        <v>0</v>
      </c>
      <c r="D37" s="15"/>
      <c r="E37" s="15"/>
      <c r="F37" s="15"/>
    </row>
    <row r="38" spans="1:6">
      <c r="A38" s="15" t="s">
        <v>222</v>
      </c>
      <c r="B38" s="15"/>
      <c r="C38" s="16">
        <v>0</v>
      </c>
      <c r="D38" s="15"/>
      <c r="E38" s="15"/>
      <c r="F38" s="15"/>
    </row>
    <row r="39" spans="1:6">
      <c r="A39" s="15" t="s">
        <v>223</v>
      </c>
      <c r="B39" s="21">
        <v>0.1</v>
      </c>
      <c r="C39" s="16">
        <v>0</v>
      </c>
      <c r="D39" s="15"/>
      <c r="E39" s="15"/>
      <c r="F39" s="15"/>
    </row>
    <row r="40" spans="1:6" ht="13.5" thickBot="1">
      <c r="A40" s="15" t="s">
        <v>195</v>
      </c>
      <c r="B40" s="15"/>
      <c r="C40" s="22">
        <v>0</v>
      </c>
      <c r="D40" s="15"/>
      <c r="E40" s="15"/>
      <c r="F40" s="15"/>
    </row>
    <row r="41" spans="1:6">
      <c r="A41" s="15" t="s">
        <v>224</v>
      </c>
      <c r="B41" s="15"/>
      <c r="C41" s="16">
        <f>SUM(C20:C40)</f>
        <v>0</v>
      </c>
      <c r="D41" s="15"/>
      <c r="E41" s="15"/>
      <c r="F41" s="15"/>
    </row>
    <row r="42" spans="1:6">
      <c r="A42" s="15" t="s">
        <v>142</v>
      </c>
      <c r="B42" s="15"/>
      <c r="C42" s="20"/>
      <c r="D42" s="15"/>
      <c r="E42" s="15"/>
      <c r="F42" s="15"/>
    </row>
    <row r="43" spans="1:6" ht="13.5" thickBot="1">
      <c r="A43" s="15" t="s">
        <v>225</v>
      </c>
      <c r="B43" s="15"/>
      <c r="C43" s="23">
        <v>0</v>
      </c>
      <c r="D43" s="18"/>
      <c r="E43" s="18"/>
      <c r="F43" s="18"/>
    </row>
    <row r="44" spans="1:6" ht="13.5" thickTop="1">
      <c r="A44" s="15" t="s">
        <v>142</v>
      </c>
      <c r="B44" s="15"/>
      <c r="C44" s="20"/>
      <c r="D44" s="18"/>
      <c r="E44" s="18"/>
      <c r="F44" s="18"/>
    </row>
    <row r="45" spans="1:6">
      <c r="A45" s="15" t="s">
        <v>226</v>
      </c>
      <c r="B45" s="15"/>
      <c r="C45" s="16">
        <f>C43+C41+C17+C8</f>
        <v>0</v>
      </c>
      <c r="D45" s="18"/>
      <c r="E45" s="18"/>
      <c r="F45" s="18"/>
    </row>
  </sheetData>
  <mergeCells count="6">
    <mergeCell ref="E19:F19"/>
    <mergeCell ref="A1:F1"/>
    <mergeCell ref="A2:F2"/>
    <mergeCell ref="A4:C4"/>
    <mergeCell ref="E4:F4"/>
    <mergeCell ref="E6:F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CUNY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Barry Hersh</dc:creator>
  <cp:keywords/>
  <dc:description/>
  <cp:lastModifiedBy>Rob Langston</cp:lastModifiedBy>
  <cp:revision/>
  <dcterms:created xsi:type="dcterms:W3CDTF">2002-10-20T04:45:34Z</dcterms:created>
  <dcterms:modified xsi:type="dcterms:W3CDTF">2021-12-02T22:22:15Z</dcterms:modified>
  <cp:category/>
  <cp:contentStatus/>
</cp:coreProperties>
</file>