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17"/>
  <workbookPr defaultThemeVersion="166925"/>
  <mc:AlternateContent xmlns:mc="http://schemas.openxmlformats.org/markup-compatibility/2006">
    <mc:Choice Requires="x15">
      <x15ac:absPath xmlns:x15ac="http://schemas.microsoft.com/office/spreadsheetml/2010/11/ac" url="https://usepa-my.sharepoint.com/personal/kuhns_jason_epa_gov/Documents/Documents/TX SO2/"/>
    </mc:Choice>
  </mc:AlternateContent>
  <xr:revisionPtr revIDLastSave="94" documentId="8_{3600B273-660B-49E7-A487-4875B781A54B}" xr6:coauthVersionLast="47" xr6:coauthVersionMax="47" xr10:uidLastSave="{4C90ACB3-A8BB-4908-BCAB-7DD0ACD9BB2A}"/>
  <bookViews>
    <workbookView xWindow="-28035" yWindow="0" windowWidth="19830" windowHeight="12300" xr2:uid="{5238BA62-B149-4784-B3C8-DD58345C49F2}"/>
  </bookViews>
  <sheets>
    <sheet name="Sheet1" sheetId="1" r:id="rId1"/>
  </sheets>
  <definedNames>
    <definedName name="_xlnm._FilterDatabase" localSheetId="0" hidden="1">Sheet1!$A$21:$F$21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D10" i="1"/>
  <c r="D11" i="1"/>
  <c r="D12" i="1"/>
  <c r="D13" i="1"/>
  <c r="D14" i="1"/>
  <c r="D15" i="1"/>
  <c r="C15" i="1"/>
  <c r="C14" i="1"/>
  <c r="C13" i="1"/>
  <c r="C12" i="1"/>
  <c r="C11" i="1"/>
  <c r="C10" i="1"/>
  <c r="C9" i="1"/>
  <c r="E15" i="1" l="1"/>
  <c r="E14" i="1"/>
  <c r="E13" i="1"/>
  <c r="E12" i="1"/>
  <c r="E11" i="1"/>
  <c r="E9" i="1"/>
  <c r="E10" i="1"/>
  <c r="E17" i="1" l="1"/>
  <c r="F10" i="1"/>
  <c r="G10" i="1" s="1"/>
  <c r="F15" i="1" l="1"/>
  <c r="G15" i="1" s="1"/>
  <c r="F9" i="1"/>
  <c r="G9" i="1" s="1"/>
  <c r="F11" i="1"/>
  <c r="G11" i="1" s="1"/>
  <c r="F14" i="1"/>
  <c r="G14" i="1" s="1"/>
  <c r="F12" i="1"/>
  <c r="G12" i="1" s="1"/>
  <c r="F13" i="1"/>
  <c r="G13" i="1" s="1"/>
  <c r="G17" i="1" l="1"/>
</calcChain>
</file>

<file path=xl/sharedStrings.xml><?xml version="1.0" encoding="utf-8"?>
<sst xmlns="http://schemas.openxmlformats.org/spreadsheetml/2006/main" count="90" uniqueCount="47">
  <si>
    <t>2021 Allocations from the Supplemental Allowance Pool for the Texas SO2 Trading Program</t>
  </si>
  <si>
    <t>Allowances available for allocation from Supplemental Allowance Pool:</t>
  </si>
  <si>
    <t>Total allowances allocated:</t>
  </si>
  <si>
    <t>Allowances retained for potential allocation in future years:</t>
  </si>
  <si>
    <t>Program</t>
  </si>
  <si>
    <t>Affiliated Ownership Group</t>
  </si>
  <si>
    <t>Total Source Allocation from trading program budget under 40 CFR 97.911</t>
  </si>
  <si>
    <t>Total Source 2021 SO2 emissions (tons)</t>
  </si>
  <si>
    <r>
      <t>Maximum allocation from Supplemental Allowance Pool</t>
    </r>
    <r>
      <rPr>
        <b/>
        <vertAlign val="superscript"/>
        <sz val="11"/>
        <color theme="1"/>
        <rFont val="Calibri"/>
        <family val="2"/>
        <scheme val="minor"/>
      </rPr>
      <t>1</t>
    </r>
  </si>
  <si>
    <r>
      <t>Multiplier</t>
    </r>
    <r>
      <rPr>
        <b/>
        <vertAlign val="superscript"/>
        <sz val="11"/>
        <color theme="1"/>
        <rFont val="Calibri"/>
        <family val="2"/>
        <scheme val="minor"/>
      </rPr>
      <t>2,3</t>
    </r>
  </si>
  <si>
    <r>
      <t>Adjusted allocation from Supplemental Allowance Pool</t>
    </r>
    <r>
      <rPr>
        <b/>
        <vertAlign val="superscript"/>
        <sz val="11"/>
        <color theme="1"/>
        <rFont val="Calibri"/>
        <family val="2"/>
        <scheme val="minor"/>
      </rPr>
      <t>4</t>
    </r>
  </si>
  <si>
    <t>TXSO2</t>
  </si>
  <si>
    <t>American Electric Power</t>
  </si>
  <si>
    <t>City of San Antonio</t>
  </si>
  <si>
    <t>El Paso Electric</t>
  </si>
  <si>
    <t>Lower Colorado River Authority/City of Austin</t>
  </si>
  <si>
    <t>NRG Energy</t>
  </si>
  <si>
    <t>Vistra</t>
  </si>
  <si>
    <t>Xcel Energy</t>
  </si>
  <si>
    <t>Totals:</t>
  </si>
  <si>
    <t>Ownership Group</t>
  </si>
  <si>
    <t>ORIS code</t>
  </si>
  <si>
    <t>Facility name</t>
  </si>
  <si>
    <t>Allocation from trading program budget under 40 CFR 97.911</t>
  </si>
  <si>
    <t>2021 SO2 emissions (tons)</t>
  </si>
  <si>
    <t>H W Pirkey Power Plant</t>
  </si>
  <si>
    <t>Welsh Power Plant</t>
  </si>
  <si>
    <t>Wilkes Power Plant</t>
  </si>
  <si>
    <t>J T Deely</t>
  </si>
  <si>
    <t>O W Sommers</t>
  </si>
  <si>
    <t>Newman</t>
  </si>
  <si>
    <t>Fayette (Sam Seymour)</t>
  </si>
  <si>
    <t>Limestone</t>
  </si>
  <si>
    <t>W A Parish</t>
  </si>
  <si>
    <t>Big Brown</t>
  </si>
  <si>
    <t>Coleto Creek</t>
  </si>
  <si>
    <t>Graham</t>
  </si>
  <si>
    <t>Martin Lake</t>
  </si>
  <si>
    <t>Monticello</t>
  </si>
  <si>
    <t>Sandow</t>
  </si>
  <si>
    <t>Stryker Creek</t>
  </si>
  <si>
    <t>Harrington Station</t>
  </si>
  <si>
    <t>Tolk Station</t>
  </si>
  <si>
    <t>1. Under 40 CFR 97.912(b)(1) and (2), EPA will assign each Texas SO2 Trading Program source to an affiliated ownership group and identify each affliliated owndership group for which the total amount of emissions reported for the units of the ownership group for that control period exceeds the total amount of allowances allocated to the units of that ownership group for that control period under § 97.911 and will calculate the amount of the exceedance, which is the ownership group's maximum allocation from the Supplemental Allowance Pool.</t>
  </si>
  <si>
    <t>2. Under 40 CFR 97.912(b)(4)(i)(A),  if the Supplemental Allowance Pool is not oversubscribed, the amount allocated to an ownership group equals the group's maximum allocation under § 97.912(b)(3).</t>
  </si>
  <si>
    <t>3. Under 40 CFR 97.912(b)(4)(i)(B), if the Supplemental Allowance Pool is oversubscibed, the amount allocated to an ownership group equals the group's maximum allocation under § 97.912(b)(3) times a multiplier, rounded to the nearest whole allowance. The multiplier is calculated as (i) the total remaining amount of allowances in the Supplemental Allowance Pool divided by (ii) the sum of the maximum allocations under § 97.912(b)(3) for all sources.</t>
  </si>
  <si>
    <t>4. Adjusted Allocation = Maximum Allocation x Multiplier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</si>
</sst>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1"/>
      <color theme="1"/>
      <name val="Calibri"/>
      <family val="2"/>
      <scheme val="minor"/>
    </font>
    <font>
      <b/>
      <vertAlign val="superscript"/>
      <sz val="11"/>
      <color theme="1"/>
      <name val="Calibri"/>
      <family val="2"/>
      <scheme val="minor"/>
    </font>
    <font>
      <sz val="10"/>
      <color theme="1"/>
      <name val="Arial"/>
      <family val="2"/>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horizontal="left"/>
    </xf>
    <xf numFmtId="37" fontId="0" fillId="0" borderId="0" xfId="0" applyNumberFormat="1"/>
    <xf numFmtId="0" fontId="1" fillId="0" borderId="0" xfId="0" applyFont="1"/>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right"/>
    </xf>
    <xf numFmtId="0" fontId="1" fillId="0" borderId="0" xfId="0" applyFont="1" applyAlignment="1">
      <alignment horizontal="center"/>
    </xf>
    <xf numFmtId="0" fontId="0" fillId="0" borderId="0" xfId="0" applyAlignment="1">
      <alignment wrapText="1"/>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3D47F-08B8-498D-84DB-8F82D32B74A2}">
  <dimension ref="A1:I48"/>
  <sheetViews>
    <sheetView tabSelected="1" topLeftCell="A3" workbookViewId="0">
      <selection activeCell="A6" sqref="A6"/>
    </sheetView>
  </sheetViews>
  <sheetFormatPr defaultRowHeight="14.45"/>
  <cols>
    <col min="2" max="2" width="24.5703125" customWidth="1"/>
    <col min="3" max="3" width="27.5703125" customWidth="1"/>
    <col min="4" max="4" width="22.42578125" customWidth="1"/>
    <col min="5" max="9" width="17.7109375" customWidth="1"/>
  </cols>
  <sheetData>
    <row r="1" spans="1:9">
      <c r="A1" s="10" t="s">
        <v>0</v>
      </c>
      <c r="B1" s="10"/>
      <c r="C1" s="10"/>
      <c r="D1" s="10"/>
      <c r="E1" s="10"/>
      <c r="F1" s="10"/>
      <c r="G1" s="10"/>
      <c r="H1" s="10"/>
      <c r="I1" s="10"/>
    </row>
    <row r="2" spans="1:9">
      <c r="A2" s="7"/>
      <c r="B2" s="7"/>
      <c r="C2" s="7"/>
      <c r="D2" s="7"/>
      <c r="E2" s="7"/>
      <c r="F2" s="7"/>
      <c r="G2" s="7"/>
      <c r="H2" s="7"/>
      <c r="I2" s="7"/>
    </row>
    <row r="3" spans="1:9">
      <c r="A3" s="1" t="s">
        <v>1</v>
      </c>
      <c r="B3" s="1"/>
      <c r="C3" s="1"/>
      <c r="D3" s="1"/>
      <c r="E3" s="1"/>
      <c r="F3" s="1"/>
      <c r="G3" s="2">
        <v>12257</v>
      </c>
    </row>
    <row r="4" spans="1:9">
      <c r="A4" s="3" t="s">
        <v>2</v>
      </c>
      <c r="B4" s="4"/>
      <c r="C4" s="4"/>
      <c r="D4" s="4"/>
      <c r="G4" s="2">
        <v>0</v>
      </c>
    </row>
    <row r="5" spans="1:9">
      <c r="A5" s="3" t="s">
        <v>3</v>
      </c>
      <c r="B5" s="4"/>
      <c r="C5" s="4"/>
      <c r="D5" s="4"/>
      <c r="G5" s="2">
        <v>12257</v>
      </c>
    </row>
    <row r="6" spans="1:9">
      <c r="B6" s="4"/>
      <c r="C6" s="4"/>
      <c r="D6" s="4"/>
    </row>
    <row r="7" spans="1:9" ht="60">
      <c r="A7" s="5" t="s">
        <v>4</v>
      </c>
      <c r="B7" s="5" t="s">
        <v>5</v>
      </c>
      <c r="C7" s="5" t="s">
        <v>6</v>
      </c>
      <c r="D7" s="5" t="s">
        <v>7</v>
      </c>
      <c r="E7" s="5" t="s">
        <v>8</v>
      </c>
      <c r="F7" s="5" t="s">
        <v>9</v>
      </c>
      <c r="G7" s="5" t="s">
        <v>10</v>
      </c>
    </row>
    <row r="8" spans="1:9">
      <c r="C8" s="2"/>
      <c r="D8" s="2"/>
      <c r="E8" s="2"/>
      <c r="G8" s="2"/>
    </row>
    <row r="9" spans="1:9">
      <c r="A9" s="4" t="s">
        <v>11</v>
      </c>
      <c r="B9" t="s">
        <v>12</v>
      </c>
      <c r="C9" s="2">
        <f>SUM(E22:E24)</f>
        <v>29655</v>
      </c>
      <c r="D9" s="2">
        <f>SUM(F22:F24)</f>
        <v>13014</v>
      </c>
      <c r="E9" s="2">
        <f t="shared" ref="E9:E15" si="0">MAX(D9-C9,0)</f>
        <v>0</v>
      </c>
      <c r="F9">
        <f>IF(E$17&gt;(G$3-G$10),(G$3-G$10)/(E$17),1)</f>
        <v>1</v>
      </c>
      <c r="G9" s="2">
        <f t="shared" ref="G9:G15" si="1">ROUND(E9*F9,0)</f>
        <v>0</v>
      </c>
    </row>
    <row r="10" spans="1:9">
      <c r="A10" s="4" t="s">
        <v>11</v>
      </c>
      <c r="B10" t="s">
        <v>13</v>
      </c>
      <c r="C10" s="2">
        <f>SUM(E25:E26)</f>
        <v>12314</v>
      </c>
      <c r="D10" s="2">
        <f>SUM(F25:F26)</f>
        <v>4</v>
      </c>
      <c r="E10" s="2">
        <f>MAX(D10-C10,0)</f>
        <v>0</v>
      </c>
      <c r="F10" s="6">
        <f>IF(E10&gt;G3,G3/E10,1)</f>
        <v>1</v>
      </c>
      <c r="G10" s="2">
        <f>ROUND(E10*F10,0)</f>
        <v>0</v>
      </c>
    </row>
    <row r="11" spans="1:9">
      <c r="A11" s="4" t="s">
        <v>11</v>
      </c>
      <c r="B11" t="s">
        <v>14</v>
      </c>
      <c r="C11" s="2">
        <f>E27</f>
        <v>6</v>
      </c>
      <c r="D11" s="2">
        <f>F27</f>
        <v>6</v>
      </c>
      <c r="E11" s="2">
        <f t="shared" si="0"/>
        <v>0</v>
      </c>
      <c r="F11">
        <f>IF(E$17&gt;(G$3-G$10),(G$3-G$10)/(E$17),1)</f>
        <v>1</v>
      </c>
      <c r="G11" s="2">
        <f t="shared" si="1"/>
        <v>0</v>
      </c>
    </row>
    <row r="12" spans="1:9" ht="29.1">
      <c r="A12" s="4" t="s">
        <v>11</v>
      </c>
      <c r="B12" s="8" t="s">
        <v>15</v>
      </c>
      <c r="C12" s="2">
        <f>E28</f>
        <v>15998</v>
      </c>
      <c r="D12" s="2">
        <f>F28</f>
        <v>809</v>
      </c>
      <c r="E12" s="2">
        <f t="shared" si="0"/>
        <v>0</v>
      </c>
      <c r="F12">
        <f>IF(E$17&gt;(G$3-G$10),(G$3-G$10)/(E$17),1)</f>
        <v>1</v>
      </c>
      <c r="G12" s="2">
        <f t="shared" si="1"/>
        <v>0</v>
      </c>
    </row>
    <row r="13" spans="1:9">
      <c r="A13" s="4" t="s">
        <v>11</v>
      </c>
      <c r="B13" t="s">
        <v>16</v>
      </c>
      <c r="C13" s="2">
        <f>SUM(E29:E30)</f>
        <v>50510</v>
      </c>
      <c r="D13" s="2">
        <f>SUM(F29:F30)</f>
        <v>37156</v>
      </c>
      <c r="E13" s="2">
        <f t="shared" si="0"/>
        <v>0</v>
      </c>
      <c r="F13">
        <f>IF(E$17&gt;(G$3-G$10),(G$3-G$10)/(E$17),1)</f>
        <v>1</v>
      </c>
      <c r="G13" s="2">
        <f t="shared" si="1"/>
        <v>0</v>
      </c>
    </row>
    <row r="14" spans="1:9">
      <c r="A14" s="4" t="s">
        <v>11</v>
      </c>
      <c r="B14" t="s">
        <v>17</v>
      </c>
      <c r="C14" s="2">
        <f>SUM(E31:E37)</f>
        <v>100279</v>
      </c>
      <c r="D14" s="2">
        <f>SUM(F31:F37)</f>
        <v>59186</v>
      </c>
      <c r="E14" s="2">
        <f t="shared" si="0"/>
        <v>0</v>
      </c>
      <c r="F14">
        <f>IF(E$17&gt;(G$3-G$10),(G$3-G$10)/(E$17),1)</f>
        <v>1</v>
      </c>
      <c r="G14" s="2">
        <f t="shared" si="1"/>
        <v>0</v>
      </c>
    </row>
    <row r="15" spans="1:9">
      <c r="A15" s="4" t="s">
        <v>11</v>
      </c>
      <c r="B15" t="s">
        <v>18</v>
      </c>
      <c r="C15" s="2">
        <f>SUM(E38:E39)</f>
        <v>29633</v>
      </c>
      <c r="D15" s="2">
        <f>SUM(F38:F39)</f>
        <v>19619</v>
      </c>
      <c r="E15" s="2">
        <f t="shared" si="0"/>
        <v>0</v>
      </c>
      <c r="F15">
        <f>IF(E$17&gt;(G$3-G$10),(G$3-G$10)/(E$17),1)</f>
        <v>1</v>
      </c>
      <c r="G15" s="2">
        <f t="shared" si="1"/>
        <v>0</v>
      </c>
    </row>
    <row r="16" spans="1:9">
      <c r="E16" s="2"/>
      <c r="F16" s="2"/>
      <c r="G16" s="2"/>
      <c r="I16" s="2"/>
    </row>
    <row r="17" spans="1:9">
      <c r="B17" t="s">
        <v>19</v>
      </c>
      <c r="C17" s="2"/>
      <c r="D17" s="2"/>
      <c r="E17" s="2">
        <f>SUM(E9:E15)</f>
        <v>0</v>
      </c>
      <c r="G17" s="2">
        <f>SUM(G9:G15)</f>
        <v>0</v>
      </c>
    </row>
    <row r="18" spans="1:9">
      <c r="E18" s="2"/>
      <c r="F18" s="2"/>
      <c r="G18" s="2"/>
      <c r="I18" s="2"/>
    </row>
    <row r="19" spans="1:9">
      <c r="E19" s="2"/>
      <c r="F19" s="2"/>
      <c r="G19" s="2"/>
      <c r="I19" s="2"/>
    </row>
    <row r="20" spans="1:9">
      <c r="E20" s="2"/>
      <c r="F20" s="2"/>
      <c r="G20" s="2"/>
      <c r="I20" s="2"/>
    </row>
    <row r="21" spans="1:9" ht="57.95">
      <c r="A21" s="5" t="s">
        <v>4</v>
      </c>
      <c r="B21" s="5" t="s">
        <v>20</v>
      </c>
      <c r="C21" s="5" t="s">
        <v>21</v>
      </c>
      <c r="D21" s="5" t="s">
        <v>22</v>
      </c>
      <c r="E21" s="5" t="s">
        <v>23</v>
      </c>
      <c r="F21" s="5" t="s">
        <v>24</v>
      </c>
      <c r="G21" s="2"/>
      <c r="I21" s="2"/>
    </row>
    <row r="22" spans="1:9">
      <c r="A22" s="4" t="s">
        <v>11</v>
      </c>
      <c r="B22" t="s">
        <v>12</v>
      </c>
      <c r="C22" s="4">
        <v>7902</v>
      </c>
      <c r="D22" t="s">
        <v>25</v>
      </c>
      <c r="E22" s="2">
        <v>8882</v>
      </c>
      <c r="F22" s="2">
        <v>3131</v>
      </c>
      <c r="G22" s="2"/>
      <c r="I22" s="2"/>
    </row>
    <row r="23" spans="1:9">
      <c r="A23" s="4" t="s">
        <v>11</v>
      </c>
      <c r="B23" t="s">
        <v>12</v>
      </c>
      <c r="C23" s="4">
        <v>6139</v>
      </c>
      <c r="D23" t="s">
        <v>26</v>
      </c>
      <c r="E23" s="2">
        <v>20754</v>
      </c>
      <c r="F23" s="2">
        <v>9880</v>
      </c>
      <c r="G23" s="2"/>
      <c r="I23" s="2"/>
    </row>
    <row r="24" spans="1:9">
      <c r="A24" s="4" t="s">
        <v>11</v>
      </c>
      <c r="B24" t="s">
        <v>12</v>
      </c>
      <c r="C24" s="4">
        <v>3478</v>
      </c>
      <c r="D24" t="s">
        <v>27</v>
      </c>
      <c r="E24" s="2">
        <v>19</v>
      </c>
      <c r="F24" s="2">
        <v>3</v>
      </c>
      <c r="G24" s="2"/>
      <c r="I24" s="2"/>
    </row>
    <row r="25" spans="1:9">
      <c r="A25" s="4" t="s">
        <v>11</v>
      </c>
      <c r="B25" t="s">
        <v>13</v>
      </c>
      <c r="C25" s="4">
        <v>6181</v>
      </c>
      <c r="D25" t="s">
        <v>28</v>
      </c>
      <c r="E25" s="2">
        <v>12252</v>
      </c>
      <c r="F25" s="2">
        <v>0</v>
      </c>
      <c r="G25" s="2"/>
      <c r="I25" s="2"/>
    </row>
    <row r="26" spans="1:9">
      <c r="A26" s="4" t="s">
        <v>11</v>
      </c>
      <c r="B26" t="s">
        <v>13</v>
      </c>
      <c r="C26" s="4">
        <v>3611</v>
      </c>
      <c r="D26" t="s">
        <v>29</v>
      </c>
      <c r="E26" s="2">
        <v>62</v>
      </c>
      <c r="F26" s="2">
        <v>4</v>
      </c>
      <c r="G26" s="2"/>
      <c r="I26" s="2"/>
    </row>
    <row r="27" spans="1:9">
      <c r="A27" s="4" t="s">
        <v>11</v>
      </c>
      <c r="B27" t="s">
        <v>14</v>
      </c>
      <c r="C27" s="4">
        <v>3456</v>
      </c>
      <c r="D27" t="s">
        <v>30</v>
      </c>
      <c r="E27" s="2">
        <v>6</v>
      </c>
      <c r="F27" s="2">
        <v>6</v>
      </c>
      <c r="G27" s="2"/>
      <c r="I27" s="2"/>
    </row>
    <row r="28" spans="1:9">
      <c r="A28" s="4" t="s">
        <v>11</v>
      </c>
      <c r="B28" t="s">
        <v>15</v>
      </c>
      <c r="C28" s="4">
        <v>6179</v>
      </c>
      <c r="D28" t="s">
        <v>31</v>
      </c>
      <c r="E28" s="2">
        <v>15998</v>
      </c>
      <c r="F28" s="2">
        <v>809</v>
      </c>
      <c r="G28" s="2"/>
      <c r="I28" s="2"/>
    </row>
    <row r="29" spans="1:9">
      <c r="A29" s="4" t="s">
        <v>11</v>
      </c>
      <c r="B29" t="s">
        <v>16</v>
      </c>
      <c r="C29" s="4">
        <v>298</v>
      </c>
      <c r="D29" t="s">
        <v>32</v>
      </c>
      <c r="E29" s="2">
        <v>24374</v>
      </c>
      <c r="F29" s="2">
        <v>5104</v>
      </c>
      <c r="G29" s="2"/>
      <c r="I29" s="2"/>
    </row>
    <row r="30" spans="1:9">
      <c r="A30" s="4" t="s">
        <v>11</v>
      </c>
      <c r="B30" t="s">
        <v>16</v>
      </c>
      <c r="C30" s="4">
        <v>3470</v>
      </c>
      <c r="D30" t="s">
        <v>33</v>
      </c>
      <c r="E30" s="2">
        <v>26136</v>
      </c>
      <c r="F30" s="2">
        <v>32052</v>
      </c>
      <c r="G30" s="2"/>
      <c r="I30" s="2"/>
    </row>
    <row r="31" spans="1:9">
      <c r="A31" s="4" t="s">
        <v>11</v>
      </c>
      <c r="B31" t="s">
        <v>17</v>
      </c>
      <c r="C31" s="4">
        <v>3497</v>
      </c>
      <c r="D31" t="s">
        <v>34</v>
      </c>
      <c r="E31" s="2">
        <v>17032</v>
      </c>
      <c r="F31" s="2">
        <v>0</v>
      </c>
      <c r="G31" s="2"/>
      <c r="I31" s="2"/>
    </row>
    <row r="32" spans="1:9">
      <c r="A32" s="4" t="s">
        <v>11</v>
      </c>
      <c r="B32" t="s">
        <v>17</v>
      </c>
      <c r="C32" s="4">
        <v>6178</v>
      </c>
      <c r="D32" t="s">
        <v>35</v>
      </c>
      <c r="E32" s="2">
        <v>9057</v>
      </c>
      <c r="F32" s="2">
        <v>10401</v>
      </c>
      <c r="G32" s="2"/>
      <c r="I32" s="2"/>
    </row>
    <row r="33" spans="1:9">
      <c r="A33" s="4" t="s">
        <v>11</v>
      </c>
      <c r="B33" t="s">
        <v>17</v>
      </c>
      <c r="C33" s="4">
        <v>3490</v>
      </c>
      <c r="D33" t="s">
        <v>36</v>
      </c>
      <c r="E33" s="2">
        <v>226</v>
      </c>
      <c r="F33" s="2">
        <v>1</v>
      </c>
      <c r="G33" s="2"/>
      <c r="I33" s="2"/>
    </row>
    <row r="34" spans="1:9">
      <c r="A34" s="4" t="s">
        <v>11</v>
      </c>
      <c r="B34" t="s">
        <v>17</v>
      </c>
      <c r="C34" s="4">
        <v>6146</v>
      </c>
      <c r="D34" t="s">
        <v>37</v>
      </c>
      <c r="E34" s="2">
        <v>35840</v>
      </c>
      <c r="F34" s="2">
        <v>48783</v>
      </c>
      <c r="G34" s="2"/>
      <c r="I34" s="2"/>
    </row>
    <row r="35" spans="1:9">
      <c r="A35" s="4" t="s">
        <v>11</v>
      </c>
      <c r="B35" t="s">
        <v>17</v>
      </c>
      <c r="C35" s="4">
        <v>6147</v>
      </c>
      <c r="D35" t="s">
        <v>38</v>
      </c>
      <c r="E35" s="2">
        <v>29609</v>
      </c>
      <c r="F35" s="2">
        <v>0</v>
      </c>
      <c r="G35" s="2"/>
      <c r="I35" s="2"/>
    </row>
    <row r="36" spans="1:9">
      <c r="A36" s="4" t="s">
        <v>11</v>
      </c>
      <c r="B36" t="s">
        <v>17</v>
      </c>
      <c r="C36" s="4">
        <v>6648</v>
      </c>
      <c r="D36" t="s">
        <v>39</v>
      </c>
      <c r="E36" s="2">
        <v>8370</v>
      </c>
      <c r="F36" s="2">
        <v>0</v>
      </c>
      <c r="G36" s="2"/>
      <c r="I36" s="2"/>
    </row>
    <row r="37" spans="1:9">
      <c r="A37" s="4" t="s">
        <v>11</v>
      </c>
      <c r="B37" t="s">
        <v>17</v>
      </c>
      <c r="C37" s="4">
        <v>3504</v>
      </c>
      <c r="D37" t="s">
        <v>40</v>
      </c>
      <c r="E37" s="2">
        <v>145</v>
      </c>
      <c r="F37" s="2">
        <v>1</v>
      </c>
      <c r="G37" s="2"/>
      <c r="I37" s="2"/>
    </row>
    <row r="38" spans="1:9">
      <c r="A38" s="4" t="s">
        <v>11</v>
      </c>
      <c r="B38" t="s">
        <v>18</v>
      </c>
      <c r="C38" s="4">
        <v>6193</v>
      </c>
      <c r="D38" t="s">
        <v>41</v>
      </c>
      <c r="E38" s="2">
        <v>15671</v>
      </c>
      <c r="F38" s="2">
        <v>12704</v>
      </c>
      <c r="G38" s="2"/>
      <c r="I38" s="2"/>
    </row>
    <row r="39" spans="1:9">
      <c r="A39" s="4" t="s">
        <v>11</v>
      </c>
      <c r="B39" t="s">
        <v>18</v>
      </c>
      <c r="C39" s="4">
        <v>6194</v>
      </c>
      <c r="D39" t="s">
        <v>42</v>
      </c>
      <c r="E39" s="2">
        <v>13962</v>
      </c>
      <c r="F39" s="2">
        <v>6915</v>
      </c>
      <c r="G39" s="2"/>
      <c r="I39" s="2"/>
    </row>
    <row r="40" spans="1:9">
      <c r="E40" s="2"/>
      <c r="F40" s="2"/>
      <c r="G40" s="2"/>
      <c r="I40" s="2"/>
    </row>
    <row r="42" spans="1:9" ht="45" customHeight="1">
      <c r="A42" s="11" t="s">
        <v>43</v>
      </c>
      <c r="B42" s="11"/>
      <c r="C42" s="11"/>
      <c r="D42" s="11"/>
      <c r="E42" s="11"/>
      <c r="F42" s="11"/>
      <c r="G42" s="11"/>
      <c r="H42" s="11"/>
      <c r="I42" s="11"/>
    </row>
    <row r="44" spans="1:9" ht="30" customHeight="1">
      <c r="A44" s="11" t="s">
        <v>44</v>
      </c>
      <c r="B44" s="11"/>
      <c r="C44" s="11"/>
      <c r="D44" s="11"/>
      <c r="E44" s="11"/>
      <c r="F44" s="11"/>
      <c r="G44" s="11"/>
      <c r="H44" s="11"/>
      <c r="I44" s="11"/>
    </row>
    <row r="46" spans="1:9" ht="57" customHeight="1">
      <c r="A46" s="11" t="s">
        <v>45</v>
      </c>
      <c r="B46" s="11"/>
      <c r="C46" s="11"/>
      <c r="D46" s="11"/>
      <c r="E46" s="11"/>
      <c r="F46" s="11"/>
      <c r="G46" s="11"/>
      <c r="H46" s="11"/>
      <c r="I46" s="11"/>
    </row>
    <row r="48" spans="1:9">
      <c r="A48" s="9" t="s">
        <v>46</v>
      </c>
      <c r="B48" s="9"/>
      <c r="C48" s="9"/>
      <c r="D48" s="9"/>
      <c r="E48" s="9"/>
      <c r="F48" s="9"/>
      <c r="G48" s="9"/>
      <c r="H48" s="9"/>
    </row>
  </sheetData>
  <mergeCells count="5">
    <mergeCell ref="A48:H48"/>
    <mergeCell ref="A1:I1"/>
    <mergeCell ref="A42:I42"/>
    <mergeCell ref="A44:I44"/>
    <mergeCell ref="A46:I46"/>
  </mergeCells>
  <phoneticPr fontId="4" type="noConversion"/>
  <pageMargins left="0.7" right="0.7" top="0.75" bottom="0.75" header="0.3" footer="0.3"/>
  <pageSetup orientation="portrait" horizontalDpi="1200" verticalDpi="1200" r:id="rId1"/>
  <ignoredErrors>
    <ignoredError sqref="C9:C10 C13:C15 D9:D15" formulaRange="1"/>
    <ignoredError sqref="F1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FB896876185F46870281BEABDACB55" ma:contentTypeVersion="31" ma:contentTypeDescription="Create a new document." ma:contentTypeScope="" ma:versionID="b5db3fa12eeebed4f8662f38f6dcfb70">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0aa2312e-092c-4155-81c1-8673cb90741d" xmlns:ns7="ed6469fa-ae72-4e11-a872-1a33383c455b" targetNamespace="http://schemas.microsoft.com/office/2006/metadata/properties" ma:root="true" ma:fieldsID="0c87a5657365d087b8e951465e82236d" ns1:_="" ns3:_="" ns4:_="" ns5:_="" ns6:_="" ns7:_="">
    <xsd:import namespace="http://schemas.microsoft.com/sharepoint/v3"/>
    <xsd:import namespace="4ffa91fb-a0ff-4ac5-b2db-65c790d184a4"/>
    <xsd:import namespace="http://schemas.microsoft.com/sharepoint.v3"/>
    <xsd:import namespace="http://schemas.microsoft.com/sharepoint/v3/fields"/>
    <xsd:import namespace="0aa2312e-092c-4155-81c1-8673cb90741d"/>
    <xsd:import namespace="ed6469fa-ae72-4e11-a872-1a33383c455b"/>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6:SharedWithDetails" minOccurs="0"/>
                <xsd:element ref="ns6:SharingHintHash" minOccurs="0"/>
                <xsd:element ref="ns7:MediaServiceMetadata" minOccurs="0"/>
                <xsd:element ref="ns7:MediaServiceFastMetadata" minOccurs="0"/>
                <xsd:element ref="ns6:Records_x0020_Status" minOccurs="0"/>
                <xsd:element ref="ns6:Records_x0020_Date" minOccurs="0"/>
                <xsd:element ref="ns7:MediaServiceAutoTags" minOccurs="0"/>
                <xsd:element ref="ns7:MediaServiceOCR" minOccurs="0"/>
                <xsd:element ref="ns7:MediaServiceGenerationTime" minOccurs="0"/>
                <xsd:element ref="ns7:MediaServiceEventHashCode"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9366ad5-9c6a-4ad1-bb28-c035ea9534ee}" ma:internalName="TaxCatchAllLabel" ma:readOnly="true" ma:showField="CatchAllDataLabel" ma:web="0aa2312e-092c-4155-81c1-8673cb90741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9366ad5-9c6a-4ad1-bb28-c035ea9534ee}" ma:internalName="TaxCatchAll" ma:showField="CatchAllData" ma:web="0aa2312e-092c-4155-81c1-8673cb9074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a2312e-092c-4155-81c1-8673cb90741d" elementFormDefault="qualified">
    <xsd:import namespace="http://schemas.microsoft.com/office/2006/documentManagement/types"/>
    <xsd:import namespace="http://schemas.microsoft.com/office/infopath/2007/PartnerControls"/>
    <xsd:element name="SharedWithUsers" ma:index="2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description="" ma:internalName="SharedWithDetails" ma:readOnly="true">
      <xsd:simpleType>
        <xsd:restriction base="dms:Note">
          <xsd:maxLength value="255"/>
        </xsd:restriction>
      </xsd:simpleType>
    </xsd:element>
    <xsd:element name="SharingHintHash" ma:index="30" nillable="true" ma:displayName="Sharing Hint Hash" ma:description=""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d6469fa-ae72-4e11-a872-1a33383c455b"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DateTaken" ma:index="3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Records_x0020_Status xmlns="0aa2312e-092c-4155-81c1-8673cb90741d">Pending</Records_x0020_Status>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2021-01-28T14:07:10+00:00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Records_x0020_Date xmlns="0aa2312e-092c-4155-81c1-8673cb90741d" xsi:nil="true"/>
  </documentManagement>
</p:properties>
</file>

<file path=customXml/itemProps1.xml><?xml version="1.0" encoding="utf-8"?>
<ds:datastoreItem xmlns:ds="http://schemas.openxmlformats.org/officeDocument/2006/customXml" ds:itemID="{917D924B-B292-4289-896A-4D9A5D8621FF}"/>
</file>

<file path=customXml/itemProps2.xml><?xml version="1.0" encoding="utf-8"?>
<ds:datastoreItem xmlns:ds="http://schemas.openxmlformats.org/officeDocument/2006/customXml" ds:itemID="{58761C1C-C4DC-4977-A8D8-11CF8307877F}"/>
</file>

<file path=customXml/itemProps3.xml><?xml version="1.0" encoding="utf-8"?>
<ds:datastoreItem xmlns:ds="http://schemas.openxmlformats.org/officeDocument/2006/customXml" ds:itemID="{2323C785-F578-444C-84C9-0F9BA7208650}"/>
</file>

<file path=customXml/itemProps4.xml><?xml version="1.0" encoding="utf-8"?>
<ds:datastoreItem xmlns:ds="http://schemas.openxmlformats.org/officeDocument/2006/customXml" ds:itemID="{532FF4AD-A109-4D3D-8C4A-27AC3136F5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Kuhns</dc:creator>
  <cp:keywords/>
  <dc:description/>
  <cp:lastModifiedBy>Kuhns, Jason</cp:lastModifiedBy>
  <cp:revision/>
  <dcterms:created xsi:type="dcterms:W3CDTF">2021-01-28T13:56:10Z</dcterms:created>
  <dcterms:modified xsi:type="dcterms:W3CDTF">2022-02-28T18:56:59Z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0x01010027FB896876185F46870281BEABDACB55</vt:lpwstr>
  </property>
</Properties>
</file>