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8_{B1B982E1-AE75-4791-9FB3-D28DDBD984A3}" xr6:coauthVersionLast="47" xr6:coauthVersionMax="47" xr10:uidLastSave="{D632D09B-1186-4387-9190-6BA5AC2D1848}"/>
  <bookViews>
    <workbookView xWindow="28680" yWindow="-120" windowWidth="19440" windowHeight="15000" tabRatio="269" xr2:uid="{00000000-000D-0000-FFFF-FFFF00000000}"/>
  </bookViews>
  <sheets>
    <sheet name="Missouri" sheetId="1" r:id="rId1"/>
  </sheets>
  <definedNames>
    <definedName name="_xlnm._FilterDatabase" localSheetId="0" hidden="1">Missouri!$A$37:$I$159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2" i="1"/>
  <c r="E23" i="1"/>
  <c r="E21" i="1"/>
  <c r="E20" i="1"/>
  <c r="E30" i="1"/>
  <c r="I161" i="1" l="1"/>
  <c r="B11" i="1" s="1"/>
  <c r="F161" i="1"/>
  <c r="H50" i="1" l="1"/>
  <c r="G155" i="1"/>
  <c r="H155" i="1" s="1"/>
  <c r="H48" i="1"/>
  <c r="H49" i="1"/>
  <c r="G82" i="1"/>
  <c r="H82" i="1" s="1"/>
  <c r="H47" i="1"/>
  <c r="G145" i="1"/>
  <c r="H145" i="1" s="1"/>
  <c r="G146" i="1"/>
  <c r="H146" i="1" s="1"/>
  <c r="H147" i="1"/>
  <c r="H148" i="1"/>
  <c r="G119" i="1"/>
  <c r="H119" i="1" s="1"/>
  <c r="G127" i="1"/>
  <c r="H127" i="1" s="1"/>
  <c r="G104" i="1"/>
  <c r="H104" i="1" s="1"/>
  <c r="G114" i="1"/>
  <c r="H114" i="1" s="1"/>
  <c r="G132" i="1"/>
  <c r="H132" i="1" s="1"/>
  <c r="G140" i="1"/>
  <c r="H140" i="1" s="1"/>
  <c r="G80" i="1"/>
  <c r="H80" i="1" s="1"/>
  <c r="G88" i="1"/>
  <c r="H88" i="1" s="1"/>
  <c r="G96" i="1"/>
  <c r="H96" i="1" s="1"/>
  <c r="G130" i="1"/>
  <c r="H130" i="1" s="1"/>
  <c r="C25" i="1" s="1"/>
  <c r="G45" i="1"/>
  <c r="H45" i="1" s="1"/>
  <c r="G51" i="1"/>
  <c r="H51" i="1" s="1"/>
  <c r="G59" i="1"/>
  <c r="H59" i="1" s="1"/>
  <c r="G67" i="1"/>
  <c r="H67" i="1" s="1"/>
  <c r="G120" i="1"/>
  <c r="H120" i="1" s="1"/>
  <c r="G128" i="1"/>
  <c r="H128" i="1" s="1"/>
  <c r="G105" i="1"/>
  <c r="H105" i="1" s="1"/>
  <c r="G115" i="1"/>
  <c r="H115" i="1" s="1"/>
  <c r="G133" i="1"/>
  <c r="H133" i="1" s="1"/>
  <c r="G73" i="1"/>
  <c r="H73" i="1" s="1"/>
  <c r="G81" i="1"/>
  <c r="H81" i="1" s="1"/>
  <c r="G89" i="1"/>
  <c r="H89" i="1" s="1"/>
  <c r="G97" i="1"/>
  <c r="H97" i="1" s="1"/>
  <c r="G38" i="1"/>
  <c r="H38" i="1" s="1"/>
  <c r="G46" i="1"/>
  <c r="H46" i="1" s="1"/>
  <c r="G52" i="1"/>
  <c r="H52" i="1" s="1"/>
  <c r="G60" i="1"/>
  <c r="H60" i="1" s="1"/>
  <c r="G68" i="1"/>
  <c r="H68" i="1" s="1"/>
  <c r="G121" i="1"/>
  <c r="H121" i="1" s="1"/>
  <c r="G129" i="1"/>
  <c r="H129" i="1" s="1"/>
  <c r="G106" i="1"/>
  <c r="H106" i="1" s="1"/>
  <c r="G116" i="1"/>
  <c r="H116" i="1" s="1"/>
  <c r="G134" i="1"/>
  <c r="H134" i="1" s="1"/>
  <c r="G74" i="1"/>
  <c r="H74" i="1" s="1"/>
  <c r="G90" i="1"/>
  <c r="H90" i="1" s="1"/>
  <c r="G98" i="1"/>
  <c r="H98" i="1" s="1"/>
  <c r="G39" i="1"/>
  <c r="H39" i="1" s="1"/>
  <c r="G53" i="1"/>
  <c r="H53" i="1" s="1"/>
  <c r="G61" i="1"/>
  <c r="H61" i="1" s="1"/>
  <c r="G69" i="1"/>
  <c r="H69" i="1" s="1"/>
  <c r="G151" i="1"/>
  <c r="H151" i="1" s="1"/>
  <c r="G122" i="1"/>
  <c r="H122" i="1" s="1"/>
  <c r="G158" i="1"/>
  <c r="H158" i="1" s="1"/>
  <c r="G109" i="1"/>
  <c r="H109" i="1" s="1"/>
  <c r="G117" i="1"/>
  <c r="H117" i="1" s="1"/>
  <c r="G135" i="1"/>
  <c r="H135" i="1" s="1"/>
  <c r="G75" i="1"/>
  <c r="H75" i="1" s="1"/>
  <c r="G83" i="1"/>
  <c r="H83" i="1" s="1"/>
  <c r="G91" i="1"/>
  <c r="H91" i="1" s="1"/>
  <c r="G99" i="1"/>
  <c r="H99" i="1" s="1"/>
  <c r="G40" i="1"/>
  <c r="H40" i="1" s="1"/>
  <c r="G54" i="1"/>
  <c r="H54" i="1" s="1"/>
  <c r="G62" i="1"/>
  <c r="H62" i="1" s="1"/>
  <c r="G70" i="1"/>
  <c r="H70" i="1" s="1"/>
  <c r="G152" i="1"/>
  <c r="H152" i="1" s="1"/>
  <c r="G123" i="1"/>
  <c r="H123" i="1" s="1"/>
  <c r="G159" i="1"/>
  <c r="H159" i="1" s="1"/>
  <c r="G110" i="1"/>
  <c r="H110" i="1" s="1"/>
  <c r="G118" i="1"/>
  <c r="H118" i="1" s="1"/>
  <c r="G136" i="1"/>
  <c r="H136" i="1" s="1"/>
  <c r="G76" i="1"/>
  <c r="H76" i="1" s="1"/>
  <c r="G84" i="1"/>
  <c r="H84" i="1" s="1"/>
  <c r="G92" i="1"/>
  <c r="H92" i="1" s="1"/>
  <c r="G100" i="1"/>
  <c r="H100" i="1" s="1"/>
  <c r="G41" i="1"/>
  <c r="H41" i="1" s="1"/>
  <c r="G55" i="1"/>
  <c r="H55" i="1" s="1"/>
  <c r="G63" i="1"/>
  <c r="H63" i="1" s="1"/>
  <c r="G71" i="1"/>
  <c r="H71" i="1" s="1"/>
  <c r="G153" i="1"/>
  <c r="H153" i="1" s="1"/>
  <c r="G124" i="1"/>
  <c r="H124" i="1" s="1"/>
  <c r="G141" i="1"/>
  <c r="H141" i="1" s="1"/>
  <c r="C27" i="1" s="1"/>
  <c r="G111" i="1"/>
  <c r="H111" i="1" s="1"/>
  <c r="H156" i="1"/>
  <c r="G137" i="1"/>
  <c r="H137" i="1" s="1"/>
  <c r="G77" i="1"/>
  <c r="H77" i="1" s="1"/>
  <c r="G85" i="1"/>
  <c r="H85" i="1" s="1"/>
  <c r="G93" i="1"/>
  <c r="H93" i="1" s="1"/>
  <c r="G101" i="1"/>
  <c r="H101" i="1" s="1"/>
  <c r="G42" i="1"/>
  <c r="H42" i="1" s="1"/>
  <c r="G149" i="1"/>
  <c r="H149" i="1" s="1"/>
  <c r="G150" i="1"/>
  <c r="H150" i="1" s="1"/>
  <c r="G143" i="1"/>
  <c r="H143" i="1" s="1"/>
  <c r="G144" i="1"/>
  <c r="H144" i="1" s="1"/>
  <c r="G154" i="1"/>
  <c r="H154" i="1" s="1"/>
  <c r="H157" i="1"/>
  <c r="G94" i="1"/>
  <c r="H94" i="1" s="1"/>
  <c r="G56" i="1"/>
  <c r="H56" i="1" s="1"/>
  <c r="H142" i="1"/>
  <c r="G64" i="1"/>
  <c r="H64" i="1" s="1"/>
  <c r="G78" i="1"/>
  <c r="H78" i="1" s="1"/>
  <c r="G65" i="1"/>
  <c r="H65" i="1" s="1"/>
  <c r="G108" i="1"/>
  <c r="H108" i="1" s="1"/>
  <c r="G44" i="1"/>
  <c r="H44" i="1" s="1"/>
  <c r="G112" i="1"/>
  <c r="H112" i="1" s="1"/>
  <c r="G113" i="1"/>
  <c r="H113" i="1" s="1"/>
  <c r="G131" i="1"/>
  <c r="H131" i="1" s="1"/>
  <c r="G95" i="1"/>
  <c r="H95" i="1" s="1"/>
  <c r="G57" i="1"/>
  <c r="H57" i="1" s="1"/>
  <c r="G125" i="1"/>
  <c r="H125" i="1" s="1"/>
  <c r="G138" i="1"/>
  <c r="H138" i="1" s="1"/>
  <c r="G102" i="1"/>
  <c r="H102" i="1" s="1"/>
  <c r="G58" i="1"/>
  <c r="H58" i="1" s="1"/>
  <c r="G126" i="1"/>
  <c r="H126" i="1" s="1"/>
  <c r="G139" i="1"/>
  <c r="H139" i="1" s="1"/>
  <c r="G103" i="1"/>
  <c r="H103" i="1" s="1"/>
  <c r="G107" i="1"/>
  <c r="H107" i="1" s="1"/>
  <c r="G43" i="1"/>
  <c r="H43" i="1" s="1"/>
  <c r="G79" i="1"/>
  <c r="H79" i="1" s="1"/>
  <c r="G66" i="1"/>
  <c r="H66" i="1" s="1"/>
  <c r="G86" i="1"/>
  <c r="H86" i="1" s="1"/>
  <c r="G72" i="1"/>
  <c r="H72" i="1" s="1"/>
  <c r="G87" i="1"/>
  <c r="H87" i="1" s="1"/>
  <c r="C30" i="1" l="1"/>
  <c r="C26" i="1"/>
  <c r="C23" i="1"/>
  <c r="C29" i="1"/>
  <c r="C21" i="1"/>
  <c r="C20" i="1"/>
  <c r="C28" i="1"/>
  <c r="C24" i="1"/>
  <c r="C22" i="1"/>
  <c r="E32" i="1"/>
  <c r="H161" i="1"/>
  <c r="G161" i="1"/>
  <c r="C32" i="1" l="1"/>
  <c r="B10" i="1" l="1"/>
  <c r="D20" i="1" s="1"/>
  <c r="D21" i="1" l="1"/>
  <c r="F21" i="1" s="1"/>
  <c r="F20" i="1"/>
  <c r="D28" i="1"/>
  <c r="F28" i="1" s="1"/>
  <c r="D24" i="1"/>
  <c r="F24" i="1" s="1"/>
  <c r="D25" i="1"/>
  <c r="F25" i="1" s="1"/>
  <c r="D30" i="1"/>
  <c r="F30" i="1" s="1"/>
  <c r="D22" i="1"/>
  <c r="F22" i="1" s="1"/>
  <c r="D26" i="1"/>
  <c r="F26" i="1" s="1"/>
  <c r="D29" i="1"/>
  <c r="F29" i="1" s="1"/>
  <c r="D23" i="1"/>
  <c r="F23" i="1" s="1"/>
  <c r="D27" i="1"/>
  <c r="F27" i="1" s="1"/>
  <c r="F32" i="1" l="1"/>
  <c r="D32" i="1"/>
  <c r="B12" i="1" l="1"/>
  <c r="B13" i="1" l="1"/>
  <c r="G23" i="1"/>
  <c r="H23" i="1" s="1"/>
  <c r="G25" i="1"/>
  <c r="H25" i="1" s="1"/>
  <c r="G24" i="1"/>
  <c r="H24" i="1" s="1"/>
  <c r="G28" i="1"/>
  <c r="G22" i="1"/>
  <c r="H22" i="1" s="1"/>
  <c r="G26" i="1"/>
  <c r="H26" i="1" s="1"/>
  <c r="G27" i="1"/>
  <c r="H27" i="1" s="1"/>
  <c r="G21" i="1"/>
  <c r="H21" i="1" s="1"/>
  <c r="G29" i="1"/>
  <c r="H29" i="1" s="1"/>
  <c r="G20" i="1"/>
  <c r="H20" i="1" s="1"/>
  <c r="G30" i="1"/>
  <c r="H30" i="1" s="1"/>
  <c r="H28" i="1" l="1"/>
  <c r="H32" i="1" s="1"/>
  <c r="G32" i="1"/>
</calcChain>
</file>

<file path=xl/sharedStrings.xml><?xml version="1.0" encoding="utf-8"?>
<sst xmlns="http://schemas.openxmlformats.org/spreadsheetml/2006/main" count="481" uniqueCount="140">
  <si>
    <t>CSAPR NOx Ozone Season Group 2 Trading Program - Missouri</t>
  </si>
  <si>
    <t>(allowances and tons of emissions)</t>
  </si>
  <si>
    <t>A. Trading budget</t>
  </si>
  <si>
    <t>B. Variability limit</t>
  </si>
  <si>
    <t>C. Assurance level (A + B)</t>
  </si>
  <si>
    <t>D. Ozone season NOx emissions</t>
  </si>
  <si>
    <t>E. State exceedance of assurance level (D - C)</t>
  </si>
  <si>
    <t>F. Allowances owed for exceedance (E x 2)</t>
  </si>
  <si>
    <t>Apportionment of state-level exceedance by common designated representative:</t>
  </si>
  <si>
    <t>Total</t>
  </si>
  <si>
    <t>Share of</t>
  </si>
  <si>
    <t>Share of total</t>
  </si>
  <si>
    <t>Emissions exceeding</t>
  </si>
  <si>
    <t>Share of state</t>
  </si>
  <si>
    <t>Share of allowances</t>
  </si>
  <si>
    <t>Common designated representative</t>
  </si>
  <si>
    <t>Operator(s) of units represented</t>
  </si>
  <si>
    <t>allocations</t>
  </si>
  <si>
    <t>assurance level</t>
  </si>
  <si>
    <t>emissions</t>
  </si>
  <si>
    <t>share of assurance level</t>
  </si>
  <si>
    <t>exceedance</t>
  </si>
  <si>
    <t>owed for exceedance</t>
  </si>
  <si>
    <t>Chillicothe Municipal Utilities</t>
  </si>
  <si>
    <t>City of Columbia</t>
  </si>
  <si>
    <t>Evergy, Inc.</t>
  </si>
  <si>
    <t>Totals</t>
  </si>
  <si>
    <t>Operator</t>
  </si>
  <si>
    <t>Plant ID (ORIS)</t>
  </si>
  <si>
    <t>Plant name</t>
  </si>
  <si>
    <t>Unit</t>
  </si>
  <si>
    <t>Asbury</t>
  </si>
  <si>
    <t>CT1</t>
  </si>
  <si>
    <t>CT2</t>
  </si>
  <si>
    <t>CT3</t>
  </si>
  <si>
    <t>CT4</t>
  </si>
  <si>
    <t>CT5</t>
  </si>
  <si>
    <t>CT6</t>
  </si>
  <si>
    <t>CT7</t>
  </si>
  <si>
    <t>CT8</t>
  </si>
  <si>
    <t>Blue Valley</t>
  </si>
  <si>
    <t>Chillicothe</t>
  </si>
  <si>
    <t>GT1A</t>
  </si>
  <si>
    <t>GT1B</t>
  </si>
  <si>
    <t>GT2A</t>
  </si>
  <si>
    <t>GT2B</t>
  </si>
  <si>
    <t>CT01</t>
  </si>
  <si>
    <t>CT02</t>
  </si>
  <si>
    <t>CT03</t>
  </si>
  <si>
    <t>CT04</t>
  </si>
  <si>
    <t>CT-1</t>
  </si>
  <si>
    <t>CT-2</t>
  </si>
  <si>
    <t>3A</t>
  </si>
  <si>
    <t>3B</t>
  </si>
  <si>
    <t>4A</t>
  </si>
  <si>
    <t>4B</t>
  </si>
  <si>
    <t>Fairgrounds</t>
  </si>
  <si>
    <t>Hawthorn</t>
  </si>
  <si>
    <t>5A</t>
  </si>
  <si>
    <t>CT1A</t>
  </si>
  <si>
    <t>CT1B</t>
  </si>
  <si>
    <t>Iatan</t>
  </si>
  <si>
    <t>James River</t>
  </si>
  <si>
    <t>**GT1</t>
  </si>
  <si>
    <t>**GT2</t>
  </si>
  <si>
    <t>CT2A</t>
  </si>
  <si>
    <t>CT2B</t>
  </si>
  <si>
    <t>Labadie</t>
  </si>
  <si>
    <t>Lake Road</t>
  </si>
  <si>
    <t>GT5</t>
  </si>
  <si>
    <t>MGS1A</t>
  </si>
  <si>
    <t>MGS1B</t>
  </si>
  <si>
    <t>MGS2A</t>
  </si>
  <si>
    <t>MGS2B</t>
  </si>
  <si>
    <t>Meramec</t>
  </si>
  <si>
    <t>Mexico</t>
  </si>
  <si>
    <t>Moberly</t>
  </si>
  <si>
    <t>Montrose</t>
  </si>
  <si>
    <t>Moreau</t>
  </si>
  <si>
    <t>CT3A</t>
  </si>
  <si>
    <t>CT3B</t>
  </si>
  <si>
    <t>CT4A</t>
  </si>
  <si>
    <t>CT4B</t>
  </si>
  <si>
    <t>Rush Island</t>
  </si>
  <si>
    <t>Sibley</t>
  </si>
  <si>
    <t>Sikeston</t>
  </si>
  <si>
    <t>Sioux</t>
  </si>
  <si>
    <t>2-1</t>
  </si>
  <si>
    <t>2-2</t>
  </si>
  <si>
    <t>MB1</t>
  </si>
  <si>
    <t>MB2</t>
  </si>
  <si>
    <t>MB3</t>
  </si>
  <si>
    <t>Initial allocation</t>
  </si>
  <si>
    <t>Total allocations</t>
  </si>
  <si>
    <t>Designated representative</t>
  </si>
  <si>
    <t>New unit set-aside allocation</t>
  </si>
  <si>
    <t>Ozone season NOx emissions</t>
  </si>
  <si>
    <t>Arora (607655)</t>
  </si>
  <si>
    <t>Hedrick (500501)</t>
  </si>
  <si>
    <t>Johanningmeier (606121)</t>
  </si>
  <si>
    <t>McGill (607376)</t>
  </si>
  <si>
    <t>Mushimba (609869)</t>
  </si>
  <si>
    <t>Ross (606546)</t>
  </si>
  <si>
    <t>Schneider (603354)</t>
  </si>
  <si>
    <t>Wallace (609185)</t>
  </si>
  <si>
    <t>City of Springfield</t>
  </si>
  <si>
    <t>Sikeston Municipal Utilities</t>
  </si>
  <si>
    <t>Empire District Electric Co.</t>
  </si>
  <si>
    <t>Union Electric Co.</t>
  </si>
  <si>
    <t>Independence Power &amp; Light</t>
  </si>
  <si>
    <t>Associated Electric Coop.</t>
  </si>
  <si>
    <t>North American Energy Services</t>
  </si>
  <si>
    <t>City of Higginsville</t>
  </si>
  <si>
    <t>Audrain</t>
  </si>
  <si>
    <t>Peno Creek</t>
  </si>
  <si>
    <t>Greenwood</t>
  </si>
  <si>
    <t>Northeast</t>
  </si>
  <si>
    <t>Ralph Green</t>
  </si>
  <si>
    <t>South Harper</t>
  </si>
  <si>
    <t>John Twitty</t>
  </si>
  <si>
    <t>McCartney</t>
  </si>
  <si>
    <t>Columbia (2123)</t>
  </si>
  <si>
    <t>Columbia (55447)</t>
  </si>
  <si>
    <t>Empire</t>
  </si>
  <si>
    <t>State Line</t>
  </si>
  <si>
    <t>Chamois</t>
  </si>
  <si>
    <t>Essex</t>
  </si>
  <si>
    <t>Holden</t>
  </si>
  <si>
    <t>New Madrid</t>
  </si>
  <si>
    <t>Nodaway</t>
  </si>
  <si>
    <t>St. Francis</t>
  </si>
  <si>
    <t>Thomas Hill</t>
  </si>
  <si>
    <t>Dogwood</t>
  </si>
  <si>
    <t>Higginsville</t>
  </si>
  <si>
    <t>2021 Missouri state-level data for CSOSG2 assurance provision calculations:</t>
  </si>
  <si>
    <t>2021 CSOSG2 allowance allocations and ozone season NOx emissions by unit:</t>
  </si>
  <si>
    <t>Bridson (605879)</t>
  </si>
  <si>
    <t>Nail (610318)</t>
  </si>
  <si>
    <t>Hopper (608370)</t>
  </si>
  <si>
    <t>Final 2021 CSAPR Assurance Provision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</si>
</sst>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444444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8" fillId="0" borderId="0" xfId="0" applyFont="1" applyAlignment="1"/>
    <xf numFmtId="0" fontId="0" fillId="0" borderId="0" xfId="0" applyFont="1" applyAlignment="1"/>
    <xf numFmtId="37" fontId="0" fillId="0" borderId="0" xfId="0" applyNumberFormat="1" applyFont="1" applyAlignment="1"/>
    <xf numFmtId="0" fontId="18" fillId="0" borderId="0" xfId="0" applyFont="1" applyAlignment="1">
      <alignment horizontal="center"/>
    </xf>
    <xf numFmtId="37" fontId="0" fillId="0" borderId="0" xfId="0" applyNumberFormat="1" applyFont="1"/>
    <xf numFmtId="37" fontId="0" fillId="0" borderId="0" xfId="0" applyNumberFormat="1" applyFont="1" applyBorder="1"/>
    <xf numFmtId="37" fontId="0" fillId="0" borderId="0" xfId="0" applyNumberFormat="1" applyFont="1" applyAlignment="1">
      <alignment horizontal="center"/>
    </xf>
    <xf numFmtId="37" fontId="1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37" fontId="16" fillId="0" borderId="0" xfId="0" applyNumberFormat="1" applyFont="1" applyAlignment="1"/>
    <xf numFmtId="37" fontId="16" fillId="0" borderId="0" xfId="0" applyNumberFormat="1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37" fontId="0" fillId="0" borderId="0" xfId="0" applyNumberFormat="1" applyFont="1" applyFill="1" applyAlignment="1"/>
    <xf numFmtId="37" fontId="0" fillId="0" borderId="0" xfId="0" applyNumberFormat="1" applyFont="1" applyFill="1" applyBorder="1" applyAlignment="1"/>
    <xf numFmtId="37" fontId="20" fillId="0" borderId="0" xfId="0" applyNumberFormat="1" applyFont="1" applyAlignment="1"/>
    <xf numFmtId="0" fontId="20" fillId="0" borderId="0" xfId="0" applyFont="1" applyAlignment="1"/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7" fontId="20" fillId="0" borderId="0" xfId="0" applyNumberFormat="1" applyFont="1" applyFill="1" applyAlignment="1"/>
    <xf numFmtId="37" fontId="20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 wrapText="1"/>
    </xf>
    <xf numFmtId="37" fontId="16" fillId="0" borderId="0" xfId="0" applyNumberFormat="1" applyFont="1" applyFill="1" applyAlignment="1">
      <alignment horizontal="center" wrapText="1"/>
    </xf>
    <xf numFmtId="0" fontId="0" fillId="0" borderId="0" xfId="0" applyFill="1"/>
    <xf numFmtId="37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2"/>
  <sheetViews>
    <sheetView tabSelected="1" zoomScale="90" zoomScaleNormal="90" workbookViewId="0">
      <selection activeCell="A13" sqref="A13"/>
    </sheetView>
  </sheetViews>
  <sheetFormatPr defaultColWidth="9.109375" defaultRowHeight="14.4" x14ac:dyDescent="0.3"/>
  <cols>
    <col min="1" max="1" width="46.88671875" style="3" customWidth="1"/>
    <col min="2" max="2" width="30.88671875" style="3" bestFit="1" customWidth="1"/>
    <col min="3" max="5" width="21.88671875" style="3" customWidth="1"/>
    <col min="6" max="7" width="21.88671875" style="9" customWidth="1"/>
    <col min="8" max="9" width="21.88671875" style="4" customWidth="1"/>
    <col min="10" max="16384" width="9.109375" style="4"/>
  </cols>
  <sheetData>
    <row r="1" spans="1:9" x14ac:dyDescent="0.3">
      <c r="A1" s="1" t="s">
        <v>139</v>
      </c>
      <c r="B1" s="2"/>
      <c r="F1" s="3"/>
      <c r="G1" s="3"/>
    </row>
    <row r="2" spans="1:9" x14ac:dyDescent="0.3">
      <c r="A2" s="1" t="s">
        <v>0</v>
      </c>
      <c r="B2" s="2"/>
      <c r="F2" s="3"/>
      <c r="G2" s="3"/>
    </row>
    <row r="3" spans="1:9" x14ac:dyDescent="0.3">
      <c r="A3" s="1" t="s">
        <v>1</v>
      </c>
      <c r="F3" s="3"/>
      <c r="G3" s="3"/>
    </row>
    <row r="4" spans="1:9" x14ac:dyDescent="0.3">
      <c r="F4" s="3"/>
      <c r="G4" s="3"/>
    </row>
    <row r="5" spans="1:9" x14ac:dyDescent="0.3">
      <c r="F5" s="3"/>
      <c r="G5" s="3"/>
    </row>
    <row r="6" spans="1:9" x14ac:dyDescent="0.3">
      <c r="A6" s="5" t="s">
        <v>134</v>
      </c>
      <c r="F6" s="3"/>
      <c r="G6" s="3"/>
    </row>
    <row r="7" spans="1:9" x14ac:dyDescent="0.3">
      <c r="A7" s="6"/>
      <c r="F7" s="3"/>
      <c r="G7" s="3"/>
    </row>
    <row r="8" spans="1:9" x14ac:dyDescent="0.3">
      <c r="A8" s="6" t="s">
        <v>2</v>
      </c>
      <c r="B8" s="7">
        <v>15780</v>
      </c>
      <c r="F8" s="3"/>
      <c r="G8" s="3"/>
    </row>
    <row r="9" spans="1:9" x14ac:dyDescent="0.3">
      <c r="A9" s="6" t="s">
        <v>3</v>
      </c>
      <c r="B9" s="7">
        <v>3314</v>
      </c>
      <c r="F9" s="3"/>
      <c r="G9" s="3"/>
    </row>
    <row r="10" spans="1:9" x14ac:dyDescent="0.3">
      <c r="A10" s="6" t="s">
        <v>4</v>
      </c>
      <c r="B10" s="7">
        <f>B8+B9</f>
        <v>19094</v>
      </c>
      <c r="F10" s="3"/>
      <c r="G10" s="3"/>
    </row>
    <row r="11" spans="1:9" x14ac:dyDescent="0.3">
      <c r="A11" s="6" t="s">
        <v>5</v>
      </c>
      <c r="B11" s="19">
        <f>I161</f>
        <v>20389</v>
      </c>
      <c r="F11" s="3"/>
      <c r="G11" s="3"/>
    </row>
    <row r="12" spans="1:9" x14ac:dyDescent="0.3">
      <c r="A12" s="6" t="s">
        <v>6</v>
      </c>
      <c r="B12" s="19">
        <f>B11-B10</f>
        <v>1295</v>
      </c>
      <c r="F12" s="3"/>
      <c r="G12" s="3"/>
    </row>
    <row r="13" spans="1:9" x14ac:dyDescent="0.3">
      <c r="A13" s="6" t="s">
        <v>7</v>
      </c>
      <c r="B13" s="20">
        <f>B12*2</f>
        <v>2590</v>
      </c>
      <c r="F13" s="3"/>
      <c r="G13" s="3"/>
    </row>
    <row r="14" spans="1:9" x14ac:dyDescent="0.3">
      <c r="F14" s="3"/>
      <c r="G14" s="3"/>
    </row>
    <row r="15" spans="1:9" s="9" customFormat="1" x14ac:dyDescent="0.3">
      <c r="A15" s="11"/>
      <c r="B15" s="11"/>
      <c r="E15" s="11"/>
      <c r="I15" s="11"/>
    </row>
    <row r="16" spans="1:9" x14ac:dyDescent="0.3">
      <c r="A16" s="5" t="s">
        <v>8</v>
      </c>
      <c r="B16" s="8"/>
      <c r="F16" s="3"/>
      <c r="G16" s="3"/>
    </row>
    <row r="17" spans="1:9" x14ac:dyDescent="0.3">
      <c r="A17" s="2"/>
      <c r="C17" s="2" t="s">
        <v>9</v>
      </c>
      <c r="D17" s="2" t="s">
        <v>10</v>
      </c>
      <c r="E17" s="2" t="s">
        <v>11</v>
      </c>
      <c r="F17" s="2" t="s">
        <v>12</v>
      </c>
      <c r="G17" s="2" t="s">
        <v>13</v>
      </c>
      <c r="H17" s="2" t="s">
        <v>14</v>
      </c>
      <c r="I17" s="2"/>
    </row>
    <row r="18" spans="1:9" x14ac:dyDescent="0.3">
      <c r="A18" s="2" t="s">
        <v>15</v>
      </c>
      <c r="B18" s="2" t="s">
        <v>16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22</v>
      </c>
      <c r="I18" s="2"/>
    </row>
    <row r="19" spans="1:9" x14ac:dyDescent="0.3">
      <c r="C19" s="4"/>
      <c r="D19" s="4"/>
      <c r="F19" s="4"/>
      <c r="G19" s="4"/>
      <c r="I19" s="3"/>
    </row>
    <row r="20" spans="1:9" s="9" customFormat="1" x14ac:dyDescent="0.3">
      <c r="A20" s="19" t="s">
        <v>97</v>
      </c>
      <c r="B20" s="14" t="s">
        <v>108</v>
      </c>
      <c r="C20" s="9">
        <f t="shared" ref="C20:C30" si="0">SUMIF(A$38:A$159,A20,H$38:H$159)</f>
        <v>7034</v>
      </c>
      <c r="D20" s="9">
        <f>ROUND(B$10*C20/C$32,0)-1</f>
        <v>8510</v>
      </c>
      <c r="E20" s="9">
        <f t="shared" ref="E20:E30" si="1">SUMIF(A$38:A$159,A20,I$38:I$159)</f>
        <v>7810</v>
      </c>
      <c r="F20" s="9">
        <f t="shared" ref="F20:F29" si="2">IF(E20&gt;D20,E20-D20,0)</f>
        <v>0</v>
      </c>
      <c r="G20" s="9">
        <f t="shared" ref="G20:G30" si="3">ROUND(B$12*F20/F$32,0)</f>
        <v>0</v>
      </c>
      <c r="H20" s="10">
        <f t="shared" ref="H20:H30" si="4">(G20*2)</f>
        <v>0</v>
      </c>
      <c r="I20" s="30"/>
    </row>
    <row r="21" spans="1:9" s="9" customFormat="1" x14ac:dyDescent="0.3">
      <c r="A21" s="19" t="s">
        <v>136</v>
      </c>
      <c r="B21" s="14" t="s">
        <v>25</v>
      </c>
      <c r="C21" s="9">
        <f t="shared" si="0"/>
        <v>3753</v>
      </c>
      <c r="D21" s="9">
        <f t="shared" ref="D21:D30" si="5">ROUND(B$10*C21/C$32,0)</f>
        <v>4541</v>
      </c>
      <c r="E21" s="9">
        <f t="shared" si="1"/>
        <v>1640</v>
      </c>
      <c r="F21" s="9">
        <f t="shared" si="2"/>
        <v>0</v>
      </c>
      <c r="G21" s="9">
        <f t="shared" si="3"/>
        <v>0</v>
      </c>
      <c r="H21" s="10">
        <f t="shared" si="4"/>
        <v>0</v>
      </c>
      <c r="I21" s="30"/>
    </row>
    <row r="22" spans="1:9" s="9" customFormat="1" x14ac:dyDescent="0.3">
      <c r="A22" s="19" t="s">
        <v>98</v>
      </c>
      <c r="B22" t="s">
        <v>105</v>
      </c>
      <c r="C22" s="9">
        <f t="shared" si="0"/>
        <v>750</v>
      </c>
      <c r="D22" s="9">
        <f t="shared" si="5"/>
        <v>908</v>
      </c>
      <c r="E22" s="9">
        <f t="shared" si="1"/>
        <v>698</v>
      </c>
      <c r="F22" s="9">
        <f t="shared" si="2"/>
        <v>0</v>
      </c>
      <c r="G22" s="9">
        <f t="shared" si="3"/>
        <v>0</v>
      </c>
      <c r="H22" s="10">
        <f t="shared" si="4"/>
        <v>0</v>
      </c>
      <c r="I22" s="30"/>
    </row>
    <row r="23" spans="1:9" s="9" customFormat="1" x14ac:dyDescent="0.3">
      <c r="A23" s="19" t="s">
        <v>138</v>
      </c>
      <c r="B23" t="s">
        <v>23</v>
      </c>
      <c r="C23" s="9">
        <f t="shared" si="0"/>
        <v>1</v>
      </c>
      <c r="D23" s="9">
        <f t="shared" si="5"/>
        <v>1</v>
      </c>
      <c r="E23" s="9">
        <f t="shared" si="1"/>
        <v>8</v>
      </c>
      <c r="F23" s="9">
        <f>IF(E23&gt;D23,E23-D23,0)</f>
        <v>7</v>
      </c>
      <c r="G23" s="9">
        <f t="shared" si="3"/>
        <v>2</v>
      </c>
      <c r="H23" s="10">
        <f>(G23*2)</f>
        <v>4</v>
      </c>
      <c r="I23" s="30"/>
    </row>
    <row r="24" spans="1:9" s="9" customFormat="1" x14ac:dyDescent="0.3">
      <c r="A24" s="29" t="s">
        <v>99</v>
      </c>
      <c r="B24" t="s">
        <v>24</v>
      </c>
      <c r="C24" s="9">
        <f t="shared" si="0"/>
        <v>28</v>
      </c>
      <c r="D24" s="9">
        <f t="shared" si="5"/>
        <v>34</v>
      </c>
      <c r="E24" s="9">
        <f t="shared" si="1"/>
        <v>5</v>
      </c>
      <c r="F24" s="9">
        <f t="shared" si="2"/>
        <v>0</v>
      </c>
      <c r="G24" s="9">
        <f t="shared" si="3"/>
        <v>0</v>
      </c>
      <c r="H24" s="10">
        <f t="shared" si="4"/>
        <v>0</v>
      </c>
      <c r="I24" s="30"/>
    </row>
    <row r="25" spans="1:9" s="9" customFormat="1" x14ac:dyDescent="0.3">
      <c r="A25" s="19" t="s">
        <v>100</v>
      </c>
      <c r="B25" t="s">
        <v>106</v>
      </c>
      <c r="C25" s="9">
        <f t="shared" si="0"/>
        <v>393</v>
      </c>
      <c r="D25" s="9">
        <f t="shared" si="5"/>
        <v>476</v>
      </c>
      <c r="E25" s="9">
        <f t="shared" si="1"/>
        <v>467</v>
      </c>
      <c r="F25" s="9">
        <f t="shared" si="2"/>
        <v>0</v>
      </c>
      <c r="G25" s="9">
        <f t="shared" si="3"/>
        <v>0</v>
      </c>
      <c r="H25" s="10">
        <f t="shared" si="4"/>
        <v>0</v>
      </c>
      <c r="I25" s="30"/>
    </row>
    <row r="26" spans="1:9" s="9" customFormat="1" x14ac:dyDescent="0.3">
      <c r="A26" s="19" t="s">
        <v>101</v>
      </c>
      <c r="B26" s="14" t="s">
        <v>107</v>
      </c>
      <c r="C26" s="9">
        <f t="shared" si="0"/>
        <v>403</v>
      </c>
      <c r="D26" s="9">
        <f t="shared" si="5"/>
        <v>488</v>
      </c>
      <c r="E26" s="9">
        <f t="shared" si="1"/>
        <v>150</v>
      </c>
      <c r="F26" s="9">
        <f t="shared" si="2"/>
        <v>0</v>
      </c>
      <c r="G26" s="9">
        <f t="shared" si="3"/>
        <v>0</v>
      </c>
      <c r="H26" s="10">
        <f t="shared" si="4"/>
        <v>0</v>
      </c>
      <c r="I26" s="30"/>
    </row>
    <row r="27" spans="1:9" customFormat="1" x14ac:dyDescent="0.3">
      <c r="A27" s="19" t="s">
        <v>137</v>
      </c>
      <c r="B27" t="s">
        <v>109</v>
      </c>
      <c r="C27" s="9">
        <f t="shared" si="0"/>
        <v>22</v>
      </c>
      <c r="D27" s="9">
        <f t="shared" si="5"/>
        <v>27</v>
      </c>
      <c r="E27" s="9">
        <f t="shared" si="1"/>
        <v>0</v>
      </c>
      <c r="F27" s="9">
        <f t="shared" si="2"/>
        <v>0</v>
      </c>
      <c r="G27" s="9">
        <f t="shared" si="3"/>
        <v>0</v>
      </c>
      <c r="H27" s="10">
        <f t="shared" si="4"/>
        <v>0</v>
      </c>
      <c r="I27" s="30"/>
    </row>
    <row r="28" spans="1:9" s="9" customFormat="1" x14ac:dyDescent="0.3">
      <c r="A28" s="19" t="s">
        <v>102</v>
      </c>
      <c r="B28" t="s">
        <v>110</v>
      </c>
      <c r="C28" s="9">
        <f t="shared" si="0"/>
        <v>3334</v>
      </c>
      <c r="D28" s="9">
        <f t="shared" si="5"/>
        <v>4034</v>
      </c>
      <c r="E28" s="9">
        <f t="shared" si="1"/>
        <v>9515</v>
      </c>
      <c r="F28" s="9">
        <f t="shared" si="2"/>
        <v>5481</v>
      </c>
      <c r="G28" s="9">
        <f t="shared" si="3"/>
        <v>1285</v>
      </c>
      <c r="H28" s="10">
        <f t="shared" si="4"/>
        <v>2570</v>
      </c>
      <c r="I28" s="30"/>
    </row>
    <row r="29" spans="1:9" s="9" customFormat="1" x14ac:dyDescent="0.3">
      <c r="A29" s="19" t="s">
        <v>103</v>
      </c>
      <c r="B29" s="14" t="s">
        <v>111</v>
      </c>
      <c r="C29" s="9">
        <f t="shared" si="0"/>
        <v>61</v>
      </c>
      <c r="D29" s="9">
        <f t="shared" si="5"/>
        <v>74</v>
      </c>
      <c r="E29" s="9">
        <f t="shared" si="1"/>
        <v>60</v>
      </c>
      <c r="F29" s="9">
        <f t="shared" si="2"/>
        <v>0</v>
      </c>
      <c r="G29" s="9">
        <f t="shared" si="3"/>
        <v>0</v>
      </c>
      <c r="H29" s="10">
        <f t="shared" si="4"/>
        <v>0</v>
      </c>
      <c r="I29" s="30"/>
    </row>
    <row r="30" spans="1:9" s="9" customFormat="1" x14ac:dyDescent="0.3">
      <c r="A30" s="19" t="s">
        <v>104</v>
      </c>
      <c r="B30" t="s">
        <v>112</v>
      </c>
      <c r="C30" s="9">
        <f t="shared" si="0"/>
        <v>1</v>
      </c>
      <c r="D30" s="9">
        <f t="shared" si="5"/>
        <v>1</v>
      </c>
      <c r="E30" s="9">
        <f t="shared" si="1"/>
        <v>36</v>
      </c>
      <c r="F30" s="9">
        <f>IF(E30&gt;D30,E30-D30,0)</f>
        <v>35</v>
      </c>
      <c r="G30" s="9">
        <f t="shared" si="3"/>
        <v>8</v>
      </c>
      <c r="H30" s="10">
        <f t="shared" si="4"/>
        <v>16</v>
      </c>
      <c r="I30" s="30"/>
    </row>
    <row r="31" spans="1:9" s="9" customFormat="1" x14ac:dyDescent="0.3">
      <c r="A31" s="7"/>
      <c r="B31"/>
      <c r="H31" s="10"/>
      <c r="I31" s="11"/>
    </row>
    <row r="32" spans="1:9" s="9" customFormat="1" x14ac:dyDescent="0.3">
      <c r="A32" s="15" t="s">
        <v>26</v>
      </c>
      <c r="B32" s="12"/>
      <c r="C32" s="16">
        <f t="shared" ref="C32:H32" si="6">SUM(C20:C30)</f>
        <v>15780</v>
      </c>
      <c r="D32" s="16">
        <f t="shared" si="6"/>
        <v>19094</v>
      </c>
      <c r="E32" s="16">
        <f t="shared" si="6"/>
        <v>20389</v>
      </c>
      <c r="F32" s="16">
        <f t="shared" si="6"/>
        <v>5523</v>
      </c>
      <c r="G32" s="16">
        <f t="shared" si="6"/>
        <v>1295</v>
      </c>
      <c r="H32" s="16">
        <f t="shared" si="6"/>
        <v>2590</v>
      </c>
    </row>
    <row r="33" spans="1:9" s="9" customFormat="1" x14ac:dyDescent="0.3">
      <c r="A33" s="11"/>
      <c r="B33" s="11"/>
      <c r="C33" s="11"/>
      <c r="D33" s="11"/>
      <c r="E33" s="11"/>
      <c r="F33" s="11"/>
      <c r="G33" s="11"/>
    </row>
    <row r="34" spans="1:9" x14ac:dyDescent="0.3">
      <c r="F34" s="3"/>
      <c r="G34" s="3"/>
    </row>
    <row r="35" spans="1:9" x14ac:dyDescent="0.3">
      <c r="A35" s="5" t="s">
        <v>135</v>
      </c>
      <c r="B35" s="8"/>
      <c r="F35" s="3"/>
      <c r="G35" s="3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28.8" x14ac:dyDescent="0.3">
      <c r="A37" s="2" t="s">
        <v>94</v>
      </c>
      <c r="B37" s="2" t="s">
        <v>27</v>
      </c>
      <c r="C37" s="2" t="s">
        <v>28</v>
      </c>
      <c r="D37" s="2" t="s">
        <v>29</v>
      </c>
      <c r="E37" s="2" t="s">
        <v>30</v>
      </c>
      <c r="F37" s="2" t="s">
        <v>92</v>
      </c>
      <c r="G37" s="27" t="s">
        <v>95</v>
      </c>
      <c r="H37" s="17" t="s">
        <v>93</v>
      </c>
      <c r="I37" s="28" t="s">
        <v>96</v>
      </c>
    </row>
    <row r="38" spans="1:9" x14ac:dyDescent="0.3">
      <c r="A38" s="19" t="s">
        <v>97</v>
      </c>
      <c r="B38" s="14" t="s">
        <v>108</v>
      </c>
      <c r="C38" s="13">
        <v>55234</v>
      </c>
      <c r="D38" s="6" t="s">
        <v>113</v>
      </c>
      <c r="E38" s="3" t="s">
        <v>32</v>
      </c>
      <c r="F38" s="7">
        <v>2</v>
      </c>
      <c r="G38" s="7">
        <f t="shared" ref="G38:G46" si="7">ROUND(F38/$F$161*324,0)</f>
        <v>0</v>
      </c>
      <c r="H38" s="7">
        <f t="shared" ref="H38:H69" si="8">SUM(F38+G38)</f>
        <v>2</v>
      </c>
      <c r="I38" s="7">
        <v>1</v>
      </c>
    </row>
    <row r="39" spans="1:9" x14ac:dyDescent="0.3">
      <c r="A39" s="19" t="s">
        <v>97</v>
      </c>
      <c r="B39" s="14" t="s">
        <v>108</v>
      </c>
      <c r="C39" s="13">
        <v>55234</v>
      </c>
      <c r="D39" s="6" t="s">
        <v>113</v>
      </c>
      <c r="E39" s="3" t="s">
        <v>33</v>
      </c>
      <c r="F39" s="7">
        <v>3</v>
      </c>
      <c r="G39" s="7">
        <f t="shared" si="7"/>
        <v>0</v>
      </c>
      <c r="H39" s="7">
        <f t="shared" si="8"/>
        <v>3</v>
      </c>
      <c r="I39" s="7">
        <v>1</v>
      </c>
    </row>
    <row r="40" spans="1:9" x14ac:dyDescent="0.3">
      <c r="A40" s="19" t="s">
        <v>97</v>
      </c>
      <c r="B40" s="14" t="s">
        <v>108</v>
      </c>
      <c r="C40" s="13">
        <v>55234</v>
      </c>
      <c r="D40" s="6" t="s">
        <v>113</v>
      </c>
      <c r="E40" s="3" t="s">
        <v>34</v>
      </c>
      <c r="F40" s="7">
        <v>2</v>
      </c>
      <c r="G40" s="7">
        <f t="shared" si="7"/>
        <v>0</v>
      </c>
      <c r="H40" s="7">
        <f t="shared" si="8"/>
        <v>2</v>
      </c>
      <c r="I40" s="7">
        <v>1</v>
      </c>
    </row>
    <row r="41" spans="1:9" x14ac:dyDescent="0.3">
      <c r="A41" s="19" t="s">
        <v>97</v>
      </c>
      <c r="B41" s="14" t="s">
        <v>108</v>
      </c>
      <c r="C41" s="13">
        <v>55234</v>
      </c>
      <c r="D41" s="6" t="s">
        <v>113</v>
      </c>
      <c r="E41" s="3" t="s">
        <v>35</v>
      </c>
      <c r="F41" s="7">
        <v>2</v>
      </c>
      <c r="G41" s="7">
        <f t="shared" si="7"/>
        <v>0</v>
      </c>
      <c r="H41" s="7">
        <f t="shared" si="8"/>
        <v>2</v>
      </c>
      <c r="I41" s="7">
        <v>1</v>
      </c>
    </row>
    <row r="42" spans="1:9" x14ac:dyDescent="0.3">
      <c r="A42" s="19" t="s">
        <v>97</v>
      </c>
      <c r="B42" s="14" t="s">
        <v>108</v>
      </c>
      <c r="C42" s="13">
        <v>55234</v>
      </c>
      <c r="D42" s="6" t="s">
        <v>113</v>
      </c>
      <c r="E42" s="3" t="s">
        <v>36</v>
      </c>
      <c r="F42" s="7">
        <v>2</v>
      </c>
      <c r="G42" s="7">
        <f t="shared" si="7"/>
        <v>0</v>
      </c>
      <c r="H42" s="7">
        <f t="shared" si="8"/>
        <v>2</v>
      </c>
      <c r="I42" s="7">
        <v>1</v>
      </c>
    </row>
    <row r="43" spans="1:9" x14ac:dyDescent="0.3">
      <c r="A43" s="19" t="s">
        <v>97</v>
      </c>
      <c r="B43" s="14" t="s">
        <v>108</v>
      </c>
      <c r="C43" s="13">
        <v>55234</v>
      </c>
      <c r="D43" s="6" t="s">
        <v>113</v>
      </c>
      <c r="E43" s="3" t="s">
        <v>37</v>
      </c>
      <c r="F43" s="7">
        <v>1</v>
      </c>
      <c r="G43" s="7">
        <f t="shared" si="7"/>
        <v>0</v>
      </c>
      <c r="H43" s="7">
        <f t="shared" si="8"/>
        <v>1</v>
      </c>
      <c r="I43" s="7">
        <v>1</v>
      </c>
    </row>
    <row r="44" spans="1:9" x14ac:dyDescent="0.3">
      <c r="A44" s="19" t="s">
        <v>97</v>
      </c>
      <c r="B44" s="14" t="s">
        <v>108</v>
      </c>
      <c r="C44" s="13">
        <v>55234</v>
      </c>
      <c r="D44" s="6" t="s">
        <v>113</v>
      </c>
      <c r="E44" s="3" t="s">
        <v>38</v>
      </c>
      <c r="F44" s="7">
        <v>2</v>
      </c>
      <c r="G44" s="7">
        <f t="shared" si="7"/>
        <v>0</v>
      </c>
      <c r="H44" s="7">
        <f t="shared" si="8"/>
        <v>2</v>
      </c>
      <c r="I44" s="7">
        <v>1</v>
      </c>
    </row>
    <row r="45" spans="1:9" x14ac:dyDescent="0.3">
      <c r="A45" s="19" t="s">
        <v>97</v>
      </c>
      <c r="B45" s="14" t="s">
        <v>108</v>
      </c>
      <c r="C45" s="13">
        <v>55234</v>
      </c>
      <c r="D45" s="6" t="s">
        <v>113</v>
      </c>
      <c r="E45" s="3" t="s">
        <v>39</v>
      </c>
      <c r="F45" s="7">
        <v>1</v>
      </c>
      <c r="G45" s="7">
        <f t="shared" si="7"/>
        <v>0</v>
      </c>
      <c r="H45" s="7">
        <f t="shared" si="8"/>
        <v>1</v>
      </c>
      <c r="I45" s="7">
        <v>1</v>
      </c>
    </row>
    <row r="46" spans="1:9" x14ac:dyDescent="0.3">
      <c r="A46" s="19" t="s">
        <v>97</v>
      </c>
      <c r="B46" s="14" t="s">
        <v>108</v>
      </c>
      <c r="C46" s="13">
        <v>2082</v>
      </c>
      <c r="D46" s="6" t="s">
        <v>56</v>
      </c>
      <c r="E46" s="3" t="s">
        <v>46</v>
      </c>
      <c r="F46" s="7">
        <v>1</v>
      </c>
      <c r="G46" s="7">
        <f t="shared" si="7"/>
        <v>0</v>
      </c>
      <c r="H46" s="7">
        <f t="shared" si="8"/>
        <v>1</v>
      </c>
      <c r="I46" s="7">
        <v>0</v>
      </c>
    </row>
    <row r="47" spans="1:9" x14ac:dyDescent="0.3">
      <c r="A47" s="19" t="s">
        <v>97</v>
      </c>
      <c r="B47" s="14" t="s">
        <v>108</v>
      </c>
      <c r="C47" s="13">
        <v>2103</v>
      </c>
      <c r="D47" s="6" t="s">
        <v>67</v>
      </c>
      <c r="E47" s="13">
        <v>1</v>
      </c>
      <c r="F47" s="7">
        <v>802</v>
      </c>
      <c r="G47" s="19">
        <v>18</v>
      </c>
      <c r="H47" s="7">
        <f t="shared" si="8"/>
        <v>820</v>
      </c>
      <c r="I47" s="7">
        <v>862</v>
      </c>
    </row>
    <row r="48" spans="1:9" x14ac:dyDescent="0.3">
      <c r="A48" s="19" t="s">
        <v>97</v>
      </c>
      <c r="B48" s="14" t="s">
        <v>108</v>
      </c>
      <c r="C48" s="13">
        <v>2103</v>
      </c>
      <c r="D48" s="6" t="s">
        <v>67</v>
      </c>
      <c r="E48" s="13">
        <v>2</v>
      </c>
      <c r="F48" s="7">
        <v>793</v>
      </c>
      <c r="G48" s="19">
        <v>18</v>
      </c>
      <c r="H48" s="7">
        <f t="shared" si="8"/>
        <v>811</v>
      </c>
      <c r="I48" s="7">
        <v>835</v>
      </c>
    </row>
    <row r="49" spans="1:9" x14ac:dyDescent="0.3">
      <c r="A49" s="19" t="s">
        <v>97</v>
      </c>
      <c r="B49" s="14" t="s">
        <v>108</v>
      </c>
      <c r="C49" s="13">
        <v>2103</v>
      </c>
      <c r="D49" s="6" t="s">
        <v>67</v>
      </c>
      <c r="E49" s="13">
        <v>3</v>
      </c>
      <c r="F49" s="7">
        <v>799</v>
      </c>
      <c r="G49" s="19">
        <v>18</v>
      </c>
      <c r="H49" s="7">
        <f t="shared" si="8"/>
        <v>817</v>
      </c>
      <c r="I49" s="7">
        <v>745</v>
      </c>
    </row>
    <row r="50" spans="1:9" x14ac:dyDescent="0.3">
      <c r="A50" s="19" t="s">
        <v>97</v>
      </c>
      <c r="B50" s="14" t="s">
        <v>108</v>
      </c>
      <c r="C50" s="13">
        <v>2103</v>
      </c>
      <c r="D50" s="6" t="s">
        <v>67</v>
      </c>
      <c r="E50" s="13">
        <v>4</v>
      </c>
      <c r="F50" s="7">
        <v>831</v>
      </c>
      <c r="G50" s="19">
        <v>18</v>
      </c>
      <c r="H50" s="7">
        <f t="shared" si="8"/>
        <v>849</v>
      </c>
      <c r="I50" s="7">
        <v>867</v>
      </c>
    </row>
    <row r="51" spans="1:9" x14ac:dyDescent="0.3">
      <c r="A51" s="19" t="s">
        <v>97</v>
      </c>
      <c r="B51" s="14" t="s">
        <v>108</v>
      </c>
      <c r="C51" s="13">
        <v>2104</v>
      </c>
      <c r="D51" s="6" t="s">
        <v>74</v>
      </c>
      <c r="E51" s="13">
        <v>1</v>
      </c>
      <c r="F51" s="7">
        <v>172</v>
      </c>
      <c r="G51" s="7">
        <f t="shared" ref="G51:G81" si="9">ROUND(F51/$F$161*324,0)</f>
        <v>4</v>
      </c>
      <c r="H51" s="7">
        <f t="shared" si="8"/>
        <v>176</v>
      </c>
      <c r="I51" s="7">
        <v>6</v>
      </c>
    </row>
    <row r="52" spans="1:9" x14ac:dyDescent="0.3">
      <c r="A52" s="19" t="s">
        <v>97</v>
      </c>
      <c r="B52" s="14" t="s">
        <v>108</v>
      </c>
      <c r="C52" s="13">
        <v>2104</v>
      </c>
      <c r="D52" s="6" t="s">
        <v>74</v>
      </c>
      <c r="E52" s="13">
        <v>2</v>
      </c>
      <c r="F52" s="7">
        <v>166</v>
      </c>
      <c r="G52" s="7">
        <f t="shared" si="9"/>
        <v>3</v>
      </c>
      <c r="H52" s="7">
        <f t="shared" si="8"/>
        <v>169</v>
      </c>
      <c r="I52" s="7">
        <v>9</v>
      </c>
    </row>
    <row r="53" spans="1:9" x14ac:dyDescent="0.3">
      <c r="A53" s="19" t="s">
        <v>97</v>
      </c>
      <c r="B53" s="14" t="s">
        <v>108</v>
      </c>
      <c r="C53" s="13">
        <v>2104</v>
      </c>
      <c r="D53" s="22" t="s">
        <v>74</v>
      </c>
      <c r="E53" s="23">
        <v>3</v>
      </c>
      <c r="F53" s="21">
        <v>323</v>
      </c>
      <c r="G53" s="21">
        <f t="shared" si="9"/>
        <v>7</v>
      </c>
      <c r="H53" s="21">
        <f t="shared" si="8"/>
        <v>330</v>
      </c>
      <c r="I53" s="21">
        <v>104</v>
      </c>
    </row>
    <row r="54" spans="1:9" x14ac:dyDescent="0.3">
      <c r="A54" s="19" t="s">
        <v>97</v>
      </c>
      <c r="B54" s="14" t="s">
        <v>108</v>
      </c>
      <c r="C54" s="13">
        <v>2104</v>
      </c>
      <c r="D54" s="22" t="s">
        <v>74</v>
      </c>
      <c r="E54" s="23">
        <v>4</v>
      </c>
      <c r="F54" s="21">
        <v>404</v>
      </c>
      <c r="G54" s="21">
        <f t="shared" si="9"/>
        <v>8</v>
      </c>
      <c r="H54" s="21">
        <f t="shared" si="8"/>
        <v>412</v>
      </c>
      <c r="I54" s="21">
        <v>173</v>
      </c>
    </row>
    <row r="55" spans="1:9" x14ac:dyDescent="0.3">
      <c r="A55" s="19" t="s">
        <v>97</v>
      </c>
      <c r="B55" s="14" t="s">
        <v>108</v>
      </c>
      <c r="C55" s="13">
        <v>2104</v>
      </c>
      <c r="D55" s="22" t="s">
        <v>74</v>
      </c>
      <c r="E55" s="24" t="s">
        <v>46</v>
      </c>
      <c r="F55" s="21">
        <v>0</v>
      </c>
      <c r="G55" s="21">
        <f t="shared" si="9"/>
        <v>0</v>
      </c>
      <c r="H55" s="21">
        <f t="shared" si="8"/>
        <v>0</v>
      </c>
      <c r="I55" s="21">
        <v>0</v>
      </c>
    </row>
    <row r="56" spans="1:9" x14ac:dyDescent="0.3">
      <c r="A56" s="19" t="s">
        <v>97</v>
      </c>
      <c r="B56" s="14" t="s">
        <v>108</v>
      </c>
      <c r="C56" s="13">
        <v>2104</v>
      </c>
      <c r="D56" s="22" t="s">
        <v>74</v>
      </c>
      <c r="E56" s="24" t="s">
        <v>65</v>
      </c>
      <c r="F56" s="21">
        <v>2</v>
      </c>
      <c r="G56" s="21">
        <f t="shared" si="9"/>
        <v>0</v>
      </c>
      <c r="H56" s="21">
        <f t="shared" si="8"/>
        <v>2</v>
      </c>
      <c r="I56" s="21">
        <v>0</v>
      </c>
    </row>
    <row r="57" spans="1:9" x14ac:dyDescent="0.3">
      <c r="A57" s="19" t="s">
        <v>97</v>
      </c>
      <c r="B57" s="14" t="s">
        <v>108</v>
      </c>
      <c r="C57" s="13">
        <v>2104</v>
      </c>
      <c r="D57" s="22" t="s">
        <v>74</v>
      </c>
      <c r="E57" s="24" t="s">
        <v>66</v>
      </c>
      <c r="F57" s="21">
        <v>1</v>
      </c>
      <c r="G57" s="21">
        <f t="shared" si="9"/>
        <v>0</v>
      </c>
      <c r="H57" s="21">
        <f t="shared" si="8"/>
        <v>1</v>
      </c>
      <c r="I57" s="21">
        <v>0</v>
      </c>
    </row>
    <row r="58" spans="1:9" x14ac:dyDescent="0.3">
      <c r="A58" s="19" t="s">
        <v>97</v>
      </c>
      <c r="B58" s="14" t="s">
        <v>108</v>
      </c>
      <c r="C58" s="13">
        <v>6650</v>
      </c>
      <c r="D58" s="22" t="s">
        <v>75</v>
      </c>
      <c r="E58" s="24" t="s">
        <v>46</v>
      </c>
      <c r="F58" s="21">
        <v>0</v>
      </c>
      <c r="G58" s="21">
        <f t="shared" si="9"/>
        <v>0</v>
      </c>
      <c r="H58" s="21">
        <f t="shared" si="8"/>
        <v>0</v>
      </c>
      <c r="I58" s="21">
        <v>19</v>
      </c>
    </row>
    <row r="59" spans="1:9" x14ac:dyDescent="0.3">
      <c r="A59" s="19" t="s">
        <v>97</v>
      </c>
      <c r="B59" s="14" t="s">
        <v>108</v>
      </c>
      <c r="C59" s="13">
        <v>6651</v>
      </c>
      <c r="D59" s="22" t="s">
        <v>76</v>
      </c>
      <c r="E59" s="24" t="s">
        <v>46</v>
      </c>
      <c r="F59" s="21">
        <v>0</v>
      </c>
      <c r="G59" s="21">
        <f t="shared" si="9"/>
        <v>0</v>
      </c>
      <c r="H59" s="21">
        <f t="shared" si="8"/>
        <v>0</v>
      </c>
      <c r="I59" s="21">
        <v>18</v>
      </c>
    </row>
    <row r="60" spans="1:9" x14ac:dyDescent="0.3">
      <c r="A60" s="19" t="s">
        <v>97</v>
      </c>
      <c r="B60" s="14" t="s">
        <v>108</v>
      </c>
      <c r="C60" s="13">
        <v>6652</v>
      </c>
      <c r="D60" s="22" t="s">
        <v>78</v>
      </c>
      <c r="E60" s="24" t="s">
        <v>46</v>
      </c>
      <c r="F60" s="21">
        <v>1</v>
      </c>
      <c r="G60" s="21">
        <f t="shared" si="9"/>
        <v>0</v>
      </c>
      <c r="H60" s="21">
        <f t="shared" si="8"/>
        <v>1</v>
      </c>
      <c r="I60" s="21">
        <v>15</v>
      </c>
    </row>
    <row r="61" spans="1:9" x14ac:dyDescent="0.3">
      <c r="A61" s="19" t="s">
        <v>97</v>
      </c>
      <c r="B61" s="14" t="s">
        <v>108</v>
      </c>
      <c r="C61" s="13">
        <v>7964</v>
      </c>
      <c r="D61" s="22" t="s">
        <v>114</v>
      </c>
      <c r="E61" s="24" t="s">
        <v>59</v>
      </c>
      <c r="F61" s="21">
        <v>4</v>
      </c>
      <c r="G61" s="21">
        <f t="shared" si="9"/>
        <v>0</v>
      </c>
      <c r="H61" s="21">
        <f t="shared" si="8"/>
        <v>4</v>
      </c>
      <c r="I61" s="21">
        <v>2</v>
      </c>
    </row>
    <row r="62" spans="1:9" x14ac:dyDescent="0.3">
      <c r="A62" s="19" t="s">
        <v>97</v>
      </c>
      <c r="B62" s="14" t="s">
        <v>108</v>
      </c>
      <c r="C62" s="13">
        <v>7964</v>
      </c>
      <c r="D62" s="22" t="s">
        <v>114</v>
      </c>
      <c r="E62" s="24" t="s">
        <v>60</v>
      </c>
      <c r="F62" s="21">
        <v>4</v>
      </c>
      <c r="G62" s="21">
        <f t="shared" si="9"/>
        <v>0</v>
      </c>
      <c r="H62" s="21">
        <f t="shared" si="8"/>
        <v>4</v>
      </c>
      <c r="I62" s="21">
        <v>2</v>
      </c>
    </row>
    <row r="63" spans="1:9" x14ac:dyDescent="0.3">
      <c r="A63" s="19" t="s">
        <v>97</v>
      </c>
      <c r="B63" s="14" t="s">
        <v>108</v>
      </c>
      <c r="C63" s="13">
        <v>7964</v>
      </c>
      <c r="D63" s="22" t="s">
        <v>114</v>
      </c>
      <c r="E63" s="24" t="s">
        <v>65</v>
      </c>
      <c r="F63" s="21">
        <v>4</v>
      </c>
      <c r="G63" s="21">
        <f t="shared" si="9"/>
        <v>0</v>
      </c>
      <c r="H63" s="21">
        <f t="shared" si="8"/>
        <v>4</v>
      </c>
      <c r="I63" s="21">
        <v>2</v>
      </c>
    </row>
    <row r="64" spans="1:9" x14ac:dyDescent="0.3">
      <c r="A64" s="19" t="s">
        <v>97</v>
      </c>
      <c r="B64" s="14" t="s">
        <v>108</v>
      </c>
      <c r="C64" s="13">
        <v>7964</v>
      </c>
      <c r="D64" s="22" t="s">
        <v>114</v>
      </c>
      <c r="E64" s="24" t="s">
        <v>66</v>
      </c>
      <c r="F64" s="21">
        <v>4</v>
      </c>
      <c r="G64" s="21">
        <f t="shared" si="9"/>
        <v>0</v>
      </c>
      <c r="H64" s="21">
        <f t="shared" si="8"/>
        <v>4</v>
      </c>
      <c r="I64" s="21">
        <v>2</v>
      </c>
    </row>
    <row r="65" spans="1:9" x14ac:dyDescent="0.3">
      <c r="A65" s="19" t="s">
        <v>97</v>
      </c>
      <c r="B65" s="14" t="s">
        <v>108</v>
      </c>
      <c r="C65" s="13">
        <v>7964</v>
      </c>
      <c r="D65" s="22" t="s">
        <v>114</v>
      </c>
      <c r="E65" s="24" t="s">
        <v>79</v>
      </c>
      <c r="F65" s="21">
        <v>4</v>
      </c>
      <c r="G65" s="21">
        <f t="shared" si="9"/>
        <v>0</v>
      </c>
      <c r="H65" s="21">
        <f t="shared" si="8"/>
        <v>4</v>
      </c>
      <c r="I65" s="21">
        <v>2</v>
      </c>
    </row>
    <row r="66" spans="1:9" x14ac:dyDescent="0.3">
      <c r="A66" s="19" t="s">
        <v>97</v>
      </c>
      <c r="B66" s="14" t="s">
        <v>108</v>
      </c>
      <c r="C66" s="13">
        <v>7964</v>
      </c>
      <c r="D66" s="22" t="s">
        <v>114</v>
      </c>
      <c r="E66" s="24" t="s">
        <v>80</v>
      </c>
      <c r="F66" s="21">
        <v>4</v>
      </c>
      <c r="G66" s="21">
        <f t="shared" si="9"/>
        <v>0</v>
      </c>
      <c r="H66" s="21">
        <f t="shared" si="8"/>
        <v>4</v>
      </c>
      <c r="I66" s="21">
        <v>2</v>
      </c>
    </row>
    <row r="67" spans="1:9" x14ac:dyDescent="0.3">
      <c r="A67" s="19" t="s">
        <v>97</v>
      </c>
      <c r="B67" s="14" t="s">
        <v>108</v>
      </c>
      <c r="C67" s="13">
        <v>7964</v>
      </c>
      <c r="D67" s="22" t="s">
        <v>114</v>
      </c>
      <c r="E67" s="24" t="s">
        <v>81</v>
      </c>
      <c r="F67" s="21">
        <v>4</v>
      </c>
      <c r="G67" s="21">
        <f t="shared" si="9"/>
        <v>0</v>
      </c>
      <c r="H67" s="21">
        <f t="shared" si="8"/>
        <v>4</v>
      </c>
      <c r="I67" s="21">
        <v>2</v>
      </c>
    </row>
    <row r="68" spans="1:9" x14ac:dyDescent="0.3">
      <c r="A68" s="19" t="s">
        <v>97</v>
      </c>
      <c r="B68" s="14" t="s">
        <v>108</v>
      </c>
      <c r="C68" s="13">
        <v>7964</v>
      </c>
      <c r="D68" s="22" t="s">
        <v>114</v>
      </c>
      <c r="E68" s="24" t="s">
        <v>82</v>
      </c>
      <c r="F68" s="21">
        <v>4</v>
      </c>
      <c r="G68" s="21">
        <f t="shared" si="9"/>
        <v>0</v>
      </c>
      <c r="H68" s="21">
        <f t="shared" si="8"/>
        <v>4</v>
      </c>
      <c r="I68" s="21">
        <v>2</v>
      </c>
    </row>
    <row r="69" spans="1:9" x14ac:dyDescent="0.3">
      <c r="A69" s="19" t="s">
        <v>97</v>
      </c>
      <c r="B69" s="14" t="s">
        <v>108</v>
      </c>
      <c r="C69" s="13">
        <v>6155</v>
      </c>
      <c r="D69" s="22" t="s">
        <v>83</v>
      </c>
      <c r="E69" s="23">
        <v>1</v>
      </c>
      <c r="F69" s="21">
        <v>728</v>
      </c>
      <c r="G69" s="21">
        <f t="shared" si="9"/>
        <v>15</v>
      </c>
      <c r="H69" s="21">
        <f t="shared" si="8"/>
        <v>743</v>
      </c>
      <c r="I69" s="21">
        <v>790</v>
      </c>
    </row>
    <row r="70" spans="1:9" x14ac:dyDescent="0.3">
      <c r="A70" s="19" t="s">
        <v>97</v>
      </c>
      <c r="B70" s="14" t="s">
        <v>108</v>
      </c>
      <c r="C70" s="13">
        <v>6155</v>
      </c>
      <c r="D70" s="22" t="s">
        <v>83</v>
      </c>
      <c r="E70" s="23">
        <v>2</v>
      </c>
      <c r="F70" s="21">
        <v>749</v>
      </c>
      <c r="G70" s="21">
        <f t="shared" si="9"/>
        <v>16</v>
      </c>
      <c r="H70" s="21">
        <f t="shared" ref="H70:H101" si="10">SUM(F70+G70)</f>
        <v>765</v>
      </c>
      <c r="I70" s="21">
        <v>693</v>
      </c>
    </row>
    <row r="71" spans="1:9" x14ac:dyDescent="0.3">
      <c r="A71" s="19" t="s">
        <v>97</v>
      </c>
      <c r="B71" s="14" t="s">
        <v>108</v>
      </c>
      <c r="C71" s="13">
        <v>2107</v>
      </c>
      <c r="D71" s="22" t="s">
        <v>86</v>
      </c>
      <c r="E71" s="23">
        <v>1</v>
      </c>
      <c r="F71" s="21">
        <v>554</v>
      </c>
      <c r="G71" s="21">
        <f t="shared" si="9"/>
        <v>12</v>
      </c>
      <c r="H71" s="21">
        <f t="shared" si="10"/>
        <v>566</v>
      </c>
      <c r="I71" s="21">
        <v>1343</v>
      </c>
    </row>
    <row r="72" spans="1:9" x14ac:dyDescent="0.3">
      <c r="A72" s="19" t="s">
        <v>97</v>
      </c>
      <c r="B72" s="14" t="s">
        <v>108</v>
      </c>
      <c r="C72" s="13">
        <v>2107</v>
      </c>
      <c r="D72" s="22" t="s">
        <v>86</v>
      </c>
      <c r="E72" s="23">
        <v>2</v>
      </c>
      <c r="F72" s="21">
        <v>513</v>
      </c>
      <c r="G72" s="21">
        <f t="shared" si="9"/>
        <v>11</v>
      </c>
      <c r="H72" s="21">
        <f t="shared" si="10"/>
        <v>524</v>
      </c>
      <c r="I72" s="21">
        <v>1307</v>
      </c>
    </row>
    <row r="73" spans="1:9" x14ac:dyDescent="0.3">
      <c r="A73" s="19" t="s">
        <v>136</v>
      </c>
      <c r="B73" t="s">
        <v>25</v>
      </c>
      <c r="C73" s="13">
        <v>6074</v>
      </c>
      <c r="D73" s="22" t="s">
        <v>115</v>
      </c>
      <c r="E73" s="23">
        <v>1</v>
      </c>
      <c r="F73" s="21">
        <v>5</v>
      </c>
      <c r="G73" s="21">
        <f t="shared" si="9"/>
        <v>0</v>
      </c>
      <c r="H73" s="21">
        <f t="shared" si="10"/>
        <v>5</v>
      </c>
      <c r="I73" s="21">
        <v>12</v>
      </c>
    </row>
    <row r="74" spans="1:9" x14ac:dyDescent="0.3">
      <c r="A74" s="19" t="s">
        <v>136</v>
      </c>
      <c r="B74" t="s">
        <v>25</v>
      </c>
      <c r="C74" s="13">
        <v>6074</v>
      </c>
      <c r="D74" s="22" t="s">
        <v>115</v>
      </c>
      <c r="E74" s="23">
        <v>2</v>
      </c>
      <c r="F74" s="21">
        <v>5</v>
      </c>
      <c r="G74" s="21">
        <f t="shared" si="9"/>
        <v>0</v>
      </c>
      <c r="H74" s="21">
        <f t="shared" si="10"/>
        <v>5</v>
      </c>
      <c r="I74" s="21">
        <v>5</v>
      </c>
    </row>
    <row r="75" spans="1:9" x14ac:dyDescent="0.3">
      <c r="A75" s="19" t="s">
        <v>136</v>
      </c>
      <c r="B75" t="s">
        <v>25</v>
      </c>
      <c r="C75" s="13">
        <v>6074</v>
      </c>
      <c r="D75" s="22" t="s">
        <v>115</v>
      </c>
      <c r="E75" s="23">
        <v>3</v>
      </c>
      <c r="F75" s="21">
        <v>4</v>
      </c>
      <c r="G75" s="21">
        <f t="shared" si="9"/>
        <v>0</v>
      </c>
      <c r="H75" s="21">
        <f t="shared" si="10"/>
        <v>4</v>
      </c>
      <c r="I75" s="21">
        <v>8</v>
      </c>
    </row>
    <row r="76" spans="1:9" x14ac:dyDescent="0.3">
      <c r="A76" s="19" t="s">
        <v>136</v>
      </c>
      <c r="B76" t="s">
        <v>25</v>
      </c>
      <c r="C76" s="13">
        <v>6074</v>
      </c>
      <c r="D76" s="22" t="s">
        <v>115</v>
      </c>
      <c r="E76" s="23">
        <v>4</v>
      </c>
      <c r="F76" s="21">
        <v>5</v>
      </c>
      <c r="G76" s="21">
        <f t="shared" si="9"/>
        <v>0</v>
      </c>
      <c r="H76" s="21">
        <f t="shared" si="10"/>
        <v>5</v>
      </c>
      <c r="I76" s="21">
        <v>5</v>
      </c>
    </row>
    <row r="77" spans="1:9" x14ac:dyDescent="0.3">
      <c r="A77" s="19" t="s">
        <v>136</v>
      </c>
      <c r="B77" t="s">
        <v>25</v>
      </c>
      <c r="C77" s="13">
        <v>2079</v>
      </c>
      <c r="D77" s="22" t="s">
        <v>57</v>
      </c>
      <c r="E77" s="24" t="s">
        <v>58</v>
      </c>
      <c r="F77" s="21">
        <v>697</v>
      </c>
      <c r="G77" s="21">
        <f t="shared" si="9"/>
        <v>15</v>
      </c>
      <c r="H77" s="21">
        <f t="shared" si="10"/>
        <v>712</v>
      </c>
      <c r="I77" s="21">
        <v>491</v>
      </c>
    </row>
    <row r="78" spans="1:9" x14ac:dyDescent="0.3">
      <c r="A78" s="19" t="s">
        <v>136</v>
      </c>
      <c r="B78" t="s">
        <v>25</v>
      </c>
      <c r="C78" s="13">
        <v>2079</v>
      </c>
      <c r="D78" s="22" t="s">
        <v>57</v>
      </c>
      <c r="E78" s="23">
        <v>6</v>
      </c>
      <c r="F78" s="21">
        <v>0</v>
      </c>
      <c r="G78" s="21">
        <f t="shared" si="9"/>
        <v>0</v>
      </c>
      <c r="H78" s="21">
        <f t="shared" si="10"/>
        <v>0</v>
      </c>
      <c r="I78" s="21">
        <v>0</v>
      </c>
    </row>
    <row r="79" spans="1:9" x14ac:dyDescent="0.3">
      <c r="A79" s="19" t="s">
        <v>136</v>
      </c>
      <c r="B79" t="s">
        <v>25</v>
      </c>
      <c r="C79" s="13">
        <v>2079</v>
      </c>
      <c r="D79" s="22" t="s">
        <v>57</v>
      </c>
      <c r="E79" s="23">
        <v>7</v>
      </c>
      <c r="F79" s="21">
        <v>2</v>
      </c>
      <c r="G79" s="21">
        <f t="shared" si="9"/>
        <v>0</v>
      </c>
      <c r="H79" s="21">
        <f t="shared" si="10"/>
        <v>2</v>
      </c>
      <c r="I79" s="21">
        <v>3</v>
      </c>
    </row>
    <row r="80" spans="1:9" x14ac:dyDescent="0.3">
      <c r="A80" s="19" t="s">
        <v>136</v>
      </c>
      <c r="B80" t="s">
        <v>25</v>
      </c>
      <c r="C80" s="13">
        <v>2079</v>
      </c>
      <c r="D80" s="22" t="s">
        <v>57</v>
      </c>
      <c r="E80" s="23">
        <v>8</v>
      </c>
      <c r="F80" s="21">
        <v>2</v>
      </c>
      <c r="G80" s="21">
        <f t="shared" si="9"/>
        <v>0</v>
      </c>
      <c r="H80" s="21">
        <f t="shared" si="10"/>
        <v>2</v>
      </c>
      <c r="I80" s="21">
        <v>4</v>
      </c>
    </row>
    <row r="81" spans="1:9" x14ac:dyDescent="0.3">
      <c r="A81" s="19" t="s">
        <v>136</v>
      </c>
      <c r="B81" t="s">
        <v>25</v>
      </c>
      <c r="C81" s="13">
        <v>2079</v>
      </c>
      <c r="D81" s="22" t="s">
        <v>57</v>
      </c>
      <c r="E81" s="23">
        <v>9</v>
      </c>
      <c r="F81" s="21">
        <v>17</v>
      </c>
      <c r="G81" s="21">
        <f t="shared" si="9"/>
        <v>0</v>
      </c>
      <c r="H81" s="21">
        <f t="shared" si="10"/>
        <v>17</v>
      </c>
      <c r="I81" s="21">
        <v>8</v>
      </c>
    </row>
    <row r="82" spans="1:9" x14ac:dyDescent="0.3">
      <c r="A82" s="19" t="s">
        <v>136</v>
      </c>
      <c r="B82" t="s">
        <v>25</v>
      </c>
      <c r="C82" s="13">
        <v>6065</v>
      </c>
      <c r="D82" s="22" t="s">
        <v>61</v>
      </c>
      <c r="E82" s="23">
        <v>1</v>
      </c>
      <c r="F82" s="21">
        <v>971</v>
      </c>
      <c r="G82" s="25">
        <f>ROUND(F82/$F$161*324,0)+1</f>
        <v>21</v>
      </c>
      <c r="H82" s="21">
        <f t="shared" si="10"/>
        <v>992</v>
      </c>
      <c r="I82" s="21">
        <v>499</v>
      </c>
    </row>
    <row r="83" spans="1:9" x14ac:dyDescent="0.3">
      <c r="A83" s="19" t="s">
        <v>136</v>
      </c>
      <c r="B83" t="s">
        <v>25</v>
      </c>
      <c r="C83" s="13">
        <v>6065</v>
      </c>
      <c r="D83" s="22" t="s">
        <v>61</v>
      </c>
      <c r="E83" s="23">
        <v>2</v>
      </c>
      <c r="F83" s="21">
        <v>718</v>
      </c>
      <c r="G83" s="21">
        <f t="shared" ref="G83:G114" si="11">ROUND(F83/$F$161*324,0)</f>
        <v>15</v>
      </c>
      <c r="H83" s="21">
        <f t="shared" si="10"/>
        <v>733</v>
      </c>
      <c r="I83" s="21">
        <v>526</v>
      </c>
    </row>
    <row r="84" spans="1:9" x14ac:dyDescent="0.3">
      <c r="A84" s="19" t="s">
        <v>136</v>
      </c>
      <c r="B84" t="s">
        <v>25</v>
      </c>
      <c r="C84" s="13">
        <v>2098</v>
      </c>
      <c r="D84" s="22" t="s">
        <v>68</v>
      </c>
      <c r="E84" s="23">
        <v>6</v>
      </c>
      <c r="F84" s="21">
        <v>101</v>
      </c>
      <c r="G84" s="21">
        <f t="shared" si="11"/>
        <v>2</v>
      </c>
      <c r="H84" s="21">
        <f t="shared" si="10"/>
        <v>103</v>
      </c>
      <c r="I84" s="21">
        <v>2</v>
      </c>
    </row>
    <row r="85" spans="1:9" x14ac:dyDescent="0.3">
      <c r="A85" s="19" t="s">
        <v>136</v>
      </c>
      <c r="B85" t="s">
        <v>25</v>
      </c>
      <c r="C85" s="13">
        <v>2098</v>
      </c>
      <c r="D85" s="22" t="s">
        <v>68</v>
      </c>
      <c r="E85" s="24" t="s">
        <v>69</v>
      </c>
      <c r="F85" s="21">
        <v>4</v>
      </c>
      <c r="G85" s="21">
        <f t="shared" si="11"/>
        <v>0</v>
      </c>
      <c r="H85" s="21">
        <f t="shared" si="10"/>
        <v>4</v>
      </c>
      <c r="I85" s="21">
        <v>17</v>
      </c>
    </row>
    <row r="86" spans="1:9" x14ac:dyDescent="0.3">
      <c r="A86" s="19" t="s">
        <v>136</v>
      </c>
      <c r="B86" t="s">
        <v>25</v>
      </c>
      <c r="C86" s="13">
        <v>2080</v>
      </c>
      <c r="D86" s="22" t="s">
        <v>77</v>
      </c>
      <c r="E86" s="23">
        <v>1</v>
      </c>
      <c r="F86" s="21">
        <v>216</v>
      </c>
      <c r="G86" s="21">
        <f t="shared" si="11"/>
        <v>5</v>
      </c>
      <c r="H86" s="21">
        <f t="shared" si="10"/>
        <v>221</v>
      </c>
      <c r="I86" s="21">
        <v>0</v>
      </c>
    </row>
    <row r="87" spans="1:9" x14ac:dyDescent="0.3">
      <c r="A87" s="19" t="s">
        <v>136</v>
      </c>
      <c r="B87" t="s">
        <v>25</v>
      </c>
      <c r="C87" s="13">
        <v>2080</v>
      </c>
      <c r="D87" s="22" t="s">
        <v>77</v>
      </c>
      <c r="E87" s="23">
        <v>2</v>
      </c>
      <c r="F87" s="21">
        <v>203</v>
      </c>
      <c r="G87" s="21">
        <f t="shared" si="11"/>
        <v>4</v>
      </c>
      <c r="H87" s="21">
        <f t="shared" si="10"/>
        <v>207</v>
      </c>
      <c r="I87" s="21">
        <v>0</v>
      </c>
    </row>
    <row r="88" spans="1:9" x14ac:dyDescent="0.3">
      <c r="A88" s="19" t="s">
        <v>136</v>
      </c>
      <c r="B88" t="s">
        <v>25</v>
      </c>
      <c r="C88" s="13">
        <v>2080</v>
      </c>
      <c r="D88" s="22" t="s">
        <v>77</v>
      </c>
      <c r="E88" s="23">
        <v>3</v>
      </c>
      <c r="F88" s="21">
        <v>212</v>
      </c>
      <c r="G88" s="21">
        <f t="shared" si="11"/>
        <v>4</v>
      </c>
      <c r="H88" s="21">
        <f t="shared" si="10"/>
        <v>216</v>
      </c>
      <c r="I88" s="21">
        <v>0</v>
      </c>
    </row>
    <row r="89" spans="1:9" x14ac:dyDescent="0.3">
      <c r="A89" s="19" t="s">
        <v>136</v>
      </c>
      <c r="B89" t="s">
        <v>25</v>
      </c>
      <c r="C89" s="13">
        <v>2081</v>
      </c>
      <c r="D89" s="22" t="s">
        <v>116</v>
      </c>
      <c r="E89" s="23">
        <v>11</v>
      </c>
      <c r="F89" s="21">
        <v>0</v>
      </c>
      <c r="G89" s="21">
        <f t="shared" si="11"/>
        <v>0</v>
      </c>
      <c r="H89" s="21">
        <f t="shared" si="10"/>
        <v>0</v>
      </c>
      <c r="I89" s="21">
        <v>7</v>
      </c>
    </row>
    <row r="90" spans="1:9" x14ac:dyDescent="0.3">
      <c r="A90" s="19" t="s">
        <v>136</v>
      </c>
      <c r="B90" t="s">
        <v>25</v>
      </c>
      <c r="C90" s="13">
        <v>2081</v>
      </c>
      <c r="D90" s="22" t="s">
        <v>116</v>
      </c>
      <c r="E90" s="23">
        <v>12</v>
      </c>
      <c r="F90" s="21">
        <v>0</v>
      </c>
      <c r="G90" s="21">
        <f t="shared" si="11"/>
        <v>0</v>
      </c>
      <c r="H90" s="21">
        <f t="shared" si="10"/>
        <v>0</v>
      </c>
      <c r="I90" s="21">
        <v>4</v>
      </c>
    </row>
    <row r="91" spans="1:9" x14ac:dyDescent="0.3">
      <c r="A91" s="19" t="s">
        <v>136</v>
      </c>
      <c r="B91" t="s">
        <v>25</v>
      </c>
      <c r="C91" s="13">
        <v>2081</v>
      </c>
      <c r="D91" s="22" t="s">
        <v>116</v>
      </c>
      <c r="E91" s="23">
        <v>13</v>
      </c>
      <c r="F91" s="21">
        <v>0</v>
      </c>
      <c r="G91" s="21">
        <f t="shared" si="11"/>
        <v>0</v>
      </c>
      <c r="H91" s="21">
        <f t="shared" si="10"/>
        <v>0</v>
      </c>
      <c r="I91" s="21">
        <v>0</v>
      </c>
    </row>
    <row r="92" spans="1:9" x14ac:dyDescent="0.3">
      <c r="A92" s="19" t="s">
        <v>136</v>
      </c>
      <c r="B92" t="s">
        <v>25</v>
      </c>
      <c r="C92" s="13">
        <v>2081</v>
      </c>
      <c r="D92" s="22" t="s">
        <v>116</v>
      </c>
      <c r="E92" s="23">
        <v>14</v>
      </c>
      <c r="F92" s="21">
        <v>0</v>
      </c>
      <c r="G92" s="21">
        <f t="shared" si="11"/>
        <v>0</v>
      </c>
      <c r="H92" s="21">
        <f t="shared" si="10"/>
        <v>0</v>
      </c>
      <c r="I92" s="21">
        <v>0</v>
      </c>
    </row>
    <row r="93" spans="1:9" x14ac:dyDescent="0.3">
      <c r="A93" s="19" t="s">
        <v>136</v>
      </c>
      <c r="B93" t="s">
        <v>25</v>
      </c>
      <c r="C93" s="13">
        <v>2081</v>
      </c>
      <c r="D93" s="22" t="s">
        <v>116</v>
      </c>
      <c r="E93" s="23">
        <v>15</v>
      </c>
      <c r="F93" s="21">
        <v>0</v>
      </c>
      <c r="G93" s="21">
        <f t="shared" si="11"/>
        <v>0</v>
      </c>
      <c r="H93" s="21">
        <f t="shared" si="10"/>
        <v>0</v>
      </c>
      <c r="I93" s="21">
        <v>5</v>
      </c>
    </row>
    <row r="94" spans="1:9" x14ac:dyDescent="0.3">
      <c r="A94" s="19" t="s">
        <v>136</v>
      </c>
      <c r="B94" t="s">
        <v>25</v>
      </c>
      <c r="C94" s="13">
        <v>2081</v>
      </c>
      <c r="D94" s="22" t="s">
        <v>116</v>
      </c>
      <c r="E94" s="23">
        <v>16</v>
      </c>
      <c r="F94" s="21">
        <v>0</v>
      </c>
      <c r="G94" s="21">
        <f t="shared" si="11"/>
        <v>0</v>
      </c>
      <c r="H94" s="21">
        <f t="shared" si="10"/>
        <v>0</v>
      </c>
      <c r="I94" s="21">
        <v>4</v>
      </c>
    </row>
    <row r="95" spans="1:9" x14ac:dyDescent="0.3">
      <c r="A95" s="19" t="s">
        <v>136</v>
      </c>
      <c r="B95" t="s">
        <v>25</v>
      </c>
      <c r="C95" s="13">
        <v>2081</v>
      </c>
      <c r="D95" s="22" t="s">
        <v>116</v>
      </c>
      <c r="E95" s="23">
        <v>17</v>
      </c>
      <c r="F95" s="21">
        <v>0</v>
      </c>
      <c r="G95" s="21">
        <f t="shared" si="11"/>
        <v>0</v>
      </c>
      <c r="H95" s="21">
        <f t="shared" si="10"/>
        <v>0</v>
      </c>
      <c r="I95" s="21">
        <v>9</v>
      </c>
    </row>
    <row r="96" spans="1:9" x14ac:dyDescent="0.3">
      <c r="A96" s="19" t="s">
        <v>136</v>
      </c>
      <c r="B96" t="s">
        <v>25</v>
      </c>
      <c r="C96" s="13">
        <v>2081</v>
      </c>
      <c r="D96" s="22" t="s">
        <v>116</v>
      </c>
      <c r="E96" s="23">
        <v>18</v>
      </c>
      <c r="F96" s="21">
        <v>0</v>
      </c>
      <c r="G96" s="21">
        <f t="shared" si="11"/>
        <v>0</v>
      </c>
      <c r="H96" s="21">
        <f t="shared" si="10"/>
        <v>0</v>
      </c>
      <c r="I96" s="21">
        <v>9</v>
      </c>
    </row>
    <row r="97" spans="1:9" x14ac:dyDescent="0.3">
      <c r="A97" s="19" t="s">
        <v>136</v>
      </c>
      <c r="B97" t="s">
        <v>25</v>
      </c>
      <c r="C97" s="13">
        <v>2092</v>
      </c>
      <c r="D97" s="22" t="s">
        <v>117</v>
      </c>
      <c r="E97" s="23">
        <v>3</v>
      </c>
      <c r="F97" s="21">
        <v>5</v>
      </c>
      <c r="G97" s="21">
        <f t="shared" si="11"/>
        <v>0</v>
      </c>
      <c r="H97" s="21">
        <f t="shared" si="10"/>
        <v>5</v>
      </c>
      <c r="I97" s="21">
        <v>11</v>
      </c>
    </row>
    <row r="98" spans="1:9" x14ac:dyDescent="0.3">
      <c r="A98" s="19" t="s">
        <v>136</v>
      </c>
      <c r="B98" t="s">
        <v>25</v>
      </c>
      <c r="C98" s="13">
        <v>2094</v>
      </c>
      <c r="D98" s="22" t="s">
        <v>84</v>
      </c>
      <c r="E98" s="23">
        <v>1</v>
      </c>
      <c r="F98" s="21">
        <v>47</v>
      </c>
      <c r="G98" s="21">
        <f t="shared" si="11"/>
        <v>1</v>
      </c>
      <c r="H98" s="21">
        <f t="shared" si="10"/>
        <v>48</v>
      </c>
      <c r="I98" s="21">
        <v>0</v>
      </c>
    </row>
    <row r="99" spans="1:9" x14ac:dyDescent="0.3">
      <c r="A99" s="19" t="s">
        <v>136</v>
      </c>
      <c r="B99" t="s">
        <v>25</v>
      </c>
      <c r="C99" s="13">
        <v>2094</v>
      </c>
      <c r="D99" s="22" t="s">
        <v>84</v>
      </c>
      <c r="E99" s="23">
        <v>2</v>
      </c>
      <c r="F99" s="21">
        <v>49</v>
      </c>
      <c r="G99" s="21">
        <f t="shared" si="11"/>
        <v>1</v>
      </c>
      <c r="H99" s="21">
        <f t="shared" si="10"/>
        <v>50</v>
      </c>
      <c r="I99" s="21">
        <v>0</v>
      </c>
    </row>
    <row r="100" spans="1:9" x14ac:dyDescent="0.3">
      <c r="A100" s="19" t="s">
        <v>136</v>
      </c>
      <c r="B100" t="s">
        <v>25</v>
      </c>
      <c r="C100" s="13">
        <v>2094</v>
      </c>
      <c r="D100" s="22" t="s">
        <v>84</v>
      </c>
      <c r="E100" s="23">
        <v>3</v>
      </c>
      <c r="F100" s="21">
        <v>365</v>
      </c>
      <c r="G100" s="21">
        <f t="shared" si="11"/>
        <v>8</v>
      </c>
      <c r="H100" s="21">
        <f t="shared" si="10"/>
        <v>373</v>
      </c>
      <c r="I100" s="21">
        <v>0</v>
      </c>
    </row>
    <row r="101" spans="1:9" x14ac:dyDescent="0.3">
      <c r="A101" s="19" t="s">
        <v>136</v>
      </c>
      <c r="B101" t="s">
        <v>25</v>
      </c>
      <c r="C101" s="13">
        <v>56151</v>
      </c>
      <c r="D101" s="22" t="s">
        <v>118</v>
      </c>
      <c r="E101" s="23">
        <v>1</v>
      </c>
      <c r="F101" s="21">
        <v>16</v>
      </c>
      <c r="G101" s="21">
        <f t="shared" si="11"/>
        <v>0</v>
      </c>
      <c r="H101" s="21">
        <f t="shared" si="10"/>
        <v>16</v>
      </c>
      <c r="I101" s="21">
        <v>4</v>
      </c>
    </row>
    <row r="102" spans="1:9" x14ac:dyDescent="0.3">
      <c r="A102" s="19" t="s">
        <v>136</v>
      </c>
      <c r="B102" t="s">
        <v>25</v>
      </c>
      <c r="C102" s="13">
        <v>56151</v>
      </c>
      <c r="D102" s="22" t="s">
        <v>118</v>
      </c>
      <c r="E102" s="23">
        <v>2</v>
      </c>
      <c r="F102" s="21">
        <v>17</v>
      </c>
      <c r="G102" s="21">
        <f t="shared" si="11"/>
        <v>0</v>
      </c>
      <c r="H102" s="21">
        <f t="shared" ref="H102:H133" si="12">SUM(F102+G102)</f>
        <v>17</v>
      </c>
      <c r="I102" s="21">
        <v>4</v>
      </c>
    </row>
    <row r="103" spans="1:9" x14ac:dyDescent="0.3">
      <c r="A103" s="19" t="s">
        <v>136</v>
      </c>
      <c r="B103" t="s">
        <v>25</v>
      </c>
      <c r="C103" s="13">
        <v>56151</v>
      </c>
      <c r="D103" s="22" t="s">
        <v>118</v>
      </c>
      <c r="E103" s="23">
        <v>3</v>
      </c>
      <c r="F103" s="21">
        <v>16</v>
      </c>
      <c r="G103" s="21">
        <f t="shared" si="11"/>
        <v>0</v>
      </c>
      <c r="H103" s="21">
        <f t="shared" si="12"/>
        <v>16</v>
      </c>
      <c r="I103" s="21">
        <v>3</v>
      </c>
    </row>
    <row r="104" spans="1:9" x14ac:dyDescent="0.3">
      <c r="A104" s="19" t="s">
        <v>98</v>
      </c>
      <c r="B104" t="s">
        <v>105</v>
      </c>
      <c r="C104" s="13">
        <v>2161</v>
      </c>
      <c r="D104" s="22" t="s">
        <v>62</v>
      </c>
      <c r="E104" s="23">
        <v>3</v>
      </c>
      <c r="F104" s="21">
        <v>36</v>
      </c>
      <c r="G104" s="21">
        <f t="shared" si="11"/>
        <v>1</v>
      </c>
      <c r="H104" s="21">
        <f t="shared" si="12"/>
        <v>37</v>
      </c>
      <c r="I104" s="21">
        <v>0</v>
      </c>
    </row>
    <row r="105" spans="1:9" x14ac:dyDescent="0.3">
      <c r="A105" s="19" t="s">
        <v>98</v>
      </c>
      <c r="B105" t="s">
        <v>105</v>
      </c>
      <c r="C105" s="13">
        <v>2161</v>
      </c>
      <c r="D105" s="22" t="s">
        <v>62</v>
      </c>
      <c r="E105" s="23">
        <v>4</v>
      </c>
      <c r="F105" s="21">
        <v>53</v>
      </c>
      <c r="G105" s="21">
        <f t="shared" si="11"/>
        <v>1</v>
      </c>
      <c r="H105" s="21">
        <f t="shared" si="12"/>
        <v>54</v>
      </c>
      <c r="I105" s="21">
        <v>0</v>
      </c>
    </row>
    <row r="106" spans="1:9" x14ac:dyDescent="0.3">
      <c r="A106" s="19" t="s">
        <v>98</v>
      </c>
      <c r="B106" t="s">
        <v>105</v>
      </c>
      <c r="C106" s="13">
        <v>2161</v>
      </c>
      <c r="D106" s="22" t="s">
        <v>62</v>
      </c>
      <c r="E106" s="23">
        <v>5</v>
      </c>
      <c r="F106" s="21">
        <v>108</v>
      </c>
      <c r="G106" s="21">
        <f t="shared" si="11"/>
        <v>2</v>
      </c>
      <c r="H106" s="21">
        <f t="shared" si="12"/>
        <v>110</v>
      </c>
      <c r="I106" s="21">
        <v>0</v>
      </c>
    </row>
    <row r="107" spans="1:9" x14ac:dyDescent="0.3">
      <c r="A107" s="19" t="s">
        <v>98</v>
      </c>
      <c r="B107" t="s">
        <v>105</v>
      </c>
      <c r="C107" s="13">
        <v>2161</v>
      </c>
      <c r="D107" s="22" t="s">
        <v>62</v>
      </c>
      <c r="E107" s="24" t="s">
        <v>63</v>
      </c>
      <c r="F107" s="21">
        <v>10</v>
      </c>
      <c r="G107" s="21">
        <f t="shared" si="11"/>
        <v>0</v>
      </c>
      <c r="H107" s="21">
        <f t="shared" si="12"/>
        <v>10</v>
      </c>
      <c r="I107" s="21">
        <v>31</v>
      </c>
    </row>
    <row r="108" spans="1:9" x14ac:dyDescent="0.3">
      <c r="A108" s="19" t="s">
        <v>98</v>
      </c>
      <c r="B108" t="s">
        <v>105</v>
      </c>
      <c r="C108" s="13">
        <v>2161</v>
      </c>
      <c r="D108" s="22" t="s">
        <v>62</v>
      </c>
      <c r="E108" s="24" t="s">
        <v>64</v>
      </c>
      <c r="F108" s="21">
        <v>9</v>
      </c>
      <c r="G108" s="21">
        <f t="shared" si="11"/>
        <v>0</v>
      </c>
      <c r="H108" s="21">
        <f t="shared" si="12"/>
        <v>9</v>
      </c>
      <c r="I108" s="21">
        <v>28</v>
      </c>
    </row>
    <row r="109" spans="1:9" x14ac:dyDescent="0.3">
      <c r="A109" s="19" t="s">
        <v>98</v>
      </c>
      <c r="B109" t="s">
        <v>105</v>
      </c>
      <c r="C109" s="13">
        <v>6195</v>
      </c>
      <c r="D109" s="22" t="s">
        <v>119</v>
      </c>
      <c r="E109" s="23">
        <v>1</v>
      </c>
      <c r="F109" s="21">
        <v>216</v>
      </c>
      <c r="G109" s="21">
        <f t="shared" si="11"/>
        <v>5</v>
      </c>
      <c r="H109" s="21">
        <f t="shared" si="12"/>
        <v>221</v>
      </c>
      <c r="I109" s="21">
        <v>307</v>
      </c>
    </row>
    <row r="110" spans="1:9" x14ac:dyDescent="0.3">
      <c r="A110" s="19" t="s">
        <v>98</v>
      </c>
      <c r="B110" t="s">
        <v>105</v>
      </c>
      <c r="C110" s="13">
        <v>6195</v>
      </c>
      <c r="D110" s="22" t="s">
        <v>119</v>
      </c>
      <c r="E110" s="23">
        <v>2</v>
      </c>
      <c r="F110" s="21">
        <v>281</v>
      </c>
      <c r="G110" s="21">
        <f t="shared" si="11"/>
        <v>6</v>
      </c>
      <c r="H110" s="21">
        <f t="shared" si="12"/>
        <v>287</v>
      </c>
      <c r="I110" s="21">
        <v>284</v>
      </c>
    </row>
    <row r="111" spans="1:9" x14ac:dyDescent="0.3">
      <c r="A111" s="19" t="s">
        <v>98</v>
      </c>
      <c r="B111" t="s">
        <v>105</v>
      </c>
      <c r="C111" s="13">
        <v>6195</v>
      </c>
      <c r="D111" s="22" t="s">
        <v>119</v>
      </c>
      <c r="E111" s="24" t="s">
        <v>59</v>
      </c>
      <c r="F111" s="21">
        <v>1</v>
      </c>
      <c r="G111" s="21">
        <f t="shared" si="11"/>
        <v>0</v>
      </c>
      <c r="H111" s="21">
        <f t="shared" si="12"/>
        <v>1</v>
      </c>
      <c r="I111" s="25">
        <v>7</v>
      </c>
    </row>
    <row r="112" spans="1:9" x14ac:dyDescent="0.3">
      <c r="A112" s="19" t="s">
        <v>98</v>
      </c>
      <c r="B112" t="s">
        <v>105</v>
      </c>
      <c r="C112" s="13">
        <v>6195</v>
      </c>
      <c r="D112" s="22" t="s">
        <v>119</v>
      </c>
      <c r="E112" s="24" t="s">
        <v>60</v>
      </c>
      <c r="F112" s="21">
        <v>1</v>
      </c>
      <c r="G112" s="21">
        <f t="shared" si="11"/>
        <v>0</v>
      </c>
      <c r="H112" s="21">
        <f t="shared" si="12"/>
        <v>1</v>
      </c>
      <c r="I112" s="25">
        <v>6</v>
      </c>
    </row>
    <row r="113" spans="1:9" x14ac:dyDescent="0.3">
      <c r="A113" s="19" t="s">
        <v>98</v>
      </c>
      <c r="B113" t="s">
        <v>105</v>
      </c>
      <c r="C113" s="13">
        <v>6195</v>
      </c>
      <c r="D113" s="22" t="s">
        <v>119</v>
      </c>
      <c r="E113" s="24" t="s">
        <v>65</v>
      </c>
      <c r="F113" s="21">
        <v>1</v>
      </c>
      <c r="G113" s="21">
        <f t="shared" si="11"/>
        <v>0</v>
      </c>
      <c r="H113" s="21">
        <f t="shared" si="12"/>
        <v>1</v>
      </c>
      <c r="I113" s="25">
        <v>11</v>
      </c>
    </row>
    <row r="114" spans="1:9" x14ac:dyDescent="0.3">
      <c r="A114" s="19" t="s">
        <v>98</v>
      </c>
      <c r="B114" t="s">
        <v>105</v>
      </c>
      <c r="C114" s="13">
        <v>6195</v>
      </c>
      <c r="D114" s="22" t="s">
        <v>119</v>
      </c>
      <c r="E114" s="24" t="s">
        <v>66</v>
      </c>
      <c r="F114" s="21">
        <v>1</v>
      </c>
      <c r="G114" s="21">
        <f t="shared" si="11"/>
        <v>0</v>
      </c>
      <c r="H114" s="21">
        <f t="shared" si="12"/>
        <v>1</v>
      </c>
      <c r="I114" s="25">
        <v>10</v>
      </c>
    </row>
    <row r="115" spans="1:9" x14ac:dyDescent="0.3">
      <c r="A115" s="19" t="s">
        <v>98</v>
      </c>
      <c r="B115" t="s">
        <v>105</v>
      </c>
      <c r="C115" s="13">
        <v>7903</v>
      </c>
      <c r="D115" s="22" t="s">
        <v>120</v>
      </c>
      <c r="E115" s="24" t="s">
        <v>70</v>
      </c>
      <c r="F115" s="21">
        <v>3</v>
      </c>
      <c r="G115" s="21">
        <f t="shared" ref="G115:G141" si="13">ROUND(F115/$F$161*324,0)</f>
        <v>0</v>
      </c>
      <c r="H115" s="21">
        <f t="shared" si="12"/>
        <v>3</v>
      </c>
      <c r="I115" s="21">
        <v>3</v>
      </c>
    </row>
    <row r="116" spans="1:9" x14ac:dyDescent="0.3">
      <c r="A116" s="19" t="s">
        <v>98</v>
      </c>
      <c r="B116" t="s">
        <v>105</v>
      </c>
      <c r="C116" s="13">
        <v>7903</v>
      </c>
      <c r="D116" s="22" t="s">
        <v>120</v>
      </c>
      <c r="E116" s="24" t="s">
        <v>71</v>
      </c>
      <c r="F116" s="21">
        <v>5</v>
      </c>
      <c r="G116" s="21">
        <f t="shared" si="13"/>
        <v>0</v>
      </c>
      <c r="H116" s="21">
        <f t="shared" si="12"/>
        <v>5</v>
      </c>
      <c r="I116" s="21">
        <v>4</v>
      </c>
    </row>
    <row r="117" spans="1:9" x14ac:dyDescent="0.3">
      <c r="A117" s="19" t="s">
        <v>98</v>
      </c>
      <c r="B117" t="s">
        <v>105</v>
      </c>
      <c r="C117" s="13">
        <v>7903</v>
      </c>
      <c r="D117" s="22" t="s">
        <v>120</v>
      </c>
      <c r="E117" s="24" t="s">
        <v>72</v>
      </c>
      <c r="F117" s="21">
        <v>5</v>
      </c>
      <c r="G117" s="21">
        <f t="shared" si="13"/>
        <v>0</v>
      </c>
      <c r="H117" s="21">
        <f t="shared" si="12"/>
        <v>5</v>
      </c>
      <c r="I117" s="21">
        <v>4</v>
      </c>
    </row>
    <row r="118" spans="1:9" x14ac:dyDescent="0.3">
      <c r="A118" s="19" t="s">
        <v>98</v>
      </c>
      <c r="B118" t="s">
        <v>105</v>
      </c>
      <c r="C118" s="13">
        <v>7903</v>
      </c>
      <c r="D118" s="22" t="s">
        <v>120</v>
      </c>
      <c r="E118" s="24" t="s">
        <v>73</v>
      </c>
      <c r="F118" s="21">
        <v>5</v>
      </c>
      <c r="G118" s="21">
        <f t="shared" si="13"/>
        <v>0</v>
      </c>
      <c r="H118" s="21">
        <f t="shared" si="12"/>
        <v>5</v>
      </c>
      <c r="I118" s="21">
        <v>3</v>
      </c>
    </row>
    <row r="119" spans="1:9" x14ac:dyDescent="0.3">
      <c r="A119" s="19" t="s">
        <v>138</v>
      </c>
      <c r="B119" t="s">
        <v>23</v>
      </c>
      <c r="C119" s="13">
        <v>2122</v>
      </c>
      <c r="D119" s="22" t="s">
        <v>41</v>
      </c>
      <c r="E119" s="24" t="s">
        <v>42</v>
      </c>
      <c r="F119" s="21">
        <v>1</v>
      </c>
      <c r="G119" s="21">
        <f t="shared" si="13"/>
        <v>0</v>
      </c>
      <c r="H119" s="21">
        <f t="shared" si="12"/>
        <v>1</v>
      </c>
      <c r="I119" s="21">
        <v>0</v>
      </c>
    </row>
    <row r="120" spans="1:9" x14ac:dyDescent="0.3">
      <c r="A120" s="19" t="s">
        <v>138</v>
      </c>
      <c r="B120" t="s">
        <v>23</v>
      </c>
      <c r="C120" s="13">
        <v>2122</v>
      </c>
      <c r="D120" s="22" t="s">
        <v>41</v>
      </c>
      <c r="E120" s="24" t="s">
        <v>43</v>
      </c>
      <c r="F120" s="21">
        <v>0</v>
      </c>
      <c r="G120" s="21">
        <f t="shared" si="13"/>
        <v>0</v>
      </c>
      <c r="H120" s="21">
        <f t="shared" si="12"/>
        <v>0</v>
      </c>
      <c r="I120" s="21">
        <v>0</v>
      </c>
    </row>
    <row r="121" spans="1:9" x14ac:dyDescent="0.3">
      <c r="A121" s="19" t="s">
        <v>138</v>
      </c>
      <c r="B121" t="s">
        <v>23</v>
      </c>
      <c r="C121" s="13">
        <v>2122</v>
      </c>
      <c r="D121" s="22" t="s">
        <v>41</v>
      </c>
      <c r="E121" s="24" t="s">
        <v>44</v>
      </c>
      <c r="F121" s="21">
        <v>0</v>
      </c>
      <c r="G121" s="21">
        <f t="shared" si="13"/>
        <v>0</v>
      </c>
      <c r="H121" s="21">
        <f t="shared" si="12"/>
        <v>0</v>
      </c>
      <c r="I121" s="21">
        <v>4</v>
      </c>
    </row>
    <row r="122" spans="1:9" x14ac:dyDescent="0.3">
      <c r="A122" s="19" t="s">
        <v>138</v>
      </c>
      <c r="B122" t="s">
        <v>23</v>
      </c>
      <c r="C122" s="13">
        <v>2122</v>
      </c>
      <c r="D122" s="22" t="s">
        <v>41</v>
      </c>
      <c r="E122" s="24" t="s">
        <v>45</v>
      </c>
      <c r="F122" s="21">
        <v>0</v>
      </c>
      <c r="G122" s="21">
        <f t="shared" si="13"/>
        <v>0</v>
      </c>
      <c r="H122" s="21">
        <f t="shared" si="12"/>
        <v>0</v>
      </c>
      <c r="I122" s="21">
        <v>4</v>
      </c>
    </row>
    <row r="123" spans="1:9" x14ac:dyDescent="0.3">
      <c r="A123" s="29" t="s">
        <v>99</v>
      </c>
      <c r="B123" t="s">
        <v>24</v>
      </c>
      <c r="C123" s="13">
        <v>2123</v>
      </c>
      <c r="D123" s="22" t="s">
        <v>121</v>
      </c>
      <c r="E123" s="23">
        <v>6</v>
      </c>
      <c r="F123" s="21">
        <v>3</v>
      </c>
      <c r="G123" s="21">
        <f t="shared" si="13"/>
        <v>0</v>
      </c>
      <c r="H123" s="21">
        <f t="shared" si="12"/>
        <v>3</v>
      </c>
      <c r="I123" s="21">
        <v>0</v>
      </c>
    </row>
    <row r="124" spans="1:9" x14ac:dyDescent="0.3">
      <c r="A124" s="29" t="s">
        <v>99</v>
      </c>
      <c r="B124" t="s">
        <v>24</v>
      </c>
      <c r="C124" s="13">
        <v>2123</v>
      </c>
      <c r="D124" s="22" t="s">
        <v>121</v>
      </c>
      <c r="E124" s="23">
        <v>7</v>
      </c>
      <c r="F124" s="21">
        <v>18</v>
      </c>
      <c r="G124" s="21">
        <f t="shared" si="13"/>
        <v>0</v>
      </c>
      <c r="H124" s="21">
        <f t="shared" si="12"/>
        <v>18</v>
      </c>
      <c r="I124" s="21">
        <v>0</v>
      </c>
    </row>
    <row r="125" spans="1:9" x14ac:dyDescent="0.3">
      <c r="A125" s="29" t="s">
        <v>99</v>
      </c>
      <c r="B125" t="s">
        <v>24</v>
      </c>
      <c r="C125" s="13">
        <v>2123</v>
      </c>
      <c r="D125" s="22" t="s">
        <v>121</v>
      </c>
      <c r="E125" s="23">
        <v>8</v>
      </c>
      <c r="F125" s="21">
        <v>1</v>
      </c>
      <c r="G125" s="21">
        <f t="shared" si="13"/>
        <v>0</v>
      </c>
      <c r="H125" s="21">
        <f t="shared" si="12"/>
        <v>1</v>
      </c>
      <c r="I125" s="21">
        <v>0</v>
      </c>
    </row>
    <row r="126" spans="1:9" x14ac:dyDescent="0.3">
      <c r="A126" s="29" t="s">
        <v>99</v>
      </c>
      <c r="B126" t="s">
        <v>24</v>
      </c>
      <c r="C126" s="13">
        <v>55447</v>
      </c>
      <c r="D126" s="22" t="s">
        <v>122</v>
      </c>
      <c r="E126" s="24" t="s">
        <v>46</v>
      </c>
      <c r="F126" s="21">
        <v>1</v>
      </c>
      <c r="G126" s="21">
        <f t="shared" si="13"/>
        <v>0</v>
      </c>
      <c r="H126" s="21">
        <f t="shared" si="12"/>
        <v>1</v>
      </c>
      <c r="I126" s="21">
        <v>2</v>
      </c>
    </row>
    <row r="127" spans="1:9" x14ac:dyDescent="0.3">
      <c r="A127" s="29" t="s">
        <v>99</v>
      </c>
      <c r="B127" t="s">
        <v>24</v>
      </c>
      <c r="C127" s="13">
        <v>55447</v>
      </c>
      <c r="D127" s="22" t="s">
        <v>122</v>
      </c>
      <c r="E127" s="24" t="s">
        <v>47</v>
      </c>
      <c r="F127" s="21">
        <v>1</v>
      </c>
      <c r="G127" s="21">
        <f t="shared" si="13"/>
        <v>0</v>
      </c>
      <c r="H127" s="21">
        <f t="shared" si="12"/>
        <v>1</v>
      </c>
      <c r="I127" s="21">
        <v>2</v>
      </c>
    </row>
    <row r="128" spans="1:9" x14ac:dyDescent="0.3">
      <c r="A128" s="29" t="s">
        <v>99</v>
      </c>
      <c r="B128" t="s">
        <v>24</v>
      </c>
      <c r="C128" s="13">
        <v>55447</v>
      </c>
      <c r="D128" s="22" t="s">
        <v>122</v>
      </c>
      <c r="E128" s="24" t="s">
        <v>48</v>
      </c>
      <c r="F128" s="21">
        <v>2</v>
      </c>
      <c r="G128" s="21">
        <f t="shared" si="13"/>
        <v>0</v>
      </c>
      <c r="H128" s="21">
        <f t="shared" si="12"/>
        <v>2</v>
      </c>
      <c r="I128" s="21">
        <v>1</v>
      </c>
    </row>
    <row r="129" spans="1:9" x14ac:dyDescent="0.3">
      <c r="A129" s="29" t="s">
        <v>99</v>
      </c>
      <c r="B129" t="s">
        <v>24</v>
      </c>
      <c r="C129" s="13">
        <v>55447</v>
      </c>
      <c r="D129" s="22" t="s">
        <v>122</v>
      </c>
      <c r="E129" s="24" t="s">
        <v>49</v>
      </c>
      <c r="F129" s="21">
        <v>2</v>
      </c>
      <c r="G129" s="21">
        <f t="shared" si="13"/>
        <v>0</v>
      </c>
      <c r="H129" s="21">
        <f t="shared" si="12"/>
        <v>2</v>
      </c>
      <c r="I129" s="21">
        <v>0</v>
      </c>
    </row>
    <row r="130" spans="1:9" x14ac:dyDescent="0.3">
      <c r="A130" s="19" t="s">
        <v>100</v>
      </c>
      <c r="B130" t="s">
        <v>106</v>
      </c>
      <c r="C130" s="13">
        <v>6768</v>
      </c>
      <c r="D130" s="22" t="s">
        <v>85</v>
      </c>
      <c r="E130" s="23">
        <v>1</v>
      </c>
      <c r="F130" s="21">
        <v>385</v>
      </c>
      <c r="G130" s="21">
        <f t="shared" si="13"/>
        <v>8</v>
      </c>
      <c r="H130" s="21">
        <f t="shared" si="12"/>
        <v>393</v>
      </c>
      <c r="I130" s="21">
        <v>467</v>
      </c>
    </row>
    <row r="131" spans="1:9" x14ac:dyDescent="0.3">
      <c r="A131" s="19" t="s">
        <v>101</v>
      </c>
      <c r="B131" s="14" t="s">
        <v>107</v>
      </c>
      <c r="C131" s="13">
        <v>2076</v>
      </c>
      <c r="D131" s="22" t="s">
        <v>31</v>
      </c>
      <c r="E131" s="23">
        <v>1</v>
      </c>
      <c r="F131" s="21">
        <v>296</v>
      </c>
      <c r="G131" s="21">
        <f t="shared" si="13"/>
        <v>6</v>
      </c>
      <c r="H131" s="21">
        <f t="shared" si="12"/>
        <v>302</v>
      </c>
      <c r="I131" s="21">
        <v>0</v>
      </c>
    </row>
    <row r="132" spans="1:9" x14ac:dyDescent="0.3">
      <c r="A132" s="19" t="s">
        <v>101</v>
      </c>
      <c r="B132" s="14" t="s">
        <v>107</v>
      </c>
      <c r="C132" s="13">
        <v>6223</v>
      </c>
      <c r="D132" s="22" t="s">
        <v>123</v>
      </c>
      <c r="E132" s="23">
        <v>1</v>
      </c>
      <c r="F132" s="21">
        <v>2</v>
      </c>
      <c r="G132" s="21">
        <f t="shared" si="13"/>
        <v>0</v>
      </c>
      <c r="H132" s="21">
        <f t="shared" si="12"/>
        <v>2</v>
      </c>
      <c r="I132" s="25">
        <v>28</v>
      </c>
    </row>
    <row r="133" spans="1:9" x14ac:dyDescent="0.3">
      <c r="A133" s="19" t="s">
        <v>101</v>
      </c>
      <c r="B133" s="14" t="s">
        <v>107</v>
      </c>
      <c r="C133" s="13">
        <v>6223</v>
      </c>
      <c r="D133" s="22" t="s">
        <v>123</v>
      </c>
      <c r="E133" s="23">
        <v>2</v>
      </c>
      <c r="F133" s="21">
        <v>4</v>
      </c>
      <c r="G133" s="21">
        <f t="shared" si="13"/>
        <v>0</v>
      </c>
      <c r="H133" s="21">
        <f t="shared" si="12"/>
        <v>4</v>
      </c>
      <c r="I133" s="21">
        <v>25</v>
      </c>
    </row>
    <row r="134" spans="1:9" x14ac:dyDescent="0.3">
      <c r="A134" s="19" t="s">
        <v>101</v>
      </c>
      <c r="B134" s="14" t="s">
        <v>107</v>
      </c>
      <c r="C134" s="13">
        <v>6223</v>
      </c>
      <c r="D134" s="22" t="s">
        <v>123</v>
      </c>
      <c r="E134" s="24" t="s">
        <v>52</v>
      </c>
      <c r="F134" s="21">
        <v>6</v>
      </c>
      <c r="G134" s="21">
        <f t="shared" si="13"/>
        <v>0</v>
      </c>
      <c r="H134" s="21">
        <f t="shared" ref="H134:H159" si="14">SUM(F134+G134)</f>
        <v>6</v>
      </c>
      <c r="I134" s="21">
        <v>9</v>
      </c>
    </row>
    <row r="135" spans="1:9" x14ac:dyDescent="0.3">
      <c r="A135" s="19" t="s">
        <v>101</v>
      </c>
      <c r="B135" s="14" t="s">
        <v>107</v>
      </c>
      <c r="C135" s="13">
        <v>6223</v>
      </c>
      <c r="D135" s="22" t="s">
        <v>123</v>
      </c>
      <c r="E135" s="24" t="s">
        <v>53</v>
      </c>
      <c r="F135" s="21">
        <v>6</v>
      </c>
      <c r="G135" s="21">
        <f t="shared" si="13"/>
        <v>0</v>
      </c>
      <c r="H135" s="21">
        <f t="shared" si="14"/>
        <v>6</v>
      </c>
      <c r="I135" s="21">
        <v>8</v>
      </c>
    </row>
    <row r="136" spans="1:9" x14ac:dyDescent="0.3">
      <c r="A136" s="19" t="s">
        <v>101</v>
      </c>
      <c r="B136" s="14" t="s">
        <v>107</v>
      </c>
      <c r="C136" s="13">
        <v>6223</v>
      </c>
      <c r="D136" s="22" t="s">
        <v>123</v>
      </c>
      <c r="E136" s="24" t="s">
        <v>54</v>
      </c>
      <c r="F136" s="21">
        <v>5</v>
      </c>
      <c r="G136" s="21">
        <f t="shared" si="13"/>
        <v>0</v>
      </c>
      <c r="H136" s="21">
        <f t="shared" si="14"/>
        <v>5</v>
      </c>
      <c r="I136" s="21">
        <v>8</v>
      </c>
    </row>
    <row r="137" spans="1:9" x14ac:dyDescent="0.3">
      <c r="A137" s="19" t="s">
        <v>101</v>
      </c>
      <c r="B137" s="14" t="s">
        <v>107</v>
      </c>
      <c r="C137" s="13">
        <v>6223</v>
      </c>
      <c r="D137" s="22" t="s">
        <v>123</v>
      </c>
      <c r="E137" s="24" t="s">
        <v>55</v>
      </c>
      <c r="F137" s="21">
        <v>5</v>
      </c>
      <c r="G137" s="21">
        <f t="shared" si="13"/>
        <v>0</v>
      </c>
      <c r="H137" s="21">
        <f t="shared" si="14"/>
        <v>5</v>
      </c>
      <c r="I137" s="21">
        <v>8</v>
      </c>
    </row>
    <row r="138" spans="1:9" x14ac:dyDescent="0.3">
      <c r="A138" s="19" t="s">
        <v>101</v>
      </c>
      <c r="B138" s="14" t="s">
        <v>107</v>
      </c>
      <c r="C138" s="13">
        <v>7296</v>
      </c>
      <c r="D138" s="22" t="s">
        <v>124</v>
      </c>
      <c r="E138" s="23">
        <v>1</v>
      </c>
      <c r="F138" s="21">
        <v>7</v>
      </c>
      <c r="G138" s="21">
        <f t="shared" si="13"/>
        <v>0</v>
      </c>
      <c r="H138" s="21">
        <f t="shared" si="14"/>
        <v>7</v>
      </c>
      <c r="I138" s="21">
        <v>15</v>
      </c>
    </row>
    <row r="139" spans="1:9" x14ac:dyDescent="0.3">
      <c r="A139" s="19" t="s">
        <v>101</v>
      </c>
      <c r="B139" s="14" t="s">
        <v>107</v>
      </c>
      <c r="C139" s="13">
        <v>7296</v>
      </c>
      <c r="D139" s="22" t="s">
        <v>124</v>
      </c>
      <c r="E139" s="26" t="s">
        <v>87</v>
      </c>
      <c r="F139" s="21">
        <v>31</v>
      </c>
      <c r="G139" s="21">
        <f t="shared" si="13"/>
        <v>1</v>
      </c>
      <c r="H139" s="21">
        <f t="shared" si="14"/>
        <v>32</v>
      </c>
      <c r="I139" s="21">
        <v>22</v>
      </c>
    </row>
    <row r="140" spans="1:9" x14ac:dyDescent="0.3">
      <c r="A140" s="19" t="s">
        <v>101</v>
      </c>
      <c r="B140" s="14" t="s">
        <v>107</v>
      </c>
      <c r="C140" s="13">
        <v>7296</v>
      </c>
      <c r="D140" s="22" t="s">
        <v>124</v>
      </c>
      <c r="E140" s="26" t="s">
        <v>88</v>
      </c>
      <c r="F140" s="21">
        <v>33</v>
      </c>
      <c r="G140" s="21">
        <f t="shared" si="13"/>
        <v>1</v>
      </c>
      <c r="H140" s="21">
        <f t="shared" si="14"/>
        <v>34</v>
      </c>
      <c r="I140" s="21">
        <v>27</v>
      </c>
    </row>
    <row r="141" spans="1:9" x14ac:dyDescent="0.3">
      <c r="A141" s="19" t="s">
        <v>137</v>
      </c>
      <c r="B141" t="s">
        <v>109</v>
      </c>
      <c r="C141" s="13">
        <v>2132</v>
      </c>
      <c r="D141" s="22" t="s">
        <v>40</v>
      </c>
      <c r="E141" s="23">
        <v>3</v>
      </c>
      <c r="F141" s="21">
        <v>22</v>
      </c>
      <c r="G141" s="21">
        <f t="shared" si="13"/>
        <v>0</v>
      </c>
      <c r="H141" s="21">
        <f t="shared" si="14"/>
        <v>22</v>
      </c>
      <c r="I141" s="21">
        <v>0</v>
      </c>
    </row>
    <row r="142" spans="1:9" x14ac:dyDescent="0.3">
      <c r="A142" s="19" t="s">
        <v>102</v>
      </c>
      <c r="B142" t="s">
        <v>110</v>
      </c>
      <c r="C142" s="13">
        <v>2169</v>
      </c>
      <c r="D142" s="22" t="s">
        <v>125</v>
      </c>
      <c r="E142" s="23">
        <v>2</v>
      </c>
      <c r="F142" s="21">
        <v>71</v>
      </c>
      <c r="G142" s="21">
        <v>1</v>
      </c>
      <c r="H142" s="21">
        <f t="shared" si="14"/>
        <v>72</v>
      </c>
      <c r="I142" s="21">
        <v>0</v>
      </c>
    </row>
    <row r="143" spans="1:9" x14ac:dyDescent="0.3">
      <c r="A143" s="19" t="s">
        <v>102</v>
      </c>
      <c r="B143" t="s">
        <v>110</v>
      </c>
      <c r="C143" s="13">
        <v>7749</v>
      </c>
      <c r="D143" s="22" t="s">
        <v>126</v>
      </c>
      <c r="E143" s="23">
        <v>1</v>
      </c>
      <c r="F143" s="21">
        <v>16</v>
      </c>
      <c r="G143" s="21">
        <f>ROUND(F143/$F$161*324,0)</f>
        <v>0</v>
      </c>
      <c r="H143" s="21">
        <f t="shared" si="14"/>
        <v>16</v>
      </c>
      <c r="I143" s="21">
        <v>4</v>
      </c>
    </row>
    <row r="144" spans="1:9" x14ac:dyDescent="0.3">
      <c r="A144" s="19" t="s">
        <v>102</v>
      </c>
      <c r="B144" t="s">
        <v>110</v>
      </c>
      <c r="C144" s="13">
        <v>7848</v>
      </c>
      <c r="D144" s="22" t="s">
        <v>127</v>
      </c>
      <c r="E144" s="23">
        <v>1</v>
      </c>
      <c r="F144" s="21">
        <v>5</v>
      </c>
      <c r="G144" s="21">
        <f>ROUND(F144/$F$161*324,0)</f>
        <v>0</v>
      </c>
      <c r="H144" s="21">
        <f t="shared" si="14"/>
        <v>5</v>
      </c>
      <c r="I144" s="21">
        <v>3</v>
      </c>
    </row>
    <row r="145" spans="1:9" x14ac:dyDescent="0.3">
      <c r="A145" s="19" t="s">
        <v>102</v>
      </c>
      <c r="B145" t="s">
        <v>110</v>
      </c>
      <c r="C145" s="13">
        <v>7848</v>
      </c>
      <c r="D145" s="22" t="s">
        <v>127</v>
      </c>
      <c r="E145" s="23">
        <v>2</v>
      </c>
      <c r="F145" s="21">
        <v>8</v>
      </c>
      <c r="G145" s="21">
        <f>ROUND(F145/$F$161*324,0)</f>
        <v>0</v>
      </c>
      <c r="H145" s="21">
        <f t="shared" si="14"/>
        <v>8</v>
      </c>
      <c r="I145" s="21">
        <v>3</v>
      </c>
    </row>
    <row r="146" spans="1:9" x14ac:dyDescent="0.3">
      <c r="A146" s="19" t="s">
        <v>102</v>
      </c>
      <c r="B146" t="s">
        <v>110</v>
      </c>
      <c r="C146" s="13">
        <v>7848</v>
      </c>
      <c r="D146" s="22" t="s">
        <v>127</v>
      </c>
      <c r="E146" s="23">
        <v>3</v>
      </c>
      <c r="F146" s="21">
        <v>6</v>
      </c>
      <c r="G146" s="21">
        <f>ROUND(F146/$F$161*324,0)</f>
        <v>0</v>
      </c>
      <c r="H146" s="21">
        <f t="shared" si="14"/>
        <v>6</v>
      </c>
      <c r="I146" s="21">
        <v>2</v>
      </c>
    </row>
    <row r="147" spans="1:9" x14ac:dyDescent="0.3">
      <c r="A147" s="19" t="s">
        <v>102</v>
      </c>
      <c r="B147" t="s">
        <v>110</v>
      </c>
      <c r="C147" s="13">
        <v>2167</v>
      </c>
      <c r="D147" s="22" t="s">
        <v>128</v>
      </c>
      <c r="E147" s="23">
        <v>1</v>
      </c>
      <c r="F147" s="21">
        <v>717</v>
      </c>
      <c r="G147" s="21">
        <v>15</v>
      </c>
      <c r="H147" s="21">
        <f t="shared" si="14"/>
        <v>732</v>
      </c>
      <c r="I147" s="21">
        <v>1466</v>
      </c>
    </row>
    <row r="148" spans="1:9" x14ac:dyDescent="0.3">
      <c r="A148" s="19" t="s">
        <v>102</v>
      </c>
      <c r="B148" t="s">
        <v>110</v>
      </c>
      <c r="C148" s="13">
        <v>2167</v>
      </c>
      <c r="D148" s="22" t="s">
        <v>128</v>
      </c>
      <c r="E148" s="23">
        <v>2</v>
      </c>
      <c r="F148" s="21">
        <v>742</v>
      </c>
      <c r="G148" s="21">
        <v>16</v>
      </c>
      <c r="H148" s="21">
        <f t="shared" si="14"/>
        <v>758</v>
      </c>
      <c r="I148" s="21">
        <v>4700</v>
      </c>
    </row>
    <row r="149" spans="1:9" x14ac:dyDescent="0.3">
      <c r="A149" s="19" t="s">
        <v>102</v>
      </c>
      <c r="B149" t="s">
        <v>110</v>
      </c>
      <c r="C149" s="13">
        <v>7754</v>
      </c>
      <c r="D149" s="22" t="s">
        <v>129</v>
      </c>
      <c r="E149" s="23">
        <v>1</v>
      </c>
      <c r="F149" s="21">
        <v>2</v>
      </c>
      <c r="G149" s="21">
        <f t="shared" ref="G149:G154" si="15">ROUND(F149/$F$161*324,0)</f>
        <v>0</v>
      </c>
      <c r="H149" s="21">
        <f t="shared" si="14"/>
        <v>2</v>
      </c>
      <c r="I149" s="21">
        <v>0</v>
      </c>
    </row>
    <row r="150" spans="1:9" x14ac:dyDescent="0.3">
      <c r="A150" s="19" t="s">
        <v>102</v>
      </c>
      <c r="B150" t="s">
        <v>110</v>
      </c>
      <c r="C150" s="13">
        <v>7754</v>
      </c>
      <c r="D150" s="22" t="s">
        <v>129</v>
      </c>
      <c r="E150" s="23">
        <v>2</v>
      </c>
      <c r="F150" s="21">
        <v>3</v>
      </c>
      <c r="G150" s="21">
        <f t="shared" si="15"/>
        <v>0</v>
      </c>
      <c r="H150" s="21">
        <f t="shared" si="14"/>
        <v>3</v>
      </c>
      <c r="I150" s="21">
        <v>0</v>
      </c>
    </row>
    <row r="151" spans="1:9" x14ac:dyDescent="0.3">
      <c r="A151" s="19" t="s">
        <v>102</v>
      </c>
      <c r="B151" t="s">
        <v>110</v>
      </c>
      <c r="C151" s="13">
        <v>7604</v>
      </c>
      <c r="D151" s="22" t="s">
        <v>130</v>
      </c>
      <c r="E151" s="23">
        <v>1</v>
      </c>
      <c r="F151" s="21">
        <v>21</v>
      </c>
      <c r="G151" s="21">
        <f t="shared" si="15"/>
        <v>0</v>
      </c>
      <c r="H151" s="21">
        <f t="shared" si="14"/>
        <v>21</v>
      </c>
      <c r="I151" s="21">
        <v>10</v>
      </c>
    </row>
    <row r="152" spans="1:9" x14ac:dyDescent="0.3">
      <c r="A152" s="19" t="s">
        <v>102</v>
      </c>
      <c r="B152" t="s">
        <v>110</v>
      </c>
      <c r="C152" s="13">
        <v>7604</v>
      </c>
      <c r="D152" s="22" t="s">
        <v>130</v>
      </c>
      <c r="E152" s="23">
        <v>2</v>
      </c>
      <c r="F152" s="21">
        <v>15</v>
      </c>
      <c r="G152" s="21">
        <f t="shared" si="15"/>
        <v>0</v>
      </c>
      <c r="H152" s="21">
        <f t="shared" si="14"/>
        <v>15</v>
      </c>
      <c r="I152" s="21">
        <v>8</v>
      </c>
    </row>
    <row r="153" spans="1:9" x14ac:dyDescent="0.3">
      <c r="A153" s="19" t="s">
        <v>102</v>
      </c>
      <c r="B153" t="s">
        <v>110</v>
      </c>
      <c r="C153" s="13">
        <v>2168</v>
      </c>
      <c r="D153" s="22" t="s">
        <v>131</v>
      </c>
      <c r="E153" s="26" t="s">
        <v>89</v>
      </c>
      <c r="F153" s="21">
        <v>300</v>
      </c>
      <c r="G153" s="21">
        <f t="shared" si="15"/>
        <v>6</v>
      </c>
      <c r="H153" s="21">
        <f t="shared" si="14"/>
        <v>306</v>
      </c>
      <c r="I153" s="21">
        <v>440</v>
      </c>
    </row>
    <row r="154" spans="1:9" x14ac:dyDescent="0.3">
      <c r="A154" s="19" t="s">
        <v>102</v>
      </c>
      <c r="B154" t="s">
        <v>110</v>
      </c>
      <c r="C154" s="13">
        <v>2168</v>
      </c>
      <c r="D154" s="22" t="s">
        <v>131</v>
      </c>
      <c r="E154" s="26" t="s">
        <v>90</v>
      </c>
      <c r="F154" s="21">
        <v>394</v>
      </c>
      <c r="G154" s="21">
        <f t="shared" si="15"/>
        <v>8</v>
      </c>
      <c r="H154" s="21">
        <f t="shared" si="14"/>
        <v>402</v>
      </c>
      <c r="I154" s="21">
        <v>1801</v>
      </c>
    </row>
    <row r="155" spans="1:9" x14ac:dyDescent="0.3">
      <c r="A155" s="19" t="s">
        <v>102</v>
      </c>
      <c r="B155" t="s">
        <v>110</v>
      </c>
      <c r="C155" s="13">
        <v>2168</v>
      </c>
      <c r="D155" s="22" t="s">
        <v>131</v>
      </c>
      <c r="E155" s="26" t="s">
        <v>91</v>
      </c>
      <c r="F155" s="21">
        <v>967</v>
      </c>
      <c r="G155" s="25">
        <f>ROUND(F155/$F$161*324,0)+1</f>
        <v>21</v>
      </c>
      <c r="H155" s="21">
        <f t="shared" si="14"/>
        <v>988</v>
      </c>
      <c r="I155" s="21">
        <v>1078</v>
      </c>
    </row>
    <row r="156" spans="1:9" x14ac:dyDescent="0.3">
      <c r="A156" s="19" t="s">
        <v>103</v>
      </c>
      <c r="B156" t="s">
        <v>111</v>
      </c>
      <c r="C156" s="13">
        <v>55178</v>
      </c>
      <c r="D156" s="22" t="s">
        <v>132</v>
      </c>
      <c r="E156" s="24" t="s">
        <v>50</v>
      </c>
      <c r="F156" s="21">
        <v>30</v>
      </c>
      <c r="G156" s="21">
        <v>1</v>
      </c>
      <c r="H156" s="21">
        <f t="shared" si="14"/>
        <v>31</v>
      </c>
      <c r="I156" s="21">
        <v>30</v>
      </c>
    </row>
    <row r="157" spans="1:9" x14ac:dyDescent="0.3">
      <c r="A157" s="19" t="s">
        <v>103</v>
      </c>
      <c r="B157" t="s">
        <v>111</v>
      </c>
      <c r="C157" s="13">
        <v>55178</v>
      </c>
      <c r="D157" s="22" t="s">
        <v>132</v>
      </c>
      <c r="E157" s="24" t="s">
        <v>51</v>
      </c>
      <c r="F157" s="21">
        <v>29</v>
      </c>
      <c r="G157" s="21">
        <v>1</v>
      </c>
      <c r="H157" s="21">
        <f t="shared" si="14"/>
        <v>30</v>
      </c>
      <c r="I157" s="21">
        <v>30</v>
      </c>
    </row>
    <row r="158" spans="1:9" x14ac:dyDescent="0.3">
      <c r="A158" s="19" t="s">
        <v>104</v>
      </c>
      <c r="B158" t="s">
        <v>112</v>
      </c>
      <c r="C158" s="13">
        <v>2131</v>
      </c>
      <c r="D158" s="22" t="s">
        <v>133</v>
      </c>
      <c r="E158" s="24" t="s">
        <v>54</v>
      </c>
      <c r="F158" s="21">
        <v>1</v>
      </c>
      <c r="G158" s="21">
        <f>ROUND(F158/$F$161*324,0)</f>
        <v>0</v>
      </c>
      <c r="H158" s="21">
        <f t="shared" si="14"/>
        <v>1</v>
      </c>
      <c r="I158" s="21">
        <v>18</v>
      </c>
    </row>
    <row r="159" spans="1:9" x14ac:dyDescent="0.3">
      <c r="A159" s="19" t="s">
        <v>104</v>
      </c>
      <c r="B159" t="s">
        <v>112</v>
      </c>
      <c r="C159" s="13">
        <v>2131</v>
      </c>
      <c r="D159" s="22" t="s">
        <v>133</v>
      </c>
      <c r="E159" s="24" t="s">
        <v>55</v>
      </c>
      <c r="F159" s="21">
        <v>0</v>
      </c>
      <c r="G159" s="21">
        <f>ROUND(F159/$F$161*324,0)</f>
        <v>0</v>
      </c>
      <c r="H159" s="21">
        <f t="shared" si="14"/>
        <v>0</v>
      </c>
      <c r="I159" s="21">
        <v>18</v>
      </c>
    </row>
    <row r="160" spans="1:9" x14ac:dyDescent="0.3">
      <c r="C160" s="4"/>
      <c r="F160" s="7"/>
      <c r="G160" s="7"/>
      <c r="H160" s="7"/>
      <c r="I160" s="7"/>
    </row>
    <row r="161" spans="1:9" x14ac:dyDescent="0.3">
      <c r="A161" s="18" t="s">
        <v>26</v>
      </c>
      <c r="C161" s="4"/>
      <c r="D161" s="4"/>
      <c r="E161" s="2"/>
      <c r="F161" s="15">
        <f>SUM(F38:F159)</f>
        <v>15456</v>
      </c>
      <c r="G161" s="15">
        <f>SUM(G38:G159)</f>
        <v>324</v>
      </c>
      <c r="H161" s="15">
        <f>SUM(H38:H159)</f>
        <v>15780</v>
      </c>
      <c r="I161" s="15">
        <f>SUM(I38:I159)</f>
        <v>20389</v>
      </c>
    </row>
    <row r="162" spans="1:9" x14ac:dyDescent="0.3">
      <c r="C162" s="4"/>
      <c r="E162" s="4"/>
    </row>
    <row r="163" spans="1:9" x14ac:dyDescent="0.3">
      <c r="C163" s="4"/>
      <c r="E163" s="4"/>
    </row>
    <row r="164" spans="1:9" x14ac:dyDescent="0.3">
      <c r="C164" s="4"/>
      <c r="E164" s="4"/>
    </row>
    <row r="165" spans="1:9" x14ac:dyDescent="0.3">
      <c r="C165" s="4"/>
      <c r="E165" s="4"/>
    </row>
    <row r="166" spans="1:9" x14ac:dyDescent="0.3">
      <c r="C166" s="4"/>
      <c r="E166" s="4"/>
    </row>
    <row r="167" spans="1:9" x14ac:dyDescent="0.3">
      <c r="C167" s="4"/>
      <c r="E167" s="4"/>
    </row>
    <row r="168" spans="1:9" x14ac:dyDescent="0.3">
      <c r="C168" s="4"/>
      <c r="E168" s="4"/>
    </row>
    <row r="169" spans="1:9" x14ac:dyDescent="0.3">
      <c r="C169" s="4"/>
      <c r="E169" s="4"/>
    </row>
    <row r="170" spans="1:9" x14ac:dyDescent="0.3">
      <c r="C170" s="4"/>
      <c r="E170" s="4"/>
    </row>
    <row r="171" spans="1:9" x14ac:dyDescent="0.3">
      <c r="C171" s="4"/>
      <c r="E171" s="4"/>
    </row>
    <row r="172" spans="1:9" x14ac:dyDescent="0.3">
      <c r="C172" s="4"/>
      <c r="E172" s="4"/>
    </row>
    <row r="173" spans="1:9" x14ac:dyDescent="0.3">
      <c r="C173" s="4"/>
      <c r="E173" s="4"/>
    </row>
    <row r="174" spans="1:9" x14ac:dyDescent="0.3">
      <c r="C174" s="4"/>
      <c r="E174" s="4"/>
    </row>
    <row r="175" spans="1:9" x14ac:dyDescent="0.3">
      <c r="C175" s="4"/>
      <c r="E175" s="4"/>
    </row>
    <row r="176" spans="1:9" x14ac:dyDescent="0.3">
      <c r="C176" s="4"/>
      <c r="E176" s="4"/>
    </row>
    <row r="177" spans="3:5" x14ac:dyDescent="0.3">
      <c r="C177" s="4"/>
      <c r="E177" s="4"/>
    </row>
    <row r="178" spans="3:5" x14ac:dyDescent="0.3">
      <c r="C178" s="4"/>
      <c r="E178" s="4"/>
    </row>
    <row r="179" spans="3:5" x14ac:dyDescent="0.3">
      <c r="C179" s="4"/>
      <c r="E179" s="4"/>
    </row>
    <row r="180" spans="3:5" x14ac:dyDescent="0.3">
      <c r="C180" s="4"/>
      <c r="E180" s="4"/>
    </row>
    <row r="181" spans="3:5" x14ac:dyDescent="0.3">
      <c r="C181" s="4"/>
      <c r="E181" s="4"/>
    </row>
    <row r="182" spans="3:5" x14ac:dyDescent="0.3">
      <c r="C182" s="4"/>
      <c r="E182" s="4"/>
    </row>
    <row r="183" spans="3:5" x14ac:dyDescent="0.3">
      <c r="C183" s="4"/>
      <c r="E183" s="4"/>
    </row>
    <row r="184" spans="3:5" x14ac:dyDescent="0.3">
      <c r="C184" s="4"/>
      <c r="E184" s="4"/>
    </row>
    <row r="185" spans="3:5" x14ac:dyDescent="0.3">
      <c r="C185" s="4"/>
      <c r="E185" s="4"/>
    </row>
    <row r="186" spans="3:5" x14ac:dyDescent="0.3">
      <c r="C186" s="4"/>
      <c r="E186" s="4"/>
    </row>
    <row r="187" spans="3:5" x14ac:dyDescent="0.3">
      <c r="C187" s="4"/>
      <c r="E187" s="4"/>
    </row>
    <row r="188" spans="3:5" x14ac:dyDescent="0.3">
      <c r="C188" s="4"/>
      <c r="E188" s="4"/>
    </row>
    <row r="189" spans="3:5" x14ac:dyDescent="0.3">
      <c r="C189" s="4"/>
      <c r="E189" s="4"/>
    </row>
    <row r="190" spans="3:5" x14ac:dyDescent="0.3">
      <c r="C190" s="4"/>
      <c r="E190" s="4"/>
    </row>
    <row r="191" spans="3:5" x14ac:dyDescent="0.3">
      <c r="C191" s="4"/>
      <c r="E191" s="4"/>
    </row>
    <row r="192" spans="3:5" x14ac:dyDescent="0.3">
      <c r="C192" s="4"/>
      <c r="E192" s="4"/>
    </row>
    <row r="193" spans="3:5" x14ac:dyDescent="0.3">
      <c r="C193" s="4"/>
      <c r="E193" s="4"/>
    </row>
    <row r="194" spans="3:5" x14ac:dyDescent="0.3">
      <c r="C194" s="4"/>
      <c r="E194" s="4"/>
    </row>
    <row r="195" spans="3:5" x14ac:dyDescent="0.3">
      <c r="C195" s="4"/>
      <c r="E195" s="4"/>
    </row>
    <row r="196" spans="3:5" x14ac:dyDescent="0.3">
      <c r="C196" s="4"/>
      <c r="E196" s="4"/>
    </row>
    <row r="197" spans="3:5" x14ac:dyDescent="0.3">
      <c r="C197" s="4"/>
      <c r="E197" s="4"/>
    </row>
    <row r="198" spans="3:5" x14ac:dyDescent="0.3">
      <c r="C198" s="4"/>
      <c r="E198" s="4"/>
    </row>
    <row r="199" spans="3:5" x14ac:dyDescent="0.3">
      <c r="C199" s="4"/>
      <c r="E199" s="4"/>
    </row>
    <row r="200" spans="3:5" x14ac:dyDescent="0.3">
      <c r="C200" s="4"/>
      <c r="E200" s="4"/>
    </row>
    <row r="201" spans="3:5" x14ac:dyDescent="0.3">
      <c r="C201" s="4"/>
      <c r="E201" s="4"/>
    </row>
    <row r="202" spans="3:5" x14ac:dyDescent="0.3">
      <c r="C202" s="4"/>
      <c r="E202" s="4"/>
    </row>
    <row r="203" spans="3:5" x14ac:dyDescent="0.3">
      <c r="C203" s="4"/>
      <c r="E203" s="4"/>
    </row>
    <row r="204" spans="3:5" x14ac:dyDescent="0.3">
      <c r="C204" s="4"/>
      <c r="E204" s="4"/>
    </row>
    <row r="205" spans="3:5" x14ac:dyDescent="0.3">
      <c r="C205" s="4"/>
      <c r="E205" s="4"/>
    </row>
    <row r="206" spans="3:5" x14ac:dyDescent="0.3">
      <c r="C206" s="4"/>
      <c r="E206" s="4"/>
    </row>
    <row r="207" spans="3:5" x14ac:dyDescent="0.3">
      <c r="C207" s="4"/>
      <c r="E207" s="4"/>
    </row>
    <row r="208" spans="3:5" x14ac:dyDescent="0.3">
      <c r="C208" s="4"/>
      <c r="E208" s="4"/>
    </row>
    <row r="209" spans="3:5" x14ac:dyDescent="0.3">
      <c r="C209" s="4"/>
      <c r="E209" s="4"/>
    </row>
    <row r="210" spans="3:5" x14ac:dyDescent="0.3">
      <c r="C210" s="4"/>
      <c r="E210" s="4"/>
    </row>
    <row r="211" spans="3:5" x14ac:dyDescent="0.3">
      <c r="C211" s="4"/>
      <c r="E211" s="4"/>
    </row>
    <row r="212" spans="3:5" x14ac:dyDescent="0.3">
      <c r="C212" s="4"/>
      <c r="E212" s="4"/>
    </row>
    <row r="213" spans="3:5" x14ac:dyDescent="0.3">
      <c r="C213" s="4"/>
      <c r="E213" s="4"/>
    </row>
    <row r="214" spans="3:5" x14ac:dyDescent="0.3">
      <c r="C214" s="4"/>
      <c r="E214" s="4"/>
    </row>
    <row r="215" spans="3:5" x14ac:dyDescent="0.3">
      <c r="C215" s="4"/>
      <c r="E215" s="4"/>
    </row>
    <row r="216" spans="3:5" x14ac:dyDescent="0.3">
      <c r="C216" s="4"/>
      <c r="E216" s="4"/>
    </row>
    <row r="217" spans="3:5" x14ac:dyDescent="0.3">
      <c r="C217" s="4"/>
      <c r="E217" s="4"/>
    </row>
    <row r="218" spans="3:5" x14ac:dyDescent="0.3">
      <c r="C218" s="4"/>
      <c r="E218" s="4"/>
    </row>
    <row r="219" spans="3:5" x14ac:dyDescent="0.3">
      <c r="C219" s="4"/>
      <c r="E219" s="4"/>
    </row>
    <row r="220" spans="3:5" x14ac:dyDescent="0.3">
      <c r="C220" s="4"/>
      <c r="E220" s="4"/>
    </row>
    <row r="221" spans="3:5" x14ac:dyDescent="0.3">
      <c r="C221" s="4"/>
      <c r="E221" s="4"/>
    </row>
    <row r="222" spans="3:5" x14ac:dyDescent="0.3">
      <c r="C222" s="4"/>
      <c r="E222" s="4"/>
    </row>
  </sheetData>
  <autoFilter ref="A37:I159" xr:uid="{E6A2AB6E-E20D-48CE-8375-268F19660F36}">
    <sortState xmlns:xlrd2="http://schemas.microsoft.com/office/spreadsheetml/2017/richdata2" ref="A38:I159">
      <sortCondition ref="A37:A159"/>
    </sortState>
  </autoFilter>
  <sortState xmlns:xlrd2="http://schemas.microsoft.com/office/spreadsheetml/2017/richdata2" ref="A20:I30">
    <sortCondition ref="A20:A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2022-06-22T17:07:45Z</dcterms:created>
  <dcterms:modified xsi:type="dcterms:W3CDTF">2022-09-07T18:30:47Z</dcterms:modified>
  <cp:category/>
  <cp:contentStatus/>
</cp:coreProperties>
</file>