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doc" ContentType="application/msword"/>
  <Default Extension="docx" ContentType="application/vnd.openxmlformats-officedocument.wordprocessingml.document"/>
  <Default Extension="emf" ContentType="image/x-emf"/>
  <Default Extension="rels" ContentType="application/vnd.openxmlformats-package.relationships+xml"/>
  <Default Extension="tmp" ContentType="image/png"/>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updateLinks="never" codeName="ThisWorkbook" hidePivotFieldList="1"/>
  <xr:revisionPtr revIDLastSave="63" documentId="8_{502D741D-2FB2-414F-8245-0AE61A87F545}" xr6:coauthVersionLast="47" xr6:coauthVersionMax="47" xr10:uidLastSave="{25A38B59-BEE2-4D22-8385-D5E224F3806C}"/>
  <bookViews>
    <workbookView xWindow="28680" yWindow="-120" windowWidth="29040" windowHeight="15840" tabRatio="847" activeTab="4" xr2:uid="{00000000-000D-0000-FFFF-FFFF00000000}"/>
  </bookViews>
  <sheets>
    <sheet name="Start" sheetId="20" r:id="rId1"/>
    <sheet name="Narrative" sheetId="9" r:id="rId2"/>
    <sheet name="Bdgt" sheetId="67" state="hidden" r:id="rId3"/>
    <sheet name="Budget" sheetId="21" r:id="rId4"/>
    <sheet name="Work Plan and Reports" sheetId="58" r:id="rId5"/>
    <sheet name="Outcomes" sheetId="63" r:id="rId6"/>
    <sheet name="5700 Main" sheetId="42" r:id="rId7"/>
    <sheet name="5700 Main (2)" sheetId="75" state="hidden" r:id="rId8"/>
    <sheet name="5700 WPS" sheetId="47" r:id="rId9"/>
    <sheet name="5700 CC" sheetId="48" r:id="rId10"/>
    <sheet name="Performance Measures" sheetId="71" r:id="rId11"/>
    <sheet name="ICR Info" sheetId="72" r:id="rId12"/>
    <sheet name="ESRI_MAPINFO_SHEET" sheetId="76" state="veryHidden" r:id="rId13"/>
  </sheets>
  <definedNames>
    <definedName name="_xlcn.LinkedTable_Exp5700Main" hidden="1">Exp5700Main[]</definedName>
    <definedName name="_xlcn.LinkedTable_Table6" hidden="1">Table6</definedName>
    <definedName name="GGActivities15" localSheetId="7">WorkPlan[[#All],[Program Area]:[ ''22 - ''25 Grant Guidance Activity ]]</definedName>
    <definedName name="GGActivities15">WorkPlan[[#All],[Program Area]:[ ''22 - ''25 Grant Guidance Activity ]]</definedName>
    <definedName name="_xlnm.Print_Area" localSheetId="1">Narrative!$A$1:$M$29</definedName>
    <definedName name="_xlnm.Print_Area" localSheetId="10">'Performance Measures'!$AA$5:$AE$156</definedName>
    <definedName name="_xlnm.Print_Area" localSheetId="0">Start!$A$2:$AP$165</definedName>
    <definedName name="Print_Measures">'Performance Measures'!$AA$5:$AE$156</definedName>
    <definedName name="Print_Narrative" localSheetId="1">Narrative!$A$1:$N$35</definedName>
    <definedName name="Print_Start">Start!$Q$2:$AO$40</definedName>
    <definedName name="_xlnm.Print_Titles" localSheetId="4">'Work Plan and Reports'!$1:$1</definedName>
    <definedName name="Start" localSheetId="0">Start!$Q$2:$AO$41</definedName>
    <definedName name="Start">Start!$R$2:$AP$41</definedName>
    <definedName name="tblMeasures" localSheetId="7">ExpMeasures[#All]</definedName>
    <definedName name="tblMeasures">ExpMeasures[#All]</definedName>
  </definedNames>
  <calcPr calcId="191029"/>
  <extLst>
    <ext xmlns:x15="http://schemas.microsoft.com/office/spreadsheetml/2010/11/main" uri="{FCE2AD5D-F65C-4FA6-A056-5C36A1767C68}">
      <x15:dataModel>
        <x15:modelTables>
          <x15:modelTable id="Table6-5e9bbfe9-e86d-4bdc-a5ae-5789f02dd9df" name="A" connection="LinkedTable_Table6"/>
          <x15:modelTable id="Exp5700Main-27da8b65-3cbe-48d7-bede-5519e0e94786" name="Exp5700Main" connection="LinkedTable_Exp5700Main"/>
        </x15:modelTables>
        <x15:modelRelationships>
          <x15:modelRelationship fromTable="Exp5700Main" fromColumn="Recipient" toTable="A" toColumn="Entity"/>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58" l="1"/>
  <c r="F62" i="58"/>
  <c r="H67" i="58"/>
  <c r="H66" i="58"/>
  <c r="H63" i="58"/>
  <c r="E63" i="58" s="1"/>
  <c r="H62" i="58"/>
  <c r="E62" i="58" s="1"/>
  <c r="H43" i="58"/>
  <c r="Q80" i="42"/>
  <c r="F12" i="42"/>
  <c r="F10" i="42"/>
  <c r="J6" i="42"/>
  <c r="F6" i="42"/>
  <c r="F9" i="42" l="1"/>
  <c r="F10" i="47"/>
  <c r="F7" i="47" l="1"/>
  <c r="Q8" i="42" l="1"/>
  <c r="F27" i="58" l="1"/>
  <c r="H27" i="58"/>
  <c r="E27" i="58" s="1"/>
  <c r="H2" i="71" l="1"/>
  <c r="F99" i="58"/>
  <c r="H99" i="58"/>
  <c r="E99" i="58" s="1"/>
  <c r="F72" i="58"/>
  <c r="H72" i="58"/>
  <c r="E72" i="58" s="1"/>
  <c r="Z18" i="20"/>
  <c r="H45" i="58"/>
  <c r="E45" i="58" s="1"/>
  <c r="H46" i="58"/>
  <c r="E46" i="58" s="1"/>
  <c r="J104" i="58"/>
  <c r="S10" i="47" l="1"/>
  <c r="S4" i="47"/>
  <c r="S5" i="47"/>
  <c r="S6" i="47"/>
  <c r="S3" i="47"/>
  <c r="H63" i="20" l="1"/>
  <c r="H64" i="20"/>
  <c r="H65" i="20"/>
  <c r="H66" i="20"/>
  <c r="H67" i="20"/>
  <c r="H68" i="20"/>
  <c r="H69" i="20"/>
  <c r="G129" i="75" l="1"/>
  <c r="F129" i="75"/>
  <c r="C129" i="75"/>
  <c r="G128" i="75"/>
  <c r="F128" i="75"/>
  <c r="C128" i="75"/>
  <c r="G127" i="75"/>
  <c r="F127" i="75"/>
  <c r="C127" i="75"/>
  <c r="G126" i="75"/>
  <c r="F126" i="75"/>
  <c r="C126" i="75"/>
  <c r="G125" i="75"/>
  <c r="F125" i="75"/>
  <c r="C125" i="75"/>
  <c r="G124" i="75"/>
  <c r="F124" i="75"/>
  <c r="C124" i="75"/>
  <c r="G123" i="75"/>
  <c r="F123" i="75"/>
  <c r="C123" i="75"/>
  <c r="G122" i="75"/>
  <c r="F122" i="75"/>
  <c r="C122" i="75"/>
  <c r="G121" i="75"/>
  <c r="F121" i="75"/>
  <c r="C121" i="75"/>
  <c r="G120" i="75"/>
  <c r="F120" i="75"/>
  <c r="C120" i="75"/>
  <c r="G119" i="75"/>
  <c r="F119" i="75"/>
  <c r="C119" i="75"/>
  <c r="Q115" i="75"/>
  <c r="Q114" i="75"/>
  <c r="Q113" i="75"/>
  <c r="Q112" i="75"/>
  <c r="Q111" i="75"/>
  <c r="Q110" i="75"/>
  <c r="Q109" i="75"/>
  <c r="Q108" i="75"/>
  <c r="Q107" i="75"/>
  <c r="Q106" i="75"/>
  <c r="Q105" i="75"/>
  <c r="Q104" i="75"/>
  <c r="Q103" i="75"/>
  <c r="Q102" i="75"/>
  <c r="Q101" i="75"/>
  <c r="C116" i="75" s="1"/>
  <c r="O97" i="75"/>
  <c r="Q94" i="75"/>
  <c r="Q93" i="75"/>
  <c r="Q92" i="75"/>
  <c r="Q91" i="75"/>
  <c r="Q90" i="75"/>
  <c r="Q89" i="75"/>
  <c r="Q88" i="75"/>
  <c r="Q87" i="75"/>
  <c r="Q86" i="75"/>
  <c r="Q85" i="75"/>
  <c r="Q84" i="75"/>
  <c r="Q83" i="75"/>
  <c r="Q82" i="75"/>
  <c r="Q81" i="75"/>
  <c r="Q80" i="75"/>
  <c r="C95" i="75" s="1"/>
  <c r="O76" i="75"/>
  <c r="Q73" i="75"/>
  <c r="Q72" i="75"/>
  <c r="Q71" i="75"/>
  <c r="Q70" i="75"/>
  <c r="Q69" i="75"/>
  <c r="Q68" i="75"/>
  <c r="Q67" i="75"/>
  <c r="Q66" i="75"/>
  <c r="Q65" i="75"/>
  <c r="Q64" i="75"/>
  <c r="Q63" i="75"/>
  <c r="Q62" i="75"/>
  <c r="Q61" i="75"/>
  <c r="Q60" i="75"/>
  <c r="Q59" i="75"/>
  <c r="C74" i="75" s="1"/>
  <c r="O55" i="75"/>
  <c r="Q52" i="75"/>
  <c r="Q51" i="75"/>
  <c r="Q50" i="75"/>
  <c r="Q49" i="75"/>
  <c r="Q48" i="75"/>
  <c r="Q47" i="75"/>
  <c r="Q46" i="75"/>
  <c r="Q45" i="75"/>
  <c r="Q44" i="75"/>
  <c r="Q43" i="75"/>
  <c r="Q42" i="75"/>
  <c r="Q41" i="75"/>
  <c r="Q40" i="75"/>
  <c r="Q39" i="75"/>
  <c r="Q38" i="75"/>
  <c r="C53" i="75" s="1"/>
  <c r="O34" i="75"/>
  <c r="P28" i="75"/>
  <c r="X129" i="75" s="1"/>
  <c r="O28" i="75"/>
  <c r="X128" i="75" s="1"/>
  <c r="N28" i="75"/>
  <c r="X127" i="75" s="1"/>
  <c r="M28" i="75"/>
  <c r="X126" i="75" s="1"/>
  <c r="L28" i="75"/>
  <c r="X125" i="75" s="1"/>
  <c r="K28" i="75"/>
  <c r="X124" i="75" s="1"/>
  <c r="J28" i="75"/>
  <c r="X123" i="75" s="1"/>
  <c r="I28" i="75"/>
  <c r="X122" i="75" s="1"/>
  <c r="H28" i="75"/>
  <c r="X121" i="75" s="1"/>
  <c r="G28" i="75"/>
  <c r="F28" i="75"/>
  <c r="X119" i="75" s="1"/>
  <c r="P27" i="75"/>
  <c r="W129" i="75" s="1"/>
  <c r="O27" i="75"/>
  <c r="W128" i="75" s="1"/>
  <c r="N27" i="75"/>
  <c r="W127" i="75" s="1"/>
  <c r="M27" i="75"/>
  <c r="W126" i="75" s="1"/>
  <c r="L27" i="75"/>
  <c r="W125" i="75" s="1"/>
  <c r="K27" i="75"/>
  <c r="W124" i="75" s="1"/>
  <c r="J27" i="75"/>
  <c r="W123" i="75" s="1"/>
  <c r="I27" i="75"/>
  <c r="W122" i="75" s="1"/>
  <c r="H27" i="75"/>
  <c r="W121" i="75" s="1"/>
  <c r="G27" i="75"/>
  <c r="W120" i="75" s="1"/>
  <c r="F27" i="75"/>
  <c r="W119" i="75" s="1"/>
  <c r="P26" i="75"/>
  <c r="V129" i="75" s="1"/>
  <c r="O26" i="75"/>
  <c r="V128" i="75" s="1"/>
  <c r="N26" i="75"/>
  <c r="V127" i="75" s="1"/>
  <c r="M26" i="75"/>
  <c r="V126" i="75" s="1"/>
  <c r="L26" i="75"/>
  <c r="V125" i="75" s="1"/>
  <c r="K26" i="75"/>
  <c r="V124" i="75" s="1"/>
  <c r="J26" i="75"/>
  <c r="V123" i="75" s="1"/>
  <c r="I26" i="75"/>
  <c r="V122" i="75" s="1"/>
  <c r="H26" i="75"/>
  <c r="V121" i="75" s="1"/>
  <c r="G26" i="75"/>
  <c r="V120" i="75" s="1"/>
  <c r="F26" i="75"/>
  <c r="V119" i="75" s="1"/>
  <c r="P25" i="75"/>
  <c r="U129" i="75" s="1"/>
  <c r="O25" i="75"/>
  <c r="U128" i="75" s="1"/>
  <c r="N25" i="75"/>
  <c r="U127" i="75" s="1"/>
  <c r="M25" i="75"/>
  <c r="U126" i="75" s="1"/>
  <c r="L25" i="75"/>
  <c r="U125" i="75" s="1"/>
  <c r="K25" i="75"/>
  <c r="U124" i="75" s="1"/>
  <c r="J25" i="75"/>
  <c r="U123" i="75" s="1"/>
  <c r="I25" i="75"/>
  <c r="U122" i="75" s="1"/>
  <c r="H25" i="75"/>
  <c r="U121" i="75" s="1"/>
  <c r="G25" i="75"/>
  <c r="U120" i="75" s="1"/>
  <c r="F25" i="75"/>
  <c r="U119" i="75" s="1"/>
  <c r="P24" i="75"/>
  <c r="T129" i="75" s="1"/>
  <c r="O24" i="75"/>
  <c r="T128" i="75" s="1"/>
  <c r="N24" i="75"/>
  <c r="T127" i="75" s="1"/>
  <c r="M24" i="75"/>
  <c r="T126" i="75" s="1"/>
  <c r="L24" i="75"/>
  <c r="T125" i="75" s="1"/>
  <c r="K24" i="75"/>
  <c r="T124" i="75" s="1"/>
  <c r="J24" i="75"/>
  <c r="T123" i="75" s="1"/>
  <c r="I24" i="75"/>
  <c r="T122" i="75" s="1"/>
  <c r="H24" i="75"/>
  <c r="T121" i="75" s="1"/>
  <c r="G24" i="75"/>
  <c r="F24" i="75"/>
  <c r="T119" i="75" s="1"/>
  <c r="P23" i="75"/>
  <c r="S129" i="75" s="1"/>
  <c r="O23" i="75"/>
  <c r="S128" i="75" s="1"/>
  <c r="N23" i="75"/>
  <c r="S127" i="75" s="1"/>
  <c r="M23" i="75"/>
  <c r="S126" i="75" s="1"/>
  <c r="L23" i="75"/>
  <c r="S125" i="75" s="1"/>
  <c r="K23" i="75"/>
  <c r="S124" i="75" s="1"/>
  <c r="J23" i="75"/>
  <c r="S123" i="75" s="1"/>
  <c r="I23" i="75"/>
  <c r="S122" i="75" s="1"/>
  <c r="H23" i="75"/>
  <c r="S121" i="75" s="1"/>
  <c r="G23" i="75"/>
  <c r="S120" i="75" s="1"/>
  <c r="F23" i="75"/>
  <c r="S119" i="75" s="1"/>
  <c r="P22" i="75"/>
  <c r="R129" i="75" s="1"/>
  <c r="O22" i="75"/>
  <c r="R128" i="75" s="1"/>
  <c r="N22" i="75"/>
  <c r="R127" i="75" s="1"/>
  <c r="M22" i="75"/>
  <c r="R126" i="75" s="1"/>
  <c r="L22" i="75"/>
  <c r="R125" i="75" s="1"/>
  <c r="K22" i="75"/>
  <c r="R124" i="75" s="1"/>
  <c r="J22" i="75"/>
  <c r="R123" i="75" s="1"/>
  <c r="I22" i="75"/>
  <c r="R122" i="75" s="1"/>
  <c r="H22" i="75"/>
  <c r="R121" i="75" s="1"/>
  <c r="G22" i="75"/>
  <c r="F22" i="75"/>
  <c r="R119" i="75" s="1"/>
  <c r="P21" i="75"/>
  <c r="Q129" i="75" s="1"/>
  <c r="O21" i="75"/>
  <c r="Q128" i="75" s="1"/>
  <c r="N21" i="75"/>
  <c r="Q127" i="75" s="1"/>
  <c r="M21" i="75"/>
  <c r="Q126" i="75" s="1"/>
  <c r="L21" i="75"/>
  <c r="Q125" i="75" s="1"/>
  <c r="K21" i="75"/>
  <c r="Q124" i="75" s="1"/>
  <c r="J21" i="75"/>
  <c r="Q123" i="75" s="1"/>
  <c r="I21" i="75"/>
  <c r="Q122" i="75" s="1"/>
  <c r="H21" i="75"/>
  <c r="Q121" i="75" s="1"/>
  <c r="G21" i="75"/>
  <c r="Q120" i="75" s="1"/>
  <c r="F21" i="75"/>
  <c r="Q119" i="75" s="1"/>
  <c r="P20" i="75"/>
  <c r="P129" i="75" s="1"/>
  <c r="O20" i="75"/>
  <c r="P128" i="75" s="1"/>
  <c r="N20" i="75"/>
  <c r="P127" i="75" s="1"/>
  <c r="M20" i="75"/>
  <c r="P126" i="75" s="1"/>
  <c r="L20" i="75"/>
  <c r="P125" i="75" s="1"/>
  <c r="K20" i="75"/>
  <c r="P124" i="75" s="1"/>
  <c r="J20" i="75"/>
  <c r="P123" i="75" s="1"/>
  <c r="I20" i="75"/>
  <c r="P122" i="75" s="1"/>
  <c r="H20" i="75"/>
  <c r="P121" i="75" s="1"/>
  <c r="G20" i="75"/>
  <c r="P120" i="75" s="1"/>
  <c r="F20" i="75"/>
  <c r="P119" i="75" s="1"/>
  <c r="P19" i="75"/>
  <c r="O129" i="75" s="1"/>
  <c r="O19" i="75"/>
  <c r="O128" i="75" s="1"/>
  <c r="N19" i="75"/>
  <c r="O127" i="75" s="1"/>
  <c r="M19" i="75"/>
  <c r="O126" i="75" s="1"/>
  <c r="L19" i="75"/>
  <c r="O125" i="75" s="1"/>
  <c r="K19" i="75"/>
  <c r="O124" i="75" s="1"/>
  <c r="J19" i="75"/>
  <c r="O123" i="75" s="1"/>
  <c r="I19" i="75"/>
  <c r="O122" i="75" s="1"/>
  <c r="H19" i="75"/>
  <c r="O121" i="75" s="1"/>
  <c r="G19" i="75"/>
  <c r="O120" i="75" s="1"/>
  <c r="F19" i="75"/>
  <c r="O119" i="75" s="1"/>
  <c r="P18" i="75"/>
  <c r="N129" i="75" s="1"/>
  <c r="O18" i="75"/>
  <c r="N128" i="75" s="1"/>
  <c r="N18" i="75"/>
  <c r="N127" i="75" s="1"/>
  <c r="M18" i="75"/>
  <c r="N126" i="75" s="1"/>
  <c r="L18" i="75"/>
  <c r="K18" i="75"/>
  <c r="J18" i="75"/>
  <c r="I18" i="75"/>
  <c r="N122" i="75" s="1"/>
  <c r="H18" i="75"/>
  <c r="N121" i="75" s="1"/>
  <c r="G18" i="75"/>
  <c r="F18" i="75"/>
  <c r="N119" i="75" s="1"/>
  <c r="P13" i="75"/>
  <c r="J129" i="75" s="1"/>
  <c r="O13" i="75"/>
  <c r="J128" i="75" s="1"/>
  <c r="N13" i="75"/>
  <c r="J127" i="75" s="1"/>
  <c r="M13" i="75"/>
  <c r="J126" i="75" s="1"/>
  <c r="L13" i="75"/>
  <c r="J125" i="75" s="1"/>
  <c r="K13" i="75"/>
  <c r="J124" i="75" s="1"/>
  <c r="J13" i="75"/>
  <c r="J123" i="75" s="1"/>
  <c r="I13" i="75"/>
  <c r="J121" i="75" s="1"/>
  <c r="H13" i="75"/>
  <c r="J120" i="75" s="1"/>
  <c r="G13" i="75"/>
  <c r="J119" i="75" s="1"/>
  <c r="F13" i="75"/>
  <c r="P12" i="75"/>
  <c r="I129" i="75" s="1"/>
  <c r="O12" i="75"/>
  <c r="I128" i="75" s="1"/>
  <c r="N12" i="75"/>
  <c r="I127" i="75" s="1"/>
  <c r="M12" i="75"/>
  <c r="I126" i="75" s="1"/>
  <c r="L12" i="75"/>
  <c r="K12" i="75"/>
  <c r="I124" i="75" s="1"/>
  <c r="J12" i="75"/>
  <c r="I123" i="75" s="1"/>
  <c r="I12" i="75"/>
  <c r="I122" i="75" s="1"/>
  <c r="H12" i="75"/>
  <c r="G12" i="75"/>
  <c r="I120" i="75" s="1"/>
  <c r="F12" i="75"/>
  <c r="P11" i="75"/>
  <c r="L129" i="75" s="1"/>
  <c r="O11" i="75"/>
  <c r="L128" i="75" s="1"/>
  <c r="N11" i="75"/>
  <c r="L127" i="75" s="1"/>
  <c r="M11" i="75"/>
  <c r="L126" i="75" s="1"/>
  <c r="L11" i="75"/>
  <c r="L125" i="75" s="1"/>
  <c r="K11" i="75"/>
  <c r="L124" i="75" s="1"/>
  <c r="J11" i="75"/>
  <c r="L123" i="75" s="1"/>
  <c r="I11" i="75"/>
  <c r="L122" i="75" s="1"/>
  <c r="H11" i="75"/>
  <c r="L121" i="75" s="1"/>
  <c r="G11" i="75"/>
  <c r="L120" i="75" s="1"/>
  <c r="F11" i="75"/>
  <c r="L119" i="75" s="1"/>
  <c r="P10" i="75"/>
  <c r="K129" i="75" s="1"/>
  <c r="AA129" i="75" s="1"/>
  <c r="O10" i="75"/>
  <c r="K128" i="75" s="1"/>
  <c r="N10" i="75"/>
  <c r="M10" i="75"/>
  <c r="K126" i="75" s="1"/>
  <c r="L10" i="75"/>
  <c r="K125" i="75" s="1"/>
  <c r="K10" i="75"/>
  <c r="K124" i="75" s="1"/>
  <c r="J10" i="75"/>
  <c r="I10" i="75"/>
  <c r="K122" i="75" s="1"/>
  <c r="H10" i="75"/>
  <c r="K121" i="75" s="1"/>
  <c r="AA121" i="75" s="1"/>
  <c r="G10" i="75"/>
  <c r="K120" i="75" s="1"/>
  <c r="F10" i="75"/>
  <c r="Q7" i="75"/>
  <c r="R6" i="75" s="1"/>
  <c r="P6" i="75"/>
  <c r="O6" i="75"/>
  <c r="N6" i="75"/>
  <c r="M6" i="75"/>
  <c r="L6" i="75"/>
  <c r="K6" i="75"/>
  <c r="J6" i="75"/>
  <c r="I6" i="75"/>
  <c r="H6" i="75"/>
  <c r="G6" i="75"/>
  <c r="F6" i="75"/>
  <c r="AA125" i="75" l="1"/>
  <c r="O9" i="75"/>
  <c r="P9" i="75"/>
  <c r="P14" i="75" s="1"/>
  <c r="C10" i="75"/>
  <c r="H9" i="75"/>
  <c r="H14" i="75" s="1"/>
  <c r="C32" i="75"/>
  <c r="M9" i="75"/>
  <c r="M14" i="75" s="1"/>
  <c r="H16" i="75"/>
  <c r="L16" i="75"/>
  <c r="H129" i="75"/>
  <c r="H124" i="75"/>
  <c r="O14" i="75"/>
  <c r="H126" i="75"/>
  <c r="H127" i="75"/>
  <c r="K16" i="75"/>
  <c r="G29" i="75"/>
  <c r="G31" i="75" s="1"/>
  <c r="K29" i="75"/>
  <c r="K31" i="75" s="1"/>
  <c r="Q22" i="75"/>
  <c r="H30" i="75"/>
  <c r="H128" i="75"/>
  <c r="M119" i="75"/>
  <c r="M127" i="75"/>
  <c r="K15" i="75"/>
  <c r="I16" i="75"/>
  <c r="H29" i="75"/>
  <c r="H31" i="75" s="1"/>
  <c r="N16" i="75"/>
  <c r="M129" i="75"/>
  <c r="I29" i="75"/>
  <c r="I31" i="75" s="1"/>
  <c r="L30" i="75"/>
  <c r="I121" i="75"/>
  <c r="H121" i="75" s="1"/>
  <c r="J122" i="75"/>
  <c r="H122" i="75" s="1"/>
  <c r="I125" i="75"/>
  <c r="H125" i="75" s="1"/>
  <c r="Q6" i="75"/>
  <c r="K9" i="75"/>
  <c r="K14" i="75" s="1"/>
  <c r="F16" i="75"/>
  <c r="J16" i="75"/>
  <c r="L15" i="75"/>
  <c r="L29" i="75"/>
  <c r="L31" i="75" s="1"/>
  <c r="L9" i="75"/>
  <c r="L14" i="75" s="1"/>
  <c r="H120" i="75"/>
  <c r="G15" i="75"/>
  <c r="P15" i="75"/>
  <c r="O16" i="75"/>
  <c r="M122" i="75"/>
  <c r="M126" i="75"/>
  <c r="Q24" i="75"/>
  <c r="Q28" i="75"/>
  <c r="M29" i="75"/>
  <c r="M31" i="75" s="1"/>
  <c r="O30" i="75"/>
  <c r="I119" i="75"/>
  <c r="H119" i="75" s="1"/>
  <c r="G9" i="75"/>
  <c r="G14" i="75" s="1"/>
  <c r="H15" i="75"/>
  <c r="G16" i="75"/>
  <c r="F29" i="75"/>
  <c r="F31" i="75" s="1"/>
  <c r="J29" i="75"/>
  <c r="J31" i="75" s="1"/>
  <c r="N29" i="75"/>
  <c r="N31" i="75" s="1"/>
  <c r="G30" i="75"/>
  <c r="P30" i="75"/>
  <c r="N123" i="75"/>
  <c r="M123" i="75" s="1"/>
  <c r="N125" i="75"/>
  <c r="M125" i="75" s="1"/>
  <c r="H123" i="75"/>
  <c r="M121" i="75"/>
  <c r="M128" i="75"/>
  <c r="R120" i="75"/>
  <c r="X120" i="75"/>
  <c r="AA122" i="75"/>
  <c r="AA126" i="75"/>
  <c r="Q10" i="75"/>
  <c r="Q30" i="75" s="1"/>
  <c r="Q11" i="75"/>
  <c r="P16" i="75"/>
  <c r="O29" i="75"/>
  <c r="O31" i="75" s="1"/>
  <c r="M30" i="75"/>
  <c r="N120" i="75"/>
  <c r="T120" i="75"/>
  <c r="N124" i="75"/>
  <c r="M124" i="75" s="1"/>
  <c r="I9" i="75"/>
  <c r="I14" i="75" s="1"/>
  <c r="K119" i="75"/>
  <c r="AA119" i="75" s="1"/>
  <c r="F30" i="75"/>
  <c r="F15" i="75"/>
  <c r="F9" i="75"/>
  <c r="K123" i="75"/>
  <c r="AA123" i="75" s="1"/>
  <c r="J30" i="75"/>
  <c r="J15" i="75"/>
  <c r="J9" i="75"/>
  <c r="J14" i="75" s="1"/>
  <c r="K127" i="75"/>
  <c r="AA127" i="75" s="1"/>
  <c r="N30" i="75"/>
  <c r="N15" i="75"/>
  <c r="N9" i="75"/>
  <c r="N14" i="75" s="1"/>
  <c r="Q12" i="75"/>
  <c r="Q13" i="75"/>
  <c r="M15" i="75"/>
  <c r="Q18" i="75"/>
  <c r="Q19" i="75"/>
  <c r="Q20" i="75"/>
  <c r="Q21" i="75"/>
  <c r="Q23" i="75"/>
  <c r="Q25" i="75"/>
  <c r="Q26" i="75"/>
  <c r="Q27" i="75"/>
  <c r="P29" i="75"/>
  <c r="P31" i="75" s="1"/>
  <c r="I30" i="75"/>
  <c r="AA120" i="75"/>
  <c r="AA124" i="75"/>
  <c r="AA128" i="75"/>
  <c r="I15" i="75"/>
  <c r="O15" i="75"/>
  <c r="M16" i="75"/>
  <c r="K30" i="75"/>
  <c r="J83" i="67"/>
  <c r="J85" i="67"/>
  <c r="H54" i="20"/>
  <c r="Q16" i="75" l="1"/>
  <c r="Q29" i="75"/>
  <c r="Q31" i="75" s="1"/>
  <c r="C12" i="75"/>
  <c r="M120" i="75"/>
  <c r="Q15" i="75"/>
  <c r="F14" i="75"/>
  <c r="Q9" i="75"/>
  <c r="F73" i="58"/>
  <c r="H73" i="58"/>
  <c r="E73" i="58" s="1"/>
  <c r="F74" i="58"/>
  <c r="H74" i="58"/>
  <c r="E74" i="58" s="1"/>
  <c r="R9" i="75" l="1"/>
  <c r="Q14" i="75"/>
  <c r="R14" i="75" s="1"/>
  <c r="F88" i="58"/>
  <c r="H88" i="58"/>
  <c r="E88" i="58" s="1"/>
  <c r="F82" i="58" l="1"/>
  <c r="H82" i="58"/>
  <c r="E82" i="58" s="1"/>
  <c r="F81" i="58"/>
  <c r="H81" i="58"/>
  <c r="E81" i="58" s="1"/>
  <c r="F83" i="58"/>
  <c r="H83" i="58"/>
  <c r="E83" i="58" s="1"/>
  <c r="F80" i="58"/>
  <c r="H80" i="58"/>
  <c r="E80" i="58" s="1"/>
  <c r="F79" i="58"/>
  <c r="H79" i="58"/>
  <c r="E79" i="58" s="1"/>
  <c r="F61" i="58"/>
  <c r="H61" i="58"/>
  <c r="E61" i="58" s="1"/>
  <c r="F60" i="58"/>
  <c r="H60" i="58"/>
  <c r="E60" i="58" s="1"/>
  <c r="F59" i="58"/>
  <c r="H59" i="58"/>
  <c r="E59" i="58" s="1"/>
  <c r="F58" i="58"/>
  <c r="H58" i="58"/>
  <c r="E58" i="58" s="1"/>
  <c r="F55" i="58"/>
  <c r="H55" i="58"/>
  <c r="E55" i="58" s="1"/>
  <c r="F51" i="58"/>
  <c r="H51" i="58"/>
  <c r="E51" i="58" s="1"/>
  <c r="F42" i="58" l="1"/>
  <c r="H42" i="58"/>
  <c r="E42" i="58" s="1"/>
  <c r="F41" i="58"/>
  <c r="H41" i="58"/>
  <c r="E41" i="58" s="1"/>
  <c r="F33" i="58"/>
  <c r="H33" i="58"/>
  <c r="E33" i="58" s="1"/>
  <c r="F32" i="58"/>
  <c r="H32" i="58"/>
  <c r="E32" i="58" s="1"/>
  <c r="F31" i="58"/>
  <c r="H31" i="58"/>
  <c r="E31" i="58" s="1"/>
  <c r="F30" i="58"/>
  <c r="H30" i="58"/>
  <c r="E30" i="58" s="1"/>
  <c r="F25" i="58"/>
  <c r="H25" i="58"/>
  <c r="E25" i="58" s="1"/>
  <c r="F47" i="58" l="1"/>
  <c r="H47" i="58"/>
  <c r="E47" i="58" s="1"/>
  <c r="H48" i="58"/>
  <c r="E48" i="58" s="1"/>
  <c r="F49" i="58"/>
  <c r="H49" i="58"/>
  <c r="E49" i="58" s="1"/>
  <c r="F78" i="58"/>
  <c r="H78" i="58"/>
  <c r="E78" i="58" s="1"/>
  <c r="F45" i="58"/>
  <c r="AB15" i="20" l="1"/>
  <c r="P6" i="42" l="1"/>
  <c r="O6" i="42"/>
  <c r="N6" i="42"/>
  <c r="M6" i="42"/>
  <c r="L6" i="42"/>
  <c r="K6" i="42"/>
  <c r="I6" i="42"/>
  <c r="H6" i="42"/>
  <c r="G6" i="42"/>
  <c r="L94" i="48" l="1"/>
  <c r="L75" i="48"/>
  <c r="L56" i="48"/>
  <c r="L37" i="48"/>
  <c r="L8" i="48" l="1"/>
  <c r="L9" i="48"/>
  <c r="L10" i="48"/>
  <c r="L11" i="48"/>
  <c r="L12" i="48"/>
  <c r="L13" i="48"/>
  <c r="H26" i="48" l="1"/>
  <c r="G10" i="42"/>
  <c r="I20" i="47" l="1"/>
  <c r="I19" i="47"/>
  <c r="I18" i="47"/>
  <c r="I17" i="47"/>
  <c r="I16" i="47"/>
  <c r="I15" i="47"/>
  <c r="I12" i="47"/>
  <c r="I14" i="47"/>
  <c r="I13" i="47"/>
  <c r="H13" i="47"/>
  <c r="H14" i="47"/>
  <c r="H15" i="47"/>
  <c r="H16" i="47"/>
  <c r="H17" i="47"/>
  <c r="H18" i="47"/>
  <c r="H19" i="47"/>
  <c r="H20" i="47"/>
  <c r="I11" i="47"/>
  <c r="I10" i="47"/>
  <c r="J92" i="47"/>
  <c r="J78" i="47"/>
  <c r="J56" i="47"/>
  <c r="J33" i="47"/>
  <c r="J36" i="47"/>
  <c r="H10" i="42"/>
  <c r="I10" i="42"/>
  <c r="AC3" i="47"/>
  <c r="G10" i="47"/>
  <c r="H10" i="47"/>
  <c r="F11" i="47"/>
  <c r="AD3" i="47" s="1"/>
  <c r="G11" i="47"/>
  <c r="H11" i="47"/>
  <c r="F12" i="47"/>
  <c r="AE3" i="47" s="1"/>
  <c r="G12" i="47"/>
  <c r="H12" i="47"/>
  <c r="F13" i="47"/>
  <c r="AF3" i="47" s="1"/>
  <c r="G13" i="47"/>
  <c r="F14" i="47"/>
  <c r="AG3" i="47" s="1"/>
  <c r="G14" i="47"/>
  <c r="F15" i="47"/>
  <c r="AH3" i="47" s="1"/>
  <c r="G15" i="47"/>
  <c r="F16" i="47"/>
  <c r="AI3" i="47" s="1"/>
  <c r="G16" i="47"/>
  <c r="F17" i="47"/>
  <c r="AJ3" i="47" s="1"/>
  <c r="G17" i="47"/>
  <c r="F18" i="47"/>
  <c r="AK3" i="47" s="1"/>
  <c r="G18" i="47"/>
  <c r="F19" i="47"/>
  <c r="AL3" i="47" s="1"/>
  <c r="G19" i="47"/>
  <c r="X2" i="71"/>
  <c r="W2" i="71"/>
  <c r="V2" i="71"/>
  <c r="U2" i="71"/>
  <c r="T2" i="71"/>
  <c r="S2" i="71"/>
  <c r="R2" i="71"/>
  <c r="Q2" i="71"/>
  <c r="P2" i="71"/>
  <c r="O2" i="71"/>
  <c r="N2" i="71"/>
  <c r="M2" i="71"/>
  <c r="L2" i="71"/>
  <c r="J2" i="71"/>
  <c r="I2" i="71"/>
  <c r="N8" i="47"/>
  <c r="N9" i="47"/>
  <c r="N10" i="47"/>
  <c r="N11" i="47"/>
  <c r="N12" i="47"/>
  <c r="N13" i="47"/>
  <c r="N14" i="47"/>
  <c r="N15" i="47"/>
  <c r="N16" i="47"/>
  <c r="N17" i="47"/>
  <c r="G7" i="47"/>
  <c r="H7" i="47"/>
  <c r="I7" i="47"/>
  <c r="Z15" i="20"/>
  <c r="Z16" i="20"/>
  <c r="Z17" i="20"/>
  <c r="AE18" i="20"/>
  <c r="AB18" i="20"/>
  <c r="AB17" i="20"/>
  <c r="AB16" i="20"/>
  <c r="H27" i="42"/>
  <c r="W121" i="42" s="1"/>
  <c r="R4" i="20"/>
  <c r="L15" i="48"/>
  <c r="H9" i="47"/>
  <c r="AE17" i="20"/>
  <c r="AG17" i="20" s="1"/>
  <c r="AE16" i="20"/>
  <c r="AH16" i="20" s="1"/>
  <c r="L16" i="48"/>
  <c r="L17" i="48"/>
  <c r="J29" i="47"/>
  <c r="J28" i="47"/>
  <c r="J27" i="47"/>
  <c r="J85" i="47"/>
  <c r="J86" i="47"/>
  <c r="J87" i="47"/>
  <c r="J88" i="47"/>
  <c r="J89" i="47"/>
  <c r="J90" i="47"/>
  <c r="J91" i="47"/>
  <c r="J93" i="47"/>
  <c r="J94" i="47"/>
  <c r="J95" i="47"/>
  <c r="J96" i="47"/>
  <c r="J97" i="47"/>
  <c r="N95" i="47"/>
  <c r="N76" i="47"/>
  <c r="N57" i="47"/>
  <c r="N38" i="47"/>
  <c r="J66" i="47"/>
  <c r="J67" i="47"/>
  <c r="J68" i="47"/>
  <c r="J69" i="47"/>
  <c r="J70" i="47"/>
  <c r="J71" i="47"/>
  <c r="J72" i="47"/>
  <c r="J73" i="47"/>
  <c r="J74" i="47"/>
  <c r="J75" i="47"/>
  <c r="J76" i="47"/>
  <c r="J77" i="47"/>
  <c r="J47" i="47"/>
  <c r="J48" i="47"/>
  <c r="F10" i="48"/>
  <c r="G10" i="48"/>
  <c r="G14" i="48"/>
  <c r="K7" i="47"/>
  <c r="F8" i="47"/>
  <c r="Y3" i="47" s="1"/>
  <c r="G8" i="47"/>
  <c r="H8" i="47"/>
  <c r="I8" i="47"/>
  <c r="F9" i="47"/>
  <c r="Z3" i="47" s="1"/>
  <c r="G9" i="47"/>
  <c r="I9" i="47"/>
  <c r="F20" i="47"/>
  <c r="AM3" i="47" s="1"/>
  <c r="G20" i="47"/>
  <c r="I23" i="42"/>
  <c r="S122" i="42" s="1"/>
  <c r="U13" i="20"/>
  <c r="K80" i="48"/>
  <c r="K61" i="48"/>
  <c r="K42" i="48"/>
  <c r="K23" i="48"/>
  <c r="F8" i="48"/>
  <c r="G8" i="48"/>
  <c r="F9" i="48"/>
  <c r="G9" i="48"/>
  <c r="F11" i="48"/>
  <c r="G11" i="48"/>
  <c r="G12" i="48"/>
  <c r="F12" i="48"/>
  <c r="F13" i="48"/>
  <c r="G13" i="48"/>
  <c r="F14" i="48"/>
  <c r="F15" i="48"/>
  <c r="G15" i="48"/>
  <c r="F16" i="48"/>
  <c r="G16" i="48"/>
  <c r="G17" i="48"/>
  <c r="F17" i="48"/>
  <c r="F18" i="48"/>
  <c r="G18" i="48"/>
  <c r="F19" i="48"/>
  <c r="G19" i="48"/>
  <c r="F20" i="48"/>
  <c r="G20" i="48"/>
  <c r="F7" i="48"/>
  <c r="G7" i="48"/>
  <c r="Q101" i="42"/>
  <c r="C116" i="42" s="1"/>
  <c r="C95" i="42"/>
  <c r="Q59" i="42"/>
  <c r="C74" i="42" s="1"/>
  <c r="Q38" i="42"/>
  <c r="P10" i="42"/>
  <c r="O10" i="42"/>
  <c r="N10" i="42"/>
  <c r="M10" i="42"/>
  <c r="L10" i="42"/>
  <c r="K10" i="42"/>
  <c r="J10" i="42"/>
  <c r="F18" i="42"/>
  <c r="N119" i="42" s="1"/>
  <c r="F19" i="42"/>
  <c r="O119" i="42" s="1"/>
  <c r="F20" i="42"/>
  <c r="P119" i="42" s="1"/>
  <c r="F21" i="42"/>
  <c r="Q119" i="42" s="1"/>
  <c r="F22" i="42"/>
  <c r="R119" i="42" s="1"/>
  <c r="F23" i="42"/>
  <c r="S119" i="42" s="1"/>
  <c r="F24" i="42"/>
  <c r="F25" i="42"/>
  <c r="U119" i="42" s="1"/>
  <c r="F26" i="42"/>
  <c r="V119" i="42" s="1"/>
  <c r="F27" i="42"/>
  <c r="W119" i="42" s="1"/>
  <c r="F28" i="42"/>
  <c r="X119" i="42" s="1"/>
  <c r="G18" i="42"/>
  <c r="N120" i="42" s="1"/>
  <c r="G19" i="42"/>
  <c r="O120" i="42" s="1"/>
  <c r="G20" i="42"/>
  <c r="P120" i="42" s="1"/>
  <c r="G21" i="42"/>
  <c r="Q120" i="42" s="1"/>
  <c r="G22" i="42"/>
  <c r="R120" i="42" s="1"/>
  <c r="G23" i="42"/>
  <c r="S120" i="42" s="1"/>
  <c r="G24" i="42"/>
  <c r="T120" i="42" s="1"/>
  <c r="G25" i="42"/>
  <c r="U120" i="42" s="1"/>
  <c r="G26" i="42"/>
  <c r="V120" i="42" s="1"/>
  <c r="G27" i="42"/>
  <c r="W120" i="42" s="1"/>
  <c r="G28" i="42"/>
  <c r="X120" i="42" s="1"/>
  <c r="H18" i="42"/>
  <c r="N121" i="42" s="1"/>
  <c r="H19" i="42"/>
  <c r="O121" i="42" s="1"/>
  <c r="H20" i="42"/>
  <c r="P121" i="42" s="1"/>
  <c r="H21" i="42"/>
  <c r="Q121" i="42" s="1"/>
  <c r="H22" i="42"/>
  <c r="R121" i="42" s="1"/>
  <c r="H23" i="42"/>
  <c r="S121" i="42" s="1"/>
  <c r="H24" i="42"/>
  <c r="T121" i="42" s="1"/>
  <c r="H25" i="42"/>
  <c r="U121" i="42" s="1"/>
  <c r="H26" i="42"/>
  <c r="V121" i="42" s="1"/>
  <c r="H28" i="42"/>
  <c r="X121" i="42" s="1"/>
  <c r="I18" i="42"/>
  <c r="N122" i="42" s="1"/>
  <c r="I19" i="42"/>
  <c r="O122" i="42" s="1"/>
  <c r="I20" i="42"/>
  <c r="P122" i="42" s="1"/>
  <c r="I21" i="42"/>
  <c r="Q122" i="42" s="1"/>
  <c r="I22" i="42"/>
  <c r="R122" i="42" s="1"/>
  <c r="I24" i="42"/>
  <c r="T122" i="42" s="1"/>
  <c r="I25" i="42"/>
  <c r="U122" i="42" s="1"/>
  <c r="I26" i="42"/>
  <c r="V122" i="42" s="1"/>
  <c r="I27" i="42"/>
  <c r="W122" i="42" s="1"/>
  <c r="I28" i="42"/>
  <c r="X122" i="42" s="1"/>
  <c r="J18" i="42"/>
  <c r="N123" i="42" s="1"/>
  <c r="J19" i="42"/>
  <c r="O123" i="42" s="1"/>
  <c r="J20" i="42"/>
  <c r="P123" i="42" s="1"/>
  <c r="J21" i="42"/>
  <c r="Q123" i="42" s="1"/>
  <c r="J22" i="42"/>
  <c r="J23" i="42"/>
  <c r="S123" i="42" s="1"/>
  <c r="J24" i="42"/>
  <c r="T123" i="42" s="1"/>
  <c r="J25" i="42"/>
  <c r="U123" i="42" s="1"/>
  <c r="J26" i="42"/>
  <c r="V123" i="42" s="1"/>
  <c r="J27" i="42"/>
  <c r="W123" i="42" s="1"/>
  <c r="J28" i="42"/>
  <c r="X123" i="42" s="1"/>
  <c r="K18" i="42"/>
  <c r="N124" i="42" s="1"/>
  <c r="K19" i="42"/>
  <c r="O124" i="42" s="1"/>
  <c r="K20" i="42"/>
  <c r="P124" i="42" s="1"/>
  <c r="K21" i="42"/>
  <c r="Q124" i="42" s="1"/>
  <c r="K22" i="42"/>
  <c r="K23" i="42"/>
  <c r="S124" i="42" s="1"/>
  <c r="K24" i="42"/>
  <c r="T124" i="42" s="1"/>
  <c r="K25" i="42"/>
  <c r="U124" i="42" s="1"/>
  <c r="K26" i="42"/>
  <c r="V124" i="42" s="1"/>
  <c r="K27" i="42"/>
  <c r="W124" i="42" s="1"/>
  <c r="K28" i="42"/>
  <c r="X124" i="42" s="1"/>
  <c r="L18" i="42"/>
  <c r="N125" i="42" s="1"/>
  <c r="L19" i="42"/>
  <c r="O125" i="42" s="1"/>
  <c r="L20" i="42"/>
  <c r="P125" i="42" s="1"/>
  <c r="L21" i="42"/>
  <c r="Q125" i="42" s="1"/>
  <c r="L22" i="42"/>
  <c r="R125" i="42" s="1"/>
  <c r="L23" i="42"/>
  <c r="S125" i="42" s="1"/>
  <c r="L24" i="42"/>
  <c r="T125" i="42" s="1"/>
  <c r="L25" i="42"/>
  <c r="U125" i="42" s="1"/>
  <c r="L26" i="42"/>
  <c r="V125" i="42" s="1"/>
  <c r="L27" i="42"/>
  <c r="W125" i="42" s="1"/>
  <c r="L28" i="42"/>
  <c r="X125" i="42" s="1"/>
  <c r="M18" i="42"/>
  <c r="N126" i="42" s="1"/>
  <c r="M19" i="42"/>
  <c r="O126" i="42" s="1"/>
  <c r="M20" i="42"/>
  <c r="P126" i="42" s="1"/>
  <c r="M21" i="42"/>
  <c r="Q126" i="42" s="1"/>
  <c r="M22" i="42"/>
  <c r="R126" i="42" s="1"/>
  <c r="M23" i="42"/>
  <c r="S126" i="42" s="1"/>
  <c r="M24" i="42"/>
  <c r="T126" i="42" s="1"/>
  <c r="M25" i="42"/>
  <c r="U126" i="42" s="1"/>
  <c r="M26" i="42"/>
  <c r="V126" i="42" s="1"/>
  <c r="M27" i="42"/>
  <c r="W126" i="42" s="1"/>
  <c r="M28" i="42"/>
  <c r="X126" i="42" s="1"/>
  <c r="N18" i="42"/>
  <c r="N127" i="42" s="1"/>
  <c r="N19" i="42"/>
  <c r="O127" i="42" s="1"/>
  <c r="N20" i="42"/>
  <c r="P127" i="42" s="1"/>
  <c r="N21" i="42"/>
  <c r="Q127" i="42" s="1"/>
  <c r="N22" i="42"/>
  <c r="R127" i="42" s="1"/>
  <c r="N23" i="42"/>
  <c r="S127" i="42" s="1"/>
  <c r="N24" i="42"/>
  <c r="T127" i="42" s="1"/>
  <c r="N25" i="42"/>
  <c r="U127" i="42" s="1"/>
  <c r="N26" i="42"/>
  <c r="V127" i="42" s="1"/>
  <c r="N27" i="42"/>
  <c r="W127" i="42" s="1"/>
  <c r="N28" i="42"/>
  <c r="X127" i="42" s="1"/>
  <c r="O18" i="42"/>
  <c r="N128" i="42" s="1"/>
  <c r="O19" i="42"/>
  <c r="O128" i="42" s="1"/>
  <c r="O20" i="42"/>
  <c r="O21" i="42"/>
  <c r="Q128" i="42" s="1"/>
  <c r="O22" i="42"/>
  <c r="R128" i="42" s="1"/>
  <c r="O23" i="42"/>
  <c r="S128" i="42" s="1"/>
  <c r="O24" i="42"/>
  <c r="T128" i="42" s="1"/>
  <c r="O25" i="42"/>
  <c r="U128" i="42" s="1"/>
  <c r="O26" i="42"/>
  <c r="V128" i="42" s="1"/>
  <c r="O27" i="42"/>
  <c r="W128" i="42" s="1"/>
  <c r="O28" i="42"/>
  <c r="X128" i="42" s="1"/>
  <c r="P18" i="42"/>
  <c r="P19" i="42"/>
  <c r="O129" i="42" s="1"/>
  <c r="P20" i="42"/>
  <c r="P129" i="42" s="1"/>
  <c r="P21" i="42"/>
  <c r="Q129" i="42" s="1"/>
  <c r="P22" i="42"/>
  <c r="R129" i="42" s="1"/>
  <c r="P23" i="42"/>
  <c r="S129" i="42" s="1"/>
  <c r="P24" i="42"/>
  <c r="T129" i="42" s="1"/>
  <c r="P25" i="42"/>
  <c r="U129" i="42" s="1"/>
  <c r="P26" i="42"/>
  <c r="V129" i="42" s="1"/>
  <c r="P27" i="42"/>
  <c r="W129" i="42" s="1"/>
  <c r="P28" i="42"/>
  <c r="X129" i="42" s="1"/>
  <c r="I11" i="42"/>
  <c r="L122" i="42" s="1"/>
  <c r="I119" i="42"/>
  <c r="F11" i="42"/>
  <c r="L119" i="42" s="1"/>
  <c r="H54" i="58"/>
  <c r="E54" i="58" s="1"/>
  <c r="H64" i="58"/>
  <c r="H40" i="58"/>
  <c r="E40" i="58" s="1"/>
  <c r="F40" i="58"/>
  <c r="H85" i="58"/>
  <c r="E85" i="58" s="1"/>
  <c r="F85" i="58"/>
  <c r="F3" i="58"/>
  <c r="F4" i="58"/>
  <c r="F5" i="58"/>
  <c r="F6" i="58"/>
  <c r="F7" i="58"/>
  <c r="F8" i="58"/>
  <c r="F9" i="58"/>
  <c r="F10" i="58"/>
  <c r="F11" i="58"/>
  <c r="F12" i="58"/>
  <c r="F13" i="58"/>
  <c r="F14" i="58"/>
  <c r="F15" i="58"/>
  <c r="F16" i="58"/>
  <c r="F17" i="58"/>
  <c r="F18" i="58"/>
  <c r="F19" i="58"/>
  <c r="F20" i="58"/>
  <c r="F21" i="58"/>
  <c r="F22" i="58"/>
  <c r="F23" i="58"/>
  <c r="F24" i="58"/>
  <c r="F26" i="58"/>
  <c r="F89" i="58"/>
  <c r="F28" i="58"/>
  <c r="F29" i="58"/>
  <c r="F34" i="58"/>
  <c r="F90" i="58"/>
  <c r="F91" i="58"/>
  <c r="F92" i="58"/>
  <c r="F93" i="58"/>
  <c r="F94" i="58"/>
  <c r="F35" i="58"/>
  <c r="F36" i="58"/>
  <c r="F37" i="58"/>
  <c r="F38" i="58"/>
  <c r="F39" i="58"/>
  <c r="F44" i="58"/>
  <c r="F50" i="58"/>
  <c r="F52" i="58"/>
  <c r="F53" i="58"/>
  <c r="F95" i="58"/>
  <c r="F54" i="58"/>
  <c r="F96" i="58"/>
  <c r="F56" i="58"/>
  <c r="F57" i="58"/>
  <c r="F97" i="58"/>
  <c r="F98" i="58"/>
  <c r="F64" i="58"/>
  <c r="F65" i="58"/>
  <c r="F68" i="58"/>
  <c r="F69" i="58"/>
  <c r="F70" i="58"/>
  <c r="F71" i="58"/>
  <c r="F75" i="58"/>
  <c r="F76" i="58"/>
  <c r="F77" i="58"/>
  <c r="F100" i="58"/>
  <c r="F101" i="58"/>
  <c r="F102" i="58"/>
  <c r="F103" i="58"/>
  <c r="F84" i="58"/>
  <c r="F86" i="58"/>
  <c r="F87" i="58"/>
  <c r="F2" i="58"/>
  <c r="H68" i="58"/>
  <c r="E68" i="58" s="1"/>
  <c r="H65" i="58"/>
  <c r="H39" i="58"/>
  <c r="E39" i="58" s="1"/>
  <c r="H38" i="58"/>
  <c r="E38" i="58" s="1"/>
  <c r="H37" i="58"/>
  <c r="E37" i="58" s="1"/>
  <c r="H36" i="58"/>
  <c r="E36" i="58" s="1"/>
  <c r="AM3" i="20"/>
  <c r="H11" i="42"/>
  <c r="L121" i="42" s="1"/>
  <c r="J11" i="42"/>
  <c r="L123" i="42" s="1"/>
  <c r="K11" i="42"/>
  <c r="L124" i="42" s="1"/>
  <c r="L11" i="42"/>
  <c r="L125" i="42" s="1"/>
  <c r="M11" i="42"/>
  <c r="L126" i="42" s="1"/>
  <c r="N11" i="42"/>
  <c r="L127" i="42" s="1"/>
  <c r="O11" i="42"/>
  <c r="L128" i="42" s="1"/>
  <c r="P11" i="42"/>
  <c r="L129" i="42" s="1"/>
  <c r="G11" i="42"/>
  <c r="L120" i="42" s="1"/>
  <c r="Q39" i="42"/>
  <c r="Q102" i="42"/>
  <c r="Q81" i="42"/>
  <c r="Q60" i="42"/>
  <c r="C119" i="42"/>
  <c r="F119" i="42"/>
  <c r="G119" i="42"/>
  <c r="C120" i="42"/>
  <c r="F120" i="42"/>
  <c r="G120" i="42"/>
  <c r="C121" i="42"/>
  <c r="F121" i="42"/>
  <c r="G121" i="42"/>
  <c r="C122" i="42"/>
  <c r="F122" i="42"/>
  <c r="G122" i="42"/>
  <c r="C123" i="42"/>
  <c r="F123" i="42"/>
  <c r="G123" i="42"/>
  <c r="C124" i="42"/>
  <c r="F124" i="42"/>
  <c r="G124" i="42"/>
  <c r="C125" i="42"/>
  <c r="F125" i="42"/>
  <c r="G125" i="42"/>
  <c r="C126" i="42"/>
  <c r="F126" i="42"/>
  <c r="G126" i="42"/>
  <c r="C127" i="42"/>
  <c r="F127" i="42"/>
  <c r="G127" i="42"/>
  <c r="C128" i="42"/>
  <c r="F128" i="42"/>
  <c r="G128" i="42"/>
  <c r="C129" i="42"/>
  <c r="F129" i="42"/>
  <c r="G129" i="42"/>
  <c r="H70" i="58"/>
  <c r="E70" i="58" s="1"/>
  <c r="H89" i="58"/>
  <c r="E89" i="58" s="1"/>
  <c r="H96" i="48"/>
  <c r="H95" i="48"/>
  <c r="H94" i="48"/>
  <c r="H93" i="48"/>
  <c r="H92" i="48"/>
  <c r="H91" i="48"/>
  <c r="H90" i="48"/>
  <c r="H89" i="48"/>
  <c r="H88" i="48"/>
  <c r="H87" i="48"/>
  <c r="H86" i="48"/>
  <c r="H85" i="48"/>
  <c r="H84" i="48"/>
  <c r="H83" i="48"/>
  <c r="H77" i="48"/>
  <c r="H76" i="48"/>
  <c r="H75" i="48"/>
  <c r="H74" i="48"/>
  <c r="H73" i="48"/>
  <c r="H72" i="48"/>
  <c r="H71" i="48"/>
  <c r="H70" i="48"/>
  <c r="H69" i="48"/>
  <c r="H68" i="48"/>
  <c r="H67" i="48"/>
  <c r="H66" i="48"/>
  <c r="H65" i="48"/>
  <c r="H64" i="48"/>
  <c r="H58" i="48"/>
  <c r="H57" i="48"/>
  <c r="H56" i="48"/>
  <c r="H55" i="48"/>
  <c r="H54" i="48"/>
  <c r="H53" i="48"/>
  <c r="H52" i="48"/>
  <c r="H51" i="48"/>
  <c r="H50" i="48"/>
  <c r="H49" i="48"/>
  <c r="H48" i="48"/>
  <c r="H47" i="48"/>
  <c r="H46" i="48"/>
  <c r="H45" i="48"/>
  <c r="H39" i="48"/>
  <c r="H38" i="48"/>
  <c r="H37" i="48"/>
  <c r="H36" i="48"/>
  <c r="H35" i="48"/>
  <c r="H34" i="48"/>
  <c r="H33" i="48"/>
  <c r="H32" i="48"/>
  <c r="H31" i="48"/>
  <c r="H30" i="48"/>
  <c r="H29" i="48"/>
  <c r="H28" i="48"/>
  <c r="H27" i="48"/>
  <c r="H60" i="20"/>
  <c r="H61" i="20"/>
  <c r="H62" i="20"/>
  <c r="H55" i="20"/>
  <c r="H56" i="20"/>
  <c r="H57" i="20"/>
  <c r="H58" i="20"/>
  <c r="H59" i="20"/>
  <c r="M81" i="47"/>
  <c r="M62" i="47"/>
  <c r="M43" i="47"/>
  <c r="M24" i="47"/>
  <c r="J84" i="47"/>
  <c r="J65" i="47"/>
  <c r="J59" i="47"/>
  <c r="J58" i="47"/>
  <c r="J57" i="47"/>
  <c r="J55" i="47"/>
  <c r="J54" i="47"/>
  <c r="J53" i="47"/>
  <c r="J52" i="47"/>
  <c r="J51" i="47"/>
  <c r="J50" i="47"/>
  <c r="J49" i="47"/>
  <c r="J46" i="47"/>
  <c r="J40" i="47"/>
  <c r="J39" i="47"/>
  <c r="J38" i="47"/>
  <c r="J37" i="47"/>
  <c r="J35" i="47"/>
  <c r="J34" i="47"/>
  <c r="J32" i="47"/>
  <c r="J31" i="47"/>
  <c r="J30" i="47"/>
  <c r="O76" i="42"/>
  <c r="Q82" i="42"/>
  <c r="Q83" i="42"/>
  <c r="Q84" i="42"/>
  <c r="Q85" i="42"/>
  <c r="Q86" i="42"/>
  <c r="Q87" i="42"/>
  <c r="Q88" i="42"/>
  <c r="Q89" i="42"/>
  <c r="Q90" i="42"/>
  <c r="Q91" i="42"/>
  <c r="Q92" i="42"/>
  <c r="Q93" i="42"/>
  <c r="Q94" i="42"/>
  <c r="O97" i="42"/>
  <c r="Q103" i="42"/>
  <c r="Q104" i="42"/>
  <c r="Q105" i="42"/>
  <c r="Q106" i="42"/>
  <c r="Q107" i="42"/>
  <c r="Q108" i="42"/>
  <c r="Q109" i="42"/>
  <c r="Q110" i="42"/>
  <c r="Q111" i="42"/>
  <c r="Q112" i="42"/>
  <c r="Q113" i="42"/>
  <c r="Q114" i="42"/>
  <c r="Q115" i="42"/>
  <c r="O55" i="42"/>
  <c r="Q61" i="42"/>
  <c r="Q62" i="42"/>
  <c r="Q63" i="42"/>
  <c r="Q64" i="42"/>
  <c r="Q65" i="42"/>
  <c r="Q66" i="42"/>
  <c r="Q67" i="42"/>
  <c r="Q68" i="42"/>
  <c r="Q69" i="42"/>
  <c r="Q70" i="42"/>
  <c r="Q71" i="42"/>
  <c r="Q72" i="42"/>
  <c r="Q73" i="42"/>
  <c r="O34" i="42"/>
  <c r="Q40" i="42"/>
  <c r="Q41" i="42"/>
  <c r="Q42" i="42"/>
  <c r="Q43" i="42"/>
  <c r="Q44" i="42"/>
  <c r="Q45" i="42"/>
  <c r="Q46" i="42"/>
  <c r="Q47" i="42"/>
  <c r="Q48" i="42"/>
  <c r="Q49" i="42"/>
  <c r="Q50" i="42"/>
  <c r="Q51" i="42"/>
  <c r="Q52" i="42"/>
  <c r="C4" i="67"/>
  <c r="W165" i="67"/>
  <c r="N31" i="67" s="1"/>
  <c r="M164" i="67"/>
  <c r="J164" i="67"/>
  <c r="G164" i="67"/>
  <c r="M163" i="67"/>
  <c r="J163" i="67"/>
  <c r="G163" i="67"/>
  <c r="M162" i="67"/>
  <c r="J162" i="67"/>
  <c r="G162" i="67"/>
  <c r="M161" i="67"/>
  <c r="J161" i="67"/>
  <c r="G161" i="67"/>
  <c r="M160" i="67"/>
  <c r="J160" i="67"/>
  <c r="G160" i="67"/>
  <c r="M159" i="67"/>
  <c r="J159" i="67"/>
  <c r="G159" i="67"/>
  <c r="M158" i="67"/>
  <c r="J158" i="67"/>
  <c r="G158" i="67"/>
  <c r="M157" i="67"/>
  <c r="J157" i="67"/>
  <c r="G157" i="67"/>
  <c r="M156" i="67"/>
  <c r="J156" i="67"/>
  <c r="G156" i="67"/>
  <c r="M155" i="67"/>
  <c r="J155" i="67"/>
  <c r="G155" i="67"/>
  <c r="M154" i="67"/>
  <c r="J154" i="67"/>
  <c r="G154" i="67"/>
  <c r="M153" i="67"/>
  <c r="J153" i="67"/>
  <c r="G153" i="67"/>
  <c r="M152" i="67"/>
  <c r="J152" i="67"/>
  <c r="G152" i="67"/>
  <c r="M151" i="67"/>
  <c r="J151" i="67"/>
  <c r="G151" i="67"/>
  <c r="M150" i="67"/>
  <c r="J150" i="67"/>
  <c r="G150" i="67"/>
  <c r="W145" i="67"/>
  <c r="N30" i="67" s="1"/>
  <c r="M144" i="67"/>
  <c r="J144" i="67"/>
  <c r="G144" i="67"/>
  <c r="M143" i="67"/>
  <c r="J143" i="67"/>
  <c r="G143" i="67"/>
  <c r="M142" i="67"/>
  <c r="J142" i="67"/>
  <c r="G142" i="67"/>
  <c r="M141" i="67"/>
  <c r="J141" i="67"/>
  <c r="G141" i="67"/>
  <c r="M140" i="67"/>
  <c r="J140" i="67"/>
  <c r="G140" i="67"/>
  <c r="M139" i="67"/>
  <c r="J139" i="67"/>
  <c r="G139" i="67"/>
  <c r="M138" i="67"/>
  <c r="J138" i="67"/>
  <c r="G138" i="67"/>
  <c r="M137" i="67"/>
  <c r="J137" i="67"/>
  <c r="G137" i="67"/>
  <c r="M136" i="67"/>
  <c r="J136" i="67"/>
  <c r="G136" i="67"/>
  <c r="M135" i="67"/>
  <c r="J135" i="67"/>
  <c r="G135" i="67"/>
  <c r="M134" i="67"/>
  <c r="J134" i="67"/>
  <c r="G134" i="67"/>
  <c r="M133" i="67"/>
  <c r="J133" i="67"/>
  <c r="G133" i="67"/>
  <c r="M132" i="67"/>
  <c r="J132" i="67"/>
  <c r="G132" i="67"/>
  <c r="M131" i="67"/>
  <c r="J131" i="67"/>
  <c r="G131" i="67"/>
  <c r="M130" i="67"/>
  <c r="J130" i="67"/>
  <c r="G130" i="67"/>
  <c r="J26" i="67"/>
  <c r="N116" i="67"/>
  <c r="J116" i="67"/>
  <c r="N104" i="67"/>
  <c r="J104" i="67"/>
  <c r="N103" i="67"/>
  <c r="J103" i="67"/>
  <c r="N99" i="67"/>
  <c r="J99" i="67"/>
  <c r="J98" i="67"/>
  <c r="N98" i="67"/>
  <c r="N94" i="67"/>
  <c r="J94" i="67"/>
  <c r="N93" i="67"/>
  <c r="J93" i="67"/>
  <c r="N92" i="67"/>
  <c r="J92" i="67"/>
  <c r="N91" i="67"/>
  <c r="J91" i="67"/>
  <c r="N90" i="67"/>
  <c r="J90" i="67"/>
  <c r="N89" i="67"/>
  <c r="J89" i="67"/>
  <c r="N88" i="67"/>
  <c r="J88" i="67"/>
  <c r="N87" i="67"/>
  <c r="J87" i="67"/>
  <c r="N86" i="67"/>
  <c r="J86" i="67"/>
  <c r="N85" i="67"/>
  <c r="N84" i="67"/>
  <c r="J84" i="67"/>
  <c r="N83" i="67"/>
  <c r="N77" i="67"/>
  <c r="J77" i="67"/>
  <c r="N76" i="67"/>
  <c r="J76" i="67"/>
  <c r="N75" i="67"/>
  <c r="J75" i="67"/>
  <c r="N69" i="67"/>
  <c r="J69" i="67"/>
  <c r="N68" i="67"/>
  <c r="J68" i="67"/>
  <c r="N67" i="67"/>
  <c r="J67" i="67"/>
  <c r="N66" i="67"/>
  <c r="J66" i="67"/>
  <c r="N65" i="67"/>
  <c r="J65" i="67"/>
  <c r="N63" i="67"/>
  <c r="J63" i="67"/>
  <c r="N62" i="67"/>
  <c r="J62" i="67"/>
  <c r="N61" i="67"/>
  <c r="J61" i="67"/>
  <c r="N60" i="67"/>
  <c r="J60" i="67"/>
  <c r="N59" i="67"/>
  <c r="J59" i="67"/>
  <c r="N53" i="67"/>
  <c r="J53" i="67"/>
  <c r="N52" i="67"/>
  <c r="J52" i="67"/>
  <c r="N51" i="67"/>
  <c r="J51" i="67"/>
  <c r="N50" i="67"/>
  <c r="J50" i="67"/>
  <c r="N49" i="67"/>
  <c r="J49" i="67"/>
  <c r="N43" i="67"/>
  <c r="J43" i="67"/>
  <c r="N42" i="67"/>
  <c r="J42" i="67"/>
  <c r="N41" i="67"/>
  <c r="J41" i="67"/>
  <c r="N39" i="67"/>
  <c r="J39" i="67"/>
  <c r="N38" i="67"/>
  <c r="J38" i="67"/>
  <c r="N37" i="67"/>
  <c r="J37" i="67"/>
  <c r="N26" i="67"/>
  <c r="P19" i="67"/>
  <c r="P18" i="67"/>
  <c r="P17" i="67"/>
  <c r="P16" i="67"/>
  <c r="P15" i="67"/>
  <c r="J20" i="67"/>
  <c r="P14" i="67"/>
  <c r="P9" i="67"/>
  <c r="N9" i="67"/>
  <c r="L9" i="67"/>
  <c r="N20" i="67"/>
  <c r="AE14" i="20"/>
  <c r="U14" i="20"/>
  <c r="H26" i="58"/>
  <c r="E26" i="58" s="1"/>
  <c r="H28" i="58"/>
  <c r="E28" i="58" s="1"/>
  <c r="H29" i="58"/>
  <c r="E29" i="58" s="1"/>
  <c r="H34" i="58"/>
  <c r="E34" i="58" s="1"/>
  <c r="H90" i="58"/>
  <c r="E90" i="58" s="1"/>
  <c r="H91" i="58"/>
  <c r="E91" i="58" s="1"/>
  <c r="H92" i="58"/>
  <c r="E92" i="58" s="1"/>
  <c r="H93" i="58"/>
  <c r="E93" i="58" s="1"/>
  <c r="H94" i="58"/>
  <c r="E94" i="58" s="1"/>
  <c r="H35" i="58"/>
  <c r="E35" i="58" s="1"/>
  <c r="H44" i="58"/>
  <c r="E44" i="58" s="1"/>
  <c r="H50" i="58"/>
  <c r="E50" i="58" s="1"/>
  <c r="H52" i="58"/>
  <c r="E52" i="58" s="1"/>
  <c r="H53" i="58"/>
  <c r="E53" i="58" s="1"/>
  <c r="H95" i="58"/>
  <c r="E95" i="58" s="1"/>
  <c r="H96" i="58"/>
  <c r="E96" i="58" s="1"/>
  <c r="H56" i="58"/>
  <c r="E56" i="58" s="1"/>
  <c r="H57" i="58"/>
  <c r="E57" i="58" s="1"/>
  <c r="H97" i="58"/>
  <c r="E97" i="58" s="1"/>
  <c r="H98" i="58"/>
  <c r="E98" i="58" s="1"/>
  <c r="H69" i="58"/>
  <c r="E69" i="58" s="1"/>
  <c r="H71" i="58"/>
  <c r="E71" i="58" s="1"/>
  <c r="H75" i="58"/>
  <c r="E75" i="58" s="1"/>
  <c r="H76" i="58"/>
  <c r="E76" i="58" s="1"/>
  <c r="H77" i="58"/>
  <c r="E77" i="58" s="1"/>
  <c r="H100" i="58"/>
  <c r="E100" i="58" s="1"/>
  <c r="H101" i="58"/>
  <c r="E101" i="58" s="1"/>
  <c r="H102" i="58"/>
  <c r="E102" i="58" s="1"/>
  <c r="H103" i="58"/>
  <c r="E103" i="58" s="1"/>
  <c r="H84" i="58"/>
  <c r="E84" i="58" s="1"/>
  <c r="H86" i="58"/>
  <c r="E86" i="58" s="1"/>
  <c r="H87" i="58"/>
  <c r="E87" i="58" s="1"/>
  <c r="H3" i="58"/>
  <c r="E3" i="58" s="1"/>
  <c r="H4" i="58"/>
  <c r="E4" i="58" s="1"/>
  <c r="H5" i="58"/>
  <c r="E5" i="58" s="1"/>
  <c r="H6" i="58"/>
  <c r="E6" i="58" s="1"/>
  <c r="H7" i="58"/>
  <c r="E7" i="58" s="1"/>
  <c r="H8" i="58"/>
  <c r="E8" i="58" s="1"/>
  <c r="H9" i="58"/>
  <c r="E9" i="58" s="1"/>
  <c r="H10" i="58"/>
  <c r="E10" i="58" s="1"/>
  <c r="H11" i="58"/>
  <c r="E11" i="58" s="1"/>
  <c r="H12" i="58"/>
  <c r="E12" i="58" s="1"/>
  <c r="H13" i="58"/>
  <c r="E13" i="58" s="1"/>
  <c r="H14" i="58"/>
  <c r="E14" i="58" s="1"/>
  <c r="H15" i="58"/>
  <c r="E15" i="58" s="1"/>
  <c r="H16" i="58"/>
  <c r="E16" i="58" s="1"/>
  <c r="H17" i="58"/>
  <c r="E17" i="58" s="1"/>
  <c r="H18" i="58"/>
  <c r="E18" i="58" s="1"/>
  <c r="H19" i="58"/>
  <c r="E19" i="58" s="1"/>
  <c r="H20" i="58"/>
  <c r="E20" i="58" s="1"/>
  <c r="H21" i="58"/>
  <c r="E21" i="58" s="1"/>
  <c r="H22" i="58"/>
  <c r="E22" i="58" s="1"/>
  <c r="H23" i="58"/>
  <c r="E23" i="58" s="1"/>
  <c r="H24" i="58"/>
  <c r="E24" i="58" s="1"/>
  <c r="H2" i="58"/>
  <c r="E2" i="58" s="1"/>
  <c r="G13" i="42"/>
  <c r="J119" i="42" s="1"/>
  <c r="G12" i="42"/>
  <c r="G9" i="42" s="1"/>
  <c r="H12" i="42"/>
  <c r="I12" i="42"/>
  <c r="I122" i="42" s="1"/>
  <c r="J12" i="42"/>
  <c r="K12" i="42"/>
  <c r="L12" i="42"/>
  <c r="I125" i="42" s="1"/>
  <c r="M12" i="42"/>
  <c r="N12" i="42"/>
  <c r="O12" i="42"/>
  <c r="P12" i="42"/>
  <c r="P13" i="42"/>
  <c r="J129" i="42" s="1"/>
  <c r="F13" i="42"/>
  <c r="H13" i="42"/>
  <c r="J120" i="42" s="1"/>
  <c r="I13" i="42"/>
  <c r="J121" i="42" s="1"/>
  <c r="J13" i="42"/>
  <c r="J122" i="42" s="1"/>
  <c r="K13" i="42"/>
  <c r="L13" i="42"/>
  <c r="J125" i="42" s="1"/>
  <c r="M13" i="42"/>
  <c r="J126" i="42" s="1"/>
  <c r="N13" i="42"/>
  <c r="J127" i="42" s="1"/>
  <c r="O13" i="42"/>
  <c r="J128" i="42" s="1"/>
  <c r="Q7" i="42"/>
  <c r="K120" i="42"/>
  <c r="G15" i="42"/>
  <c r="C63" i="58" l="1"/>
  <c r="B43" i="58"/>
  <c r="B62" i="58"/>
  <c r="B66" i="58"/>
  <c r="C43" i="58"/>
  <c r="C66" i="58"/>
  <c r="B67" i="58"/>
  <c r="C62" i="58"/>
  <c r="B63" i="58"/>
  <c r="C67" i="58"/>
  <c r="A27" i="58"/>
  <c r="A43" i="58"/>
  <c r="A66" i="58"/>
  <c r="A62" i="58"/>
  <c r="A67" i="58"/>
  <c r="A63" i="58"/>
  <c r="N9" i="42"/>
  <c r="N14" i="42" s="1"/>
  <c r="J9" i="42"/>
  <c r="K9" i="42"/>
  <c r="K14" i="42" s="1"/>
  <c r="O9" i="42"/>
  <c r="L9" i="42"/>
  <c r="L14" i="42" s="1"/>
  <c r="P9" i="42"/>
  <c r="P14" i="42" s="1"/>
  <c r="M9" i="42"/>
  <c r="M14" i="42" s="1"/>
  <c r="H15" i="42"/>
  <c r="H9" i="42"/>
  <c r="H14" i="42" s="1"/>
  <c r="I129" i="42"/>
  <c r="H129" i="42" s="1"/>
  <c r="I128" i="42"/>
  <c r="H128" i="42" s="1"/>
  <c r="I127" i="42"/>
  <c r="I126" i="42"/>
  <c r="H126" i="42" s="1"/>
  <c r="I124" i="42"/>
  <c r="I123" i="42"/>
  <c r="J14" i="42"/>
  <c r="I121" i="42"/>
  <c r="K122" i="42"/>
  <c r="AA122" i="42" s="1"/>
  <c r="I9" i="42"/>
  <c r="B27" i="58"/>
  <c r="B99" i="58"/>
  <c r="B72" i="58"/>
  <c r="AG18" i="20"/>
  <c r="AC9" i="71"/>
  <c r="A2" i="71" s="1"/>
  <c r="A72" i="58"/>
  <c r="A99" i="58"/>
  <c r="E55" i="42"/>
  <c r="E76" i="75"/>
  <c r="E55" i="75"/>
  <c r="E97" i="75"/>
  <c r="E34" i="75"/>
  <c r="E3" i="75"/>
  <c r="A88" i="58"/>
  <c r="A73" i="58"/>
  <c r="A74" i="58"/>
  <c r="B74" i="58"/>
  <c r="B73" i="58"/>
  <c r="B88" i="58"/>
  <c r="A82" i="58"/>
  <c r="A81" i="58"/>
  <c r="A83" i="58"/>
  <c r="A80" i="58"/>
  <c r="A79" i="58"/>
  <c r="A61" i="58"/>
  <c r="A60" i="58"/>
  <c r="A59" i="58"/>
  <c r="A58" i="58"/>
  <c r="A55" i="58"/>
  <c r="A51" i="58"/>
  <c r="B82" i="58"/>
  <c r="B81" i="58"/>
  <c r="B83" i="58"/>
  <c r="B80" i="58"/>
  <c r="B79" i="58"/>
  <c r="B61" i="58"/>
  <c r="B60" i="58"/>
  <c r="B59" i="58"/>
  <c r="B58" i="58"/>
  <c r="B55" i="58"/>
  <c r="B51" i="58"/>
  <c r="A42" i="58"/>
  <c r="A32" i="58"/>
  <c r="A30" i="58"/>
  <c r="A41" i="58"/>
  <c r="A89" i="58"/>
  <c r="A33" i="58"/>
  <c r="A31" i="58"/>
  <c r="A25" i="58"/>
  <c r="A26" i="58"/>
  <c r="B42" i="58"/>
  <c r="B33" i="58"/>
  <c r="B31" i="58"/>
  <c r="B25" i="58"/>
  <c r="B41" i="58"/>
  <c r="B32" i="58"/>
  <c r="B30" i="58"/>
  <c r="A47" i="58"/>
  <c r="A48" i="58"/>
  <c r="A46" i="58"/>
  <c r="A49" i="58"/>
  <c r="A78" i="58"/>
  <c r="A45" i="58"/>
  <c r="B49" i="58"/>
  <c r="B78" i="58"/>
  <c r="B45" i="58"/>
  <c r="B47" i="58"/>
  <c r="B48" i="58"/>
  <c r="B46" i="58"/>
  <c r="A50" i="58"/>
  <c r="A2" i="58"/>
  <c r="P49" i="67"/>
  <c r="A40" i="58"/>
  <c r="B37" i="58"/>
  <c r="J123" i="42"/>
  <c r="J95" i="67"/>
  <c r="P41" i="67"/>
  <c r="J70" i="67"/>
  <c r="J78" i="67"/>
  <c r="N70" i="67"/>
  <c r="N78" i="67"/>
  <c r="K128" i="42"/>
  <c r="AA128" i="42" s="1"/>
  <c r="M15" i="42"/>
  <c r="W167" i="67"/>
  <c r="J105" i="67"/>
  <c r="O15" i="42"/>
  <c r="N44" i="67"/>
  <c r="N105" i="67"/>
  <c r="AH17" i="20"/>
  <c r="K119" i="42"/>
  <c r="AA119" i="42" s="1"/>
  <c r="P52" i="67"/>
  <c r="P68" i="67"/>
  <c r="P93" i="67"/>
  <c r="P104" i="67"/>
  <c r="Q132" i="67"/>
  <c r="S132" i="67" s="1"/>
  <c r="U132" i="67" s="1"/>
  <c r="Q144" i="67"/>
  <c r="S144" i="67" s="1"/>
  <c r="U144" i="67" s="1"/>
  <c r="Q156" i="67"/>
  <c r="S156" i="67" s="1"/>
  <c r="U156" i="67" s="1"/>
  <c r="Q162" i="67"/>
  <c r="S162" i="67" s="1"/>
  <c r="U162" i="67" s="1"/>
  <c r="Q143" i="67"/>
  <c r="S143" i="67" s="1"/>
  <c r="U143" i="67" s="1"/>
  <c r="Q161" i="67"/>
  <c r="S161" i="67" s="1"/>
  <c r="U161" i="67" s="1"/>
  <c r="Q163" i="67"/>
  <c r="S163" i="67" s="1"/>
  <c r="U163" i="67" s="1"/>
  <c r="K121" i="42"/>
  <c r="AA121" i="42" s="1"/>
  <c r="A53" i="58"/>
  <c r="A85" i="58"/>
  <c r="L18" i="48"/>
  <c r="P103" i="67"/>
  <c r="O16" i="42"/>
  <c r="AA120" i="42"/>
  <c r="A97" i="58"/>
  <c r="P20" i="67"/>
  <c r="P38" i="67"/>
  <c r="P39" i="67"/>
  <c r="P42" i="67"/>
  <c r="P43" i="67"/>
  <c r="J54" i="67"/>
  <c r="P50" i="67"/>
  <c r="P51" i="67"/>
  <c r="N54" i="67"/>
  <c r="P53" i="67"/>
  <c r="P60" i="67"/>
  <c r="P63" i="67"/>
  <c r="P65" i="67"/>
  <c r="P66" i="67"/>
  <c r="P67" i="67"/>
  <c r="P69" i="67"/>
  <c r="P75" i="67"/>
  <c r="P76" i="67"/>
  <c r="P77" i="67"/>
  <c r="P83" i="67"/>
  <c r="P84" i="67"/>
  <c r="P86" i="67"/>
  <c r="P87" i="67"/>
  <c r="P89" i="67"/>
  <c r="P91" i="67"/>
  <c r="Q151" i="67"/>
  <c r="S151" i="67" s="1"/>
  <c r="U151" i="67" s="1"/>
  <c r="Q153" i="67"/>
  <c r="S153" i="67" s="1"/>
  <c r="U153" i="67" s="1"/>
  <c r="Q155" i="67"/>
  <c r="S155" i="67" s="1"/>
  <c r="U155" i="67" s="1"/>
  <c r="Q157" i="67"/>
  <c r="S157" i="67" s="1"/>
  <c r="U157" i="67" s="1"/>
  <c r="Q159" i="67"/>
  <c r="S159" i="67" s="1"/>
  <c r="U159" i="67" s="1"/>
  <c r="P92" i="67"/>
  <c r="Q158" i="67"/>
  <c r="S158" i="67" s="1"/>
  <c r="U158" i="67" s="1"/>
  <c r="P116" i="67"/>
  <c r="C84" i="48"/>
  <c r="H9" i="48"/>
  <c r="P37" i="67"/>
  <c r="J44" i="67"/>
  <c r="Q140" i="67"/>
  <c r="S140" i="67" s="1"/>
  <c r="U140" i="67" s="1"/>
  <c r="Q142" i="67"/>
  <c r="S142" i="67" s="1"/>
  <c r="U142" i="67" s="1"/>
  <c r="Q150" i="67"/>
  <c r="S150" i="67" s="1"/>
  <c r="U150" i="67" s="1"/>
  <c r="Q160" i="67"/>
  <c r="S160" i="67" s="1"/>
  <c r="U160" i="67" s="1"/>
  <c r="Q164" i="67"/>
  <c r="S164" i="67" s="1"/>
  <c r="U164" i="67" s="1"/>
  <c r="T119" i="42"/>
  <c r="M119" i="42" s="1"/>
  <c r="Q24" i="42"/>
  <c r="K15" i="42"/>
  <c r="D80" i="48"/>
  <c r="D24" i="47"/>
  <c r="E3" i="42"/>
  <c r="D119" i="42" s="1"/>
  <c r="A68" i="58"/>
  <c r="A23" i="58"/>
  <c r="A76" i="58"/>
  <c r="A24" i="58"/>
  <c r="A100" i="58"/>
  <c r="A35" i="58"/>
  <c r="AE15" i="20"/>
  <c r="C73" i="58" s="1"/>
  <c r="B77" i="58"/>
  <c r="B86" i="58"/>
  <c r="B103" i="58"/>
  <c r="N95" i="67"/>
  <c r="B70" i="58"/>
  <c r="L15" i="42"/>
  <c r="B76" i="58"/>
  <c r="A20" i="58"/>
  <c r="A13" i="58"/>
  <c r="A8" i="58"/>
  <c r="A7" i="58"/>
  <c r="A5" i="58"/>
  <c r="J124" i="42"/>
  <c r="K16" i="42"/>
  <c r="Q133" i="67"/>
  <c r="S133" i="67" s="1"/>
  <c r="U133" i="67" s="1"/>
  <c r="Q135" i="67"/>
  <c r="S135" i="67" s="1"/>
  <c r="U135" i="67" s="1"/>
  <c r="Q141" i="67"/>
  <c r="S141" i="67" s="1"/>
  <c r="U141" i="67" s="1"/>
  <c r="H122" i="42"/>
  <c r="P26" i="67"/>
  <c r="P88" i="67"/>
  <c r="P90" i="67"/>
  <c r="J100" i="67"/>
  <c r="N100" i="67"/>
  <c r="Q139" i="67"/>
  <c r="S139" i="67" s="1"/>
  <c r="U139" i="67" s="1"/>
  <c r="H20" i="48"/>
  <c r="H19" i="48"/>
  <c r="H18" i="48"/>
  <c r="H17" i="48"/>
  <c r="H16" i="48"/>
  <c r="H13" i="48"/>
  <c r="H12" i="48"/>
  <c r="H11" i="48"/>
  <c r="H8" i="48"/>
  <c r="H10" i="48"/>
  <c r="F14" i="42"/>
  <c r="J18" i="47"/>
  <c r="C85" i="47"/>
  <c r="C66" i="47"/>
  <c r="J20" i="47"/>
  <c r="J14" i="47"/>
  <c r="J9" i="47"/>
  <c r="J8" i="47"/>
  <c r="J7" i="47"/>
  <c r="AH10" i="47" s="1"/>
  <c r="K125" i="42"/>
  <c r="AA125" i="42" s="1"/>
  <c r="F15" i="42"/>
  <c r="I15" i="42"/>
  <c r="K126" i="42"/>
  <c r="AA126" i="42" s="1"/>
  <c r="G16" i="42"/>
  <c r="Q19" i="42"/>
  <c r="Q13" i="42"/>
  <c r="P16" i="42"/>
  <c r="M16" i="42"/>
  <c r="P15" i="42"/>
  <c r="K129" i="42"/>
  <c r="AA129" i="42" s="1"/>
  <c r="C10" i="42"/>
  <c r="Q28" i="42"/>
  <c r="Q27" i="42"/>
  <c r="Q26" i="42"/>
  <c r="Q25" i="42"/>
  <c r="K29" i="42"/>
  <c r="K30" i="42" s="1"/>
  <c r="N29" i="42"/>
  <c r="N30" i="42" s="1"/>
  <c r="Q23" i="42"/>
  <c r="J29" i="42"/>
  <c r="J30" i="42" s="1"/>
  <c r="M127" i="42"/>
  <c r="R124" i="42"/>
  <c r="M124" i="42" s="1"/>
  <c r="R123" i="42"/>
  <c r="M123" i="42" s="1"/>
  <c r="Q22" i="42"/>
  <c r="O29" i="42"/>
  <c r="O30" i="42" s="1"/>
  <c r="M125" i="42"/>
  <c r="Q21" i="42"/>
  <c r="M120" i="42"/>
  <c r="P128" i="42"/>
  <c r="M128" i="42" s="1"/>
  <c r="Q20" i="42"/>
  <c r="I29" i="42"/>
  <c r="I30" i="42" s="1"/>
  <c r="P29" i="42"/>
  <c r="P30" i="42" s="1"/>
  <c r="M29" i="42"/>
  <c r="M30" i="42" s="1"/>
  <c r="L29" i="42"/>
  <c r="L30" i="42" s="1"/>
  <c r="M122" i="42"/>
  <c r="L16" i="42"/>
  <c r="J16" i="42"/>
  <c r="H16" i="42"/>
  <c r="H121" i="42"/>
  <c r="Q12" i="42"/>
  <c r="F16" i="42"/>
  <c r="Q11" i="42"/>
  <c r="K124" i="42"/>
  <c r="AA124" i="42" s="1"/>
  <c r="J15" i="42"/>
  <c r="K123" i="42"/>
  <c r="AA123" i="42" s="1"/>
  <c r="N15" i="42"/>
  <c r="K127" i="42"/>
  <c r="AA127" i="42" s="1"/>
  <c r="C53" i="42"/>
  <c r="Q10" i="42"/>
  <c r="C32" i="42"/>
  <c r="N129" i="42"/>
  <c r="M129" i="42" s="1"/>
  <c r="Q18" i="42"/>
  <c r="I16" i="42"/>
  <c r="M126" i="42"/>
  <c r="I120" i="42"/>
  <c r="H120" i="42" s="1"/>
  <c r="N16" i="42"/>
  <c r="M121" i="42"/>
  <c r="P61" i="67"/>
  <c r="P62" i="67"/>
  <c r="P98" i="67"/>
  <c r="Q131" i="67"/>
  <c r="S131" i="67" s="1"/>
  <c r="U131" i="67" s="1"/>
  <c r="Q152" i="67"/>
  <c r="S152" i="67" s="1"/>
  <c r="U152" i="67" s="1"/>
  <c r="G29" i="42"/>
  <c r="G30" i="42" s="1"/>
  <c r="H14" i="48"/>
  <c r="C28" i="47"/>
  <c r="B21" i="58"/>
  <c r="AC76" i="71"/>
  <c r="K2" i="71" s="1"/>
  <c r="Q134" i="67"/>
  <c r="S134" i="67" s="1"/>
  <c r="U134" i="67" s="1"/>
  <c r="N32" i="67"/>
  <c r="G14" i="42"/>
  <c r="F29" i="42"/>
  <c r="F30" i="42" s="1"/>
  <c r="A12" i="58"/>
  <c r="A29" i="58"/>
  <c r="A52" i="58"/>
  <c r="A71" i="58"/>
  <c r="A6" i="58"/>
  <c r="A21" i="58"/>
  <c r="A44" i="58"/>
  <c r="A98" i="58"/>
  <c r="A101" i="58"/>
  <c r="A15" i="58"/>
  <c r="A90" i="58"/>
  <c r="A54" i="58"/>
  <c r="A103" i="58"/>
  <c r="A14" i="58"/>
  <c r="A34" i="58"/>
  <c r="A95" i="58"/>
  <c r="A86" i="58"/>
  <c r="E34" i="42"/>
  <c r="D23" i="48"/>
  <c r="B8" i="58"/>
  <c r="B4" i="58"/>
  <c r="B65" i="58"/>
  <c r="B71" i="58"/>
  <c r="B68" i="58"/>
  <c r="B98" i="58"/>
  <c r="B94" i="58"/>
  <c r="B2" i="58"/>
  <c r="AG22" i="20"/>
  <c r="B14" i="58"/>
  <c r="B6" i="58"/>
  <c r="B93" i="58"/>
  <c r="B20" i="58"/>
  <c r="B97" i="58"/>
  <c r="B28" i="58"/>
  <c r="B29" i="58"/>
  <c r="B92" i="58"/>
  <c r="B23" i="58"/>
  <c r="B90" i="58"/>
  <c r="B84" i="58"/>
  <c r="B7" i="58"/>
  <c r="B89" i="58"/>
  <c r="B102" i="58"/>
  <c r="B26" i="58"/>
  <c r="B12" i="58"/>
  <c r="B39" i="58"/>
  <c r="AE13" i="20"/>
  <c r="AH18" i="20"/>
  <c r="B5" i="58"/>
  <c r="B96" i="58"/>
  <c r="B53" i="58"/>
  <c r="B24" i="58"/>
  <c r="B16" i="58"/>
  <c r="B75" i="58"/>
  <c r="B56" i="58"/>
  <c r="B11" i="58"/>
  <c r="B18" i="58"/>
  <c r="B15" i="58"/>
  <c r="B10" i="58"/>
  <c r="B69" i="58"/>
  <c r="B3" i="58"/>
  <c r="B52" i="58"/>
  <c r="B101" i="58"/>
  <c r="B87" i="58"/>
  <c r="B50" i="58"/>
  <c r="B9" i="58"/>
  <c r="B54" i="58"/>
  <c r="B17" i="58"/>
  <c r="B22" i="58"/>
  <c r="B64" i="58"/>
  <c r="B36" i="58"/>
  <c r="B40" i="58"/>
  <c r="B85" i="58"/>
  <c r="B95" i="58"/>
  <c r="B44" i="58"/>
  <c r="B13" i="58"/>
  <c r="B91" i="58"/>
  <c r="B57" i="58"/>
  <c r="B100" i="58"/>
  <c r="B35" i="58"/>
  <c r="B34" i="58"/>
  <c r="B19" i="58"/>
  <c r="AG16" i="20"/>
  <c r="A9" i="58"/>
  <c r="A16" i="58"/>
  <c r="A91" i="58"/>
  <c r="A96" i="58"/>
  <c r="A64" i="58"/>
  <c r="A10" i="58"/>
  <c r="A17" i="58"/>
  <c r="A22" i="58"/>
  <c r="A92" i="58"/>
  <c r="A56" i="58"/>
  <c r="A65" i="58"/>
  <c r="A77" i="58"/>
  <c r="A4" i="58"/>
  <c r="A11" i="58"/>
  <c r="A19" i="58"/>
  <c r="A28" i="58"/>
  <c r="A94" i="58"/>
  <c r="A69" i="58"/>
  <c r="A3" i="58"/>
  <c r="A18" i="58"/>
  <c r="A93" i="58"/>
  <c r="A57" i="58"/>
  <c r="A75" i="58"/>
  <c r="A102" i="58"/>
  <c r="A84" i="58"/>
  <c r="A87" i="58"/>
  <c r="E76" i="42"/>
  <c r="E97" i="42"/>
  <c r="D4" i="47"/>
  <c r="T10" i="47" s="1"/>
  <c r="A70" i="58"/>
  <c r="A36" i="58"/>
  <c r="A37" i="58"/>
  <c r="A38" i="58"/>
  <c r="A39" i="58"/>
  <c r="D62" i="47"/>
  <c r="D61" i="48"/>
  <c r="J16" i="47"/>
  <c r="H7" i="48"/>
  <c r="H119" i="42"/>
  <c r="P59" i="67"/>
  <c r="P85" i="67"/>
  <c r="P94" i="67"/>
  <c r="P99" i="67"/>
  <c r="Q137" i="67"/>
  <c r="S137" i="67" s="1"/>
  <c r="U137" i="67" s="1"/>
  <c r="Q154" i="67"/>
  <c r="S154" i="67" s="1"/>
  <c r="U154" i="67" s="1"/>
  <c r="Q6" i="42"/>
  <c r="R6" i="42" s="1"/>
  <c r="H29" i="42"/>
  <c r="H30" i="42" s="1"/>
  <c r="C47" i="47"/>
  <c r="J11" i="47"/>
  <c r="H125" i="42"/>
  <c r="H127" i="42"/>
  <c r="Q130" i="67"/>
  <c r="S130" i="67" s="1"/>
  <c r="U130" i="67" s="1"/>
  <c r="Q136" i="67"/>
  <c r="S136" i="67" s="1"/>
  <c r="U136" i="67" s="1"/>
  <c r="Q138" i="67"/>
  <c r="S138" i="67" s="1"/>
  <c r="U138" i="67" s="1"/>
  <c r="C27" i="48"/>
  <c r="C46" i="48"/>
  <c r="C65" i="48"/>
  <c r="O14" i="42"/>
  <c r="B38" i="58"/>
  <c r="J12" i="47"/>
  <c r="J10" i="47"/>
  <c r="H15" i="48"/>
  <c r="J17" i="47"/>
  <c r="J13" i="47"/>
  <c r="J19" i="47"/>
  <c r="J15" i="47"/>
  <c r="N18" i="47"/>
  <c r="AC22" i="71" s="1"/>
  <c r="D43" i="47"/>
  <c r="D81" i="47"/>
  <c r="D4" i="48"/>
  <c r="D42" i="48"/>
  <c r="H124" i="42" l="1"/>
  <c r="H123" i="42"/>
  <c r="C99" i="58"/>
  <c r="C72" i="58"/>
  <c r="C27" i="58"/>
  <c r="J97" i="42"/>
  <c r="J55" i="42"/>
  <c r="I97" i="42"/>
  <c r="I55" i="42"/>
  <c r="J76" i="42"/>
  <c r="J34" i="42"/>
  <c r="I76" i="42"/>
  <c r="T5" i="47"/>
  <c r="T6" i="47"/>
  <c r="T3" i="47"/>
  <c r="T4" i="47"/>
  <c r="D129" i="75"/>
  <c r="D125" i="75"/>
  <c r="D121" i="75"/>
  <c r="D127" i="75"/>
  <c r="D120" i="75"/>
  <c r="D119" i="75"/>
  <c r="D122" i="75"/>
  <c r="D124" i="75"/>
  <c r="D128" i="75"/>
  <c r="D123" i="75"/>
  <c r="D126" i="75"/>
  <c r="J97" i="75"/>
  <c r="J34" i="75"/>
  <c r="I97" i="75"/>
  <c r="J76" i="75"/>
  <c r="I34" i="75"/>
  <c r="I3" i="75"/>
  <c r="I76" i="75"/>
  <c r="J55" i="75"/>
  <c r="I55" i="75"/>
  <c r="AC20" i="71"/>
  <c r="F2" i="71"/>
  <c r="C74" i="58"/>
  <c r="C88" i="58"/>
  <c r="C55" i="58"/>
  <c r="C59" i="58"/>
  <c r="C61" i="58"/>
  <c r="C80" i="58"/>
  <c r="C81" i="58"/>
  <c r="C51" i="58"/>
  <c r="C58" i="58"/>
  <c r="C60" i="58"/>
  <c r="C79" i="58"/>
  <c r="C83" i="58"/>
  <c r="C82" i="58"/>
  <c r="C30" i="58"/>
  <c r="C33" i="58"/>
  <c r="C41" i="58"/>
  <c r="C42" i="58"/>
  <c r="C32" i="58"/>
  <c r="C25" i="58"/>
  <c r="C31" i="58"/>
  <c r="C49" i="58"/>
  <c r="C46" i="58"/>
  <c r="C47" i="58"/>
  <c r="C45" i="58"/>
  <c r="C78" i="58"/>
  <c r="C48" i="58"/>
  <c r="AC24" i="71"/>
  <c r="P70" i="67"/>
  <c r="C75" i="58"/>
  <c r="C40" i="58"/>
  <c r="C69" i="58"/>
  <c r="C44" i="58"/>
  <c r="C53" i="58"/>
  <c r="C19" i="58"/>
  <c r="C97" i="58"/>
  <c r="C7" i="58"/>
  <c r="C13" i="58"/>
  <c r="C95" i="58"/>
  <c r="C22" i="58"/>
  <c r="AG20" i="20"/>
  <c r="AK3" i="20"/>
  <c r="AF3" i="20" s="1"/>
  <c r="H24" i="47"/>
  <c r="N107" i="67"/>
  <c r="N110" i="67" s="1"/>
  <c r="N119" i="67" s="1"/>
  <c r="P105" i="67"/>
  <c r="D124" i="42"/>
  <c r="D122" i="42"/>
  <c r="D120" i="42"/>
  <c r="J107" i="67"/>
  <c r="C37" i="58"/>
  <c r="C84" i="58"/>
  <c r="C103" i="58"/>
  <c r="C89" i="58"/>
  <c r="P78" i="67"/>
  <c r="S165" i="67"/>
  <c r="P54" i="67"/>
  <c r="Q9" i="42"/>
  <c r="R9" i="42" s="1"/>
  <c r="AH15" i="20"/>
  <c r="C36" i="58"/>
  <c r="C54" i="58"/>
  <c r="C14" i="58"/>
  <c r="C12" i="58"/>
  <c r="C26" i="58"/>
  <c r="C86" i="58"/>
  <c r="C3" i="58"/>
  <c r="C15" i="58"/>
  <c r="C85" i="58"/>
  <c r="C90" i="58"/>
  <c r="C101" i="58"/>
  <c r="I14" i="42"/>
  <c r="D123" i="42"/>
  <c r="D126" i="42"/>
  <c r="D128" i="42"/>
  <c r="D125" i="42"/>
  <c r="P44" i="67"/>
  <c r="S145" i="67"/>
  <c r="C8" i="48"/>
  <c r="AG15" i="20"/>
  <c r="C39" i="58"/>
  <c r="C93" i="58"/>
  <c r="C4" i="58"/>
  <c r="C77" i="58"/>
  <c r="C52" i="58"/>
  <c r="C98" i="58"/>
  <c r="C17" i="58"/>
  <c r="C18" i="58"/>
  <c r="C38" i="58"/>
  <c r="C87" i="58"/>
  <c r="C70" i="58"/>
  <c r="C8" i="58"/>
  <c r="C28" i="58"/>
  <c r="C92" i="58"/>
  <c r="C16" i="58"/>
  <c r="C96" i="58"/>
  <c r="C64" i="58"/>
  <c r="AG23" i="20"/>
  <c r="H4" i="47"/>
  <c r="I42" i="48"/>
  <c r="H62" i="47"/>
  <c r="C20" i="58"/>
  <c r="C9" i="58"/>
  <c r="C68" i="58"/>
  <c r="C56" i="58"/>
  <c r="C100" i="58"/>
  <c r="C76" i="58"/>
  <c r="C50" i="58"/>
  <c r="C2" i="58"/>
  <c r="C6" i="58"/>
  <c r="C11" i="58"/>
  <c r="C29" i="58"/>
  <c r="C35" i="58"/>
  <c r="C65" i="58"/>
  <c r="C102" i="58"/>
  <c r="C23" i="58"/>
  <c r="C21" i="58"/>
  <c r="C5" i="58"/>
  <c r="C94" i="58"/>
  <c r="C91" i="58"/>
  <c r="C34" i="58"/>
  <c r="C57" i="58"/>
  <c r="C24" i="58"/>
  <c r="C10" i="58"/>
  <c r="C71" i="58"/>
  <c r="D129" i="42"/>
  <c r="D127" i="42"/>
  <c r="D121" i="42"/>
  <c r="C8" i="47"/>
  <c r="C12" i="42"/>
  <c r="Q16" i="42"/>
  <c r="Q15" i="42"/>
  <c r="Q29" i="42"/>
  <c r="P31" i="42" s="1"/>
  <c r="U165" i="67"/>
  <c r="J31" i="67" s="1"/>
  <c r="P31" i="67" s="1"/>
  <c r="U145" i="67"/>
  <c r="J30" i="67" s="1"/>
  <c r="P100" i="67"/>
  <c r="H81" i="47"/>
  <c r="H43" i="47"/>
  <c r="I23" i="48"/>
  <c r="I80" i="48"/>
  <c r="I34" i="42"/>
  <c r="H4" i="48"/>
  <c r="I61" i="48"/>
  <c r="I24" i="47"/>
  <c r="I81" i="47"/>
  <c r="H23" i="48"/>
  <c r="H61" i="48"/>
  <c r="I43" i="47"/>
  <c r="I3" i="42"/>
  <c r="Y121" i="42" s="1"/>
  <c r="I62" i="47"/>
  <c r="H42" i="48"/>
  <c r="H80" i="48"/>
  <c r="AC11" i="71"/>
  <c r="P95" i="67"/>
  <c r="L27" i="58" l="1"/>
  <c r="L67" i="58"/>
  <c r="L63" i="58"/>
  <c r="L66" i="58"/>
  <c r="L62" i="58"/>
  <c r="L43" i="58"/>
  <c r="L99" i="58"/>
  <c r="L72" i="58"/>
  <c r="J3" i="75"/>
  <c r="Z128" i="75" s="1"/>
  <c r="L71" i="58"/>
  <c r="U3" i="47"/>
  <c r="U6" i="47"/>
  <c r="U10" i="47"/>
  <c r="U4" i="47"/>
  <c r="U5" i="47"/>
  <c r="Y129" i="75"/>
  <c r="Y126" i="75"/>
  <c r="Y122" i="75"/>
  <c r="Y119" i="75"/>
  <c r="Y127" i="75"/>
  <c r="Y125" i="75"/>
  <c r="Y123" i="75"/>
  <c r="Y121" i="75"/>
  <c r="Y128" i="75"/>
  <c r="Y124" i="75"/>
  <c r="Y120" i="75"/>
  <c r="AC10" i="71"/>
  <c r="B2" i="71" s="1"/>
  <c r="F76" i="75"/>
  <c r="F55" i="75"/>
  <c r="F97" i="75"/>
  <c r="F34" i="75"/>
  <c r="F3" i="75"/>
  <c r="E2" i="71"/>
  <c r="G2" i="71"/>
  <c r="C2" i="71"/>
  <c r="L88" i="58"/>
  <c r="L74" i="58"/>
  <c r="L73" i="58"/>
  <c r="L82" i="58"/>
  <c r="L81" i="58"/>
  <c r="L83" i="58"/>
  <c r="L80" i="58"/>
  <c r="L79" i="58"/>
  <c r="L61" i="58"/>
  <c r="L60" i="58"/>
  <c r="L59" i="58"/>
  <c r="L58" i="58"/>
  <c r="L55" i="58"/>
  <c r="L51" i="58"/>
  <c r="L42" i="58"/>
  <c r="L33" i="58"/>
  <c r="L31" i="58"/>
  <c r="L25" i="58"/>
  <c r="L41" i="58"/>
  <c r="L32" i="58"/>
  <c r="L30" i="58"/>
  <c r="L70" i="58"/>
  <c r="L48" i="58"/>
  <c r="L49" i="58"/>
  <c r="L78" i="58"/>
  <c r="L47" i="58"/>
  <c r="L45" i="58"/>
  <c r="L46" i="58"/>
  <c r="Q14" i="42"/>
  <c r="R14" i="42" s="1"/>
  <c r="F34" i="42"/>
  <c r="L92" i="58"/>
  <c r="F97" i="42"/>
  <c r="F76" i="42"/>
  <c r="F3" i="42"/>
  <c r="L10" i="58"/>
  <c r="F55" i="42"/>
  <c r="AG21" i="20"/>
  <c r="L3" i="58"/>
  <c r="L16" i="58"/>
  <c r="L40" i="58"/>
  <c r="L100" i="58"/>
  <c r="L20" i="58"/>
  <c r="L13" i="58"/>
  <c r="I4" i="48"/>
  <c r="L57" i="58"/>
  <c r="L6" i="58"/>
  <c r="L4" i="58"/>
  <c r="L102" i="58"/>
  <c r="L12" i="58"/>
  <c r="L103" i="58"/>
  <c r="L54" i="58"/>
  <c r="L98" i="58"/>
  <c r="AK4" i="20"/>
  <c r="AF4" i="20" s="1"/>
  <c r="L11" i="58"/>
  <c r="L97" i="58"/>
  <c r="J3" i="42"/>
  <c r="Z119" i="42" s="1"/>
  <c r="L15" i="58"/>
  <c r="L5" i="58"/>
  <c r="L36" i="58"/>
  <c r="L65" i="58"/>
  <c r="L101" i="58"/>
  <c r="L86" i="58"/>
  <c r="L9" i="58"/>
  <c r="L39" i="58"/>
  <c r="L89" i="58"/>
  <c r="L21" i="58"/>
  <c r="L53" i="58"/>
  <c r="L75" i="58"/>
  <c r="L14" i="58"/>
  <c r="AC12" i="71"/>
  <c r="S167" i="67"/>
  <c r="Y125" i="42"/>
  <c r="Y128" i="42"/>
  <c r="L95" i="58"/>
  <c r="L8" i="58"/>
  <c r="L91" i="58"/>
  <c r="L90" i="58"/>
  <c r="L2" i="58"/>
  <c r="L35" i="58"/>
  <c r="L84" i="58"/>
  <c r="L44" i="58"/>
  <c r="L34" i="58"/>
  <c r="L68" i="58"/>
  <c r="L69" i="58"/>
  <c r="L77" i="58"/>
  <c r="L85" i="58"/>
  <c r="L18" i="58"/>
  <c r="L50" i="58"/>
  <c r="L24" i="58"/>
  <c r="L76" i="58"/>
  <c r="L37" i="58"/>
  <c r="L23" i="58"/>
  <c r="L96" i="58"/>
  <c r="L28" i="58"/>
  <c r="I4" i="47"/>
  <c r="L29" i="58"/>
  <c r="L7" i="58"/>
  <c r="L26" i="58"/>
  <c r="L17" i="58"/>
  <c r="L19" i="58"/>
  <c r="L22" i="58"/>
  <c r="L64" i="58"/>
  <c r="L87" i="58"/>
  <c r="L94" i="58"/>
  <c r="L52" i="58"/>
  <c r="L56" i="58"/>
  <c r="L93" i="58"/>
  <c r="L38" i="58"/>
  <c r="Q30" i="42"/>
  <c r="N31" i="42"/>
  <c r="O31" i="42"/>
  <c r="L31" i="42"/>
  <c r="M31" i="42"/>
  <c r="J31" i="42"/>
  <c r="K31" i="42"/>
  <c r="Q31" i="42"/>
  <c r="F31" i="42"/>
  <c r="I31" i="42"/>
  <c r="H31" i="42"/>
  <c r="G31" i="42"/>
  <c r="U167" i="67"/>
  <c r="P107" i="67"/>
  <c r="Y119" i="42"/>
  <c r="Y120" i="42"/>
  <c r="Y126" i="42"/>
  <c r="Y123" i="42"/>
  <c r="Y129" i="42"/>
  <c r="Y122" i="42"/>
  <c r="Y124" i="42"/>
  <c r="Y127" i="42"/>
  <c r="J32" i="67"/>
  <c r="P30" i="67"/>
  <c r="Z124" i="75" l="1"/>
  <c r="Z122" i="75"/>
  <c r="Z121" i="75"/>
  <c r="Z129" i="75"/>
  <c r="Z127" i="75"/>
  <c r="Z126" i="75"/>
  <c r="Z123" i="75"/>
  <c r="Z119" i="75"/>
  <c r="Z120" i="75"/>
  <c r="Z125" i="75"/>
  <c r="V10" i="47"/>
  <c r="V4" i="47"/>
  <c r="V3" i="47"/>
  <c r="V5" i="47"/>
  <c r="V6" i="47"/>
  <c r="G55" i="75"/>
  <c r="G97" i="75"/>
  <c r="G34" i="75"/>
  <c r="G3" i="75"/>
  <c r="G76" i="75"/>
  <c r="D2" i="71"/>
  <c r="G3" i="42"/>
  <c r="F43" i="47"/>
  <c r="F24" i="47"/>
  <c r="F23" i="48"/>
  <c r="F80" i="48"/>
  <c r="Z126" i="42"/>
  <c r="G76" i="42"/>
  <c r="F81" i="47"/>
  <c r="Z120" i="42"/>
  <c r="F4" i="48"/>
  <c r="G97" i="42"/>
  <c r="F61" i="48"/>
  <c r="F62" i="47"/>
  <c r="Z125" i="42"/>
  <c r="F42" i="48"/>
  <c r="G34" i="42"/>
  <c r="G55" i="42"/>
  <c r="F4" i="47"/>
  <c r="Z123" i="42"/>
  <c r="Z129" i="42"/>
  <c r="Z124" i="42"/>
  <c r="Z121" i="42"/>
  <c r="Z128" i="42"/>
  <c r="Z122" i="42"/>
  <c r="Z127" i="42"/>
  <c r="P32" i="67"/>
  <c r="P110" i="67" s="1"/>
  <c r="P119" i="67" s="1"/>
  <c r="J110" i="67"/>
  <c r="J119" i="6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1" authorId="0" shapeId="0" xr:uid="{00000000-0006-0000-0400-000001000000}">
      <text>
        <r>
          <rPr>
            <sz val="9"/>
            <color indexed="81"/>
            <rFont val="Tahoma"/>
            <family val="2"/>
          </rPr>
          <t xml:space="preserve">When adding rows: 
Orange = Empty cell
Pink = Duplicate cell
</t>
        </r>
      </text>
    </comment>
    <comment ref="K1" authorId="0" shapeId="0" xr:uid="{00000000-0006-0000-0400-000002000000}">
      <text>
        <r>
          <rPr>
            <sz val="8"/>
            <color indexed="81"/>
            <rFont val="Tahoma"/>
            <family val="2"/>
          </rPr>
          <t xml:space="preserve">Be as specific as possible, include metrics, locations, etc. as appropriate. </t>
        </r>
      </text>
    </comment>
    <comment ref="N1" authorId="0" shapeId="0" xr:uid="{00000000-0006-0000-0400-000003000000}">
      <text>
        <r>
          <rPr>
            <sz val="9"/>
            <color indexed="81"/>
            <rFont val="Tahoma"/>
            <family val="2"/>
          </rPr>
          <t>Provide concise and descriptive information on the status of the activity; include numeric information and any significant issues/innovations if appropriate</t>
        </r>
      </text>
    </comment>
    <comment ref="O1" authorId="0" shapeId="0" xr:uid="{00000000-0006-0000-0400-000004000000}">
      <text>
        <r>
          <rPr>
            <sz val="9"/>
            <color indexed="81"/>
            <rFont val="Tahoma"/>
            <family val="2"/>
          </rPr>
          <t xml:space="preserve"> If selected, explain why in "Work Plan Activity Accomplishment"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G7" authorId="0" shapeId="0" xr:uid="{00000000-0006-0000-0A00-000001000000}">
      <text>
        <r>
          <rPr>
            <b/>
            <sz val="9"/>
            <color indexed="81"/>
            <rFont val="Tahoma"/>
            <family val="2"/>
          </rPr>
          <t xml:space="preserve">Label is the Law! 
</t>
        </r>
        <r>
          <rPr>
            <sz val="9"/>
            <color indexed="81"/>
            <rFont val="Tahoma"/>
            <family val="2"/>
          </rPr>
          <t xml:space="preserve">
</t>
        </r>
      </text>
    </comment>
    <comment ref="AC9" authorId="0" shapeId="0" xr:uid="{00000000-0006-0000-0A00-000002000000}">
      <text>
        <r>
          <rPr>
            <sz val="9"/>
            <color indexed="81"/>
            <rFont val="Tahoma"/>
            <family val="2"/>
          </rPr>
          <t xml:space="preserve">
Information in this shaded box is pulled from the Start tab</t>
        </r>
      </text>
    </comment>
    <comment ref="AC20" authorId="0" shapeId="0" xr:uid="{00000000-0006-0000-0A00-000003000000}">
      <text>
        <r>
          <rPr>
            <sz val="9"/>
            <color indexed="81"/>
            <rFont val="Tahoma"/>
            <family val="2"/>
          </rPr>
          <t xml:space="preserve">This blue box pulls the total number of 
Use and For Cause Tier I and Tier II Inspections from the 5700 WPS tab.
</t>
        </r>
      </text>
    </comment>
    <comment ref="AC22" authorId="0" shapeId="0" xr:uid="{00000000-0006-0000-0A00-000004000000}">
      <text>
        <r>
          <rPr>
            <sz val="9"/>
            <color indexed="81"/>
            <rFont val="Tahoma"/>
            <family val="2"/>
          </rPr>
          <t>This blue box pulls the total number of WPS violations from the 5700 WPS tab from the list beginning with Pesticide Safety Training to Retaliation.</t>
        </r>
      </text>
    </comment>
    <comment ref="AC24" authorId="0" shapeId="0" xr:uid="{00000000-0006-0000-0A00-000005000000}">
      <text>
        <r>
          <rPr>
            <sz val="9"/>
            <color indexed="81"/>
            <rFont val="Tahoma"/>
            <family val="2"/>
          </rPr>
          <t>This blue box pulls the total number of enforcement actions from the 5700 WPS tab from the list beginning with Civil Actions to Other Enforcement Actions.</t>
        </r>
      </text>
    </comment>
    <comment ref="AC76" authorId="0" shapeId="0" xr:uid="{00000000-0006-0000-0A00-000006000000}">
      <text>
        <r>
          <rPr>
            <sz val="9"/>
            <color indexed="81"/>
            <rFont val="Tahoma"/>
            <family val="2"/>
          </rPr>
          <t xml:space="preserve">This blue box pulls the total number of Ag and NonAg Use and For Cause inspections from the 5700 Main tab.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LinkedTable_Exp5700Main" type="102" refreshedVersion="6" minRefreshableVersion="5">
    <extLst>
      <ext xmlns:x15="http://schemas.microsoft.com/office/spreadsheetml/2010/11/main" uri="{DE250136-89BD-433C-8126-D09CA5730AF9}">
        <x15:connection id="Exp5700Main-27da8b65-3cbe-48d7-bede-5519e0e94786">
          <x15:rangePr sourceName="_xlcn.LinkedTable_Exp5700Main"/>
        </x15:connection>
      </ext>
    </extLst>
  </connection>
  <connection id="2" xr16:uid="{00000000-0015-0000-FFFF-FFFF01000000}" name="LinkedTable_Table6" type="102" refreshedVersion="6" minRefreshableVersion="5">
    <extLst>
      <ext xmlns:x15="http://schemas.microsoft.com/office/spreadsheetml/2010/11/main" uri="{DE250136-89BD-433C-8126-D09CA5730AF9}">
        <x15:connection id="Table6-5e9bbfe9-e86d-4bdc-a5ae-5789f02dd9df">
          <x15:rangePr sourceName="_xlcn.LinkedTable_Table6"/>
        </x15:connection>
      </ext>
    </extLst>
  </connection>
  <connection id="3" xr16:uid="{00000000-0015-0000-FFFF-FFFF02000000}" keepAlive="1" name="ThisWorkbookDataModel" description="Data Model"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<sst xmlns="http://schemas.openxmlformats.org/spreadsheetml/2006/main" count="2113" uniqueCount="890">
  <si>
    <t xml:space="preserve"> </t>
  </si>
  <si>
    <t>Arkansas State Plant Board</t>
  </si>
  <si>
    <t>California Department of Pesticide Regulation</t>
  </si>
  <si>
    <t>Clemson University Department of Pesticide Regulation (South Carolina)</t>
  </si>
  <si>
    <t>North Carolina Department of Agriculture &amp; Consumer Services</t>
  </si>
  <si>
    <t>Nebraska Department of Agriculture</t>
  </si>
  <si>
    <t>New Hampshire Department of Agriculture, Markets and Food</t>
  </si>
  <si>
    <t>New Mexico Department of Agriculture</t>
  </si>
  <si>
    <t xml:space="preserve">Nevada Department of Agriculture </t>
  </si>
  <si>
    <t>Ohio Department of Agriculture</t>
  </si>
  <si>
    <t>Oklahoma Department of Agriculture Food and Forestry</t>
  </si>
  <si>
    <t>Pennsylvania Department of Agriculture</t>
  </si>
  <si>
    <t>Puerto Rico Department of Agriculture</t>
  </si>
  <si>
    <t>Rhode Island Department of Environmental Management</t>
  </si>
  <si>
    <t>Tennessee Department of Agriculture</t>
  </si>
  <si>
    <t>Texas Department of Agriculture</t>
  </si>
  <si>
    <t>Texas Commission on Environmental Quality</t>
  </si>
  <si>
    <t>Virgin Islands Department of Planning and Natural Resources</t>
  </si>
  <si>
    <t>Virginia Department of Agriculture and Consumer Services</t>
  </si>
  <si>
    <t>Vermont Agency of Agriculture</t>
  </si>
  <si>
    <t>West Virginia Department of Agriculture</t>
  </si>
  <si>
    <t>Cheyenne River Sioux Tribe</t>
  </si>
  <si>
    <t>North Dakota State University (extension service)</t>
  </si>
  <si>
    <t xml:space="preserve">Oglala Sioux Tribe </t>
  </si>
  <si>
    <t>Standing Rock Sioux Tribe</t>
  </si>
  <si>
    <t>Three Affiliated Tribes</t>
  </si>
  <si>
    <t>Utah Department of Agriculture and Food</t>
  </si>
  <si>
    <t>Wyoming Department of Agriculture</t>
  </si>
  <si>
    <t>TOTAL</t>
  </si>
  <si>
    <t>Confederated Salish and Kootenei Tribes</t>
  </si>
  <si>
    <t>Connecticut Department of Energy and Environmental Protection</t>
  </si>
  <si>
    <t>Delaware Department of Agriculture</t>
  </si>
  <si>
    <t>Eight Northern Indian Pueblo Council</t>
  </si>
  <si>
    <t>Florida Department of Agriculture &amp; Consumer Services</t>
  </si>
  <si>
    <t>Fort Peck Tribe</t>
  </si>
  <si>
    <t>Georgia Department of Agriculture</t>
  </si>
  <si>
    <t>Hawaii Department of Agriculture</t>
  </si>
  <si>
    <t>Illinois Department of Public Health</t>
  </si>
  <si>
    <t>Iowa Department of Agriculture and Land Stewardship</t>
  </si>
  <si>
    <t>Kansas Department of Agriculture</t>
  </si>
  <si>
    <t>Kentucky Department of Agriculture</t>
  </si>
  <si>
    <t>Louisiana Department of Agriculture and Forestry</t>
  </si>
  <si>
    <t>Massachusetts Department of Agricultural Resources</t>
  </si>
  <si>
    <t>Maryland Department of Agriculture</t>
  </si>
  <si>
    <t>Michigan Department of Agriculture and Rural Development</t>
  </si>
  <si>
    <t>Minnesota Department of Agriculture</t>
  </si>
  <si>
    <t>Mississippi Department of Agriculture &amp; Commerce</t>
  </si>
  <si>
    <t>Missouri Department of Agriculture</t>
  </si>
  <si>
    <t>Start</t>
  </si>
  <si>
    <t>End</t>
  </si>
  <si>
    <t>OECA</t>
  </si>
  <si>
    <t>Illinois Department of Agriculture</t>
  </si>
  <si>
    <t>Entity</t>
  </si>
  <si>
    <t>Status</t>
  </si>
  <si>
    <t>Q4</t>
  </si>
  <si>
    <t>Q1</t>
  </si>
  <si>
    <t>Pesticides in Water</t>
  </si>
  <si>
    <t xml:space="preserve">Inspections </t>
  </si>
  <si>
    <t>Q2</t>
  </si>
  <si>
    <t>GU</t>
  </si>
  <si>
    <t>AS</t>
  </si>
  <si>
    <t xml:space="preserve">Percent of Total Actions </t>
  </si>
  <si>
    <t xml:space="preserve">% of Inspections Resulting in Actions </t>
  </si>
  <si>
    <t>Number of Cases Assessed Fines</t>
  </si>
  <si>
    <t>Other Enforcement Actions</t>
  </si>
  <si>
    <t>Cases Forwarded to EPA for Action</t>
  </si>
  <si>
    <t>Number of Warnings Issued</t>
  </si>
  <si>
    <t>License/Certificate Conditioning or Modification</t>
  </si>
  <si>
    <t>License/Certificate Revocation</t>
  </si>
  <si>
    <t>License/Certificate Suspension</t>
  </si>
  <si>
    <t>Administrative Hearings Conducted</t>
  </si>
  <si>
    <t>Criminal Actions Referred</t>
  </si>
  <si>
    <t>Civil Complaints Issued</t>
  </si>
  <si>
    <t xml:space="preserve">Pesticide Enforcement Actions Taken </t>
  </si>
  <si>
    <t>Samples</t>
  </si>
  <si>
    <t>(Accomplished) - (Projected)</t>
  </si>
  <si>
    <t>Documentary</t>
  </si>
  <si>
    <t xml:space="preserve">Physical </t>
  </si>
  <si>
    <r>
      <t xml:space="preserve"> </t>
    </r>
    <r>
      <rPr>
        <b/>
        <i/>
        <sz val="12"/>
        <rFont val="Arial"/>
        <family val="2"/>
      </rPr>
      <t xml:space="preserve">Accomplished: </t>
    </r>
  </si>
  <si>
    <t>Use</t>
  </si>
  <si>
    <t xml:space="preserve">TOTAL   </t>
  </si>
  <si>
    <t>Restricted Use Pesticide Dealers</t>
  </si>
  <si>
    <t>Certified Applicator Records</t>
  </si>
  <si>
    <t>Exports</t>
  </si>
  <si>
    <t>Imports</t>
  </si>
  <si>
    <t>Market-place</t>
  </si>
  <si>
    <t xml:space="preserve">PEI </t>
  </si>
  <si>
    <t xml:space="preserve">EUP </t>
  </si>
  <si>
    <t>Nonagricultural</t>
  </si>
  <si>
    <t>Agricultural</t>
  </si>
  <si>
    <t xml:space="preserve">Enforcement Projections &amp; Accomplishments </t>
  </si>
  <si>
    <t>Reporting Period:</t>
  </si>
  <si>
    <t>State/Tribe:</t>
  </si>
  <si>
    <t>Pesticides Enforcement Cooperative Agreement Projections &amp; Accomplishment Summary Report</t>
  </si>
  <si>
    <t>Stop-Sale, Seizure, Quarantine or Emabargo</t>
  </si>
  <si>
    <t>Physical</t>
  </si>
  <si>
    <t>Samples Collected</t>
  </si>
  <si>
    <t>Total Inspections Conducted</t>
  </si>
  <si>
    <t>For Cause</t>
  </si>
  <si>
    <t>Producing Establishment</t>
  </si>
  <si>
    <t>Experimental Use Permit</t>
  </si>
  <si>
    <t>Enforcement Accomplishments This Reporting Year</t>
  </si>
  <si>
    <t>Total Violations</t>
  </si>
  <si>
    <t>Retaliation</t>
  </si>
  <si>
    <t>Information Exchange</t>
  </si>
  <si>
    <t>Emergency Assistance</t>
  </si>
  <si>
    <t>Decontamination</t>
  </si>
  <si>
    <t>Mix/Loading, Application Equip &amp; Applications</t>
  </si>
  <si>
    <t>Personal Protective Equipment</t>
  </si>
  <si>
    <t>Entry Restrictions</t>
  </si>
  <si>
    <t>Notice of Application</t>
  </si>
  <si>
    <t>Central Posting</t>
  </si>
  <si>
    <t>Pesticide Safety Training</t>
  </si>
  <si>
    <t># of Violations</t>
  </si>
  <si>
    <t>Violations During WPS Inspections</t>
  </si>
  <si>
    <t>Total</t>
  </si>
  <si>
    <t xml:space="preserve">Use </t>
  </si>
  <si>
    <t>WPS Tier II</t>
  </si>
  <si>
    <t>WPS Tier I</t>
  </si>
  <si>
    <r>
      <rPr>
        <sz val="12"/>
        <color theme="1"/>
        <rFont val="Calibri"/>
        <family val="2"/>
        <scheme val="minor"/>
      </rPr>
      <t xml:space="preserve">United States </t>
    </r>
    <r>
      <rPr>
        <sz val="11"/>
        <color theme="1"/>
        <rFont val="Calibri"/>
        <family val="2"/>
        <scheme val="minor"/>
      </rPr>
      <t xml:space="preserve">
</t>
    </r>
    <r>
      <rPr>
        <b/>
        <sz val="14"/>
        <color theme="1"/>
        <rFont val="Calibri"/>
        <family val="2"/>
        <scheme val="minor"/>
      </rPr>
      <t xml:space="preserve">Environmental Protection Agency </t>
    </r>
    <r>
      <rPr>
        <sz val="11"/>
        <color theme="1"/>
        <rFont val="Calibri"/>
        <family val="2"/>
        <scheme val="minor"/>
      </rPr>
      <t xml:space="preserve">
</t>
    </r>
    <r>
      <rPr>
        <sz val="10"/>
        <color theme="1"/>
        <rFont val="Calibri"/>
        <family val="2"/>
        <scheme val="minor"/>
      </rPr>
      <t xml:space="preserve">Washington, DC 20460 </t>
    </r>
  </si>
  <si>
    <t>9. Secondary containment &amp; pads – record keeping</t>
  </si>
  <si>
    <t>8. Secondary containment &amp; pads – site management</t>
  </si>
  <si>
    <t>7. Secondary containment &amp; pads – capacity/design</t>
  </si>
  <si>
    <t>Containment</t>
  </si>
  <si>
    <t>6. Record keeping</t>
  </si>
  <si>
    <t>5. Deficient management procedures &amp; operation</t>
  </si>
  <si>
    <t>4. No contract manufacturing agreement, residue removal,instructions, list of acceptable containers</t>
  </si>
  <si>
    <t>3. Producing establishment registration violations</t>
  </si>
  <si>
    <t>2. Deficient container design (valves, openings)</t>
  </si>
  <si>
    <t>1. Deficient labeling                                                                          (i.e. cleaning and disposal instructions)</t>
  </si>
  <si>
    <t>Refillable Containers</t>
  </si>
  <si>
    <t>With  Containment</t>
  </si>
  <si>
    <t>Container/Containment Violations</t>
  </si>
  <si>
    <t>Non-PEI</t>
  </si>
  <si>
    <t>PEI</t>
  </si>
  <si>
    <t>Significant Issues/ Innovations</t>
  </si>
  <si>
    <t>Recipient</t>
  </si>
  <si>
    <t>Abbr</t>
  </si>
  <si>
    <t>EPA Region</t>
  </si>
  <si>
    <t>ADEC</t>
  </si>
  <si>
    <t>American Samoa</t>
  </si>
  <si>
    <t>ASPB</t>
  </si>
  <si>
    <t>ADA</t>
  </si>
  <si>
    <t>CDPR</t>
  </si>
  <si>
    <t>CRST</t>
  </si>
  <si>
    <t>CUDPR</t>
  </si>
  <si>
    <t>Commonwealth of the Northern Marianas Islands</t>
  </si>
  <si>
    <t>CNMI</t>
  </si>
  <si>
    <t>CSKT</t>
  </si>
  <si>
    <t>CDEEP</t>
  </si>
  <si>
    <t>DDA</t>
  </si>
  <si>
    <t>FDACS</t>
  </si>
  <si>
    <t>FPT</t>
  </si>
  <si>
    <t>GDA</t>
  </si>
  <si>
    <t>Guam</t>
  </si>
  <si>
    <t>OISC</t>
  </si>
  <si>
    <t>IDALS</t>
  </si>
  <si>
    <t>Inter Tribal Council of Arizona</t>
  </si>
  <si>
    <t>ITCA</t>
  </si>
  <si>
    <t>MTDA</t>
  </si>
  <si>
    <t>Navajo Nation</t>
  </si>
  <si>
    <t>NAVJ</t>
  </si>
  <si>
    <t>NCDACS</t>
  </si>
  <si>
    <t>NDDA</t>
  </si>
  <si>
    <t>NDSU</t>
  </si>
  <si>
    <t>NHDA</t>
  </si>
  <si>
    <t>NMDA</t>
  </si>
  <si>
    <t>OST</t>
  </si>
  <si>
    <t>PDA</t>
  </si>
  <si>
    <t>RIDEM</t>
  </si>
  <si>
    <t>SDDA</t>
  </si>
  <si>
    <t>SRMT</t>
  </si>
  <si>
    <t>SRST</t>
  </si>
  <si>
    <t>TNDA</t>
  </si>
  <si>
    <t>UDAF</t>
  </si>
  <si>
    <t>VIDPNR</t>
  </si>
  <si>
    <t>VDACS</t>
  </si>
  <si>
    <t>VAA</t>
  </si>
  <si>
    <t>WSDA</t>
  </si>
  <si>
    <t>WDA</t>
  </si>
  <si>
    <t>WVDA</t>
  </si>
  <si>
    <t>Program Area</t>
  </si>
  <si>
    <t>Respond to pesticide inquiries, concerns, tips, and complaints from the public.</t>
  </si>
  <si>
    <t>Provide outreach, communication, and training as appropriate as a result of new emerging issues, rules, regulations, and registration and registration review decisions.</t>
  </si>
  <si>
    <t>Maintain adequate pesticide laws, rules, and associated implementation procedures.</t>
  </si>
  <si>
    <t>Develop/maintain a searchable inspection/investigation and case tracking system and track all inspections/investigations and cases.</t>
  </si>
  <si>
    <t>Maintain and follow Quality Assurance Project Plan(s) for pesticide sample collection and analysis.</t>
  </si>
  <si>
    <t>Provide technical assistance for the regulated community, as appropriate.</t>
  </si>
  <si>
    <t>Establish and maintain relationships with local and regional fish and wildlife agencies.</t>
  </si>
  <si>
    <t xml:space="preserve">Conduct education and outreach activities that increase awareness and adoption of spray drift reduction techniques and technologies.  </t>
  </si>
  <si>
    <t>Provide lab support to tribes.</t>
  </si>
  <si>
    <t>Work with OECA to determine what data to collect and how to utilize the data to enhance the effectiveness of the National Pesticide Program and illustrate the performance of the national pesticide compliance program.</t>
  </si>
  <si>
    <t>01.00.01.0</t>
  </si>
  <si>
    <t>01.00.02.0</t>
  </si>
  <si>
    <t>01.00.03.0</t>
  </si>
  <si>
    <t>01.01.01.0</t>
  </si>
  <si>
    <t>01.01.02.0</t>
  </si>
  <si>
    <t>01.02.01.0</t>
  </si>
  <si>
    <t>01.02.02.0</t>
  </si>
  <si>
    <t>01.02.03.0</t>
  </si>
  <si>
    <t>01.02.04.0</t>
  </si>
  <si>
    <t>01.02.05.0</t>
  </si>
  <si>
    <t>01.02.06.0</t>
  </si>
  <si>
    <t>01.02.07.0</t>
  </si>
  <si>
    <t>01.02.08.0</t>
  </si>
  <si>
    <t>01.02.09.0</t>
  </si>
  <si>
    <t>01.02.10.0</t>
  </si>
  <si>
    <t>01.02.11.0</t>
  </si>
  <si>
    <t>01.02.12.0</t>
  </si>
  <si>
    <t>01.02.13.0</t>
  </si>
  <si>
    <t>01.02.14.0</t>
  </si>
  <si>
    <t>01.02.15.0</t>
  </si>
  <si>
    <t>01.02.16.0</t>
  </si>
  <si>
    <t>02.01.02.0</t>
  </si>
  <si>
    <t>02.01.03.0</t>
  </si>
  <si>
    <t>02.01.04.0</t>
  </si>
  <si>
    <t>02.02.01.0</t>
  </si>
  <si>
    <t>03.01.02.0</t>
  </si>
  <si>
    <t>03.02.01.0</t>
  </si>
  <si>
    <t>04.01.01.0</t>
  </si>
  <si>
    <t>04.01.02.0</t>
  </si>
  <si>
    <t>04.02.01.0</t>
  </si>
  <si>
    <t>05.01.01.0</t>
  </si>
  <si>
    <t>05.02.01.0</t>
  </si>
  <si>
    <t>06.01.01.0</t>
  </si>
  <si>
    <t>06.02.01.0</t>
  </si>
  <si>
    <t>07.01.01.0</t>
  </si>
  <si>
    <t>07.01.04.0</t>
  </si>
  <si>
    <t>07.02.01.0</t>
  </si>
  <si>
    <t>08.01.01.0</t>
  </si>
  <si>
    <t>09.01.01.0</t>
  </si>
  <si>
    <t>09.02.02.0</t>
  </si>
  <si>
    <t>10.01.01.0</t>
  </si>
  <si>
    <t>10.01.02.0</t>
  </si>
  <si>
    <t>11.01.01.0</t>
  </si>
  <si>
    <t>11.01.02.0</t>
  </si>
  <si>
    <t>13.02.01.0</t>
  </si>
  <si>
    <t>14.02.01.0</t>
  </si>
  <si>
    <t>16.02.01.0</t>
  </si>
  <si>
    <t>SFY</t>
  </si>
  <si>
    <t>FFY</t>
  </si>
  <si>
    <t>Q3</t>
  </si>
  <si>
    <t xml:space="preserve">For Cause </t>
  </si>
  <si>
    <t>CY</t>
  </si>
  <si>
    <t>SFY Qtr</t>
  </si>
  <si>
    <t>FFY Qtr</t>
  </si>
  <si>
    <t>Due Date</t>
  </si>
  <si>
    <t>Annual SFY</t>
  </si>
  <si>
    <t>Annual FFY</t>
  </si>
  <si>
    <t>2015-16</t>
  </si>
  <si>
    <t>2016-17</t>
  </si>
  <si>
    <t>2017-18</t>
  </si>
  <si>
    <t>NPM</t>
  </si>
  <si>
    <t>Prog #</t>
  </si>
  <si>
    <t>Required</t>
  </si>
  <si>
    <t>Optional</t>
  </si>
  <si>
    <t>03.01.03.0</t>
  </si>
  <si>
    <t>07.01.02.0</t>
  </si>
  <si>
    <t>07.01.03.0</t>
  </si>
  <si>
    <t>08.02.01.0</t>
  </si>
  <si>
    <t>Pollinator Protection</t>
  </si>
  <si>
    <t>09.01.02.0</t>
  </si>
  <si>
    <t>09.02.01.0</t>
  </si>
  <si>
    <t>Spray Drift</t>
  </si>
  <si>
    <t>12.02.01.0</t>
  </si>
  <si>
    <t>Supplemental Distributors</t>
  </si>
  <si>
    <t>Contract Manufacturers</t>
  </si>
  <si>
    <t>15.02.01.0</t>
  </si>
  <si>
    <t>National Data System</t>
  </si>
  <si>
    <r>
      <t xml:space="preserve">Maintain access to adequate </t>
    </r>
    <r>
      <rPr>
        <sz val="10"/>
        <color theme="1"/>
        <rFont val="Arial"/>
        <family val="2"/>
      </rPr>
      <t>laboratory support capacity.</t>
    </r>
  </si>
  <si>
    <t>Basic Pesticide Program</t>
  </si>
  <si>
    <t>Endangered Species Protection</t>
  </si>
  <si>
    <t>Work Plan/Report Status:</t>
  </si>
  <si>
    <t>Stop-Sale, Seizure, Quarantine or Embargo</t>
  </si>
  <si>
    <t>Stop-Sale, Seizure, Quarntine or Embargo</t>
  </si>
  <si>
    <t>Back</t>
  </si>
  <si>
    <t>Activity #</t>
  </si>
  <si>
    <t xml:space="preserve">Pesticide Enforcement Cooperative Agreement Output Summary </t>
  </si>
  <si>
    <t>Pesticide Enforcement Cooperative Agreement Output Summary</t>
  </si>
  <si>
    <t>EPA Review of Status</t>
  </si>
  <si>
    <t>None</t>
  </si>
  <si>
    <t>Work Plan/Report</t>
  </si>
  <si>
    <t>Narrative</t>
  </si>
  <si>
    <t>5700 Worker Protection</t>
  </si>
  <si>
    <t>5700 Container Containment</t>
  </si>
  <si>
    <r>
      <rPr>
        <sz val="10"/>
        <color rgb="FF000000"/>
        <rFont val="Arial"/>
        <family val="2"/>
      </rPr>
      <t xml:space="preserve">Provide outreach and </t>
    </r>
    <r>
      <rPr>
        <sz val="10"/>
        <color theme="1"/>
        <rFont val="Arial"/>
        <family val="2"/>
      </rPr>
      <t>compliance assistance</t>
    </r>
    <r>
      <rPr>
        <sz val="10"/>
        <color rgb="FF000000"/>
        <rFont val="Arial"/>
        <family val="2"/>
      </rPr>
      <t>.</t>
    </r>
  </si>
  <si>
    <t>18.02.01.0</t>
  </si>
  <si>
    <t>Supplemental Activity (OPP)</t>
  </si>
  <si>
    <t>Supplemental Activity (OECA)</t>
  </si>
  <si>
    <t>References:</t>
  </si>
  <si>
    <t>EPA Grant Forms List</t>
  </si>
  <si>
    <t>Maintain a basic level of pesticide program implementation, compliance assistance, and enforcement to ensure a viable pesticide regulatory and enforcement program, achieve environmental results, and maximize success with the Agency's performance measures.</t>
  </si>
  <si>
    <t xml:space="preserve">Reduce spray drift incidents by increasing awareness and adoption of spray drift reduction techniques and technologies. </t>
  </si>
  <si>
    <t>EPA Goal</t>
  </si>
  <si>
    <t>Regional Guidance Activity</t>
  </si>
  <si>
    <t>Activity Type</t>
  </si>
  <si>
    <t xml:space="preserve">WPStart </t>
  </si>
  <si>
    <t>WPEnd</t>
  </si>
  <si>
    <t>EPA Program Outcome</t>
  </si>
  <si>
    <t>InspType</t>
  </si>
  <si>
    <t>ProjSamp</t>
  </si>
  <si>
    <t>TotSamp</t>
  </si>
  <si>
    <t>SampPhy</t>
  </si>
  <si>
    <t>SampDoc</t>
  </si>
  <si>
    <t>TotInsp</t>
  </si>
  <si>
    <t>TotActions</t>
  </si>
  <si>
    <t>CC</t>
  </si>
  <si>
    <t>CRIM</t>
  </si>
  <si>
    <t>Admin</t>
  </si>
  <si>
    <t>CertSusp</t>
  </si>
  <si>
    <t>CertRev</t>
  </si>
  <si>
    <t>CertMod</t>
  </si>
  <si>
    <t>WL</t>
  </si>
  <si>
    <t>SSURO</t>
  </si>
  <si>
    <t>#Fines</t>
  </si>
  <si>
    <t xml:space="preserve">IMP </t>
  </si>
  <si>
    <t xml:space="preserve">EXP </t>
  </si>
  <si>
    <t>CAR</t>
  </si>
  <si>
    <t>RUP</t>
  </si>
  <si>
    <t>CsFwd</t>
  </si>
  <si>
    <t>OthrEnf</t>
  </si>
  <si>
    <t>Q2E</t>
  </si>
  <si>
    <t>Q2S</t>
  </si>
  <si>
    <t>Q1E</t>
  </si>
  <si>
    <t>Q3S</t>
  </si>
  <si>
    <t>Q3E</t>
  </si>
  <si>
    <t>Q4S</t>
  </si>
  <si>
    <t>Arizona Department of Agriculture</t>
  </si>
  <si>
    <t>Rpt</t>
  </si>
  <si>
    <t>Work Plan Accomplishments</t>
  </si>
  <si>
    <t>RptPerStart</t>
  </si>
  <si>
    <t>RptPerEnd</t>
  </si>
  <si>
    <t>ProjInsp</t>
  </si>
  <si>
    <t xml:space="preserve"> Year:</t>
  </si>
  <si>
    <t xml:space="preserve">Projected:   </t>
  </si>
  <si>
    <t xml:space="preserve">Samples </t>
  </si>
  <si>
    <t>(Hrs)</t>
  </si>
  <si>
    <t>(FTE)</t>
  </si>
  <si>
    <r>
      <t xml:space="preserve">United States  </t>
    </r>
    <r>
      <rPr>
        <b/>
        <sz val="18"/>
        <color theme="1"/>
        <rFont val="Calibri"/>
        <family val="2"/>
        <scheme val="minor"/>
      </rPr>
      <t xml:space="preserve">Environmental Protection Agency </t>
    </r>
    <r>
      <rPr>
        <sz val="18"/>
        <color theme="1"/>
        <rFont val="Calibri"/>
        <family val="2"/>
        <scheme val="minor"/>
      </rPr>
      <t xml:space="preserve">
Washington, DC 20460 </t>
    </r>
  </si>
  <si>
    <t>Work Plan Activity Description (Outputs)</t>
  </si>
  <si>
    <t>EPA Comment(s)</t>
  </si>
  <si>
    <t>EPA Recommendation (s)</t>
  </si>
  <si>
    <t>Picklist</t>
  </si>
  <si>
    <t>AgUse</t>
  </si>
  <si>
    <t>AgUseFC</t>
  </si>
  <si>
    <t>NonAgUse</t>
  </si>
  <si>
    <t>NonAgUseFC</t>
  </si>
  <si>
    <t>Market</t>
  </si>
  <si>
    <t xml:space="preserve">Narrative </t>
  </si>
  <si>
    <t>Grantee Outcome</t>
  </si>
  <si>
    <t>Outcomes</t>
  </si>
  <si>
    <t>OBJECT CLASS CATEGORIES DETAIL BREAKDOWN</t>
  </si>
  <si>
    <t>GRANTEE NAME:</t>
  </si>
  <si>
    <t>NAME OR TYPE OF PROGRAM/PROJECT:</t>
  </si>
  <si>
    <t>Federal share, non-Federal share, and total project costs</t>
  </si>
  <si>
    <t>Federal</t>
  </si>
  <si>
    <t>Non-Federal</t>
  </si>
  <si>
    <t xml:space="preserve">Total </t>
  </si>
  <si>
    <t>Percent</t>
  </si>
  <si>
    <t>Amount</t>
  </si>
  <si>
    <t>Input Federal Percentage and Amount</t>
  </si>
  <si>
    <t>a.  PERSONNEL</t>
  </si>
  <si>
    <t xml:space="preserve">Federal </t>
  </si>
  <si>
    <t xml:space="preserve">  </t>
  </si>
  <si>
    <t>Non Federal</t>
  </si>
  <si>
    <t>Position - Recipient Staff Only</t>
  </si>
  <si>
    <t xml:space="preserve">Estimated
 Hours  </t>
  </si>
  <si>
    <t>Hourly
 Rate</t>
  </si>
  <si>
    <t>Estimated
 Hours</t>
  </si>
  <si>
    <t>Hourly Rate</t>
  </si>
  <si>
    <t>a. Total Personnel Cost</t>
  </si>
  <si>
    <t>b.  FRINGE BENEFITS</t>
  </si>
  <si>
    <t>Federal  Amount</t>
  </si>
  <si>
    <t xml:space="preserve"> Non Federal Amount</t>
  </si>
  <si>
    <t>Base (Gross Salaries)</t>
  </si>
  <si>
    <t>x Rate</t>
  </si>
  <si>
    <t>b. Total Estimated Fringe Benefits Cost</t>
  </si>
  <si>
    <t>c.  TRAVEL (Click here for Travel Worksheet)</t>
  </si>
  <si>
    <t>In-State Travel</t>
  </si>
  <si>
    <t>Out of State Travel</t>
  </si>
  <si>
    <t>c. Total Travel</t>
  </si>
  <si>
    <t>d.  Capital Equipment (Cost of $5,000 or more, useful life of 1 year or more)</t>
  </si>
  <si>
    <t>Items - Purchase</t>
  </si>
  <si>
    <t>Cost Per Unit</t>
  </si>
  <si>
    <t xml:space="preserve"> # of Units</t>
  </si>
  <si>
    <t>Cost</t>
  </si>
  <si>
    <t xml:space="preserve">   # of Units</t>
  </si>
  <si>
    <r>
      <t xml:space="preserve">     </t>
    </r>
    <r>
      <rPr>
        <b/>
        <sz val="10"/>
        <rFont val="Arial"/>
        <family val="2"/>
      </rPr>
      <t>Cost</t>
    </r>
  </si>
  <si>
    <t>Items Lease</t>
  </si>
  <si>
    <t>Total Equipment</t>
  </si>
  <si>
    <t>e. Supplies</t>
  </si>
  <si>
    <t>e. Total Supplies</t>
  </si>
  <si>
    <t>f. Contractual Planned ( Subject to Procurment Regulation)</t>
  </si>
  <si>
    <t>Non-consultant contracts:</t>
  </si>
  <si>
    <t xml:space="preserve">     Cost</t>
  </si>
  <si>
    <t>Consulting Contracts (Consultant salaries are limted to GS18 level)</t>
  </si>
  <si>
    <t>Hours</t>
  </si>
  <si>
    <t>f. Total Contractual</t>
  </si>
  <si>
    <t>g. Construction</t>
  </si>
  <si>
    <t>g. Total Construction</t>
  </si>
  <si>
    <t>h.  Other</t>
  </si>
  <si>
    <t>h.1 - Operating Costs</t>
  </si>
  <si>
    <t xml:space="preserve">               SubTotal Other Operating</t>
  </si>
  <si>
    <t>h.2 -  Pass Through Costs</t>
  </si>
  <si>
    <t xml:space="preserve">                Sub Total Other - Pass Through</t>
  </si>
  <si>
    <t>h.3 - Sub Grants</t>
  </si>
  <si>
    <t xml:space="preserve">                 Sub Total Other - Sub Grants</t>
  </si>
  <si>
    <t xml:space="preserve">h.  Total Other: </t>
  </si>
  <si>
    <t>i. Total Direct Costs (a through h) Include Match Funds</t>
  </si>
  <si>
    <t>j.  Indirect Costs (Recipient must have a current Approved Indirect Cost Agreement or a current Indirect Cost Proposal submitted to their Cognizant Agency to request funding for IDC)</t>
  </si>
  <si>
    <t>Federal Share</t>
  </si>
  <si>
    <r>
      <t xml:space="preserve">                        </t>
    </r>
    <r>
      <rPr>
        <b/>
        <sz val="10"/>
        <rFont val="Arial"/>
        <family val="2"/>
      </rPr>
      <t xml:space="preserve">  Non Federal Share</t>
    </r>
  </si>
  <si>
    <t>Base Amount</t>
  </si>
  <si>
    <t>Rate</t>
  </si>
  <si>
    <t>k Total Cost</t>
  </si>
  <si>
    <t>TRAVEL WORKSHEET</t>
  </si>
  <si>
    <t xml:space="preserve">In-State Travel </t>
  </si>
  <si>
    <t>Purpose (Inspections, meetings, office needs)</t>
  </si>
  <si>
    <t>Desination</t>
  </si>
  <si>
    <t>No of Miles</t>
  </si>
  <si>
    <t>Mileage Rate</t>
  </si>
  <si>
    <t xml:space="preserve"> Cost</t>
  </si>
  <si>
    <t>M &amp; IE Per Diem</t>
  </si>
  <si>
    <t>No of Days</t>
  </si>
  <si>
    <t>Lodging Per Diem</t>
  </si>
  <si>
    <t>Airfare</t>
  </si>
  <si>
    <t>Misc Cost Description</t>
  </si>
  <si>
    <t>Misc. Cost</t>
  </si>
  <si>
    <t>Subtotal Budget</t>
  </si>
  <si>
    <t xml:space="preserve"> Number of Staff</t>
  </si>
  <si>
    <t>Total Budget</t>
  </si>
  <si>
    <t>Non-Federal Share</t>
  </si>
  <si>
    <t>SubTotal In-State</t>
  </si>
  <si>
    <t>Out-of-State Travel</t>
  </si>
  <si>
    <t>Purpose (Regional or National Conferences)</t>
  </si>
  <si>
    <t>SubTotal Out of State</t>
  </si>
  <si>
    <t># of Units</t>
  </si>
  <si>
    <t>Back to Travel</t>
  </si>
  <si>
    <t>Alabama Department of Agriculture and Industries</t>
  </si>
  <si>
    <t>Column1</t>
  </si>
  <si>
    <t>ADAI</t>
  </si>
  <si>
    <t>Ak Chin Indian Community</t>
  </si>
  <si>
    <t>ACIC</t>
  </si>
  <si>
    <t>Colorado Department of Agriculture</t>
  </si>
  <si>
    <t>Colorado River Indian Tribe</t>
  </si>
  <si>
    <t>CRIT</t>
  </si>
  <si>
    <t>Cocopah Indian Tribe</t>
  </si>
  <si>
    <t>CIT</t>
  </si>
  <si>
    <t>Hopi Tribe</t>
  </si>
  <si>
    <t>Salt River Pima Maricopa Indian Community</t>
  </si>
  <si>
    <t>SRPMIC</t>
  </si>
  <si>
    <t>Fort Mojave Indian Tribe</t>
  </si>
  <si>
    <t>FMIT</t>
  </si>
  <si>
    <t>Quechan Tribe</t>
  </si>
  <si>
    <t>QT</t>
  </si>
  <si>
    <t>Gila River Indian Community</t>
  </si>
  <si>
    <t>GRIC</t>
  </si>
  <si>
    <t xml:space="preserve">Shoshone Paiute of the Duck Valley Indian Reservation </t>
  </si>
  <si>
    <t>SPDVIR</t>
  </si>
  <si>
    <t>Oregon Department of Agriculture</t>
  </si>
  <si>
    <t>ODA (OR)</t>
  </si>
  <si>
    <t>ODA (OH)</t>
  </si>
  <si>
    <t>IDPH</t>
  </si>
  <si>
    <t xml:space="preserve">ISDA </t>
  </si>
  <si>
    <t>KDA (KS)</t>
  </si>
  <si>
    <t>KDA (KY)</t>
  </si>
  <si>
    <t>MDA (MD)</t>
  </si>
  <si>
    <t>MDA (MN)</t>
  </si>
  <si>
    <t>MDA (MO)</t>
  </si>
  <si>
    <t>Total Number of Actions</t>
  </si>
  <si>
    <t>Inspections at Facilities Claiming Family Exemption *</t>
  </si>
  <si>
    <t xml:space="preserve">* This column is a subset of the WPS Tier I and WPS Tier II Columns combined to collect data on inspections conducted at facilities claiming the Immediate Family Exemption </t>
  </si>
  <si>
    <t xml:space="preserve">Extended to: </t>
  </si>
  <si>
    <t>WPExtnd</t>
  </si>
  <si>
    <t>United States Environmental Protection Agency</t>
  </si>
  <si>
    <t>Do Not Delete</t>
  </si>
  <si>
    <t>5700 Main</t>
  </si>
  <si>
    <t>MDARD</t>
  </si>
  <si>
    <t>&lt; Summary</t>
  </si>
  <si>
    <t>&lt; Q1</t>
  </si>
  <si>
    <t>&lt; Q2</t>
  </si>
  <si>
    <t>&lt; Q3</t>
  </si>
  <si>
    <t>&lt; Q4</t>
  </si>
  <si>
    <t>2018-19</t>
  </si>
  <si>
    <t>2019-20</t>
  </si>
  <si>
    <t>2020-21</t>
  </si>
  <si>
    <t>2021-22</t>
  </si>
  <si>
    <t xml:space="preserve">Q4 </t>
  </si>
  <si>
    <t>Complete administrative/management, fiduciary and reporting requirements associated with this cooperative agreement.</t>
  </si>
  <si>
    <t>During use inspections, monitor compliance with the label, including any ESA bulletins, if applicable.</t>
  </si>
  <si>
    <t>Maintain and follow a Quality Management Plan for the overall pesticide enforcement program.</t>
  </si>
  <si>
    <t>02.02.02.0</t>
  </si>
  <si>
    <t xml:space="preserve">Provide continuing educational opportunities and outreach to keep growers, applicators, and handlers up-to-date on the most recent methods to protect pollinators, such as IPM, BMPs, or softer applications. </t>
  </si>
  <si>
    <t>Conduct inspections and take enforcement actions directed at detecting and stopping distribution of unregistered or misbranded pesticides that could adversely affect pollinators and/or the quality of hive products.</t>
  </si>
  <si>
    <t>Assist regions when necessary to monitor movement of imported pesticides within state or tribal lands.</t>
  </si>
  <si>
    <t>Insp:Accomp-Proj</t>
  </si>
  <si>
    <t>&lt; Table</t>
  </si>
  <si>
    <t>Federal Facilities</t>
  </si>
  <si>
    <t>FedFac</t>
  </si>
  <si>
    <t>*Name:</t>
  </si>
  <si>
    <t>*Grantee:</t>
  </si>
  <si>
    <t>*Agreement Type:</t>
  </si>
  <si>
    <t>*Number of Years:</t>
  </si>
  <si>
    <t xml:space="preserve">*Project Period: </t>
  </si>
  <si>
    <t xml:space="preserve">*Work Plan and Report Applies to: </t>
  </si>
  <si>
    <t xml:space="preserve">Budget </t>
  </si>
  <si>
    <t xml:space="preserve">       Grantee Information:</t>
  </si>
  <si>
    <t xml:space="preserve">              Cooperative Agreement Information:</t>
  </si>
  <si>
    <t>Date:</t>
  </si>
  <si>
    <t>Pesticides Enforcement Cooperative Agreement Accomplishment Report (Container/Containment)</t>
  </si>
  <si>
    <t>Reporting Links:</t>
  </si>
  <si>
    <t>Data entry in white boxes only. Asterik denotes a required field.</t>
  </si>
  <si>
    <t>1)</t>
  </si>
  <si>
    <t>2)</t>
  </si>
  <si>
    <t>3)</t>
  </si>
  <si>
    <t>4)</t>
  </si>
  <si>
    <t>5)</t>
  </si>
  <si>
    <t>6)</t>
  </si>
  <si>
    <r>
      <t xml:space="preserve">(insert your own by going to </t>
    </r>
    <r>
      <rPr>
        <b/>
        <sz val="10"/>
        <color theme="1"/>
        <rFont val="Calibri"/>
        <family val="2"/>
        <scheme val="minor"/>
      </rPr>
      <t xml:space="preserve">Insert&gt; (Text)Object </t>
    </r>
    <r>
      <rPr>
        <sz val="10"/>
        <color theme="1"/>
        <rFont val="Calibri"/>
        <family val="2"/>
        <scheme val="minor"/>
      </rPr>
      <t>on the menu above)</t>
    </r>
  </si>
  <si>
    <t>HT</t>
  </si>
  <si>
    <t>Monitor compliance with C/C requirements.  Focus on product and user compliance with special emphasis on agricultural retailers/distributors that repackage pesticides into refillable containers, as well as RUP and Tox 1 category products.</t>
  </si>
  <si>
    <t>Monitor compliance with soil fumigation labels.  Focus on product and user compliance with special emphasis on new label requirements.</t>
  </si>
  <si>
    <t>06.01.02.0</t>
  </si>
  <si>
    <t>06.01.03.0</t>
  </si>
  <si>
    <t>06.01.04.0</t>
  </si>
  <si>
    <t>06.01.05.0</t>
  </si>
  <si>
    <t>06.01.06.0</t>
  </si>
  <si>
    <t>11.01.03.0</t>
  </si>
  <si>
    <t>Monitor compliance with spray drift label language and report investigation findings as part of year–end reporting.</t>
  </si>
  <si>
    <t>11.02.01.0</t>
  </si>
  <si>
    <t>Monitor compliance of distributor products.  Focus on product integrity, including product composition, product labeling, and registration requirements under FIFRA. Place special emphasis on (1) registrants, producers and supplemental distributors that handle large numbers of distributor products, (2) registrants, producers and supplemental distributors with a history of noncompliance with distributor products, (3) distributor products that are high risk (Tox 1 category and RUP products) and (4) distributor products making public health claims on the labeling.</t>
  </si>
  <si>
    <t>Monitor compliance with contract manufacturing requirements.  Focus on one or more of the following: manufacturers of disinfectants, RUPs, or Tox 1 category products, and manufacturers with a prior history of FIFRA noncompliance.</t>
  </si>
  <si>
    <t>17.01.01.0</t>
  </si>
  <si>
    <t>Alert EPA to changes in state regulations and tribal codes.</t>
  </si>
  <si>
    <t>Provide outreach and education on the Endangered Species Protection Program to current and potential pesticide users and pesticide inspectors.</t>
  </si>
  <si>
    <t>Work with certification and training staff and cooperative extension services to provide endangered species information for pesticide applicator training.</t>
  </si>
  <si>
    <t xml:space="preserve">Prevent or reduce occupational pesticide exposures, incidents and illnesses from pesticides, especially ones that pose high risks or high exposures to workers. </t>
  </si>
  <si>
    <t xml:space="preserve">Prevent or reduce pesticide exposures and incidents to humans and the environment by increasing the competence and expertise of applicators/handlers of restricted use pesticides.  </t>
  </si>
  <si>
    <t xml:space="preserve">Prevent or reduce pesticide exposures to humans and the environment due to damaged pesticide containers and pesticide spills or releases. </t>
  </si>
  <si>
    <t>Ensure that pesticides do not adversely affect the nation’s water resources.</t>
  </si>
  <si>
    <t>Limit potential effects from pesticide use to listed species, while at the same time not placing undue burden on agriculture or other pesticide users.</t>
  </si>
  <si>
    <t>Ensure pollinators are protected from adverse effects of pesticide exposure.</t>
  </si>
  <si>
    <t xml:space="preserve">Decrease exposure of children in public schools (grades K-12) to pests and pesticides through increased adoption of verifiable and ongoing school Integrated Pest Management (IPM) programs.  </t>
  </si>
  <si>
    <t>Where appropriate, support tribal pesticide program capacity building and efficient use of state resources by improving coordination, communication and cooperation between tribes and states to advance pesticide program implementation and increase program efficiencies.</t>
  </si>
  <si>
    <t>Ensure that distributor products are properly registered, formulated and labeled.</t>
  </si>
  <si>
    <t>Reduce instances of illegal manufacture or mislabeling of products manufactured under contract.</t>
  </si>
  <si>
    <t>Eliminate the distribution of unregistered, misbranded, or adulterated imported pesticides.</t>
  </si>
  <si>
    <t>18.01.01.0</t>
  </si>
  <si>
    <t>Regional Guidance Activity (OECA)</t>
  </si>
  <si>
    <t>17.02.01.0</t>
  </si>
  <si>
    <t xml:space="preserve">Monitor compliance with pesticide water quality risk mitigation measures, and respond to pesticide water contamination events especially where water quality standards or other reference points are threatened. </t>
  </si>
  <si>
    <t>7)</t>
  </si>
  <si>
    <t>8)</t>
  </si>
  <si>
    <t>Pesticides Enforcement Cooperative Agreement Accomplishment Report (WPS)</t>
  </si>
  <si>
    <r>
      <t xml:space="preserve">Describe Work Plan Activity Accomplishment                                           </t>
    </r>
    <r>
      <rPr>
        <i/>
        <sz val="9"/>
        <color theme="1"/>
        <rFont val="Calibri"/>
        <family val="2"/>
        <scheme val="minor"/>
      </rPr>
      <t>(include any issues or innovations, ifappropriate)</t>
    </r>
  </si>
  <si>
    <t>Worker Safety: Worker Protection Standard</t>
  </si>
  <si>
    <t>Worker Safety: Pesticide Applicator Certification</t>
  </si>
  <si>
    <t>School Integrated Pest Management</t>
  </si>
  <si>
    <t>State and Tribal Coordination and Communication</t>
  </si>
  <si>
    <t>Alaska Department of Environmental Conservation</t>
  </si>
  <si>
    <t>Inter Tribal Environmental Council</t>
  </si>
  <si>
    <t>ITEC</t>
  </si>
  <si>
    <t>Coeur d'Alene Tribe Circuit Rider Program</t>
  </si>
  <si>
    <t>CDA (CO)</t>
  </si>
  <si>
    <t>CDA (TCR)</t>
  </si>
  <si>
    <t xml:space="preserve">District Department of the Environment </t>
  </si>
  <si>
    <t>DDOE</t>
  </si>
  <si>
    <t>ENIPC</t>
  </si>
  <si>
    <t>HDOA</t>
  </si>
  <si>
    <t xml:space="preserve">IDA </t>
  </si>
  <si>
    <t>LDAF</t>
  </si>
  <si>
    <t>Maine Department of Agriculture, Conservation and Forestry</t>
  </si>
  <si>
    <t>MDACF</t>
  </si>
  <si>
    <t>MDAR</t>
  </si>
  <si>
    <t xml:space="preserve">MDAC </t>
  </si>
  <si>
    <t>Montana Department of Agriculture</t>
  </si>
  <si>
    <t>NDA (NV)</t>
  </si>
  <si>
    <t>NDA (NE)</t>
  </si>
  <si>
    <t>New Jersey Department of Environmental Protection</t>
  </si>
  <si>
    <t>NJDEP</t>
  </si>
  <si>
    <t>North Dakota Department of Agriculture</t>
  </si>
  <si>
    <t>New York State Department of Environmental Conservation</t>
  </si>
  <si>
    <t>NYSDEC</t>
  </si>
  <si>
    <t xml:space="preserve">Office of the Indiana State Chemist </t>
  </si>
  <si>
    <t>ODAFF</t>
  </si>
  <si>
    <t>OR OSHA</t>
  </si>
  <si>
    <t xml:space="preserve">Oregon OSHA  </t>
  </si>
  <si>
    <t>Sault Ste. Marie Tribe of Chippewa Indians</t>
  </si>
  <si>
    <t>SSM</t>
  </si>
  <si>
    <t>Winnebago/Omaha Circuit Rider Pesticide Program</t>
  </si>
  <si>
    <t>WOCRPP</t>
  </si>
  <si>
    <t xml:space="preserve">Template Instructions/Help </t>
  </si>
  <si>
    <t>PRDOA</t>
  </si>
  <si>
    <t>South Dakota Department of Agriculture</t>
  </si>
  <si>
    <t>TCEQ</t>
  </si>
  <si>
    <t>TDA</t>
  </si>
  <si>
    <t>TAT</t>
  </si>
  <si>
    <t>Washington State Department of Agriculture</t>
  </si>
  <si>
    <t>White Earth Band of Chippewa Indians</t>
  </si>
  <si>
    <t>WE</t>
  </si>
  <si>
    <t>Wisconsin Department of Agriculture,Trade and Consumer Protection</t>
  </si>
  <si>
    <t>WDATCP</t>
  </si>
  <si>
    <t>Idaho State Department of Agriculture</t>
  </si>
  <si>
    <t>Yakama Nation</t>
  </si>
  <si>
    <t>YN</t>
  </si>
  <si>
    <t>Saint Regis Mohawk Tribe</t>
  </si>
  <si>
    <t>Monitor product and user compliance.  Focus on illegal claims and illegal use of products not registered for control of bed bugs with special emphasis on RUP and Tox 1 category products.</t>
  </si>
  <si>
    <t>Minimize the potential for pesticide misuse/overuse and spread of bed bug infestations by increasing understanding of bed bug prevention and control approaches, and ensuring compliance with accepted control approaches.</t>
  </si>
  <si>
    <t>Bed Bugs</t>
  </si>
  <si>
    <t>Monitor user compliance with pollinator protection label language.  The EPA Bee Incident Investigation Guidance, found online at: www.epa.gov/compliance/resources/policies/monitoring/fifra/bee-inspection-guide.pdf, or similar state or tribal guidance, should be followed to the extent possible by the grantee when investigating pollinator incidents.</t>
  </si>
  <si>
    <t>Container Containment</t>
  </si>
  <si>
    <r>
      <t xml:space="preserve">For High Use States only (CA, WA, ID, OR, WI, MI, FL, MN, NC, VA, AZ, NV, GA, CO, ND) </t>
    </r>
    <r>
      <rPr>
        <u/>
        <sz val="10"/>
        <color theme="1"/>
        <rFont val="Arial"/>
        <family val="2"/>
      </rPr>
      <t>As appropriate</t>
    </r>
    <r>
      <rPr>
        <sz val="10"/>
        <color theme="1"/>
        <rFont val="Arial"/>
        <family val="2"/>
      </rPr>
      <t>, provide technical assistance, education, and outreach, to the regulated community.</t>
    </r>
  </si>
  <si>
    <t>Collect detailed enforcement data on a national level from grantees to better target pesticide violations and to explain the performance of the national program.</t>
  </si>
  <si>
    <t xml:space="preserve">Supplemental/ Special Project </t>
  </si>
  <si>
    <t>Monitor compliance with Endangered Species Bulletins, and track and report compliance information on  endangered species inspections as described in Appendix 1, Number 7, Endangered Species Protection, Section D (Reporting Requirements) and E (Performance Measures), on page 41 of the Guidance.</t>
  </si>
  <si>
    <t xml:space="preserve"> PESTICIDE ENFORCEMENT PERFORMANCE MEASURES</t>
  </si>
  <si>
    <t>RPStart</t>
  </si>
  <si>
    <t>RPEnd</t>
  </si>
  <si>
    <t>Comment related to the cell (red corner)</t>
  </si>
  <si>
    <t>Fiscal Year:</t>
  </si>
  <si>
    <t>(Start)</t>
  </si>
  <si>
    <t>(End)</t>
  </si>
  <si>
    <r>
      <t>Reporting Criteria:</t>
    </r>
    <r>
      <rPr>
        <u/>
        <sz val="12"/>
        <color theme="1"/>
        <rFont val="Calibri"/>
        <family val="2"/>
        <scheme val="minor"/>
      </rPr>
      <t xml:space="preserve"> </t>
    </r>
  </si>
  <si>
    <r>
      <t>Number of WPS inspections</t>
    </r>
    <r>
      <rPr>
        <vertAlign val="superscript"/>
        <sz val="12"/>
        <color theme="1"/>
        <rFont val="Calibri"/>
        <family val="2"/>
        <scheme val="minor"/>
      </rPr>
      <t>2</t>
    </r>
    <r>
      <rPr>
        <sz val="12"/>
        <color theme="1"/>
        <rFont val="Calibri"/>
        <family val="2"/>
        <scheme val="minor"/>
      </rPr>
      <t xml:space="preserve"> and investigations</t>
    </r>
    <r>
      <rPr>
        <vertAlign val="superscript"/>
        <sz val="12"/>
        <color theme="1"/>
        <rFont val="Calibri"/>
        <family val="2"/>
        <scheme val="minor"/>
      </rPr>
      <t>3</t>
    </r>
    <r>
      <rPr>
        <sz val="12"/>
        <color theme="1"/>
        <rFont val="Calibri"/>
        <family val="2"/>
        <scheme val="minor"/>
      </rPr>
      <t xml:space="preserve"> (Tier 1 and 2) conducted during the reporting period   </t>
    </r>
  </si>
  <si>
    <t xml:space="preserve">                                         </t>
  </si>
  <si>
    <r>
      <t>Number of enforcement actions</t>
    </r>
    <r>
      <rPr>
        <vertAlign val="superscript"/>
        <sz val="12"/>
        <color theme="1"/>
        <rFont val="Calibri"/>
        <family val="2"/>
        <scheme val="minor"/>
      </rPr>
      <t>5</t>
    </r>
    <r>
      <rPr>
        <sz val="12"/>
        <color theme="1"/>
        <rFont val="Calibri"/>
        <family val="2"/>
        <scheme val="minor"/>
      </rPr>
      <t xml:space="preserve"> taken for WPS violations (during the reporting period)</t>
    </r>
  </si>
  <si>
    <t>Definitions:</t>
  </si>
  <si>
    <r>
      <t>1</t>
    </r>
    <r>
      <rPr>
        <b/>
        <u/>
        <sz val="12"/>
        <color theme="1"/>
        <rFont val="Calibri"/>
        <family val="2"/>
        <scheme val="minor"/>
      </rPr>
      <t xml:space="preserve">Occupational User </t>
    </r>
  </si>
  <si>
    <r>
      <t>2</t>
    </r>
    <r>
      <rPr>
        <b/>
        <u/>
        <sz val="12"/>
        <color rgb="FF000000"/>
        <rFont val="Calibri"/>
        <family val="2"/>
        <scheme val="minor"/>
      </rPr>
      <t>Inspection</t>
    </r>
  </si>
  <si>
    <t>An inspection is the process by which an inspector collects information in order to determine compliance of a regulated entity.  For purposes of definition, inspections are considered a routine activity.</t>
  </si>
  <si>
    <r>
      <t>3</t>
    </r>
    <r>
      <rPr>
        <b/>
        <u/>
        <sz val="12"/>
        <color rgb="FF000000"/>
        <rFont val="Calibri"/>
        <family val="2"/>
        <scheme val="minor"/>
      </rPr>
      <t>Investigation</t>
    </r>
  </si>
  <si>
    <t xml:space="preserve">For purposes of definition, investigations are non-routine, for-cause activities in response to a complaint or tip that involves a suspected violation.  </t>
  </si>
  <si>
    <r>
      <t>4</t>
    </r>
    <r>
      <rPr>
        <b/>
        <u/>
        <sz val="12"/>
        <color theme="1"/>
        <rFont val="Calibri"/>
        <family val="2"/>
        <scheme val="minor"/>
      </rPr>
      <t>Violation</t>
    </r>
  </si>
  <si>
    <t>Violations are those infractions of state, tribal or federal law that are reported, would be reported, or are reportable to EPA on the 5700-33H WPS Enforcement Accomplishment Report form.  Violations may need to be reported in more than one Measure.</t>
  </si>
  <si>
    <r>
      <t>5</t>
    </r>
    <r>
      <rPr>
        <b/>
        <u/>
        <sz val="12"/>
        <color theme="1"/>
        <rFont val="Calibri"/>
        <family val="2"/>
        <scheme val="minor"/>
      </rPr>
      <t>Enforcement Actions</t>
    </r>
    <r>
      <rPr>
        <sz val="12"/>
        <color theme="1"/>
        <rFont val="Calibri"/>
        <family val="2"/>
        <scheme val="minor"/>
      </rPr>
      <t xml:space="preserve"> are those reported on the 5700-33H WPS form. Enforcement Actions may need to be reported in more than one Measure.</t>
    </r>
  </si>
  <si>
    <r>
      <t>Measure Description:</t>
    </r>
    <r>
      <rPr>
        <sz val="12"/>
        <color theme="1"/>
        <rFont val="Calibri"/>
        <family val="2"/>
        <scheme val="minor"/>
      </rPr>
      <t xml:space="preserve">  The intent of this measure is to determine the compliance of pesticide applicators</t>
    </r>
    <r>
      <rPr>
        <vertAlign val="superscript"/>
        <sz val="12"/>
        <color theme="1"/>
        <rFont val="Calibri"/>
        <family val="2"/>
        <scheme val="minor"/>
      </rPr>
      <t>7</t>
    </r>
    <r>
      <rPr>
        <sz val="12"/>
        <color theme="1"/>
        <rFont val="Calibri"/>
        <family val="2"/>
        <scheme val="minor"/>
      </rPr>
      <t xml:space="preserve"> with certification requirements</t>
    </r>
    <r>
      <rPr>
        <vertAlign val="superscript"/>
        <sz val="12"/>
        <color theme="1"/>
        <rFont val="Calibri"/>
        <family val="2"/>
        <scheme val="minor"/>
      </rPr>
      <t>6</t>
    </r>
    <r>
      <rPr>
        <sz val="12"/>
        <color theme="1"/>
        <rFont val="Calibri"/>
        <family val="2"/>
        <scheme val="minor"/>
      </rPr>
      <t xml:space="preserve"> by considering: 1) the number of applicators found to be in compliance at the time of the inspection; and 2) the number of applicators who came into compliance after an inspection by obtaining certification due to state/tribal enforcement response.</t>
    </r>
  </si>
  <si>
    <r>
      <t>Reporting Criteria:</t>
    </r>
    <r>
      <rPr>
        <u/>
        <sz val="12"/>
        <color theme="1"/>
        <rFont val="Calibri"/>
        <family val="2"/>
        <scheme val="minor"/>
      </rPr>
      <t xml:space="preserve">  </t>
    </r>
  </si>
  <si>
    <r>
      <t xml:space="preserve">Number of </t>
    </r>
    <r>
      <rPr>
        <u/>
        <sz val="12"/>
        <color theme="1"/>
        <rFont val="Calibri"/>
        <family val="2"/>
        <scheme val="minor"/>
      </rPr>
      <t>inspected</t>
    </r>
    <r>
      <rPr>
        <sz val="12"/>
        <color theme="1"/>
        <rFont val="Calibri"/>
        <family val="2"/>
        <scheme val="minor"/>
      </rPr>
      <t xml:space="preserve"> applicators who are required to comply with certification requirements</t>
    </r>
  </si>
  <si>
    <r>
      <t>Number of uncertified applicators</t>
    </r>
    <r>
      <rPr>
        <vertAlign val="superscript"/>
        <sz val="12"/>
        <color theme="1"/>
        <rFont val="Calibri"/>
        <family val="2"/>
        <scheme val="minor"/>
      </rPr>
      <t>8</t>
    </r>
    <r>
      <rPr>
        <sz val="12"/>
        <color theme="1"/>
        <rFont val="Calibri"/>
        <family val="2"/>
        <scheme val="minor"/>
      </rPr>
      <t xml:space="preserve"> found during those inspections that should have been certified</t>
    </r>
  </si>
  <si>
    <r>
      <t>Number of uncertified applicators</t>
    </r>
    <r>
      <rPr>
        <vertAlign val="superscript"/>
        <sz val="12"/>
        <color theme="1"/>
        <rFont val="Calibri"/>
        <family val="2"/>
        <scheme val="minor"/>
      </rPr>
      <t>8</t>
    </r>
    <r>
      <rPr>
        <sz val="12"/>
        <color theme="1"/>
        <rFont val="Calibri"/>
        <family val="2"/>
        <scheme val="minor"/>
      </rPr>
      <t xml:space="preserve"> obtaining certification, discontinued making applications where certification was required, or were brought into compliance </t>
    </r>
    <r>
      <rPr>
        <vertAlign val="superscript"/>
        <sz val="12"/>
        <color theme="1"/>
        <rFont val="Calibri"/>
        <family val="2"/>
        <scheme val="minor"/>
      </rPr>
      <t>9</t>
    </r>
    <r>
      <rPr>
        <sz val="12"/>
        <color theme="1"/>
        <rFont val="Calibri"/>
        <family val="2"/>
        <scheme val="minor"/>
      </rPr>
      <t xml:space="preserve"> (during the reporting period</t>
    </r>
    <r>
      <rPr>
        <vertAlign val="superscript"/>
        <sz val="12"/>
        <color theme="1"/>
        <rFont val="Calibri"/>
        <family val="2"/>
        <scheme val="minor"/>
      </rPr>
      <t>10</t>
    </r>
    <r>
      <rPr>
        <sz val="12"/>
        <color theme="1"/>
        <rFont val="Calibri"/>
        <family val="2"/>
        <scheme val="minor"/>
      </rPr>
      <t xml:space="preserve">)     </t>
    </r>
  </si>
  <si>
    <r>
      <t>Definitions:</t>
    </r>
    <r>
      <rPr>
        <u/>
        <sz val="12"/>
        <color theme="1"/>
        <rFont val="Calibri"/>
        <family val="2"/>
        <scheme val="minor"/>
      </rPr>
      <t xml:space="preserve">  </t>
    </r>
  </si>
  <si>
    <r>
      <t>6</t>
    </r>
    <r>
      <rPr>
        <b/>
        <u/>
        <sz val="12"/>
        <color theme="1"/>
        <rFont val="Calibri"/>
        <family val="2"/>
        <scheme val="minor"/>
      </rPr>
      <t>Certification Requirements</t>
    </r>
  </si>
  <si>
    <r>
      <t>7</t>
    </r>
    <r>
      <rPr>
        <b/>
        <u/>
        <sz val="12"/>
        <color theme="1"/>
        <rFont val="Calibri"/>
        <family val="2"/>
        <scheme val="minor"/>
      </rPr>
      <t>Applicator</t>
    </r>
  </si>
  <si>
    <t>An applicator is an individual, not a company, certified and/or licensed by the state/tribe to apply pesticides.</t>
  </si>
  <si>
    <r>
      <t>8</t>
    </r>
    <r>
      <rPr>
        <b/>
        <u/>
        <sz val="12"/>
        <color theme="1"/>
        <rFont val="Calibri"/>
        <family val="2"/>
        <scheme val="minor"/>
      </rPr>
      <t>Uncertified applicators</t>
    </r>
  </si>
  <si>
    <t>The number of pesticide applicators who were encountered by the state’s/tribe’s enforcement program and were not certified applicators, but should have been for the type of work being performed.  This would include someone who is certified/licensed, but is working in a type of work their current category or categories do not allow.</t>
  </si>
  <si>
    <r>
      <t>9</t>
    </r>
    <r>
      <rPr>
        <b/>
        <u/>
        <sz val="12"/>
        <color theme="1"/>
        <rFont val="Calibri"/>
        <family val="2"/>
        <scheme val="minor"/>
      </rPr>
      <t>Applicators obtaining certification, discontinued making applications where certification was required,</t>
    </r>
    <r>
      <rPr>
        <u/>
        <sz val="12"/>
        <color theme="1"/>
        <rFont val="Calibri"/>
        <family val="2"/>
        <scheme val="minor"/>
      </rPr>
      <t xml:space="preserve"> </t>
    </r>
    <r>
      <rPr>
        <b/>
        <u/>
        <sz val="12"/>
        <color theme="1"/>
        <rFont val="Calibri"/>
        <family val="2"/>
        <scheme val="minor"/>
      </rPr>
      <t>or were brought into compliance</t>
    </r>
  </si>
  <si>
    <t xml:space="preserve">This terms applies to uncertified applicators, as determined by state/tribal laws or regulations, who subsequently became compliant by obtaining proper certification, ceased making pesticide applications requiring certification, or otherwise demonstrated satisfactory regulatory compliance with state/tribal certification rules.  </t>
  </si>
  <si>
    <r>
      <t>10</t>
    </r>
    <r>
      <rPr>
        <b/>
        <u/>
        <sz val="12"/>
        <color theme="1"/>
        <rFont val="Calibri"/>
        <family val="2"/>
        <scheme val="minor"/>
      </rPr>
      <t>During the reporting period</t>
    </r>
  </si>
  <si>
    <t>Due to the inherent delay between the time an inspection/investigation is recorded initially and the eventual enforcement response, violations and enforcement actions may not be reportable in the same period as the inspection/investigation.  For that reason, the reportable violations found or enforcement actions taken during the reporting period are reported whether or not the inspection/investigation was actually conducted in the same period.</t>
  </si>
  <si>
    <t>Number of use inspections and use complaint investigations conducted</t>
  </si>
  <si>
    <r>
      <t>11</t>
    </r>
    <r>
      <rPr>
        <b/>
        <u/>
        <sz val="12"/>
        <color theme="1"/>
        <rFont val="Calibri"/>
        <family val="2"/>
        <scheme val="minor"/>
      </rPr>
      <t>All People</t>
    </r>
    <r>
      <rPr>
        <b/>
        <sz val="12"/>
        <color theme="1"/>
        <rFont val="Calibri"/>
        <family val="2"/>
        <scheme val="minor"/>
      </rPr>
      <t xml:space="preserve">  </t>
    </r>
  </si>
  <si>
    <r>
      <t xml:space="preserve">Any person that is or could be impacted by the use of pesticides, </t>
    </r>
    <r>
      <rPr>
        <i/>
        <u/>
        <sz val="12"/>
        <color theme="1"/>
        <rFont val="Calibri"/>
        <family val="2"/>
        <scheme val="minor"/>
      </rPr>
      <t>other than</t>
    </r>
    <r>
      <rPr>
        <sz val="12"/>
        <color theme="1"/>
        <rFont val="Calibri"/>
        <family val="2"/>
        <scheme val="minor"/>
      </rPr>
      <t xml:space="preserve"> those exposures encountered as Occupational Users</t>
    </r>
    <r>
      <rPr>
        <vertAlign val="superscript"/>
        <sz val="12"/>
        <color theme="1"/>
        <rFont val="Calibri"/>
        <family val="2"/>
        <scheme val="minor"/>
      </rPr>
      <t>1</t>
    </r>
    <r>
      <rPr>
        <sz val="12"/>
        <color theme="1"/>
        <rFont val="Calibri"/>
        <family val="2"/>
        <scheme val="minor"/>
      </rPr>
      <t>.</t>
    </r>
  </si>
  <si>
    <r>
      <t>12</t>
    </r>
    <r>
      <rPr>
        <b/>
        <u/>
        <sz val="12"/>
        <color theme="1"/>
        <rFont val="Calibri"/>
        <family val="2"/>
        <scheme val="minor"/>
      </rPr>
      <t>Use Cases</t>
    </r>
  </si>
  <si>
    <r>
      <t>Measure Description:</t>
    </r>
    <r>
      <rPr>
        <sz val="12"/>
        <color theme="1"/>
        <rFont val="Calibri"/>
        <family val="2"/>
        <scheme val="minor"/>
      </rPr>
      <t xml:space="preserve">  The intent of this measure is to determine how well pesticide applicators protect environmental resources by following pesticide label language intended to protect those resources.  </t>
    </r>
  </si>
  <si>
    <t xml:space="preserve">Reporting Criteria:  </t>
  </si>
  <si>
    <r>
      <t>Number of inspections and investigations that involved environmental media</t>
    </r>
    <r>
      <rPr>
        <vertAlign val="superscript"/>
        <sz val="12"/>
        <color theme="1"/>
        <rFont val="Calibri"/>
        <family val="2"/>
        <scheme val="minor"/>
      </rPr>
      <t>13</t>
    </r>
    <r>
      <rPr>
        <sz val="12"/>
        <color theme="1"/>
        <rFont val="Calibri"/>
        <family val="2"/>
        <scheme val="minor"/>
      </rPr>
      <t xml:space="preserve"> by type of media (see below).  </t>
    </r>
  </si>
  <si>
    <t>Number involving water resources</t>
  </si>
  <si>
    <t>Number involving soil resources</t>
  </si>
  <si>
    <r>
      <t>Number involving non-target species</t>
    </r>
    <r>
      <rPr>
        <vertAlign val="superscript"/>
        <sz val="12"/>
        <color theme="1"/>
        <rFont val="Calibri"/>
        <family val="2"/>
        <scheme val="minor"/>
      </rPr>
      <t>14</t>
    </r>
  </si>
  <si>
    <t xml:space="preserve">                       </t>
  </si>
  <si>
    <r>
      <t>Number of cases identifying violations of label language regarding protection of the following environmental media</t>
    </r>
    <r>
      <rPr>
        <vertAlign val="superscript"/>
        <sz val="12"/>
        <color theme="1"/>
        <rFont val="Calibri"/>
        <family val="2"/>
        <scheme val="minor"/>
      </rPr>
      <t xml:space="preserve">13 </t>
    </r>
    <r>
      <rPr>
        <sz val="12"/>
        <color theme="1"/>
        <rFont val="Calibri"/>
        <family val="2"/>
        <scheme val="minor"/>
      </rPr>
      <t xml:space="preserve"> (This can include cases where no damage is seen but the state/tribe finds chemical residues which they consider a label violation.):</t>
    </r>
  </si>
  <si>
    <r>
      <t>Number with water resource violations</t>
    </r>
    <r>
      <rPr>
        <vertAlign val="superscript"/>
        <sz val="12"/>
        <color theme="1"/>
        <rFont val="Calibri"/>
        <family val="2"/>
        <scheme val="minor"/>
      </rPr>
      <t>15</t>
    </r>
  </si>
  <si>
    <t>Number with soil resource violations</t>
  </si>
  <si>
    <r>
      <t>Number of enforcement actions taken by the state/tribe for  violations of label language regarding protection of the following environmental media</t>
    </r>
    <r>
      <rPr>
        <vertAlign val="superscript"/>
        <sz val="12"/>
        <color theme="1"/>
        <rFont val="Calibri"/>
        <family val="2"/>
        <scheme val="minor"/>
      </rPr>
      <t>13</t>
    </r>
    <r>
      <rPr>
        <sz val="12"/>
        <color theme="1"/>
        <rFont val="Calibri"/>
        <family val="2"/>
        <scheme val="minor"/>
      </rPr>
      <t>:</t>
    </r>
  </si>
  <si>
    <t>Number with water resource enforcement actions</t>
  </si>
  <si>
    <t>Number with soil resource enforcement actions</t>
  </si>
  <si>
    <r>
      <t>Number with non-target species</t>
    </r>
    <r>
      <rPr>
        <vertAlign val="superscript"/>
        <sz val="12"/>
        <color theme="1"/>
        <rFont val="Calibri"/>
        <family val="2"/>
        <scheme val="minor"/>
      </rPr>
      <t>14</t>
    </r>
    <r>
      <rPr>
        <sz val="12"/>
        <color theme="1"/>
        <rFont val="Calibri"/>
        <family val="2"/>
        <scheme val="minor"/>
      </rPr>
      <t xml:space="preserve"> enforcement actions </t>
    </r>
  </si>
  <si>
    <r>
      <t>13</t>
    </r>
    <r>
      <rPr>
        <b/>
        <u/>
        <sz val="12"/>
        <color theme="1"/>
        <rFont val="Calibri"/>
        <family val="2"/>
        <scheme val="minor"/>
      </rPr>
      <t>Environmental Media</t>
    </r>
  </si>
  <si>
    <t>The natural environment in which we live, including water, soil and non-target species (including endangered species), but does not include inanimate objects such as buildings, equipment, vehicles, or roads.  See Non-Target Species definition below.</t>
  </si>
  <si>
    <r>
      <t>14</t>
    </r>
    <r>
      <rPr>
        <b/>
        <u/>
        <sz val="12"/>
        <color theme="1"/>
        <rFont val="Calibri"/>
        <family val="2"/>
        <scheme val="minor"/>
      </rPr>
      <t>Non-Target Species</t>
    </r>
  </si>
  <si>
    <t xml:space="preserve">Traditional enforcement policy has dictated that non-target species are any species not biologically similar to those listed on the pesticide label, however, expanding the definition that broadly dilutes the meaningfulness of the measure.  Therefore, for purposes of this measure, Non-Target Species are those that are determined to have come into contact with a pesticide when the label prohibited such exposure. </t>
  </si>
  <si>
    <r>
      <t>15</t>
    </r>
    <r>
      <rPr>
        <b/>
        <u/>
        <sz val="12"/>
        <color theme="1"/>
        <rFont val="Calibri"/>
        <family val="2"/>
        <scheme val="minor"/>
      </rPr>
      <t>Water Resource Violations</t>
    </r>
  </si>
  <si>
    <t>Detections of pesticide residues which exceed existing federal and/or state/tribal surface, ground or drinking water standards, adopted drinking water advisory levels, or adopted environmental or human health guidelines.</t>
  </si>
  <si>
    <t>STRATEGIC GOAL 4: ASSURING THE AVAILABILITY OF EFFECTIVE PESTICIDES IN THE MARKETPLACE</t>
  </si>
  <si>
    <r>
      <t>Measure Description:</t>
    </r>
    <r>
      <rPr>
        <b/>
        <sz val="12"/>
        <color theme="1"/>
        <rFont val="Calibri"/>
        <family val="2"/>
        <scheme val="minor"/>
      </rPr>
      <t xml:space="preserve"> </t>
    </r>
    <r>
      <rPr>
        <sz val="12"/>
        <color theme="1"/>
        <rFont val="Calibri"/>
        <family val="2"/>
        <scheme val="minor"/>
      </rPr>
      <t xml:space="preserve"> The intent of this measure is to assess the degree to which unregistered, misbranded or misformulated pesticides are found in the marketplace.  Marketplaces include both brick-and-mortar facilities and internet websites, so long as the labels reviewed and enforcement actions taken are accounted for in the state/tribal enforcement program.  It is important to note that only labels reviewed as a part of an inspection or investigation for enforcement purposes are to be reported, not the labels reviewed annually by state/tribal registration programs.</t>
    </r>
  </si>
  <si>
    <t>Reporting Criteria:</t>
  </si>
  <si>
    <r>
      <t xml:space="preserve">Number of </t>
    </r>
    <r>
      <rPr>
        <u/>
        <sz val="12"/>
        <color theme="1"/>
        <rFont val="Calibri"/>
        <family val="2"/>
        <scheme val="minor"/>
      </rPr>
      <t>inspections</t>
    </r>
    <r>
      <rPr>
        <vertAlign val="superscript"/>
        <sz val="12"/>
        <color theme="1"/>
        <rFont val="Calibri"/>
        <family val="2"/>
        <scheme val="minor"/>
      </rPr>
      <t>2</t>
    </r>
    <r>
      <rPr>
        <u/>
        <sz val="12"/>
        <color theme="1"/>
        <rFont val="Calibri"/>
        <family val="2"/>
        <scheme val="minor"/>
      </rPr>
      <t xml:space="preserve"> and investigations</t>
    </r>
    <r>
      <rPr>
        <vertAlign val="superscript"/>
        <sz val="12"/>
        <color theme="1"/>
        <rFont val="Calibri"/>
        <family val="2"/>
        <scheme val="minor"/>
      </rPr>
      <t>3</t>
    </r>
    <r>
      <rPr>
        <sz val="12"/>
        <color theme="1"/>
        <rFont val="Calibri"/>
        <family val="2"/>
        <scheme val="minor"/>
      </rPr>
      <t xml:space="preserve"> involving review of pesticide labels for registration status</t>
    </r>
    <r>
      <rPr>
        <vertAlign val="superscript"/>
        <sz val="12"/>
        <color theme="1"/>
        <rFont val="Calibri"/>
        <family val="2"/>
        <scheme val="minor"/>
      </rPr>
      <t>16</t>
    </r>
    <r>
      <rPr>
        <sz val="12"/>
        <color theme="1"/>
        <rFont val="Calibri"/>
        <family val="2"/>
        <scheme val="minor"/>
      </rPr>
      <t>, misbranding</t>
    </r>
    <r>
      <rPr>
        <vertAlign val="superscript"/>
        <sz val="12"/>
        <color theme="1"/>
        <rFont val="Calibri"/>
        <family val="2"/>
        <scheme val="minor"/>
      </rPr>
      <t>17</t>
    </r>
    <r>
      <rPr>
        <sz val="12"/>
        <color theme="1"/>
        <rFont val="Calibri"/>
        <family val="2"/>
        <scheme val="minor"/>
      </rPr>
      <t xml:space="preserve"> or composition differing</t>
    </r>
    <r>
      <rPr>
        <vertAlign val="superscript"/>
        <sz val="12"/>
        <color theme="1"/>
        <rFont val="Calibri"/>
        <family val="2"/>
        <scheme val="minor"/>
      </rPr>
      <t>18</t>
    </r>
    <r>
      <rPr>
        <sz val="12"/>
        <color theme="1"/>
        <rFont val="Calibri"/>
        <family val="2"/>
        <scheme val="minor"/>
      </rPr>
      <t xml:space="preserve"> from that provided on the label (includes internet investigations if compliance can be determined, but NOT routine registration reviews).</t>
    </r>
  </si>
  <si>
    <r>
      <t xml:space="preserve">Number of </t>
    </r>
    <r>
      <rPr>
        <u/>
        <sz val="12"/>
        <color theme="1"/>
        <rFont val="Calibri"/>
        <family val="2"/>
        <scheme val="minor"/>
      </rPr>
      <t>inspections</t>
    </r>
    <r>
      <rPr>
        <u/>
        <vertAlign val="superscript"/>
        <sz val="12"/>
        <color theme="1"/>
        <rFont val="Calibri"/>
        <family val="2"/>
        <scheme val="minor"/>
      </rPr>
      <t>2</t>
    </r>
    <r>
      <rPr>
        <u/>
        <sz val="12"/>
        <color theme="1"/>
        <rFont val="Calibri"/>
        <family val="2"/>
        <scheme val="minor"/>
      </rPr>
      <t xml:space="preserve"> and investigations</t>
    </r>
    <r>
      <rPr>
        <u/>
        <vertAlign val="superscript"/>
        <sz val="12"/>
        <color theme="1"/>
        <rFont val="Calibri"/>
        <family val="2"/>
        <scheme val="minor"/>
      </rPr>
      <t>3</t>
    </r>
    <r>
      <rPr>
        <sz val="12"/>
        <color theme="1"/>
        <rFont val="Calibri"/>
        <family val="2"/>
        <scheme val="minor"/>
      </rPr>
      <t xml:space="preserve"> referred to EPA for further review due to potential registration, misbranding</t>
    </r>
    <r>
      <rPr>
        <vertAlign val="superscript"/>
        <sz val="12"/>
        <color theme="1"/>
        <rFont val="Calibri"/>
        <family val="2"/>
        <scheme val="minor"/>
      </rPr>
      <t>17</t>
    </r>
    <r>
      <rPr>
        <sz val="12"/>
        <color theme="1"/>
        <rFont val="Calibri"/>
        <family val="2"/>
        <scheme val="minor"/>
      </rPr>
      <t xml:space="preserve"> or composition differs</t>
    </r>
    <r>
      <rPr>
        <vertAlign val="superscript"/>
        <sz val="12"/>
        <color theme="1"/>
        <rFont val="Calibri"/>
        <family val="2"/>
        <scheme val="minor"/>
      </rPr>
      <t xml:space="preserve">18 </t>
    </r>
    <r>
      <rPr>
        <sz val="12"/>
        <color theme="1"/>
        <rFont val="Calibri"/>
        <family val="2"/>
        <scheme val="minor"/>
      </rPr>
      <t>violations.</t>
    </r>
  </si>
  <si>
    <r>
      <t>16</t>
    </r>
    <r>
      <rPr>
        <b/>
        <u/>
        <sz val="12"/>
        <color theme="1"/>
        <rFont val="Calibri"/>
        <family val="2"/>
        <scheme val="minor"/>
      </rPr>
      <t>Registered Pesticide</t>
    </r>
    <r>
      <rPr>
        <b/>
        <sz val="12"/>
        <color theme="1"/>
        <rFont val="Calibri"/>
        <family val="2"/>
        <scheme val="minor"/>
      </rPr>
      <t xml:space="preserve"> </t>
    </r>
  </si>
  <si>
    <t>A registered pesticide is any pesticide required to be registered by EPA or the state/tribe under state/tribal law.</t>
  </si>
  <si>
    <r>
      <t>17</t>
    </r>
    <r>
      <rPr>
        <b/>
        <u/>
        <sz val="12"/>
        <color theme="1"/>
        <rFont val="Calibri"/>
        <family val="2"/>
        <scheme val="minor"/>
      </rPr>
      <t>Misbranded Pesticide</t>
    </r>
  </si>
  <si>
    <t xml:space="preserve">Pesticides can be misbranded for a number of different reasons.  The following are examples of labels which may be misbranded: </t>
  </si>
  <si>
    <r>
      <t>Section 3 labels</t>
    </r>
    <r>
      <rPr>
        <sz val="12"/>
        <color theme="1"/>
        <rFont val="Calibri"/>
        <family val="2"/>
        <scheme val="minor"/>
      </rPr>
      <t>:</t>
    </r>
  </si>
  <si>
    <t xml:space="preserve">Third-party labels fail to include all required information contained on the master label, or add language not present on the EPA accepted parent label.  </t>
  </si>
  <si>
    <t>Label amendments requiring review and acceptance by the EPA Product Manager before release into the marketplace are submitted by letter of notification to EPA.</t>
  </si>
  <si>
    <r>
      <t>Section 25(b) exempt products</t>
    </r>
    <r>
      <rPr>
        <sz val="12"/>
        <color theme="1"/>
        <rFont val="Calibri"/>
        <family val="2"/>
        <scheme val="minor"/>
      </rPr>
      <t>:</t>
    </r>
  </si>
  <si>
    <t>Labels that do not meet the labeling requirements for products which are exempt from Federal registration under Section 25(b).</t>
  </si>
  <si>
    <r>
      <t>Section 2(ee) bulletins</t>
    </r>
    <r>
      <rPr>
        <sz val="12"/>
        <color theme="1"/>
        <rFont val="Calibri"/>
        <family val="2"/>
        <scheme val="minor"/>
      </rPr>
      <t>:</t>
    </r>
  </si>
  <si>
    <t>Registrants may publish written recommendations as allowed under Section 2(ee), however, those recommendations are limited in scope. A 2(ee) “bulletin” or recommendation that fails to meet those limitations would be considered labeling and may render the product misbranded if it differs from the EPA accepted label.</t>
  </si>
  <si>
    <r>
      <t>18</t>
    </r>
    <r>
      <rPr>
        <b/>
        <u/>
        <sz val="12"/>
        <color theme="1"/>
        <rFont val="Calibri"/>
        <family val="2"/>
        <scheme val="minor"/>
      </rPr>
      <t>Composition Differs</t>
    </r>
  </si>
  <si>
    <t>A pesticide differs in composition if the formulation of the product is in any way different than that stated on the ingredients portion of the label.  Pesticides can also differ in composition if any of the ingredients are sourced from suppliers different than that stated on the confidential statement of formula.</t>
  </si>
  <si>
    <t>EPM1A1</t>
  </si>
  <si>
    <t>EPM1A2</t>
  </si>
  <si>
    <t>EPM1A3</t>
  </si>
  <si>
    <t>EPM1B1</t>
  </si>
  <si>
    <t>EPM1B2</t>
  </si>
  <si>
    <t>EPM1B3</t>
  </si>
  <si>
    <t>EPM2A1</t>
  </si>
  <si>
    <t>EPM2A2</t>
  </si>
  <si>
    <t>EPM3A1</t>
  </si>
  <si>
    <t>EPM3A2</t>
  </si>
  <si>
    <t>EPM3A3</t>
  </si>
  <si>
    <t>EPM3B1</t>
  </si>
  <si>
    <t>EPM3B2</t>
  </si>
  <si>
    <t>EPM3B3</t>
  </si>
  <si>
    <t>EPM3C1</t>
  </si>
  <si>
    <t>EPM3C2</t>
  </si>
  <si>
    <t>EPM3C3</t>
  </si>
  <si>
    <t>EPM4A1</t>
  </si>
  <si>
    <t>EPM4A2</t>
  </si>
  <si>
    <t>Reporting Criteria drawn from a 5700</t>
  </si>
  <si>
    <t>MFY</t>
  </si>
  <si>
    <t>Info drawn from Start worksheet</t>
  </si>
  <si>
    <t>Certification and Training-CPARD</t>
  </si>
  <si>
    <t>Pesticides in Water-POINTS</t>
  </si>
  <si>
    <r>
      <t xml:space="preserve">Number of </t>
    </r>
    <r>
      <rPr>
        <u/>
        <sz val="12"/>
        <color theme="1"/>
        <rFont val="Calibri"/>
        <family val="2"/>
        <scheme val="minor"/>
      </rPr>
      <t>inspections</t>
    </r>
    <r>
      <rPr>
        <u/>
        <vertAlign val="superscript"/>
        <sz val="12"/>
        <color theme="1"/>
        <rFont val="Calibri"/>
        <family val="2"/>
        <scheme val="minor"/>
      </rPr>
      <t>2</t>
    </r>
    <r>
      <rPr>
        <u/>
        <sz val="12"/>
        <color theme="1"/>
        <rFont val="Calibri"/>
        <family val="2"/>
        <scheme val="minor"/>
      </rPr>
      <t xml:space="preserve"> and investigations</t>
    </r>
    <r>
      <rPr>
        <u/>
        <vertAlign val="superscript"/>
        <sz val="12"/>
        <color theme="1"/>
        <rFont val="Calibri"/>
        <family val="2"/>
        <scheme val="minor"/>
      </rPr>
      <t>3</t>
    </r>
    <r>
      <rPr>
        <sz val="12"/>
        <color theme="1"/>
        <rFont val="Calibri"/>
        <family val="2"/>
        <scheme val="minor"/>
      </rPr>
      <t xml:space="preserve"> involving violations of registration requirements</t>
    </r>
    <r>
      <rPr>
        <vertAlign val="superscript"/>
        <sz val="12"/>
        <color theme="1"/>
        <rFont val="Calibri"/>
        <family val="2"/>
        <scheme val="minor"/>
      </rPr>
      <t>16</t>
    </r>
    <r>
      <rPr>
        <sz val="12"/>
        <color theme="1"/>
        <rFont val="Calibri"/>
        <family val="2"/>
        <scheme val="minor"/>
      </rPr>
      <t xml:space="preserve"> which were subject to the state/tribe enforcement response policy, but not referred to EPA. </t>
    </r>
  </si>
  <si>
    <r>
      <t>Number with non-target species</t>
    </r>
    <r>
      <rPr>
        <vertAlign val="superscript"/>
        <sz val="12"/>
        <color theme="1"/>
        <rFont val="Calibri"/>
        <family val="2"/>
        <scheme val="minor"/>
      </rPr>
      <t xml:space="preserve">14 </t>
    </r>
    <r>
      <rPr>
        <sz val="12"/>
        <color theme="1"/>
        <rFont val="Calibri"/>
        <family val="2"/>
        <scheme val="minor"/>
      </rPr>
      <t>violations</t>
    </r>
  </si>
  <si>
    <t>EPM4A3</t>
  </si>
  <si>
    <t>User must enter information in white boxes</t>
  </si>
  <si>
    <r>
      <t>Number of WPS violations identified</t>
    </r>
    <r>
      <rPr>
        <vertAlign val="superscript"/>
        <sz val="12"/>
        <color theme="1"/>
        <rFont val="Calibri"/>
        <family val="2"/>
        <scheme val="minor"/>
      </rPr>
      <t>4</t>
    </r>
    <r>
      <rPr>
        <sz val="12"/>
        <color theme="1"/>
        <rFont val="Calibri"/>
        <family val="2"/>
        <scheme val="minor"/>
      </rPr>
      <t xml:space="preserve"> during the reporting period</t>
    </r>
  </si>
  <si>
    <r>
      <t>Measure Description:</t>
    </r>
    <r>
      <rPr>
        <b/>
        <sz val="12"/>
        <color theme="1"/>
        <rFont val="Calibri"/>
        <family val="2"/>
        <scheme val="minor"/>
      </rPr>
      <t xml:space="preserve"> </t>
    </r>
    <r>
      <rPr>
        <sz val="12"/>
        <color theme="1"/>
        <rFont val="Calibri"/>
        <family val="2"/>
        <scheme val="minor"/>
      </rPr>
      <t>The intent of this measure is to determine how well agricultural employers/operators (which includes workers and handlers as appropriate) follow the WPS regulations.  The type of violation is not required to be reported.</t>
    </r>
  </si>
  <si>
    <t xml:space="preserve">An occupational user is an applicator or person who mixes/loads/transfers pesticides for application to the property of others for compensation.  The term includes “for-hire” applicators: 
a) those who are hired to provide pesticide application services on another person’s private or commercial property;
b) those who, as part of their employment, apply pesticides on the property of their employer; 
c) persons who assist in the application of any pesticide, or 
d) anyone defined as a handler under 40 CFR, Part 170. 
</t>
  </si>
  <si>
    <t xml:space="preserve">While FIFRA specifically spells out the basic categories and type of certification a pesticide applicator should possess, states and tribes with accepted certification plans typically administer more stringent regulations, thus, states/tribes are to use their local certification plan to determine what standards to use for applicators (i.e. state/tribal certification requirements should be used to determine applicator compliance).  </t>
  </si>
  <si>
    <r>
      <t>Measure Description:</t>
    </r>
    <r>
      <rPr>
        <sz val="12"/>
        <color theme="1"/>
        <rFont val="Calibri"/>
        <family val="2"/>
        <scheme val="minor"/>
      </rPr>
      <t xml:space="preserve">  The intent of this measure is to determine compliance with </t>
    </r>
    <r>
      <rPr>
        <i/>
        <sz val="12"/>
        <color theme="1"/>
        <rFont val="Calibri"/>
        <family val="2"/>
        <scheme val="minor"/>
      </rPr>
      <t>pesticide label language</t>
    </r>
    <r>
      <rPr>
        <sz val="12"/>
        <color theme="1"/>
        <rFont val="Calibri"/>
        <family val="2"/>
        <scheme val="minor"/>
      </rPr>
      <t xml:space="preserve"> intended to protect human health from the harmful effects of pesticides in the diet. </t>
    </r>
  </si>
  <si>
    <r>
      <t>Number of use cases</t>
    </r>
    <r>
      <rPr>
        <vertAlign val="superscript"/>
        <sz val="12"/>
        <color theme="1"/>
        <rFont val="Calibri"/>
        <family val="2"/>
        <scheme val="minor"/>
      </rPr>
      <t>12</t>
    </r>
    <r>
      <rPr>
        <sz val="12"/>
        <color theme="1"/>
        <rFont val="Calibri"/>
        <family val="2"/>
        <scheme val="minor"/>
      </rPr>
      <t xml:space="preserve"> that identified </t>
    </r>
    <r>
      <rPr>
        <i/>
        <sz val="12"/>
        <color theme="1"/>
        <rFont val="Calibri"/>
        <family val="2"/>
        <scheme val="minor"/>
      </rPr>
      <t>label language</t>
    </r>
    <r>
      <rPr>
        <sz val="12"/>
        <color theme="1"/>
        <rFont val="Calibri"/>
        <family val="2"/>
        <scheme val="minor"/>
      </rPr>
      <t xml:space="preserve"> violations 
related to food or drinking water (E.g. misuse in dining/eating 
areas; drift onto food crops; mix/load within buffer areas, etc.).</t>
    </r>
  </si>
  <si>
    <t>Specific to this measure only, a use case is one in which the inspection involved a pesticide use observation or a complaint investigation of a pesticide use.  The determination of whether or not a label provision has been violated is made by the state/tribal case reviewer, after which it is then considered reportable for the measure.  Routine records inspections or complaints not involving use are excluded.</t>
  </si>
  <si>
    <t xml:space="preserve">                                         March 2015</t>
  </si>
  <si>
    <t>Key:</t>
  </si>
  <si>
    <t xml:space="preserve">EPA Grant #: </t>
  </si>
  <si>
    <t>Performance Measures</t>
  </si>
  <si>
    <t>Regional Guidance Activity (OPP)</t>
  </si>
  <si>
    <t xml:space="preserve">Budget: Use this space to insert or attach your budget detail.  </t>
  </si>
  <si>
    <t>Maintain and follow an enforcement response policy to develop and issue enforcement actions.</t>
  </si>
  <si>
    <t>FIFRA Cooperative Agreement Work Plan and Report Template EPA ICR No.:  2511.01 OMB Control No:  2070-0198</t>
  </si>
  <si>
    <t>19.02.01</t>
  </si>
  <si>
    <t>Product Integrity</t>
  </si>
  <si>
    <t>19.02.02</t>
  </si>
  <si>
    <t>Border Compliance</t>
  </si>
  <si>
    <t>20.02.01</t>
  </si>
  <si>
    <t>20.02.02</t>
  </si>
  <si>
    <t>FY 18-21 Grant Guidance</t>
  </si>
  <si>
    <t>Report information on all known or suspected pesticide incidents involving pollinators to OPP (beekill@epa.gov) with a copy to the regional project officer.</t>
  </si>
  <si>
    <t>Refer cases to the region for enforcement consideration according to a mutually identified referral priority scheme.</t>
  </si>
  <si>
    <t>Assist EPA in enforcing regulatory actions and monitoring Section 18 Emergency Exemptions, Section 24(c) Special Local Needs, and Section 5 Experimental Use Permits.</t>
  </si>
  <si>
    <t>02.01.05.0</t>
  </si>
  <si>
    <t>Attend and participate in any WPS training efforts initiated by HQ or EPA Regions, and /or other WPS trainings taking place in a state or Indian country.</t>
  </si>
  <si>
    <t xml:space="preserve">Monitor applicator training programs to ensure quality and that training programs comply with revised rule requirements and applicable standards/guidance. </t>
  </si>
  <si>
    <t>03.01.04.0</t>
  </si>
  <si>
    <t>03.01.05.0</t>
  </si>
  <si>
    <t>03.01.06.0</t>
  </si>
  <si>
    <t>03.01.07.0</t>
  </si>
  <si>
    <t>Attend and participate in any program-related training efforts initiated by HQ or EPA Regions, and /or other trainings taking place in the state or Indian country.</t>
  </si>
  <si>
    <t>06.01.08.0</t>
  </si>
  <si>
    <t>06.01.09.0</t>
  </si>
  <si>
    <t>Provide education, outreach and technical assistance on pesticide safety and integrated pest management control approaches, and guidance for responses to bed bug infestations.</t>
  </si>
  <si>
    <t>08.01.02.0</t>
  </si>
  <si>
    <t>Establish/maintain relationships with federal, state, tribal and local agencies, beekeeper organizations, grower organizations (e.g., commodity groups), crop advisors, pesticide manufacturers (registrants), and other stakeholder groups within the region to assist where needed in combined pollinator protection activities.</t>
  </si>
  <si>
    <t>09.01.03.0</t>
  </si>
  <si>
    <t>09.01.04.0</t>
  </si>
  <si>
    <t>09.01.05.0</t>
  </si>
  <si>
    <t>09.01.06.0</t>
  </si>
  <si>
    <t>Gather spray drift incident data from the past 2-3 years to form an incident baseline and then gather additional incident data during the grant period. See Appendix 1 for the type of information that should be gathered.</t>
  </si>
  <si>
    <t xml:space="preserve">When training FIFRA inspectors, involve state and tribal inspectors in the training as appropriate in an effort to share expertise and understanding. </t>
  </si>
  <si>
    <t xml:space="preserve">Offer tribes an opportunity to ride along with state pesticide inspectors, and vice versa, for training purposes. </t>
  </si>
  <si>
    <t>Share information between states and tribes on tips, complaints, violators, and/or incidents that may be relevant in or near Indian country.</t>
  </si>
  <si>
    <t>Inform tribes of state-issued FIFRA Section 24(c) or applications for a Section 18 registration.</t>
  </si>
  <si>
    <t xml:space="preserve">Work with tribes to identify establishments within tribal boundaries. </t>
  </si>
  <si>
    <t>Conduct outreach and education to impacted communities on methods to minimize pesticide risk while protecting human health.</t>
  </si>
  <si>
    <t>Emerging Public Health Pesticide Issues</t>
  </si>
  <si>
    <t>Respond to clearly identified public health pesticide issues by providing compliance monitoring and enforcement.</t>
  </si>
  <si>
    <t>Coordinate with all federal, state and local agencies on activities needed to protect human health from pesticide risk, and minimize environmental and non-target risks from public health related pesticide applications.</t>
  </si>
  <si>
    <t>Refer potential violations to the regional office for appropriate action as needed and appropriate.</t>
  </si>
  <si>
    <t>Conduct inspections as negotiated and consistent with the FIFRA Inspection Manual.</t>
  </si>
  <si>
    <t>12.02.02.0</t>
  </si>
  <si>
    <t>12.02.03.0</t>
  </si>
  <si>
    <t>12.02.04.0</t>
  </si>
  <si>
    <t>12.02.05.0</t>
  </si>
  <si>
    <r>
      <rPr>
        <sz val="10"/>
        <rFont val="Arial"/>
        <family val="2"/>
      </rPr>
      <t xml:space="preserve">Minimize environmental and non-target risks from public health pesticide applications, </t>
    </r>
    <r>
      <rPr>
        <sz val="10"/>
        <color theme="1"/>
        <rFont val="Arial"/>
        <family val="2"/>
      </rPr>
      <t xml:space="preserve">and report gathered data annually in a separate file attached as part of the end-of-year report. </t>
    </r>
  </si>
  <si>
    <t>Fumigation &amp; Fumigants</t>
  </si>
  <si>
    <t>21.01.01.0</t>
  </si>
  <si>
    <t>21.01.02.0</t>
  </si>
  <si>
    <t>21.01.03.0</t>
  </si>
  <si>
    <t>21.01.04.0</t>
  </si>
  <si>
    <t>21.02.01.0</t>
  </si>
  <si>
    <t xml:space="preserve">2014-15 </t>
  </si>
  <si>
    <t>2014-15</t>
  </si>
  <si>
    <t xml:space="preserve">2013-14 </t>
  </si>
  <si>
    <r>
      <t>STRATEGIC GOAL 1: PROTECTION OF HUMAN HEALTH – OCCUPATIONAL USERS</t>
    </r>
    <r>
      <rPr>
        <b/>
        <u/>
        <vertAlign val="superscript"/>
        <sz val="12"/>
        <color theme="5" tint="-0.249977111117893"/>
        <rFont val="Calibri"/>
        <family val="2"/>
        <scheme val="minor"/>
      </rPr>
      <t>1</t>
    </r>
  </si>
  <si>
    <r>
      <t>STRATEGIC GOAL 2: PROTECTION OF HUMAN HEALTH: ALL PEOPLE</t>
    </r>
    <r>
      <rPr>
        <b/>
        <u/>
        <vertAlign val="superscript"/>
        <sz val="12"/>
        <color theme="5" tint="-0.249977111117893"/>
        <rFont val="Calibri"/>
        <family val="2"/>
        <scheme val="minor"/>
      </rPr>
      <t>11</t>
    </r>
    <r>
      <rPr>
        <b/>
        <u/>
        <sz val="12"/>
        <color theme="5" tint="-0.249977111117893"/>
        <rFont val="Calibri"/>
        <family val="2"/>
        <scheme val="minor"/>
      </rPr>
      <t xml:space="preserve"> (PEOPLE WHO GET EXPOSED TO PESTICIDES)</t>
    </r>
  </si>
  <si>
    <r>
      <t>STRATEGIC GOAL 3: PROTECTION OF ENVIRONMENTAL MEDIA</t>
    </r>
    <r>
      <rPr>
        <b/>
        <u/>
        <vertAlign val="superscript"/>
        <sz val="12"/>
        <color theme="5" tint="-0.249977111117893"/>
        <rFont val="Calibri"/>
        <family val="2"/>
        <scheme val="minor"/>
      </rPr>
      <t>13</t>
    </r>
    <r>
      <rPr>
        <b/>
        <u/>
        <sz val="12"/>
        <color theme="5" tint="-0.249977111117893"/>
        <rFont val="Calibri"/>
        <family val="2"/>
        <scheme val="minor"/>
      </rPr>
      <t>: WATER, SOIL AND NON-TARGET SPECIES</t>
    </r>
    <r>
      <rPr>
        <b/>
        <u/>
        <vertAlign val="superscript"/>
        <sz val="12"/>
        <color theme="5" tint="-0.249977111117893"/>
        <rFont val="Calibri"/>
        <family val="2"/>
        <scheme val="minor"/>
      </rPr>
      <t>14</t>
    </r>
  </si>
  <si>
    <t>Total Program Accomplishments</t>
  </si>
  <si>
    <t>PA#</t>
  </si>
  <si>
    <t xml:space="preserve"> Program Areas</t>
  </si>
  <si>
    <t>2022-23</t>
  </si>
  <si>
    <t>2024-25</t>
  </si>
  <si>
    <t>2023-24</t>
  </si>
  <si>
    <t>2025-26</t>
  </si>
  <si>
    <t>MEASURE 1A:  COMPLIANCE WITH WPS REGULATIONS</t>
  </si>
  <si>
    <r>
      <t>MEASURE 1B:  COMPLIANCE WITH APPLICATOR CERTIFICATION REQUIREMENTS</t>
    </r>
    <r>
      <rPr>
        <b/>
        <vertAlign val="superscript"/>
        <sz val="12"/>
        <color rgb="FF003399"/>
        <rFont val="Calibri"/>
        <family val="2"/>
        <scheme val="minor"/>
      </rPr>
      <t>6</t>
    </r>
    <r>
      <rPr>
        <b/>
        <sz val="12"/>
        <color rgb="FF003399"/>
        <rFont val="Calibri"/>
        <family val="2"/>
        <scheme val="minor"/>
      </rPr>
      <t xml:space="preserve"> AS REQUIRED BY STATE/TRIBAL/FEDERAL LAW</t>
    </r>
  </si>
  <si>
    <t>MEASURE 2:  COMPLIANCE WITH FOOD AND DRINKING WATER PROTECTION REGULATIONS</t>
  </si>
  <si>
    <r>
      <t>MEASURE 3: COMPLIANCE WITH LABEL LANGUAGE FOR PROTECTION OF WATER, SOIL AND NON-TARGET  SPECIES</t>
    </r>
    <r>
      <rPr>
        <b/>
        <vertAlign val="superscript"/>
        <sz val="12"/>
        <color rgb="FF003399"/>
        <rFont val="Calibri"/>
        <family val="2"/>
        <scheme val="minor"/>
      </rPr>
      <t>14</t>
    </r>
  </si>
  <si>
    <r>
      <t>MEASURE 4: COMPLIANCE WITH FIFRA REGISTRATION REQUIREMENTS</t>
    </r>
    <r>
      <rPr>
        <b/>
        <vertAlign val="superscript"/>
        <sz val="12"/>
        <color rgb="FF003399"/>
        <rFont val="Calibri"/>
        <family val="2"/>
        <scheme val="minor"/>
      </rPr>
      <t>16</t>
    </r>
  </si>
  <si>
    <t>T1U</t>
  </si>
  <si>
    <t>T1FC</t>
  </si>
  <si>
    <t>T2U</t>
  </si>
  <si>
    <t>T2FC</t>
  </si>
  <si>
    <t>PST</t>
  </si>
  <si>
    <t>CP</t>
  </si>
  <si>
    <t>NoA</t>
  </si>
  <si>
    <t>ER</t>
  </si>
  <si>
    <t>PPE</t>
  </si>
  <si>
    <t>MxLd</t>
  </si>
  <si>
    <t>Dcon</t>
  </si>
  <si>
    <t>EA</t>
  </si>
  <si>
    <t>IE</t>
  </si>
  <si>
    <t>Ret</t>
  </si>
  <si>
    <t>TotWPSViol</t>
  </si>
  <si>
    <t>&lt; View/Collapse</t>
  </si>
  <si>
    <t>AllWPS</t>
  </si>
  <si>
    <t>12.01.04.0</t>
  </si>
  <si>
    <t>When conducting FIFRA-related training, involve state and tribal staff and managers in training as appropriate in an effort to share expertise and understanding.</t>
  </si>
  <si>
    <t>12.01.05.0</t>
  </si>
  <si>
    <t>Inactive</t>
  </si>
  <si>
    <t>12.01.01.0</t>
  </si>
  <si>
    <r>
      <t>Provide risk assessment and risk mitigation support using EPA’s stakeholder engagement process at:</t>
    </r>
    <r>
      <rPr>
        <sz val="10"/>
        <rFont val="Arial"/>
        <family val="2"/>
      </rPr>
      <t xml:space="preserve">http://www.regulations.gov/#!documentDetail;D=EPA-HQ-OPP-2012-0442-0038 </t>
    </r>
    <r>
      <rPr>
        <sz val="10"/>
        <color theme="1"/>
        <rFont val="Arial"/>
        <family val="2"/>
      </rPr>
      <t xml:space="preserve">
a) Provide information such as crop data, pesticide use data, and species location data to OPP for use in listed species-specific risk assessments for upcoming registration review cases.
b) Comment on exposure assumptions used in risk assessments.
c) Comment on the feasibility of proposed, listed         species-specific mitigation measures during OPP’s standard processes of registration and registration review.
d) Review draft bulletins if any are developed in a state’s area.</t>
    </r>
  </si>
  <si>
    <t xml:space="preserve"> Worksheets Included In This File:</t>
  </si>
  <si>
    <t>Update as needed: WPS inspection manuals, checklists, SOPs, case development procedures, and ERPs consistent with the revised WPS.</t>
  </si>
  <si>
    <t>Conduct pesticide establishment inspections. Focus on supplemental distributor products, contract manufacturers, fumigants, RUP or Tox-1 pesticides or other pesticides of regulatory concern to address composition, registration and labeling issues.</t>
  </si>
  <si>
    <t>Develop partnerships and cooperation with other federal, state, tribal, and local government agencies, and industry associations to address the bed bug epidemic.</t>
  </si>
  <si>
    <t>Identify ways to minimize environmental and non-target risks from public health pesticide applications; promote IPM methods to minimize pesticide applications.</t>
  </si>
  <si>
    <t xml:space="preserve">Budget Period #1 </t>
  </si>
  <si>
    <t>Ensure that human health and environmental risks are adequately mitigated through the Agency’s registration and related labeling process.</t>
  </si>
  <si>
    <t>Monitor the movement of imported pesticides within states, territories, or tribal lands during pre- or post-entry to ensure the safety of chemicals, prevent pollution, and enforce environmental laws.</t>
  </si>
  <si>
    <t>Prevent or reduce incidents resulting from  fumigation exposures, including agricultural and non-agricultural pesticide applications as well as product related compliance monitoring.</t>
  </si>
  <si>
    <t>Protect human health by addressing emerging public health concerns.</t>
  </si>
  <si>
    <t>02.02.04.0</t>
  </si>
  <si>
    <t>Assure mechanisms and procedures are in place to enable coordination and follow-up on reports of occupational pesticide exposure, incidents or illnesses that may be related to pesticide use/misuse or WPS violations.</t>
  </si>
  <si>
    <t>Build or maintain staff and management expertise on pesticide program issues and enforcement (e.g., attend training opportunities through PREP, PIRT, in-service training, etc., or other appropriate activities).</t>
  </si>
  <si>
    <t xml:space="preserve">Monitor compliance with the WPS requirements associated with use. In targeting and prioritization within this activity, focus on high risk pesticides, large numbers of workers, high exposure scenarios or repeat offenders. </t>
  </si>
  <si>
    <t>At the region's request, conduct inspections of imported products at the point of importation or at the point of destination and collect physical samples when appropriate.</t>
  </si>
  <si>
    <t>At the region's request, conduct PEIs to monitor imported products being used as source materials in the production of new products.</t>
  </si>
  <si>
    <t xml:space="preserve">EPA Strategic Plan Goal 1: Deliver real results to provide Americans with clean air, land, and water, and ensure chemical safety.  Objective 1.4 - Ensure Safety of Chemicals in the Marketplace.  </t>
  </si>
  <si>
    <t>EPA Strategic Plan Goal 1: Deliver real results to provide Americans with clean air, land, and water, and ensure chemical safety.  Objective 1.4 - Ensure Safety of Chemicals in the Marketplace.  Goal 2 Cooperative Federalism; Objective 2.1 Enhance shared accountability.</t>
  </si>
  <si>
    <t>Goal 2 Cooperative Federalism; Objective 2.1 Enhance shared accountability.</t>
  </si>
  <si>
    <t>EPA Strategic Plan Goal 1: Deliver real results to provide Americans with clean air, land, and water, and ensure chemical safety.  Objective 1.4 - Ensure Safety of Chemicals in the Marketplace. Goal 2 Cooperative Federalism; Objective 2.1 Enhance shared accountability.</t>
  </si>
  <si>
    <t>Version 4.1a</t>
  </si>
  <si>
    <t>Choose Reporting Method</t>
  </si>
  <si>
    <t xml:space="preserve"> '22 - '25 Grant Guidance Activity </t>
  </si>
  <si>
    <t>Project inspection numbers, and report inspection and enforcement accomplishments using the 5700 forms, and the performance measures form contained in the FIFRA Grant Database.</t>
  </si>
  <si>
    <t>Maintain and use a priority setting plan for inspections &amp; investigations, addressing grantee and EPA-identified priorities (see Appendix 4 the Enforcement Priority Setting Guidance, and the FIFRA Compliance Monitoring Strategy at https://www.epa.gov/compliance/compliance-monitoring-strategyfederal-
insecticide-fungicide-and-rodenticide-act-fifra).</t>
  </si>
  <si>
    <t>Ensure a minimum of one state employee obtains and maintains an EPA inspector’s credential. Where state authority is inappropriate or inadequate, or at EPA’s request, conduct FIFRA inspections with FY 2022-2025 FIFRA Cooperative Agreement Guidance 7 EPA credentials according to EPA procedures, EPA forms and guidance documents.</t>
  </si>
  <si>
    <t>Refer cases to the region for enforcement consideration according to a mutually identified referral priority scheme as defined and agreed to in writing.</t>
  </si>
  <si>
    <t>Follow up on any significant pesticide incidents (as defined and agreed to, in writing) referred by EPA as required by FIFRA Section 27. For reference, see Table 2 as well as Appendix 1.A.iv, and the 1983 Final Interpretive Rule at: https://www.epa.gov/sites/production/files/2014-01/documents/1983frnotice.pdf.</t>
  </si>
  <si>
    <t>Conduct WPS-related outreach, education and technical assistance on the WPS rule’s requirements to the regulated and affected community, with a focus on ensuring understanding of changes to the WPS Application Exclusion Zone (AEZ) and respirator-related requirements if applicable in the state/jurisdiction, as well as other identified priority areas.</t>
  </si>
  <si>
    <t>Support WPS worker &amp; handler training:
a) Assist in the development (as needed) and distribution of EPA approved WPS training materials for workers and handlers to ensure that employers and trainers can comply with new WPS training requirements;
b) Facilitate adoption of WPS Train-the-Trainer (TTT) programs to improve the quality and effectiveness of WPS trainers/training; c) Update existing state/tribal level WPS training or educational materials and/or use updated materials as applicable/appropriate.</t>
  </si>
  <si>
    <t>Complete state or tribal certification plan reporting requirements (i.e. certification plan maintenance and annual reporting) using the Certification Plan and Reporting Database (CPARD).</t>
  </si>
  <si>
    <t>Complete any necessary regulatory, legislative and/or certification program changes to enable final EPA approval of revised state and tribal certification plans and implement EPA-approved certification plans in accordance with schedules and timelines contained in the plan and other applicable approval documents, and other applicable EPA guidance.</t>
  </si>
  <si>
    <t>Provide outreach, education and technical assistance to the regulated and affected community on the changes to state certification programs and requirements necessary to meet the revised Part 171 rule requirements.</t>
  </si>
  <si>
    <t>Update existing state/tribal applicator training and certification materials (manuals, exams, recertification programs, etc.) as applicable/appropriate to implement changes to state certification programs and requirements including those necessary to meet the revised Part 171 rule requirements.</t>
  </si>
  <si>
    <t>Monitor compliance with the pesticide applicator certification requirements. In targeting and prioritization within this activity, focus on sale/distribution of restricted use pesticides (RUPs) to applicators; and, where appropriate, structural fumigants and other fumigation sector(s) of concern.</t>
  </si>
  <si>
    <r>
      <rPr>
        <u/>
        <sz val="10"/>
        <color theme="1"/>
        <rFont val="Arial"/>
        <family val="2"/>
      </rPr>
      <t>Share existing data:</t>
    </r>
    <r>
      <rPr>
        <sz val="10"/>
        <color theme="1"/>
        <rFont val="Arial"/>
        <family val="2"/>
      </rPr>
      <t xml:space="preserve"> Provide EPA with access to water quality monitoring data either collected, referenced, or discovered by the grantee, that is not available via a readily/publicly accessible website. See OPP Guidance for Submission of State and Tribal Water Quality Monitoring Data, Appendix 5.</t>
    </r>
  </si>
  <si>
    <r>
      <t>Identify POIs:</t>
    </r>
    <r>
      <rPr>
        <sz val="10"/>
        <color theme="1"/>
        <rFont val="Arial"/>
        <family val="2"/>
      </rPr>
      <t xml:space="preserve"> Develop a list of Pesticides of Interest (POI) for your program. The list should be discussed with your region. Include pesticides which have a potential to threaten local resources, as well as pesticides that may have water quality concerns in multiple regions. Attach the POI list to the FIFRA Grant Database. See the FGD Master User Guide link in Appendix 2 for attachment instructions.</t>
    </r>
  </si>
  <si>
    <r>
      <rPr>
        <u/>
        <sz val="10"/>
        <color theme="1"/>
        <rFont val="Arial"/>
        <family val="2"/>
      </rPr>
      <t>Identify POCs:</t>
    </r>
    <r>
      <rPr>
        <sz val="10"/>
        <color theme="1"/>
        <rFont val="Arial"/>
        <family val="2"/>
      </rPr>
      <t xml:space="preserve"> Identify Pesticides of Concern (POC) by evaluating the POIs to determine whether human health or environmental reference points are likely to be approached or exceeded. Pesticides that are approaching or exceeding reference points may be considered POCs. Provide a list of POCs, and briefly explain why they are a concern.</t>
    </r>
  </si>
  <si>
    <r>
      <rPr>
        <u/>
        <sz val="10"/>
        <color theme="1"/>
        <rFont val="Arial"/>
        <family val="2"/>
      </rPr>
      <t xml:space="preserve">Manage POCs: </t>
    </r>
    <r>
      <rPr>
        <sz val="10"/>
        <color theme="1"/>
        <rFont val="Arial"/>
        <family val="2"/>
      </rPr>
      <t>Actively manage POCs beyond the label to reduce or prevent further contamination of local water resources. Briefly describe management actions.</t>
    </r>
  </si>
  <si>
    <r>
      <rPr>
        <u/>
        <sz val="10"/>
        <color theme="1"/>
        <rFont val="Arial"/>
        <family val="2"/>
      </rPr>
      <t xml:space="preserve">Demonstrate progress: </t>
    </r>
    <r>
      <rPr>
        <sz val="10"/>
        <color theme="1"/>
        <rFont val="Arial"/>
        <family val="2"/>
      </rPr>
      <t>Show that management actions have effectively reduced or are likely to reduce the risk that concentrations will exceed reference points.</t>
    </r>
  </si>
  <si>
    <r>
      <rPr>
        <u/>
        <sz val="10"/>
        <color theme="1"/>
        <rFont val="Arial"/>
        <family val="2"/>
      </rPr>
      <t>Re-evaluate:</t>
    </r>
    <r>
      <rPr>
        <sz val="10"/>
        <color theme="1"/>
        <rFont val="Arial"/>
        <family val="2"/>
      </rPr>
      <t xml:space="preserve"> Upon receiving new information, reevaluate POIs and POCs. New information may include new hazard data, a significant change in use, or a new OPP risk assessment or registration. These evaluations could result in adding or removing POIs and/or POCs from current lists.</t>
    </r>
  </si>
  <si>
    <t>Where appropriate, coordinate prevention and protection of water resources with other agencies responsible for water resource protection.</t>
  </si>
  <si>
    <t>Respond to OPP requests, as discussed with the region, to evaluate additional POIs that have water quality concerns.</t>
  </si>
  <si>
    <t>OPP</t>
  </si>
  <si>
    <t>06.01.10.0</t>
  </si>
  <si>
    <r>
      <rPr>
        <u/>
        <sz val="10"/>
        <color theme="1"/>
        <rFont val="Arial"/>
        <family val="2"/>
      </rPr>
      <t>Optional Monitoring:</t>
    </r>
    <r>
      <rPr>
        <sz val="10"/>
        <color theme="1"/>
        <rFont val="Arial"/>
        <family val="2"/>
      </rPr>
      <t xml:space="preserve"> Grant funds may be used to support a monitoring component of the water program, if 06.01.02 through 06.01.06 are being addressed. This activity needs to be discussed with the project officer.</t>
    </r>
  </si>
  <si>
    <t>In support of 19.02.01, where appropriate, collect samples and submit to laboratory for formulation analysis to ensure product composition complies with terms of registration.</t>
  </si>
  <si>
    <t>Monitor compliance with fumigation labels. Fumigant uses of interest may include rodent control, granaries, warehouse commodities, etc.</t>
  </si>
  <si>
    <t>Develop and implement or expand the scope of current managed and native pollinator protection plans by focusing on, for example: (1) reducing chronic exposure of pollinators to low levels of pesticides, (2) encouraging agricultural practices that reduce the overall environmental loading of pesticides, and (3) reducing possible pesticide contamination of wild blooming host plants near treated cropland. Work with co-regulators and stakeholders to develop measures to determine the effectiveness of these plans in reducing pesticide risk to pollinators.</t>
  </si>
  <si>
    <t>Provide technical assistance, education and outreach to support habitat restoration efforts to enhance/supplement forage for bees and other pollinators (e.g., Monarch Butterfly).</t>
  </si>
  <si>
    <t>Promote the use of BMPs, integrated roadside vegetation management, and mowing best practices in roadsides, rights-of-ways, or managed natural areas which may support pollinator habitat and in turn support foraging honeybees, monarch butterflies, and other pollinators.</t>
  </si>
  <si>
    <t>Update study manuals for certification exams to include methods (e.g., IPM, BMPs, etc,) to protect pollinators.</t>
  </si>
  <si>
    <t>09.01.07.0</t>
  </si>
  <si>
    <t>09.01.08.0</t>
  </si>
  <si>
    <t>Support residue analyses when pesticides are suspected to be involved in a reported bee kill incident, including residue analyses for pesticides that may have been used by beekeepers in the hive.</t>
  </si>
  <si>
    <t>Educate beekeepers on the proper use of pesticides that are registered for use in hives, as well as the consequences of both misuse of registered pesticides and the use of unregistered pesticides in hives to manage pests and diseases.</t>
  </si>
  <si>
    <t>Integrated Pest Management</t>
  </si>
  <si>
    <t>Provide education, outreach and/or training on IPM approaches to three key sectors – public health, agriculture, and within structures.</t>
  </si>
  <si>
    <t>Forge partnerships with state agencies, local governmental entities, tribes, universities, industry, and non-governmental organizations to increase the adoption of IPM.</t>
  </si>
  <si>
    <t>10.01.03.0</t>
  </si>
  <si>
    <t>10.01.04.0</t>
  </si>
  <si>
    <t>Demonstrate the value of IPM in protecting human health and the environment.</t>
  </si>
  <si>
    <t>Consult with state, tribal and local agencies on emerging issues associated with IPM and pesticides.</t>
  </si>
  <si>
    <t>Coordinate with EPA regions, OECA and OCSPP on pesticide issues related to human health which may include Section 18, 24(c) and Experimental Use Permit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</si>
</sst>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quot;$&quot;#,##0.00"/>
    <numFmt numFmtId="166" formatCode="m/d/yyyy;@"/>
    <numFmt numFmtId="167" formatCode="0.0%"/>
    <numFmt numFmtId="168" formatCode="0_);[Red]\(0\)"/>
    <numFmt numFmtId="169" formatCode="0.0"/>
    <numFmt numFmtId="170" formatCode="0;\-0;"/>
    <numFmt numFmtId="171" formatCode="_(&quot;$&quot;* #,##0.0_);_(&quot;$&quot;* \(#,##0.0\);_(&quot;$&quot;* &quot;-&quot;??_);_(@_)"/>
    <numFmt numFmtId="172" formatCode="_-&quot;$&quot;* #,##0.00_-;\-&quot;$&quot;* #,##0.00_-;_-&quot;$&quot;* &quot;-&quot;??_-;_-@_-"/>
    <numFmt numFmtId="173" formatCode="&quot;$&quot;#,##0"/>
    <numFmt numFmtId="174" formatCode="_-* #,##0.00_-;\-* #,##0.00_-;_-* &quot;-&quot;??_-;_-@_-"/>
    <numFmt numFmtId="175" formatCode="_(&quot;$&quot;* #,##0_);_(&quot;$&quot;* \(#,##0\);_(&quot;$&quot;* &quot;-&quot;??_);_(@_)"/>
    <numFmt numFmtId="176" formatCode="_(* #,##0_);_(* \(#,##0\);_(* &quot;-&quot;??_);_(@_)"/>
  </numFmts>
  <fonts count="149" x14ac:knownFonts="1">
    <font>
      <sz val="11"/>
      <color theme="1"/>
      <name val="Calibri"/>
      <family val="2"/>
      <scheme val="minor"/>
    </font>
    <font>
      <sz val="10"/>
      <color theme="1"/>
      <name val="Arial"/>
      <family val="2"/>
    </font>
    <font>
      <sz val="10"/>
      <color theme="1"/>
      <name val="Arial"/>
      <family val="2"/>
    </font>
    <font>
      <sz val="10"/>
      <color theme="1"/>
      <name val="Arial"/>
      <family val="2"/>
    </font>
    <font>
      <u/>
      <sz val="8.8000000000000007"/>
      <color theme="10"/>
      <name val="Calibri"/>
      <family val="2"/>
    </font>
    <font>
      <b/>
      <sz val="10"/>
      <color theme="1"/>
      <name val="Arial"/>
      <family val="2"/>
    </font>
    <font>
      <sz val="11"/>
      <color theme="1"/>
      <name val="Arial"/>
      <family val="2"/>
    </font>
    <font>
      <sz val="10"/>
      <name val="Arial"/>
      <family val="2"/>
    </font>
    <font>
      <b/>
      <sz val="11"/>
      <color theme="1"/>
      <name val="Arial"/>
      <family val="2"/>
    </font>
    <font>
      <b/>
      <sz val="12"/>
      <color theme="1"/>
      <name val="Calibri"/>
      <family val="2"/>
      <scheme val="minor"/>
    </font>
    <font>
      <sz val="11"/>
      <name val="Calibri"/>
      <family val="2"/>
      <scheme val="minor"/>
    </font>
    <font>
      <u/>
      <sz val="10"/>
      <color theme="1"/>
      <name val="Arial"/>
      <family val="2"/>
    </font>
    <font>
      <b/>
      <sz val="11"/>
      <color theme="1"/>
      <name val="Calibri"/>
      <family val="2"/>
      <scheme val="minor"/>
    </font>
    <font>
      <b/>
      <sz val="14"/>
      <color theme="1"/>
      <name val="Calibri"/>
      <family val="2"/>
      <scheme val="minor"/>
    </font>
    <font>
      <sz val="8"/>
      <color theme="1"/>
      <name val="Arial"/>
      <family val="2"/>
    </font>
    <font>
      <sz val="11"/>
      <color theme="1"/>
      <name val="Calibri"/>
      <family val="2"/>
      <scheme val="minor"/>
    </font>
    <font>
      <sz val="9"/>
      <color theme="1"/>
      <name val="Arial"/>
      <family val="2"/>
    </font>
    <font>
      <sz val="10"/>
      <color rgb="FF000000"/>
      <name val="Arial"/>
      <family val="2"/>
    </font>
    <font>
      <b/>
      <u/>
      <sz val="12"/>
      <color theme="1"/>
      <name val="Arial"/>
      <family val="2"/>
    </font>
    <font>
      <b/>
      <u/>
      <sz val="14"/>
      <color theme="1"/>
      <name val="Arial"/>
      <family val="2"/>
    </font>
    <font>
      <i/>
      <u/>
      <sz val="10"/>
      <color theme="1"/>
      <name val="Arial"/>
      <family val="2"/>
    </font>
    <font>
      <sz val="8"/>
      <color indexed="81"/>
      <name val="Tahoma"/>
      <family val="2"/>
    </font>
    <font>
      <sz val="11"/>
      <color theme="0" tint="-0.14999847407452621"/>
      <name val="Arial"/>
      <family val="2"/>
    </font>
    <font>
      <b/>
      <i/>
      <sz val="14"/>
      <color theme="1"/>
      <name val="Calibri"/>
      <family val="2"/>
      <scheme val="minor"/>
    </font>
    <font>
      <sz val="10"/>
      <color theme="1"/>
      <name val="Calibri"/>
      <family val="2"/>
      <scheme val="minor"/>
    </font>
    <font>
      <sz val="11"/>
      <color theme="0"/>
      <name val="Arial"/>
      <family val="2"/>
    </font>
    <font>
      <u/>
      <sz val="10"/>
      <color rgb="FF000000"/>
      <name val="Arial"/>
      <family val="2"/>
    </font>
    <font>
      <u/>
      <sz val="10"/>
      <color rgb="FF0066CC"/>
      <name val="Arial"/>
      <family val="2"/>
    </font>
    <font>
      <sz val="10"/>
      <color rgb="FF0066CC"/>
      <name val="Arial"/>
      <family val="2"/>
    </font>
    <font>
      <b/>
      <i/>
      <sz val="11"/>
      <name val="Arial"/>
      <family val="2"/>
    </font>
    <font>
      <b/>
      <i/>
      <u/>
      <sz val="10"/>
      <color rgb="FF0066CC"/>
      <name val="Arial"/>
      <family val="2"/>
    </font>
    <font>
      <b/>
      <i/>
      <sz val="12"/>
      <name val="Arial"/>
      <family val="2"/>
    </font>
    <font>
      <b/>
      <i/>
      <sz val="10"/>
      <name val="Arial"/>
      <family val="2"/>
    </font>
    <font>
      <b/>
      <sz val="10"/>
      <color rgb="FF0066CC"/>
      <name val="Arial"/>
      <family val="2"/>
    </font>
    <font>
      <b/>
      <sz val="11"/>
      <name val="Arial"/>
      <family val="2"/>
    </font>
    <font>
      <sz val="12"/>
      <name val="Arial"/>
      <family val="2"/>
    </font>
    <font>
      <b/>
      <sz val="12"/>
      <color rgb="FF0066CC"/>
      <name val="Arial"/>
      <family val="2"/>
    </font>
    <font>
      <sz val="10"/>
      <color theme="0" tint="-0.34998626667073579"/>
      <name val="Arial"/>
      <family val="2"/>
    </font>
    <font>
      <u/>
      <sz val="16"/>
      <color theme="10"/>
      <name val="Calibri"/>
      <family val="2"/>
    </font>
    <font>
      <b/>
      <sz val="16"/>
      <color theme="1"/>
      <name val="Arial"/>
      <family val="2"/>
    </font>
    <font>
      <sz val="16"/>
      <color theme="1"/>
      <name val="Arial"/>
      <family val="2"/>
    </font>
    <font>
      <sz val="11"/>
      <color theme="0" tint="-0.14999847407452621"/>
      <name val="Calibri"/>
      <family val="2"/>
      <scheme val="minor"/>
    </font>
    <font>
      <b/>
      <sz val="14"/>
      <color theme="1"/>
      <name val="Arial"/>
      <family val="2"/>
    </font>
    <font>
      <b/>
      <i/>
      <sz val="11"/>
      <color theme="0" tint="-0.14999847407452621"/>
      <name val="Arial"/>
      <family val="2"/>
    </font>
    <font>
      <b/>
      <sz val="10"/>
      <color theme="1"/>
      <name val="Calibri"/>
      <family val="2"/>
      <scheme val="minor"/>
    </font>
    <font>
      <sz val="12"/>
      <color theme="1"/>
      <name val="Calibri"/>
      <family val="2"/>
      <scheme val="minor"/>
    </font>
    <font>
      <i/>
      <sz val="10"/>
      <color theme="1"/>
      <name val="Arial"/>
      <family val="2"/>
    </font>
    <font>
      <sz val="9"/>
      <color indexed="81"/>
      <name val="Tahoma"/>
      <family val="2"/>
    </font>
    <font>
      <sz val="8"/>
      <color theme="0" tint="-0.249977111117893"/>
      <name val="Arial"/>
      <family val="2"/>
    </font>
    <font>
      <sz val="11"/>
      <color theme="0" tint="-0.249977111117893"/>
      <name val="Arial"/>
      <family val="2"/>
    </font>
    <font>
      <sz val="11"/>
      <color theme="0" tint="-0.249977111117893"/>
      <name val="Calibri"/>
      <family val="2"/>
      <scheme val="minor"/>
    </font>
    <font>
      <sz val="18"/>
      <color theme="1"/>
      <name val="Calibri"/>
      <family val="2"/>
      <scheme val="minor"/>
    </font>
    <font>
      <i/>
      <sz val="11"/>
      <color theme="1"/>
      <name val="Calibri"/>
      <family val="2"/>
      <scheme val="minor"/>
    </font>
    <font>
      <sz val="11"/>
      <color theme="2" tint="-0.749992370372631"/>
      <name val="Arial"/>
      <family val="2"/>
    </font>
    <font>
      <sz val="10"/>
      <color theme="0" tint="-0.499984740745262"/>
      <name val="Arial"/>
      <family val="2"/>
    </font>
    <font>
      <sz val="16"/>
      <color theme="1"/>
      <name val="Calibri"/>
      <family val="2"/>
      <scheme val="minor"/>
    </font>
    <font>
      <b/>
      <sz val="11"/>
      <color theme="5" tint="-0.249977111117893"/>
      <name val="Calibri"/>
      <family val="2"/>
      <scheme val="minor"/>
    </font>
    <font>
      <b/>
      <sz val="18"/>
      <color theme="1"/>
      <name val="Calibri"/>
      <family val="2"/>
      <scheme val="minor"/>
    </font>
    <font>
      <b/>
      <sz val="13"/>
      <color theme="1"/>
      <name val="Calibri"/>
      <family val="2"/>
      <scheme val="minor"/>
    </font>
    <font>
      <u/>
      <sz val="11"/>
      <color theme="10"/>
      <name val="Calibri"/>
      <family val="2"/>
    </font>
    <font>
      <u/>
      <sz val="11"/>
      <color theme="10"/>
      <name val="Calibri"/>
      <family val="2"/>
      <scheme val="minor"/>
    </font>
    <font>
      <b/>
      <u/>
      <sz val="11"/>
      <color theme="1"/>
      <name val="Arial"/>
      <family val="2"/>
    </font>
    <font>
      <b/>
      <sz val="14"/>
      <color theme="8" tint="-0.249977111117893"/>
      <name val="Calibri"/>
      <family val="2"/>
      <scheme val="minor"/>
    </font>
    <font>
      <b/>
      <sz val="12"/>
      <name val="Calibri"/>
      <family val="2"/>
      <scheme val="minor"/>
    </font>
    <font>
      <sz val="10"/>
      <name val="Calibri"/>
      <family val="2"/>
      <scheme val="minor"/>
    </font>
    <font>
      <i/>
      <sz val="10"/>
      <color theme="1"/>
      <name val="Calibri"/>
      <family val="2"/>
      <scheme val="minor"/>
    </font>
    <font>
      <b/>
      <i/>
      <sz val="11"/>
      <color theme="1"/>
      <name val="Calibri"/>
      <family val="2"/>
      <scheme val="minor"/>
    </font>
    <font>
      <u/>
      <sz val="12"/>
      <color theme="1"/>
      <name val="Calibri"/>
      <family val="2"/>
      <scheme val="minor"/>
    </font>
    <font>
      <sz val="11"/>
      <color theme="1" tint="0.499984740745262"/>
      <name val="Calibri"/>
      <family val="2"/>
      <scheme val="minor"/>
    </font>
    <font>
      <i/>
      <sz val="10"/>
      <color theme="1" tint="0.499984740745262"/>
      <name val="Arial"/>
      <family val="2"/>
    </font>
    <font>
      <sz val="10"/>
      <color theme="1" tint="0.499984740745262"/>
      <name val="Arial"/>
      <family val="2"/>
    </font>
    <font>
      <b/>
      <sz val="11"/>
      <color theme="1" tint="0.499984740745262"/>
      <name val="Arial"/>
      <family val="2"/>
    </font>
    <font>
      <sz val="18"/>
      <name val="Calibri"/>
      <family val="2"/>
      <scheme val="minor"/>
    </font>
    <font>
      <b/>
      <sz val="12"/>
      <color theme="8" tint="-0.249977111117893"/>
      <name val="Calibri"/>
      <family val="2"/>
      <scheme val="minor"/>
    </font>
    <font>
      <sz val="11"/>
      <color theme="1"/>
      <name val="Calibri"/>
      <family val="2"/>
      <scheme val="minor"/>
    </font>
    <font>
      <b/>
      <sz val="10"/>
      <name val="Arial"/>
      <family val="2"/>
    </font>
    <font>
      <b/>
      <sz val="14"/>
      <name val="Arial"/>
      <family val="2"/>
    </font>
    <font>
      <sz val="22"/>
      <name val="Arial"/>
      <family val="2"/>
    </font>
    <font>
      <b/>
      <sz val="12"/>
      <name val="Arial"/>
      <family val="2"/>
    </font>
    <font>
      <sz val="16"/>
      <name val="Arial"/>
      <family val="2"/>
    </font>
    <font>
      <b/>
      <sz val="9"/>
      <name val="Arial"/>
      <family val="2"/>
    </font>
    <font>
      <u/>
      <sz val="10"/>
      <color indexed="12"/>
      <name val="Arial"/>
      <family val="2"/>
    </font>
    <font>
      <sz val="10.5"/>
      <color theme="1"/>
      <name val="MV Boli"/>
    </font>
    <font>
      <sz val="10"/>
      <color rgb="FF000000"/>
      <name val="MV Boli"/>
    </font>
    <font>
      <sz val="11"/>
      <color rgb="FFFF0000"/>
      <name val="Calibri"/>
      <family val="2"/>
      <scheme val="minor"/>
    </font>
    <font>
      <sz val="8"/>
      <color rgb="FFFF0000"/>
      <name val="Arial"/>
      <family val="2"/>
    </font>
    <font>
      <sz val="11"/>
      <color rgb="FFFF0000"/>
      <name val="Arial"/>
      <family val="2"/>
    </font>
    <font>
      <b/>
      <sz val="14"/>
      <color theme="5" tint="-0.249977111117893"/>
      <name val="Calibri"/>
      <family val="2"/>
      <scheme val="minor"/>
    </font>
    <font>
      <sz val="22"/>
      <color theme="1"/>
      <name val="Calibri"/>
      <family val="2"/>
      <scheme val="minor"/>
    </font>
    <font>
      <b/>
      <sz val="16"/>
      <color theme="1"/>
      <name val="Calibri"/>
      <family val="2"/>
      <scheme val="minor"/>
    </font>
    <font>
      <b/>
      <sz val="12"/>
      <color rgb="FF000000"/>
      <name val="Arial"/>
      <family val="2"/>
    </font>
    <font>
      <b/>
      <sz val="12"/>
      <color theme="1"/>
      <name val="Arial"/>
      <family val="2"/>
    </font>
    <font>
      <b/>
      <sz val="14"/>
      <name val="Calibri"/>
      <family val="2"/>
      <scheme val="minor"/>
    </font>
    <font>
      <b/>
      <sz val="10"/>
      <color theme="5" tint="-0.249977111117893"/>
      <name val="Arial"/>
      <family val="2"/>
    </font>
    <font>
      <b/>
      <sz val="14"/>
      <color theme="5" tint="-0.249977111117893"/>
      <name val="Arial"/>
      <family val="2"/>
    </font>
    <font>
      <sz val="14"/>
      <name val="Calibri"/>
      <family val="2"/>
      <scheme val="minor"/>
    </font>
    <font>
      <b/>
      <i/>
      <sz val="11"/>
      <color theme="1"/>
      <name val="Arial"/>
      <family val="2"/>
    </font>
    <font>
      <b/>
      <i/>
      <sz val="14"/>
      <color theme="1"/>
      <name val="Arial"/>
      <family val="2"/>
    </font>
    <font>
      <b/>
      <i/>
      <sz val="16"/>
      <color theme="0" tint="-4.9989318521683403E-2"/>
      <name val="Arial"/>
      <family val="2"/>
    </font>
    <font>
      <sz val="11"/>
      <color theme="0" tint="-4.9989318521683403E-2"/>
      <name val="Arial"/>
      <family val="2"/>
    </font>
    <font>
      <b/>
      <sz val="12"/>
      <color theme="0" tint="-4.9989318521683403E-2"/>
      <name val="Calibri"/>
      <family val="2"/>
      <scheme val="minor"/>
    </font>
    <font>
      <sz val="10"/>
      <color theme="0" tint="-4.9989318521683403E-2"/>
      <name val="Arial"/>
      <family val="2"/>
    </font>
    <font>
      <b/>
      <sz val="13"/>
      <color rgb="FF003399"/>
      <name val="Calibri"/>
      <family val="2"/>
      <scheme val="minor"/>
    </font>
    <font>
      <b/>
      <i/>
      <sz val="12"/>
      <name val="Calibri"/>
      <family val="2"/>
      <scheme val="minor"/>
    </font>
    <font>
      <b/>
      <sz val="14"/>
      <color rgb="FF000000"/>
      <name val="Calibri"/>
      <family val="2"/>
      <scheme val="minor"/>
    </font>
    <font>
      <sz val="11"/>
      <color theme="10"/>
      <name val="Calibri"/>
      <family val="2"/>
      <scheme val="minor"/>
    </font>
    <font>
      <sz val="11"/>
      <color theme="8" tint="-0.249977111117893"/>
      <name val="Calibri"/>
      <family val="2"/>
      <scheme val="minor"/>
    </font>
    <font>
      <u/>
      <sz val="14"/>
      <color theme="10"/>
      <name val="Calibri"/>
      <family val="2"/>
    </font>
    <font>
      <sz val="14"/>
      <color theme="1"/>
      <name val="Arial"/>
      <family val="2"/>
    </font>
    <font>
      <sz val="11"/>
      <color rgb="FF000000"/>
      <name val="Calibri"/>
      <family val="2"/>
      <scheme val="minor"/>
    </font>
    <font>
      <sz val="10"/>
      <color theme="1"/>
      <name val="Arial"/>
      <family val="2"/>
    </font>
    <font>
      <b/>
      <sz val="11"/>
      <color theme="0"/>
      <name val="Calibri"/>
      <family val="2"/>
      <scheme val="minor"/>
    </font>
    <font>
      <i/>
      <sz val="9"/>
      <color theme="1"/>
      <name val="Calibri"/>
      <family val="2"/>
      <scheme val="minor"/>
    </font>
    <font>
      <shadow/>
      <sz val="12"/>
      <name val="MV Boli"/>
    </font>
    <font>
      <sz val="12"/>
      <name val="MV Boli"/>
    </font>
    <font>
      <b/>
      <u/>
      <sz val="12"/>
      <color theme="1"/>
      <name val="Calibri"/>
      <family val="2"/>
      <scheme val="minor"/>
    </font>
    <font>
      <b/>
      <u/>
      <vertAlign val="superscript"/>
      <sz val="12"/>
      <color theme="1"/>
      <name val="Calibri"/>
      <family val="2"/>
      <scheme val="minor"/>
    </font>
    <font>
      <vertAlign val="superscript"/>
      <sz val="12"/>
      <color theme="1"/>
      <name val="Calibri"/>
      <family val="2"/>
      <scheme val="minor"/>
    </font>
    <font>
      <b/>
      <u/>
      <vertAlign val="superscript"/>
      <sz val="12"/>
      <color rgb="FF000000"/>
      <name val="Calibri"/>
      <family val="2"/>
      <scheme val="minor"/>
    </font>
    <font>
      <b/>
      <u/>
      <sz val="12"/>
      <color rgb="FF000000"/>
      <name val="Calibri"/>
      <family val="2"/>
      <scheme val="minor"/>
    </font>
    <font>
      <sz val="12"/>
      <color rgb="FF000000"/>
      <name val="Calibri"/>
      <family val="2"/>
      <scheme val="minor"/>
    </font>
    <font>
      <i/>
      <u/>
      <sz val="12"/>
      <color theme="1"/>
      <name val="Calibri"/>
      <family val="2"/>
      <scheme val="minor"/>
    </font>
    <font>
      <u/>
      <vertAlign val="superscript"/>
      <sz val="12"/>
      <color theme="1"/>
      <name val="Calibri"/>
      <family val="2"/>
      <scheme val="minor"/>
    </font>
    <font>
      <b/>
      <sz val="9"/>
      <color indexed="81"/>
      <name val="Tahoma"/>
      <family val="2"/>
    </font>
    <font>
      <b/>
      <sz val="16"/>
      <color theme="0" tint="-0.249977111117893"/>
      <name val="Calibri"/>
      <family val="2"/>
      <scheme val="minor"/>
    </font>
    <font>
      <sz val="12"/>
      <color theme="0" tint="-0.249977111117893"/>
      <name val="Calibri"/>
      <family val="2"/>
      <scheme val="minor"/>
    </font>
    <font>
      <sz val="12"/>
      <name val="Calibri"/>
      <family val="2"/>
      <scheme val="minor"/>
    </font>
    <font>
      <i/>
      <sz val="12"/>
      <color theme="1"/>
      <name val="Calibri"/>
      <family val="2"/>
      <scheme val="minor"/>
    </font>
    <font>
      <i/>
      <sz val="11"/>
      <name val="Calibri"/>
      <family val="2"/>
      <scheme val="minor"/>
    </font>
    <font>
      <b/>
      <sz val="12"/>
      <color theme="0"/>
      <name val="Calibri"/>
      <family val="2"/>
      <scheme val="minor"/>
    </font>
    <font>
      <b/>
      <sz val="13"/>
      <color rgb="FF333399"/>
      <name val="Calibri"/>
      <family val="2"/>
      <scheme val="minor"/>
    </font>
    <font>
      <sz val="11"/>
      <color rgb="FF00B050"/>
      <name val="Calibri"/>
      <family val="2"/>
      <scheme val="minor"/>
    </font>
    <font>
      <b/>
      <sz val="20"/>
      <color theme="0" tint="-4.9989318521683403E-2"/>
      <name val="Calibri"/>
      <family val="2"/>
      <scheme val="minor"/>
    </font>
    <font>
      <u/>
      <sz val="13"/>
      <color theme="10"/>
      <name val="Calibri"/>
      <family val="2"/>
    </font>
    <font>
      <b/>
      <sz val="18"/>
      <color theme="0" tint="-4.9989318521683403E-2"/>
      <name val="Calibri"/>
      <family val="2"/>
      <scheme val="minor"/>
    </font>
    <font>
      <sz val="11"/>
      <color theme="1"/>
      <name val="Calibri"/>
      <family val="2"/>
      <scheme val="minor"/>
    </font>
    <font>
      <b/>
      <u/>
      <sz val="12"/>
      <color theme="5" tint="-0.249977111117893"/>
      <name val="Calibri"/>
      <family val="2"/>
      <scheme val="minor"/>
    </font>
    <font>
      <b/>
      <u/>
      <vertAlign val="superscript"/>
      <sz val="12"/>
      <color theme="5" tint="-0.249977111117893"/>
      <name val="Calibri"/>
      <family val="2"/>
      <scheme val="minor"/>
    </font>
    <font>
      <sz val="11"/>
      <color rgb="FF0000FF"/>
      <name val="Calibri"/>
      <family val="2"/>
      <scheme val="minor"/>
    </font>
    <font>
      <b/>
      <sz val="11"/>
      <name val="Calibri"/>
      <family val="2"/>
      <scheme val="minor"/>
    </font>
    <font>
      <sz val="18"/>
      <color rgb="FFFFFF00"/>
      <name val="Calibri"/>
      <family val="2"/>
      <scheme val="minor"/>
    </font>
    <font>
      <b/>
      <sz val="20"/>
      <color rgb="FFFFFF00"/>
      <name val="Calibri"/>
      <family val="2"/>
      <scheme val="minor"/>
    </font>
    <font>
      <b/>
      <sz val="12"/>
      <color rgb="FF003399"/>
      <name val="Calibri"/>
      <family val="2"/>
      <scheme val="minor"/>
    </font>
    <font>
      <b/>
      <vertAlign val="superscript"/>
      <sz val="12"/>
      <color rgb="FF003399"/>
      <name val="Calibri"/>
      <family val="2"/>
      <scheme val="minor"/>
    </font>
    <font>
      <sz val="10"/>
      <color theme="0" tint="-0.249977111117893"/>
      <name val="Calibri"/>
      <family val="2"/>
      <scheme val="minor"/>
    </font>
    <font>
      <sz val="12"/>
      <color theme="0"/>
      <name val="Calibri"/>
      <family val="2"/>
      <scheme val="minor"/>
    </font>
    <font>
      <sz val="10"/>
      <color theme="1"/>
      <name val="Arial"/>
      <family val="2"/>
    </font>
    <font>
      <b/>
      <sz val="10"/>
      <color theme="1"/>
      <name val="Arial"/>
      <family val="2"/>
    </font>
    <font>
      <sz val="11"/>
      <color theme="1"/>
      <name val="Calibri"/>
      <family val="2"/>
      <scheme val="minor"/>
    </font>
  </fonts>
  <fills count="2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2"/>
        <bgColor indexed="64"/>
      </patternFill>
    </fill>
    <fill>
      <patternFill patternType="solid">
        <fgColor rgb="FFECF1F8"/>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indexed="9"/>
        <bgColor indexed="64"/>
      </patternFill>
    </fill>
    <fill>
      <patternFill patternType="solid">
        <fgColor indexed="22"/>
        <bgColor indexed="64"/>
      </patternFill>
    </fill>
    <fill>
      <patternFill patternType="solid">
        <fgColor rgb="FF001D58"/>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14996795556505021"/>
        <bgColor indexed="64"/>
      </patternFill>
    </fill>
    <fill>
      <patternFill patternType="solid">
        <fgColor rgb="FFFFFF99"/>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ck">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ck">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ck">
        <color indexed="64"/>
      </top>
      <bottom style="thin">
        <color indexed="64"/>
      </bottom>
      <diagonal/>
    </border>
    <border>
      <left/>
      <right style="thin">
        <color auto="1"/>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ck">
        <color indexed="64"/>
      </top>
      <bottom style="thin">
        <color indexed="64"/>
      </bottom>
      <diagonal/>
    </border>
    <border>
      <left/>
      <right style="medium">
        <color indexed="64"/>
      </right>
      <top/>
      <bottom style="thick">
        <color indexed="64"/>
      </bottom>
      <diagonal/>
    </border>
    <border>
      <left/>
      <right style="medium">
        <color indexed="64"/>
      </right>
      <top style="medium">
        <color indexed="64"/>
      </top>
      <bottom/>
      <diagonal/>
    </border>
    <border>
      <left style="medium">
        <color indexed="64"/>
      </left>
      <right style="medium">
        <color indexed="64"/>
      </right>
      <top/>
      <bottom style="thick">
        <color indexed="64"/>
      </bottom>
      <diagonal/>
    </border>
    <border>
      <left style="thin">
        <color indexed="64"/>
      </left>
      <right/>
      <top style="thin">
        <color indexed="64"/>
      </top>
      <bottom/>
      <diagonal/>
    </border>
    <border>
      <left style="thin">
        <color indexed="64"/>
      </left>
      <right/>
      <top/>
      <bottom/>
      <diagonal/>
    </border>
    <border>
      <left style="thick">
        <color rgb="FFFF0000"/>
      </left>
      <right style="thin">
        <color indexed="64"/>
      </right>
      <top style="thick">
        <color rgb="FFFF0000"/>
      </top>
      <bottom style="double">
        <color indexed="64"/>
      </bottom>
      <diagonal/>
    </border>
    <border>
      <left style="thick">
        <color rgb="FFFF0000"/>
      </left>
      <right style="thin">
        <color indexed="64"/>
      </right>
      <top style="double">
        <color indexed="64"/>
      </top>
      <bottom style="thick">
        <color rgb="FFFF0000"/>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theme="0"/>
      </top>
      <bottom/>
      <diagonal/>
    </border>
    <border>
      <left style="thin">
        <color theme="1"/>
      </left>
      <right style="thin">
        <color theme="1"/>
      </right>
      <top style="thin">
        <color theme="1"/>
      </top>
      <bottom style="thin">
        <color theme="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double">
        <color indexed="64"/>
      </top>
      <bottom/>
      <diagonal/>
    </border>
    <border>
      <left/>
      <right/>
      <top style="double">
        <color indexed="64"/>
      </top>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style="thin">
        <color indexed="64"/>
      </top>
      <bottom/>
      <diagonal/>
    </border>
    <border>
      <left style="thin">
        <color indexed="64"/>
      </left>
      <right style="double">
        <color theme="2" tint="-0.499984740745262"/>
      </right>
      <top style="thin">
        <color indexed="64"/>
      </top>
      <bottom/>
      <diagonal/>
    </border>
    <border>
      <left style="thin">
        <color indexed="64"/>
      </left>
      <right style="double">
        <color theme="2" tint="-0.499984740745262"/>
      </right>
      <top/>
      <bottom style="thin">
        <color indexed="64"/>
      </bottom>
      <diagonal/>
    </border>
    <border>
      <left style="double">
        <color theme="2" tint="-0.499984740745262"/>
      </left>
      <right/>
      <top/>
      <bottom style="thin">
        <color indexed="64"/>
      </bottom>
      <diagonal/>
    </border>
    <border>
      <left style="double">
        <color theme="2" tint="-0.499984740745262"/>
      </left>
      <right style="thin">
        <color indexed="64"/>
      </right>
      <top style="thin">
        <color indexed="64"/>
      </top>
      <bottom/>
      <diagonal/>
    </border>
    <border>
      <left style="thin">
        <color indexed="64"/>
      </left>
      <right style="double">
        <color theme="2" tint="-0.499984740745262"/>
      </right>
      <top style="thin">
        <color indexed="64"/>
      </top>
      <bottom style="thin">
        <color indexed="64"/>
      </bottom>
      <diagonal/>
    </border>
    <border>
      <left style="double">
        <color theme="2" tint="-0.499984740745262"/>
      </left>
      <right style="thin">
        <color indexed="64"/>
      </right>
      <top style="thin">
        <color indexed="64"/>
      </top>
      <bottom style="thin">
        <color indexed="64"/>
      </bottom>
      <diagonal/>
    </border>
    <border>
      <left style="double">
        <color theme="2" tint="-0.499984740745262"/>
      </left>
      <right style="thin">
        <color indexed="64"/>
      </right>
      <top/>
      <bottom style="thin">
        <color indexed="64"/>
      </bottom>
      <diagonal/>
    </border>
    <border>
      <left style="double">
        <color theme="2" tint="-0.499984740745262"/>
      </left>
      <right/>
      <top style="thin">
        <color indexed="64"/>
      </top>
      <bottom style="thin">
        <color indexed="64"/>
      </bottom>
      <diagonal/>
    </border>
    <border>
      <left style="medium">
        <color indexed="64"/>
      </left>
      <right style="double">
        <color theme="2" tint="-0.499984740745262"/>
      </right>
      <top style="medium">
        <color indexed="64"/>
      </top>
      <bottom style="medium">
        <color indexed="64"/>
      </bottom>
      <diagonal/>
    </border>
    <border>
      <left style="thin">
        <color indexed="64"/>
      </left>
      <right style="double">
        <color theme="2" tint="-0.499984740745262"/>
      </right>
      <top/>
      <bottom/>
      <diagonal/>
    </border>
    <border>
      <left/>
      <right style="double">
        <color theme="2" tint="-0.499984740745262"/>
      </right>
      <top style="thin">
        <color auto="1"/>
      </top>
      <bottom style="thin">
        <color auto="1"/>
      </bottom>
      <diagonal/>
    </border>
    <border>
      <left/>
      <right style="double">
        <color theme="2" tint="-0.499984740745262"/>
      </right>
      <top style="thin">
        <color indexed="64"/>
      </top>
      <bottom/>
      <diagonal/>
    </border>
    <border>
      <left style="double">
        <color theme="2" tint="-0.499984740745262"/>
      </left>
      <right/>
      <top style="thin">
        <color indexed="64"/>
      </top>
      <bottom style="double">
        <color theme="2" tint="-0.499984740745262"/>
      </bottom>
      <diagonal/>
    </border>
    <border>
      <left/>
      <right/>
      <top style="thin">
        <color indexed="64"/>
      </top>
      <bottom style="double">
        <color theme="2" tint="-0.499984740745262"/>
      </bottom>
      <diagonal/>
    </border>
    <border>
      <left style="thin">
        <color indexed="64"/>
      </left>
      <right style="thin">
        <color indexed="64"/>
      </right>
      <top style="thin">
        <color indexed="64"/>
      </top>
      <bottom style="double">
        <color theme="2" tint="-0.499984740745262"/>
      </bottom>
      <diagonal/>
    </border>
    <border>
      <left style="medium">
        <color indexed="64"/>
      </left>
      <right style="double">
        <color theme="2" tint="-0.499984740745262"/>
      </right>
      <top style="medium">
        <color indexed="64"/>
      </top>
      <bottom style="double">
        <color theme="2" tint="-0.499984740745262"/>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style="thin">
        <color indexed="64"/>
      </top>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ck">
        <color indexed="64"/>
      </top>
      <bottom/>
      <diagonal/>
    </border>
    <border>
      <left/>
      <right/>
      <top style="thick">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theme="0" tint="-0.2499465926084170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thick">
        <color rgb="FFFF0000"/>
      </left>
      <right style="thick">
        <color rgb="FFFF0000"/>
      </right>
      <top style="thick">
        <color rgb="FFFF0000"/>
      </top>
      <bottom style="double">
        <color indexed="64"/>
      </bottom>
      <diagonal/>
    </border>
    <border>
      <left style="thick">
        <color rgb="FFFF0000"/>
      </left>
      <right style="thick">
        <color rgb="FFFF0000"/>
      </right>
      <top style="double">
        <color indexed="64"/>
      </top>
      <bottom style="thick">
        <color rgb="FFFF0000"/>
      </bottom>
      <diagonal/>
    </border>
    <border>
      <left style="thin">
        <color theme="0"/>
      </left>
      <right style="thin">
        <color theme="0"/>
      </right>
      <top/>
      <bottom style="thick">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5">
    <xf numFmtId="0" fontId="0" fillId="0" borderId="0"/>
    <xf numFmtId="0" fontId="4" fillId="0" borderId="0" applyNumberFormat="0" applyFill="0" applyBorder="0" applyAlignment="0" applyProtection="0">
      <alignment vertical="top"/>
      <protection locked="0"/>
    </xf>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cellStyleXfs>
  <cellXfs count="1688">
    <xf numFmtId="0" fontId="0" fillId="0" borderId="0" xfId="0"/>
    <xf numFmtId="0" fontId="0" fillId="0" borderId="0" xfId="0" applyNumberFormat="1"/>
    <xf numFmtId="0" fontId="0" fillId="0" borderId="0" xfId="0"/>
    <xf numFmtId="0" fontId="6" fillId="0" borderId="0" xfId="0" applyFont="1" applyBorder="1" applyAlignment="1">
      <alignment vertical="center"/>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Border="1" applyAlignment="1">
      <alignment vertical="center"/>
    </xf>
    <xf numFmtId="0" fontId="0" fillId="2" borderId="0" xfId="0" applyFill="1" applyProtection="1"/>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xf numFmtId="0" fontId="6" fillId="0" borderId="0" xfId="0" applyFont="1" applyAlignment="1"/>
    <xf numFmtId="0" fontId="25" fillId="0" borderId="0" xfId="0" applyFont="1" applyFill="1" applyBorder="1" applyAlignment="1">
      <alignment horizontal="center" vertical="center"/>
    </xf>
    <xf numFmtId="0" fontId="0" fillId="0" borderId="0" xfId="0" applyProtection="1"/>
    <xf numFmtId="0" fontId="0" fillId="0" borderId="0" xfId="0" applyBorder="1" applyProtection="1"/>
    <xf numFmtId="0" fontId="0" fillId="0" borderId="0" xfId="0" applyFont="1" applyBorder="1" applyAlignment="1" applyProtection="1">
      <alignment horizontal="left" wrapText="1"/>
    </xf>
    <xf numFmtId="167" fontId="5" fillId="2" borderId="15" xfId="0" applyNumberFormat="1" applyFont="1" applyFill="1" applyBorder="1" applyAlignment="1" applyProtection="1">
      <alignment horizontal="center" vertical="center" wrapText="1"/>
    </xf>
    <xf numFmtId="167" fontId="3" fillId="2" borderId="1" xfId="0" applyNumberFormat="1" applyFont="1" applyFill="1" applyBorder="1" applyAlignment="1" applyProtection="1">
      <alignment horizontal="center" vertical="center" wrapText="1"/>
    </xf>
    <xf numFmtId="1" fontId="8" fillId="2" borderId="14" xfId="0" applyNumberFormat="1" applyFont="1" applyFill="1" applyBorder="1" applyAlignment="1" applyProtection="1">
      <alignment horizontal="center" vertical="center" wrapText="1"/>
    </xf>
    <xf numFmtId="1" fontId="3" fillId="2" borderId="9" xfId="0" applyNumberFormat="1" applyFont="1" applyFill="1" applyBorder="1" applyAlignment="1" applyProtection="1">
      <alignment horizontal="center" vertical="center" wrapText="1"/>
    </xf>
    <xf numFmtId="1" fontId="8" fillId="2" borderId="13" xfId="0" applyNumberFormat="1" applyFont="1" applyFill="1" applyBorder="1" applyAlignment="1" applyProtection="1">
      <alignment horizontal="center" vertical="center" wrapText="1"/>
    </xf>
    <xf numFmtId="1" fontId="3" fillId="2" borderId="11" xfId="0" applyNumberFormat="1" applyFont="1" applyFill="1" applyBorder="1" applyAlignment="1" applyProtection="1">
      <alignment horizontal="center" vertical="center" wrapText="1"/>
    </xf>
    <xf numFmtId="1" fontId="8" fillId="2" borderId="29" xfId="0" applyNumberFormat="1" applyFont="1" applyFill="1" applyBorder="1" applyAlignment="1" applyProtection="1">
      <alignment horizontal="center" vertical="center" wrapText="1"/>
    </xf>
    <xf numFmtId="1" fontId="3" fillId="2" borderId="10" xfId="0" applyNumberFormat="1" applyFont="1" applyFill="1" applyBorder="1" applyAlignment="1" applyProtection="1">
      <alignment horizontal="center" vertical="center" wrapText="1"/>
    </xf>
    <xf numFmtId="1" fontId="8" fillId="2" borderId="15" xfId="0" applyNumberFormat="1" applyFont="1" applyFill="1" applyBorder="1" applyAlignment="1" applyProtection="1">
      <alignment horizontal="center" vertical="center" wrapText="1"/>
    </xf>
    <xf numFmtId="1" fontId="3" fillId="2" borderId="1" xfId="0" applyNumberFormat="1" applyFont="1" applyFill="1" applyBorder="1" applyAlignment="1" applyProtection="1">
      <alignment horizontal="center" vertical="center" wrapText="1"/>
    </xf>
    <xf numFmtId="0" fontId="0" fillId="0" borderId="0" xfId="0" applyFill="1" applyProtection="1"/>
    <xf numFmtId="0" fontId="0" fillId="0" borderId="0" xfId="0" applyFont="1" applyFill="1" applyBorder="1" applyAlignment="1" applyProtection="1">
      <alignment wrapText="1"/>
    </xf>
    <xf numFmtId="168" fontId="8" fillId="2" borderId="36" xfId="0" applyNumberFormat="1" applyFont="1" applyFill="1" applyBorder="1" applyAlignment="1" applyProtection="1">
      <alignment horizontal="center" vertical="top" wrapText="1"/>
    </xf>
    <xf numFmtId="168" fontId="3" fillId="2" borderId="10" xfId="0" applyNumberFormat="1" applyFont="1" applyFill="1" applyBorder="1" applyAlignment="1" applyProtection="1">
      <alignment horizontal="center" vertical="center" wrapText="1"/>
    </xf>
    <xf numFmtId="0" fontId="0" fillId="0" borderId="0" xfId="0" applyFont="1" applyProtection="1"/>
    <xf numFmtId="168" fontId="3" fillId="2" borderId="22" xfId="0" applyNumberFormat="1" applyFont="1" applyFill="1" applyBorder="1" applyAlignment="1" applyProtection="1">
      <alignment horizontal="center" vertical="center" wrapText="1"/>
    </xf>
    <xf numFmtId="0" fontId="30" fillId="5" borderId="12" xfId="0" applyFont="1" applyFill="1" applyBorder="1" applyAlignment="1" applyProtection="1">
      <alignment horizontal="left" vertical="center"/>
    </xf>
    <xf numFmtId="0" fontId="31" fillId="5" borderId="20" xfId="0" applyFont="1" applyFill="1" applyBorder="1" applyAlignment="1" applyProtection="1">
      <alignment horizontal="left" vertical="center"/>
    </xf>
    <xf numFmtId="1" fontId="8" fillId="2" borderId="29" xfId="0" applyNumberFormat="1" applyFont="1" applyFill="1" applyBorder="1" applyAlignment="1" applyProtection="1">
      <alignment horizontal="center" vertical="top" wrapText="1"/>
    </xf>
    <xf numFmtId="1" fontId="3" fillId="2" borderId="22" xfId="0" applyNumberFormat="1" applyFont="1" applyFill="1" applyBorder="1" applyAlignment="1" applyProtection="1">
      <alignment horizontal="center" vertical="center" wrapText="1"/>
    </xf>
    <xf numFmtId="0" fontId="0" fillId="2" borderId="0" xfId="0" applyFill="1" applyBorder="1" applyAlignment="1" applyProtection="1">
      <alignment horizontal="center"/>
    </xf>
    <xf numFmtId="1" fontId="34" fillId="2" borderId="39" xfId="0" applyNumberFormat="1" applyFont="1" applyFill="1" applyBorder="1" applyAlignment="1" applyProtection="1">
      <alignment horizontal="center" vertical="top" wrapText="1"/>
    </xf>
    <xf numFmtId="0" fontId="0" fillId="0" borderId="0" xfId="0" applyFont="1" applyFill="1" applyBorder="1" applyAlignment="1" applyProtection="1">
      <alignment horizontal="left" wrapText="1"/>
    </xf>
    <xf numFmtId="1" fontId="8" fillId="2" borderId="38" xfId="0" applyNumberFormat="1" applyFont="1" applyFill="1" applyBorder="1" applyAlignment="1" applyProtection="1">
      <alignment horizontal="center" vertical="center" wrapText="1"/>
    </xf>
    <xf numFmtId="1" fontId="3" fillId="0" borderId="10" xfId="0" applyNumberFormat="1" applyFont="1" applyFill="1" applyBorder="1" applyAlignment="1" applyProtection="1">
      <alignment horizontal="center" vertical="center" wrapText="1"/>
      <protection locked="0"/>
    </xf>
    <xf numFmtId="1" fontId="8" fillId="2" borderId="39" xfId="0" applyNumberFormat="1" applyFont="1" applyFill="1" applyBorder="1" applyAlignment="1" applyProtection="1">
      <alignment horizontal="center" vertical="center" wrapText="1"/>
    </xf>
    <xf numFmtId="0" fontId="0" fillId="0" borderId="0" xfId="0" applyFont="1" applyBorder="1" applyAlignment="1" applyProtection="1">
      <alignment wrapText="1"/>
    </xf>
    <xf numFmtId="1" fontId="3" fillId="0" borderId="1" xfId="0" applyNumberFormat="1" applyFont="1" applyBorder="1" applyAlignment="1" applyProtection="1">
      <alignment horizontal="center" vertical="center" wrapText="1"/>
      <protection locked="0"/>
    </xf>
    <xf numFmtId="1" fontId="8" fillId="2" borderId="48" xfId="0" applyNumberFormat="1" applyFont="1" applyFill="1" applyBorder="1" applyAlignment="1" applyProtection="1">
      <alignment horizontal="center" vertical="center" wrapText="1"/>
    </xf>
    <xf numFmtId="1" fontId="3" fillId="0" borderId="10" xfId="0" applyNumberFormat="1" applyFont="1" applyBorder="1" applyAlignment="1" applyProtection="1">
      <alignment horizontal="center" vertical="center" wrapText="1"/>
      <protection locked="0"/>
    </xf>
    <xf numFmtId="0" fontId="28" fillId="4" borderId="31" xfId="1" applyFont="1" applyFill="1" applyBorder="1" applyAlignment="1" applyProtection="1">
      <alignment horizontal="right" vertical="center" wrapText="1"/>
    </xf>
    <xf numFmtId="1" fontId="8" fillId="0" borderId="9" xfId="0" applyNumberFormat="1" applyFont="1" applyFill="1" applyBorder="1" applyAlignment="1" applyProtection="1">
      <alignment horizontal="center" vertical="center" wrapText="1"/>
      <protection locked="0"/>
    </xf>
    <xf numFmtId="0" fontId="41" fillId="2" borderId="0" xfId="0" applyFont="1" applyFill="1" applyProtection="1"/>
    <xf numFmtId="1" fontId="8" fillId="2" borderId="0" xfId="0" applyNumberFormat="1" applyFont="1" applyFill="1" applyBorder="1" applyAlignment="1" applyProtection="1">
      <alignment horizontal="center" vertical="center" wrapText="1"/>
    </xf>
    <xf numFmtId="1" fontId="3" fillId="2" borderId="0" xfId="0" applyNumberFormat="1" applyFont="1" applyFill="1" applyBorder="1" applyAlignment="1" applyProtection="1">
      <alignment horizontal="left" vertical="center" wrapText="1"/>
    </xf>
    <xf numFmtId="1" fontId="5" fillId="2" borderId="0" xfId="0" applyNumberFormat="1" applyFont="1" applyFill="1" applyBorder="1" applyAlignment="1" applyProtection="1">
      <alignment horizontal="center" vertical="center" wrapText="1"/>
    </xf>
    <xf numFmtId="1" fontId="5" fillId="2" borderId="17" xfId="0" applyNumberFormat="1" applyFont="1" applyFill="1" applyBorder="1" applyAlignment="1" applyProtection="1">
      <alignment horizontal="center" vertical="center" wrapText="1"/>
    </xf>
    <xf numFmtId="1" fontId="3" fillId="0" borderId="16" xfId="0" applyNumberFormat="1" applyFont="1" applyFill="1" applyBorder="1" applyAlignment="1" applyProtection="1">
      <alignment horizontal="center" vertical="center" wrapText="1"/>
      <protection locked="0"/>
    </xf>
    <xf numFmtId="1" fontId="5" fillId="2" borderId="15"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protection locked="0"/>
    </xf>
    <xf numFmtId="1" fontId="8" fillId="2" borderId="50" xfId="0" applyNumberFormat="1" applyFont="1" applyFill="1" applyBorder="1" applyAlignment="1" applyProtection="1">
      <alignment horizontal="center" vertical="center" wrapText="1"/>
    </xf>
    <xf numFmtId="1" fontId="42" fillId="2" borderId="51" xfId="0" applyNumberFormat="1" applyFont="1" applyFill="1" applyBorder="1" applyAlignment="1" applyProtection="1">
      <alignment horizontal="center" vertical="center" wrapText="1"/>
    </xf>
    <xf numFmtId="1" fontId="42" fillId="2" borderId="51" xfId="0" applyNumberFormat="1" applyFont="1" applyFill="1" applyBorder="1" applyAlignment="1" applyProtection="1">
      <alignment horizontal="left" vertical="center"/>
    </xf>
    <xf numFmtId="1" fontId="5" fillId="2" borderId="52" xfId="0" applyNumberFormat="1" applyFont="1" applyFill="1" applyBorder="1" applyAlignment="1" applyProtection="1">
      <alignment horizontal="center" vertical="center" wrapText="1"/>
    </xf>
    <xf numFmtId="170" fontId="5" fillId="0" borderId="1" xfId="0" applyNumberFormat="1" applyFont="1" applyFill="1" applyBorder="1" applyAlignment="1" applyProtection="1">
      <alignment horizontal="center" vertical="center" wrapText="1"/>
      <protection locked="0"/>
    </xf>
    <xf numFmtId="0" fontId="0" fillId="2" borderId="0" xfId="0" applyFill="1" applyBorder="1" applyAlignment="1" applyProtection="1">
      <alignment vertical="center" wrapText="1"/>
    </xf>
    <xf numFmtId="0" fontId="5" fillId="2" borderId="37" xfId="0" applyNumberFormat="1" applyFont="1" applyFill="1" applyBorder="1" applyAlignment="1" applyProtection="1">
      <alignment horizontal="center" vertical="center" wrapText="1"/>
    </xf>
    <xf numFmtId="0" fontId="0" fillId="2" borderId="0" xfId="0" applyFill="1" applyBorder="1" applyAlignment="1" applyProtection="1">
      <alignment horizontal="left" vertical="center" wrapText="1"/>
    </xf>
    <xf numFmtId="1" fontId="5" fillId="2" borderId="14" xfId="0" applyNumberFormat="1" applyFont="1" applyFill="1" applyBorder="1" applyAlignment="1" applyProtection="1">
      <alignment horizontal="center" vertical="center" wrapText="1"/>
    </xf>
    <xf numFmtId="1" fontId="3" fillId="0" borderId="44" xfId="0" applyNumberFormat="1" applyFont="1" applyFill="1" applyBorder="1" applyAlignment="1" applyProtection="1">
      <alignment horizontal="center" vertical="center" wrapText="1"/>
      <protection locked="0"/>
    </xf>
    <xf numFmtId="1" fontId="5" fillId="2" borderId="48" xfId="0" applyNumberFormat="1" applyFont="1" applyFill="1" applyBorder="1" applyAlignment="1" applyProtection="1">
      <alignment horizontal="center" vertical="center" wrapText="1"/>
    </xf>
    <xf numFmtId="0" fontId="33" fillId="2" borderId="31" xfId="1" applyFont="1" applyFill="1" applyBorder="1" applyAlignment="1" applyProtection="1">
      <alignment horizontal="right" vertical="center" wrapText="1"/>
    </xf>
    <xf numFmtId="170" fontId="43" fillId="2" borderId="0" xfId="0" applyNumberFormat="1" applyFont="1" applyFill="1" applyBorder="1" applyAlignment="1" applyProtection="1">
      <alignment horizontal="center" vertical="center" wrapText="1"/>
    </xf>
    <xf numFmtId="1" fontId="5" fillId="2" borderId="53" xfId="0" applyNumberFormat="1" applyFont="1" applyFill="1" applyBorder="1" applyAlignment="1" applyProtection="1">
      <alignment horizontal="center" vertical="center" wrapText="1"/>
    </xf>
    <xf numFmtId="1" fontId="6" fillId="0" borderId="44" xfId="0" applyNumberFormat="1"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xf>
    <xf numFmtId="0" fontId="42" fillId="2" borderId="0" xfId="0" applyFont="1" applyFill="1" applyBorder="1" applyAlignment="1" applyProtection="1">
      <alignment horizontal="left" vertical="center"/>
    </xf>
    <xf numFmtId="0" fontId="0" fillId="2" borderId="37" xfId="0" applyFill="1" applyBorder="1" applyAlignment="1" applyProtection="1">
      <alignment horizontal="center"/>
    </xf>
    <xf numFmtId="0" fontId="0" fillId="2" borderId="39" xfId="0" applyFill="1" applyBorder="1" applyAlignment="1" applyProtection="1">
      <alignment horizontal="center"/>
    </xf>
    <xf numFmtId="0" fontId="44" fillId="2" borderId="54" xfId="0" applyFont="1" applyFill="1" applyBorder="1" applyAlignment="1" applyProtection="1">
      <alignment horizontal="center" vertical="center"/>
    </xf>
    <xf numFmtId="0" fontId="44" fillId="2" borderId="40"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43"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xf>
    <xf numFmtId="0" fontId="0" fillId="2" borderId="12" xfId="0" applyFill="1" applyBorder="1" applyProtection="1"/>
    <xf numFmtId="0" fontId="5" fillId="2" borderId="12" xfId="0" applyFont="1" applyFill="1" applyBorder="1" applyAlignment="1" applyProtection="1">
      <alignment horizontal="right" vertical="center" wrapText="1"/>
    </xf>
    <xf numFmtId="0" fontId="5" fillId="2" borderId="12" xfId="0" applyFont="1" applyFill="1" applyBorder="1" applyAlignment="1" applyProtection="1">
      <alignment horizontal="right" vertical="center"/>
    </xf>
    <xf numFmtId="0" fontId="5" fillId="2" borderId="20" xfId="0" applyFont="1" applyFill="1" applyBorder="1" applyAlignment="1" applyProtection="1">
      <alignment horizontal="right" vertical="center"/>
    </xf>
    <xf numFmtId="0" fontId="0" fillId="0" borderId="0" xfId="0" applyFill="1" applyBorder="1" applyAlignment="1" applyProtection="1">
      <alignment horizontal="center"/>
    </xf>
    <xf numFmtId="1" fontId="3" fillId="2" borderId="51" xfId="0" applyNumberFormat="1" applyFont="1" applyFill="1" applyBorder="1" applyAlignment="1" applyProtection="1">
      <alignment horizontal="left" vertical="center" wrapText="1"/>
    </xf>
    <xf numFmtId="1" fontId="42" fillId="2" borderId="52" xfId="0" applyNumberFormat="1" applyFont="1" applyFill="1" applyBorder="1" applyAlignment="1" applyProtection="1">
      <alignment horizontal="left" vertical="center"/>
    </xf>
    <xf numFmtId="0" fontId="0" fillId="2" borderId="0" xfId="0" applyFill="1" applyBorder="1" applyAlignment="1" applyProtection="1">
      <alignment wrapText="1"/>
    </xf>
    <xf numFmtId="1" fontId="3" fillId="2" borderId="37" xfId="0" applyNumberFormat="1" applyFont="1" applyFill="1" applyBorder="1" applyAlignment="1" applyProtection="1">
      <alignment horizontal="left" vertical="center" wrapText="1"/>
    </xf>
    <xf numFmtId="0" fontId="13" fillId="2" borderId="37" xfId="0" applyFont="1" applyFill="1" applyBorder="1" applyProtection="1"/>
    <xf numFmtId="0" fontId="3" fillId="2" borderId="0" xfId="0" applyFont="1" applyFill="1" applyBorder="1" applyAlignment="1" applyProtection="1">
      <alignment horizontal="center" vertical="center"/>
    </xf>
    <xf numFmtId="0" fontId="24" fillId="2" borderId="56" xfId="0" applyFont="1" applyFill="1" applyBorder="1" applyAlignment="1" applyProtection="1">
      <alignment horizontal="center"/>
    </xf>
    <xf numFmtId="0" fontId="24" fillId="2" borderId="56" xfId="0" applyFont="1" applyFill="1" applyBorder="1" applyAlignment="1" applyProtection="1">
      <alignment horizontal="center" wrapText="1"/>
    </xf>
    <xf numFmtId="0" fontId="42" fillId="2" borderId="42" xfId="0" applyFont="1" applyFill="1" applyBorder="1" applyAlignment="1" applyProtection="1">
      <alignment horizontal="center" vertical="center" wrapText="1"/>
    </xf>
    <xf numFmtId="14" fontId="6" fillId="0" borderId="0" xfId="0" applyNumberFormat="1" applyFont="1" applyBorder="1" applyAlignment="1">
      <alignment vertical="center"/>
    </xf>
    <xf numFmtId="0" fontId="0" fillId="0" borderId="0" xfId="0" applyAlignment="1">
      <alignment wrapText="1"/>
    </xf>
    <xf numFmtId="0" fontId="18"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wrapText="1"/>
    </xf>
    <xf numFmtId="0" fontId="3" fillId="0" borderId="0" xfId="0" applyFont="1" applyFill="1" applyBorder="1" applyAlignment="1">
      <alignment horizontal="left" vertical="center" wrapText="1"/>
    </xf>
    <xf numFmtId="0" fontId="3" fillId="3" borderId="0" xfId="0" applyFont="1" applyFill="1" applyBorder="1" applyAlignment="1">
      <alignment horizontal="center" vertical="center"/>
    </xf>
    <xf numFmtId="0" fontId="6" fillId="0" borderId="0" xfId="0" applyFont="1" applyFill="1" applyAlignment="1">
      <alignment vertical="center"/>
    </xf>
    <xf numFmtId="0" fontId="12" fillId="0" borderId="0" xfId="0" applyNumberFormat="1" applyFont="1" applyFill="1" applyBorder="1" applyAlignment="1">
      <alignment horizontal="right" vertical="center"/>
    </xf>
    <xf numFmtId="0" fontId="4" fillId="2" borderId="0" xfId="1" applyFill="1" applyAlignment="1" applyProtection="1"/>
    <xf numFmtId="0" fontId="4" fillId="0" borderId="0" xfId="1" applyAlignment="1" applyProtection="1">
      <alignment horizontal="center"/>
    </xf>
    <xf numFmtId="0" fontId="3" fillId="2" borderId="12" xfId="0" applyFont="1" applyFill="1" applyBorder="1" applyAlignment="1" applyProtection="1">
      <alignment horizontal="center" vertical="center"/>
    </xf>
    <xf numFmtId="0" fontId="8" fillId="0" borderId="0" xfId="0" applyFont="1" applyFill="1" applyBorder="1" applyAlignment="1">
      <alignment horizontal="center" vertical="center"/>
    </xf>
    <xf numFmtId="0" fontId="6" fillId="0" borderId="0" xfId="0" applyFont="1" applyAlignment="1">
      <alignment horizontal="right" vertical="center"/>
    </xf>
    <xf numFmtId="0" fontId="6" fillId="0" borderId="0" xfId="0"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Border="1" applyAlignment="1">
      <alignment horizontal="right" vertical="center"/>
    </xf>
    <xf numFmtId="0" fontId="3" fillId="0" borderId="0" xfId="0" applyFont="1" applyFill="1" applyBorder="1" applyAlignment="1">
      <alignment horizontal="left" vertical="center" indent="2"/>
    </xf>
    <xf numFmtId="0" fontId="52" fillId="7" borderId="0" xfId="0" applyFont="1" applyFill="1" applyAlignment="1" applyProtection="1">
      <alignment horizontal="center" vertical="center" wrapText="1"/>
    </xf>
    <xf numFmtId="0" fontId="52" fillId="3" borderId="0" xfId="0" applyFont="1" applyFill="1" applyAlignment="1" applyProtection="1">
      <alignment horizontal="center" vertical="center"/>
    </xf>
    <xf numFmtId="0" fontId="2" fillId="0" borderId="0" xfId="0" applyFont="1" applyProtection="1"/>
    <xf numFmtId="0" fontId="2" fillId="0" borderId="0" xfId="0" applyFont="1" applyFill="1" applyAlignment="1" applyProtection="1">
      <alignment horizontal="left" vertical="top" wrapText="1"/>
    </xf>
    <xf numFmtId="0" fontId="4" fillId="0" borderId="0" xfId="1" applyAlignment="1" applyProtection="1"/>
    <xf numFmtId="14" fontId="0" fillId="12" borderId="0" xfId="0" applyNumberFormat="1" applyFont="1" applyFill="1" applyBorder="1" applyAlignment="1" applyProtection="1">
      <alignment horizontal="center"/>
    </xf>
    <xf numFmtId="0" fontId="1" fillId="12" borderId="0" xfId="0" applyFont="1" applyFill="1" applyAlignment="1" applyProtection="1">
      <alignment horizontal="left" vertical="top" wrapText="1"/>
    </xf>
    <xf numFmtId="0" fontId="1" fillId="12" borderId="0" xfId="0" applyFont="1" applyFill="1" applyBorder="1" applyAlignment="1" applyProtection="1">
      <alignment horizontal="left" vertical="top" wrapText="1"/>
    </xf>
    <xf numFmtId="0" fontId="1" fillId="12" borderId="0" xfId="0" applyFont="1" applyFill="1" applyBorder="1" applyAlignment="1" applyProtection="1">
      <alignment horizontal="center" vertical="center"/>
    </xf>
    <xf numFmtId="0" fontId="51" fillId="0" borderId="0" xfId="0" applyFont="1"/>
    <xf numFmtId="0" fontId="1" fillId="3" borderId="0" xfId="0" applyFont="1" applyFill="1" applyBorder="1" applyAlignment="1" applyProtection="1">
      <alignment horizontal="left" wrapText="1"/>
      <protection locked="0"/>
    </xf>
    <xf numFmtId="0" fontId="3" fillId="3" borderId="0" xfId="0" applyFont="1" applyFill="1" applyBorder="1" applyAlignment="1" applyProtection="1">
      <alignment horizontal="center"/>
      <protection locked="0"/>
    </xf>
    <xf numFmtId="0" fontId="0" fillId="3" borderId="0" xfId="0" applyFill="1" applyBorder="1" applyAlignment="1" applyProtection="1">
      <alignment horizontal="center"/>
      <protection locked="0"/>
    </xf>
    <xf numFmtId="166" fontId="56" fillId="3" borderId="0"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left" wrapText="1"/>
      <protection locked="0"/>
    </xf>
    <xf numFmtId="14" fontId="0" fillId="3" borderId="0" xfId="0" applyNumberFormat="1" applyFill="1" applyBorder="1" applyAlignment="1" applyProtection="1">
      <alignment horizontal="center"/>
      <protection locked="0"/>
    </xf>
    <xf numFmtId="14" fontId="1" fillId="0" borderId="0" xfId="0" applyNumberFormat="1" applyFont="1" applyFill="1" applyBorder="1" applyAlignment="1" applyProtection="1">
      <alignment vertical="center"/>
    </xf>
    <xf numFmtId="0" fontId="52" fillId="13" borderId="0" xfId="0" applyFont="1" applyFill="1" applyAlignment="1" applyProtection="1">
      <alignment horizontal="center" vertical="center" wrapText="1"/>
    </xf>
    <xf numFmtId="0" fontId="52" fillId="13" borderId="51" xfId="0" applyFont="1" applyFill="1" applyBorder="1" applyAlignment="1" applyProtection="1">
      <alignment horizontal="center" vertical="center" wrapText="1"/>
    </xf>
    <xf numFmtId="0" fontId="1" fillId="13" borderId="0" xfId="0" applyNumberFormat="1" applyFont="1" applyFill="1" applyAlignment="1" applyProtection="1">
      <alignment vertical="top" wrapText="1"/>
    </xf>
    <xf numFmtId="0" fontId="5" fillId="13" borderId="0" xfId="0" applyFont="1" applyFill="1" applyAlignment="1" applyProtection="1">
      <alignment horizontal="center" vertical="center"/>
    </xf>
    <xf numFmtId="0" fontId="1" fillId="13" borderId="0" xfId="0" applyNumberFormat="1" applyFont="1" applyFill="1" applyAlignment="1" applyProtection="1">
      <alignment horizontal="center"/>
    </xf>
    <xf numFmtId="0" fontId="1" fillId="13" borderId="0" xfId="0" applyNumberFormat="1" applyFont="1" applyFill="1" applyAlignment="1" applyProtection="1">
      <alignment horizontal="left" vertical="top" wrapText="1"/>
    </xf>
    <xf numFmtId="14" fontId="1" fillId="0" borderId="64" xfId="0" applyNumberFormat="1" applyFont="1" applyFill="1" applyBorder="1" applyAlignment="1" applyProtection="1">
      <alignment vertical="center"/>
    </xf>
    <xf numFmtId="0" fontId="1" fillId="0" borderId="0" xfId="0" applyNumberFormat="1" applyFont="1" applyAlignment="1" applyProtection="1">
      <alignment vertical="center"/>
    </xf>
    <xf numFmtId="14" fontId="1" fillId="0" borderId="0" xfId="0" applyNumberFormat="1" applyFont="1" applyFill="1" applyAlignment="1" applyProtection="1">
      <alignment vertical="center"/>
    </xf>
    <xf numFmtId="0" fontId="1" fillId="0" borderId="0" xfId="0" applyNumberFormat="1" applyFont="1" applyBorder="1" applyAlignment="1" applyProtection="1">
      <alignment vertical="center"/>
    </xf>
    <xf numFmtId="0" fontId="1" fillId="0" borderId="0" xfId="0" applyFont="1" applyAlignment="1" applyProtection="1">
      <alignment vertical="center"/>
    </xf>
    <xf numFmtId="0" fontId="0" fillId="0" borderId="0" xfId="0" applyAlignment="1" applyProtection="1">
      <alignment horizontal="left" vertical="top"/>
    </xf>
    <xf numFmtId="0" fontId="0" fillId="0" borderId="0" xfId="0" applyAlignment="1">
      <alignment horizontal="left"/>
    </xf>
    <xf numFmtId="1" fontId="7" fillId="2" borderId="9" xfId="0" applyNumberFormat="1" applyFont="1" applyFill="1" applyBorder="1" applyAlignment="1" applyProtection="1">
      <alignment horizontal="center" vertical="center" wrapText="1"/>
    </xf>
    <xf numFmtId="0" fontId="35" fillId="5" borderId="28" xfId="0" applyFont="1" applyFill="1" applyBorder="1" applyAlignment="1" applyProtection="1">
      <alignment horizontal="left"/>
    </xf>
    <xf numFmtId="0" fontId="27" fillId="5" borderId="12" xfId="0" applyFont="1" applyFill="1" applyBorder="1" applyAlignment="1" applyProtection="1">
      <alignment horizontal="left" vertical="center" wrapText="1"/>
    </xf>
    <xf numFmtId="0" fontId="32" fillId="5" borderId="12" xfId="0" applyFont="1" applyFill="1" applyBorder="1" applyAlignment="1" applyProtection="1">
      <alignment horizontal="left" vertical="center"/>
    </xf>
    <xf numFmtId="0" fontId="2" fillId="0" borderId="0" xfId="0" applyFont="1" applyAlignment="1" applyProtection="1">
      <alignment vertical="top" wrapText="1"/>
    </xf>
    <xf numFmtId="0" fontId="1" fillId="0" borderId="0" xfId="0" applyNumberFormat="1" applyFont="1" applyAlignment="1" applyProtection="1">
      <alignment horizontal="justify" vertical="top" wrapText="1"/>
    </xf>
    <xf numFmtId="14" fontId="1" fillId="0" borderId="0" xfId="0" applyNumberFormat="1" applyFont="1" applyFill="1" applyBorder="1" applyAlignment="1" applyProtection="1">
      <alignment horizontal="justify" vertical="top" wrapText="1"/>
    </xf>
    <xf numFmtId="0" fontId="1" fillId="13" borderId="0" xfId="0" applyNumberFormat="1" applyFont="1" applyFill="1" applyAlignment="1" applyProtection="1">
      <alignment horizontal="justify" vertical="top" wrapText="1"/>
    </xf>
    <xf numFmtId="0" fontId="2" fillId="0" borderId="0" xfId="0" applyFont="1" applyAlignment="1" applyProtection="1">
      <alignment horizontal="justify" vertical="top" wrapText="1"/>
    </xf>
    <xf numFmtId="14" fontId="1" fillId="0" borderId="0" xfId="0" applyNumberFormat="1" applyFont="1" applyFill="1" applyAlignment="1" applyProtection="1">
      <alignment horizontal="justify" vertical="top" wrapText="1"/>
    </xf>
    <xf numFmtId="14" fontId="1" fillId="2" borderId="12" xfId="0" applyNumberFormat="1" applyFont="1" applyFill="1" applyBorder="1" applyAlignment="1" applyProtection="1">
      <alignment horizontal="right" vertical="center" wrapText="1"/>
    </xf>
    <xf numFmtId="0" fontId="69" fillId="5" borderId="41" xfId="0" applyFont="1" applyFill="1" applyBorder="1" applyAlignment="1" applyProtection="1">
      <alignment horizontal="center" vertical="center" wrapText="1"/>
    </xf>
    <xf numFmtId="0" fontId="70" fillId="5" borderId="35" xfId="0" applyFont="1" applyFill="1" applyBorder="1" applyAlignment="1" applyProtection="1">
      <alignment horizontal="center" vertical="center" wrapText="1"/>
    </xf>
    <xf numFmtId="0" fontId="70" fillId="5" borderId="51" xfId="0" applyFont="1" applyFill="1" applyBorder="1" applyAlignment="1" applyProtection="1">
      <alignment horizontal="center" vertical="center" wrapText="1"/>
    </xf>
    <xf numFmtId="0" fontId="68" fillId="5" borderId="51" xfId="0" applyFont="1" applyFill="1" applyBorder="1" applyAlignment="1" applyProtection="1">
      <alignment horizontal="center" vertical="center"/>
    </xf>
    <xf numFmtId="0" fontId="70" fillId="5" borderId="35" xfId="0" applyFont="1" applyFill="1" applyBorder="1" applyAlignment="1" applyProtection="1">
      <alignment horizontal="center" vertical="center"/>
    </xf>
    <xf numFmtId="0" fontId="70" fillId="5" borderId="12" xfId="0" applyFont="1" applyFill="1" applyBorder="1" applyAlignment="1" applyProtection="1">
      <alignment horizontal="center" vertical="center"/>
    </xf>
    <xf numFmtId="14" fontId="1" fillId="2" borderId="12" xfId="0" applyNumberFormat="1" applyFont="1" applyFill="1" applyBorder="1" applyAlignment="1" applyProtection="1">
      <alignment horizontal="center" vertical="center"/>
    </xf>
    <xf numFmtId="0" fontId="3" fillId="2" borderId="20"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0" fillId="2" borderId="12" xfId="0" applyFill="1" applyBorder="1" applyAlignment="1" applyProtection="1">
      <alignment horizontal="center" vertical="center"/>
    </xf>
    <xf numFmtId="14" fontId="3" fillId="2" borderId="12" xfId="0" applyNumberFormat="1" applyFont="1" applyFill="1" applyBorder="1" applyAlignment="1" applyProtection="1">
      <alignment horizontal="center" vertical="center" wrapText="1"/>
    </xf>
    <xf numFmtId="0" fontId="42" fillId="2" borderId="12"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0" fillId="7" borderId="25" xfId="0" applyFill="1" applyBorder="1" applyAlignment="1" applyProtection="1">
      <alignment horizontal="center"/>
    </xf>
    <xf numFmtId="1" fontId="8" fillId="2" borderId="14" xfId="0" applyNumberFormat="1" applyFont="1" applyFill="1" applyBorder="1" applyAlignment="1" applyProtection="1">
      <alignment horizontal="center" vertical="top" wrapText="1"/>
    </xf>
    <xf numFmtId="1" fontId="8" fillId="2" borderId="48" xfId="0" applyNumberFormat="1" applyFont="1" applyFill="1" applyBorder="1" applyAlignment="1" applyProtection="1">
      <alignment horizontal="center" vertical="top" wrapText="1"/>
    </xf>
    <xf numFmtId="0" fontId="0" fillId="2" borderId="0" xfId="0" applyFill="1" applyBorder="1" applyProtection="1"/>
    <xf numFmtId="14" fontId="6" fillId="2" borderId="12" xfId="0" applyNumberFormat="1" applyFont="1" applyFill="1" applyBorder="1" applyAlignment="1" applyProtection="1">
      <alignment horizontal="center" vertical="center"/>
    </xf>
    <xf numFmtId="0" fontId="19" fillId="12" borderId="57" xfId="0" applyFont="1" applyFill="1" applyBorder="1" applyAlignment="1" applyProtection="1">
      <alignment vertical="center" wrapText="1"/>
    </xf>
    <xf numFmtId="0" fontId="19" fillId="12" borderId="30" xfId="0" applyFont="1" applyFill="1" applyBorder="1" applyAlignment="1" applyProtection="1">
      <alignment vertical="center" wrapText="1"/>
    </xf>
    <xf numFmtId="0" fontId="19" fillId="12" borderId="30" xfId="0" applyFont="1" applyFill="1" applyBorder="1" applyAlignment="1" applyProtection="1">
      <alignment horizontal="left" vertical="center" wrapText="1"/>
    </xf>
    <xf numFmtId="0" fontId="19" fillId="12" borderId="30" xfId="0" applyFont="1" applyFill="1" applyBorder="1" applyAlignment="1" applyProtection="1">
      <alignment horizontal="center" vertical="center" wrapText="1"/>
    </xf>
    <xf numFmtId="0" fontId="6" fillId="12" borderId="30" xfId="0" applyFont="1" applyFill="1" applyBorder="1" applyAlignment="1" applyProtection="1">
      <alignment vertical="center"/>
    </xf>
    <xf numFmtId="0" fontId="19" fillId="12" borderId="24" xfId="0" applyFont="1" applyFill="1" applyBorder="1" applyAlignment="1" applyProtection="1">
      <alignment vertical="center" wrapText="1"/>
    </xf>
    <xf numFmtId="0" fontId="18" fillId="12" borderId="58" xfId="0" applyFont="1" applyFill="1" applyBorder="1" applyAlignment="1" applyProtection="1">
      <alignment horizontal="center" vertical="center" wrapText="1"/>
    </xf>
    <xf numFmtId="0" fontId="18" fillId="12" borderId="0" xfId="0" applyFont="1" applyFill="1" applyBorder="1" applyAlignment="1" applyProtection="1">
      <alignment horizontal="center" vertical="center" wrapText="1"/>
    </xf>
    <xf numFmtId="0" fontId="18" fillId="12" borderId="0" xfId="0" applyFont="1" applyFill="1" applyBorder="1" applyAlignment="1" applyProtection="1">
      <alignment horizontal="left" vertical="center"/>
    </xf>
    <xf numFmtId="0" fontId="6" fillId="12" borderId="0" xfId="0" applyFont="1" applyFill="1" applyBorder="1" applyAlignment="1" applyProtection="1">
      <alignment vertical="center"/>
    </xf>
    <xf numFmtId="0" fontId="6" fillId="12" borderId="0" xfId="0" applyFont="1" applyFill="1" applyBorder="1" applyAlignment="1" applyProtection="1">
      <alignment horizontal="center" vertical="center"/>
    </xf>
    <xf numFmtId="0" fontId="6" fillId="12" borderId="31" xfId="0" applyFont="1" applyFill="1" applyBorder="1" applyAlignment="1" applyProtection="1">
      <alignment vertical="center"/>
    </xf>
    <xf numFmtId="0" fontId="6" fillId="12" borderId="58" xfId="0" applyFont="1" applyFill="1" applyBorder="1" applyAlignment="1" applyProtection="1">
      <alignment horizontal="left" vertical="center" wrapText="1"/>
    </xf>
    <xf numFmtId="0" fontId="6" fillId="12" borderId="0" xfId="0" applyFont="1" applyFill="1" applyBorder="1" applyAlignment="1" applyProtection="1">
      <alignment horizontal="left" vertical="center" wrapText="1"/>
    </xf>
    <xf numFmtId="0" fontId="6" fillId="12" borderId="0" xfId="0" applyFont="1" applyFill="1" applyBorder="1" applyAlignment="1" applyProtection="1">
      <alignment horizontal="right" vertical="center"/>
    </xf>
    <xf numFmtId="0" fontId="18" fillId="12" borderId="0" xfId="0" applyFont="1" applyFill="1" applyBorder="1" applyAlignment="1" applyProtection="1">
      <alignment vertical="center"/>
    </xf>
    <xf numFmtId="0" fontId="22" fillId="12" borderId="0" xfId="0" applyFont="1" applyFill="1" applyBorder="1" applyAlignment="1" applyProtection="1">
      <alignment vertical="center"/>
    </xf>
    <xf numFmtId="14" fontId="0" fillId="12" borderId="0" xfId="0" applyNumberFormat="1" applyFill="1" applyBorder="1" applyAlignment="1" applyProtection="1">
      <alignment horizontal="center"/>
    </xf>
    <xf numFmtId="0" fontId="3" fillId="12" borderId="58" xfId="0" applyFont="1" applyFill="1" applyBorder="1" applyAlignment="1" applyProtection="1">
      <alignment horizontal="left" wrapText="1"/>
    </xf>
    <xf numFmtId="0" fontId="3" fillId="12" borderId="0" xfId="0" applyFont="1" applyFill="1" applyBorder="1" applyAlignment="1" applyProtection="1">
      <alignment horizontal="left" wrapText="1"/>
    </xf>
    <xf numFmtId="0" fontId="58" fillId="12" borderId="0" xfId="0" applyFont="1" applyFill="1" applyBorder="1" applyAlignment="1" applyProtection="1">
      <alignment horizontal="right"/>
    </xf>
    <xf numFmtId="0" fontId="5" fillId="12" borderId="0" xfId="0" applyFont="1" applyFill="1" applyBorder="1" applyAlignment="1" applyProtection="1">
      <alignment horizontal="left" wrapText="1"/>
    </xf>
    <xf numFmtId="0" fontId="6" fillId="12" borderId="0" xfId="0" applyFont="1" applyFill="1" applyBorder="1" applyAlignment="1" applyProtection="1"/>
    <xf numFmtId="0" fontId="3" fillId="12" borderId="0" xfId="0" applyFont="1" applyFill="1" applyBorder="1" applyAlignment="1" applyProtection="1">
      <alignment horizontal="left"/>
    </xf>
    <xf numFmtId="0" fontId="0" fillId="12" borderId="0" xfId="0" applyFill="1" applyBorder="1" applyAlignment="1" applyProtection="1">
      <alignment horizontal="center"/>
    </xf>
    <xf numFmtId="0" fontId="6" fillId="12" borderId="31" xfId="0" applyFont="1" applyFill="1" applyBorder="1" applyAlignment="1" applyProtection="1"/>
    <xf numFmtId="0" fontId="3" fillId="12" borderId="58" xfId="0" applyFont="1" applyFill="1" applyBorder="1" applyAlignment="1" applyProtection="1">
      <alignment horizontal="left" vertical="center" wrapText="1"/>
    </xf>
    <xf numFmtId="0" fontId="3" fillId="12" borderId="0" xfId="0" applyFont="1" applyFill="1" applyBorder="1" applyAlignment="1" applyProtection="1">
      <alignment horizontal="left" vertical="center" wrapText="1"/>
    </xf>
    <xf numFmtId="0" fontId="11" fillId="12" borderId="0" xfId="0" applyFont="1" applyFill="1" applyBorder="1" applyAlignment="1" applyProtection="1">
      <alignment vertical="center" wrapText="1"/>
    </xf>
    <xf numFmtId="0" fontId="11" fillId="12" borderId="0" xfId="0" applyFont="1" applyFill="1" applyBorder="1" applyAlignment="1" applyProtection="1">
      <alignment horizontal="center" vertical="center" wrapText="1"/>
    </xf>
    <xf numFmtId="0" fontId="58" fillId="12" borderId="0" xfId="0" applyFont="1" applyFill="1" applyBorder="1" applyAlignment="1" applyProtection="1">
      <alignment horizontal="right" vertical="center"/>
    </xf>
    <xf numFmtId="0" fontId="0" fillId="12" borderId="0" xfId="0" applyFill="1" applyBorder="1" applyAlignment="1" applyProtection="1">
      <alignment horizontal="left" vertical="center" wrapText="1"/>
    </xf>
    <xf numFmtId="0" fontId="6" fillId="12" borderId="0" xfId="0" applyFont="1" applyFill="1" applyBorder="1" applyAlignment="1" applyProtection="1">
      <alignment horizontal="right"/>
    </xf>
    <xf numFmtId="0" fontId="12" fillId="12" borderId="0" xfId="0" applyFont="1" applyFill="1" applyBorder="1" applyAlignment="1" applyProtection="1">
      <alignment horizontal="right"/>
    </xf>
    <xf numFmtId="0" fontId="45" fillId="12" borderId="0" xfId="0" applyFont="1" applyFill="1" applyBorder="1" applyAlignment="1" applyProtection="1">
      <alignment horizontal="right"/>
    </xf>
    <xf numFmtId="0" fontId="6" fillId="12" borderId="0" xfId="0" applyFont="1" applyFill="1" applyBorder="1" applyAlignment="1" applyProtection="1">
      <alignment horizontal="center"/>
    </xf>
    <xf numFmtId="0" fontId="11" fillId="12" borderId="0" xfId="0" applyFont="1" applyFill="1" applyBorder="1" applyAlignment="1" applyProtection="1">
      <alignment wrapText="1"/>
    </xf>
    <xf numFmtId="0" fontId="11" fillId="12" borderId="0" xfId="0" applyFont="1" applyFill="1" applyBorder="1" applyAlignment="1" applyProtection="1">
      <alignment horizontal="center" wrapText="1"/>
    </xf>
    <xf numFmtId="0" fontId="53" fillId="12" borderId="0" xfId="0" applyFont="1" applyFill="1" applyBorder="1" applyAlignment="1" applyProtection="1"/>
    <xf numFmtId="0" fontId="12" fillId="12" borderId="0" xfId="0" applyFont="1" applyFill="1" applyBorder="1" applyAlignment="1" applyProtection="1">
      <alignment horizontal="right" wrapText="1"/>
    </xf>
    <xf numFmtId="0" fontId="23" fillId="12" borderId="0" xfId="0" applyFont="1" applyFill="1" applyBorder="1" applyAlignment="1" applyProtection="1">
      <alignment horizontal="center"/>
    </xf>
    <xf numFmtId="0" fontId="48" fillId="12" borderId="0" xfId="0" applyFont="1" applyFill="1" applyBorder="1" applyAlignment="1" applyProtection="1"/>
    <xf numFmtId="0" fontId="54" fillId="12" borderId="0" xfId="0" applyFont="1" applyFill="1" applyBorder="1" applyAlignment="1" applyProtection="1">
      <alignment horizontal="left" vertical="center"/>
    </xf>
    <xf numFmtId="166" fontId="0" fillId="12" borderId="0" xfId="0" applyNumberFormat="1" applyFont="1" applyFill="1" applyBorder="1" applyAlignment="1" applyProtection="1">
      <alignment horizontal="center" vertical="center"/>
    </xf>
    <xf numFmtId="0" fontId="49" fillId="12" borderId="0" xfId="0" applyFont="1" applyFill="1" applyBorder="1" applyAlignment="1" applyProtection="1">
      <alignment vertical="center"/>
    </xf>
    <xf numFmtId="0" fontId="5" fillId="12" borderId="0" xfId="0" applyFont="1" applyFill="1" applyBorder="1" applyAlignment="1" applyProtection="1">
      <alignment horizontal="left" vertical="center" wrapText="1"/>
    </xf>
    <xf numFmtId="14" fontId="0" fillId="12" borderId="0" xfId="0" applyNumberFormat="1" applyFont="1" applyFill="1" applyBorder="1" applyAlignment="1" applyProtection="1">
      <alignment horizontal="right"/>
    </xf>
    <xf numFmtId="0" fontId="50" fillId="12" borderId="0" xfId="0" applyFont="1" applyFill="1" applyBorder="1" applyProtection="1"/>
    <xf numFmtId="164" fontId="5" fillId="12" borderId="0" xfId="0" applyNumberFormat="1" applyFont="1" applyFill="1" applyBorder="1" applyAlignment="1" applyProtection="1">
      <alignment horizontal="left" vertical="center" wrapText="1"/>
    </xf>
    <xf numFmtId="0" fontId="3" fillId="12" borderId="0" xfId="0" applyFont="1" applyFill="1" applyBorder="1" applyAlignment="1" applyProtection="1">
      <alignment horizontal="center" vertical="center" wrapText="1"/>
    </xf>
    <xf numFmtId="0" fontId="0" fillId="12" borderId="0" xfId="0" applyFill="1" applyBorder="1" applyProtection="1"/>
    <xf numFmtId="0" fontId="49" fillId="12" borderId="31" xfId="0" applyFont="1" applyFill="1" applyBorder="1" applyAlignment="1" applyProtection="1">
      <alignment vertical="center"/>
    </xf>
    <xf numFmtId="164" fontId="20" fillId="12" borderId="0" xfId="0" applyNumberFormat="1" applyFont="1" applyFill="1" applyBorder="1" applyAlignment="1" applyProtection="1">
      <alignment horizontal="center" vertical="center" wrapText="1"/>
    </xf>
    <xf numFmtId="0" fontId="3" fillId="12" borderId="0" xfId="0" applyFont="1" applyFill="1" applyBorder="1" applyAlignment="1" applyProtection="1">
      <alignment horizontal="left" vertical="center"/>
    </xf>
    <xf numFmtId="164" fontId="58" fillId="12" borderId="0" xfId="0" applyNumberFormat="1" applyFont="1" applyFill="1" applyBorder="1" applyAlignment="1" applyProtection="1">
      <alignment horizontal="right" vertical="center"/>
    </xf>
    <xf numFmtId="0" fontId="0" fillId="12" borderId="0" xfId="0" quotePrefix="1" applyFill="1" applyBorder="1" applyAlignment="1" applyProtection="1">
      <alignment horizontal="center" vertical="center"/>
    </xf>
    <xf numFmtId="0" fontId="3" fillId="12" borderId="32" xfId="0" applyFont="1" applyFill="1" applyBorder="1" applyAlignment="1" applyProtection="1">
      <alignment horizontal="left" vertical="center" wrapText="1"/>
    </xf>
    <xf numFmtId="0" fontId="3" fillId="12" borderId="3" xfId="0" applyFont="1" applyFill="1" applyBorder="1" applyAlignment="1" applyProtection="1">
      <alignment horizontal="left" vertical="center" wrapText="1"/>
    </xf>
    <xf numFmtId="0" fontId="6" fillId="12" borderId="3" xfId="0" applyFont="1" applyFill="1" applyBorder="1" applyAlignment="1" applyProtection="1">
      <alignment horizontal="right" vertical="center"/>
    </xf>
    <xf numFmtId="0" fontId="6" fillId="12" borderId="3" xfId="0" applyFont="1" applyFill="1" applyBorder="1" applyAlignment="1" applyProtection="1">
      <alignment horizontal="center" vertical="center"/>
    </xf>
    <xf numFmtId="164" fontId="5" fillId="12" borderId="3" xfId="0" applyNumberFormat="1" applyFont="1" applyFill="1" applyBorder="1" applyAlignment="1" applyProtection="1">
      <alignment horizontal="left" vertical="center" wrapText="1"/>
    </xf>
    <xf numFmtId="0" fontId="6" fillId="12" borderId="3" xfId="0" applyFont="1" applyFill="1" applyBorder="1" applyAlignment="1" applyProtection="1">
      <alignment vertical="center"/>
    </xf>
    <xf numFmtId="0" fontId="6" fillId="12" borderId="4" xfId="0" applyFont="1" applyFill="1" applyBorder="1" applyAlignment="1" applyProtection="1">
      <alignment vertical="center"/>
    </xf>
    <xf numFmtId="0" fontId="6" fillId="12" borderId="58" xfId="0" applyFont="1" applyFill="1" applyBorder="1" applyAlignment="1" applyProtection="1">
      <alignment vertical="center"/>
    </xf>
    <xf numFmtId="164" fontId="8" fillId="12" borderId="0" xfId="0" applyNumberFormat="1" applyFont="1" applyFill="1" applyBorder="1" applyAlignment="1" applyProtection="1">
      <alignment horizontal="left" vertical="center" wrapText="1"/>
    </xf>
    <xf numFmtId="0" fontId="0" fillId="12" borderId="0" xfId="0" quotePrefix="1" applyFont="1" applyFill="1" applyBorder="1" applyAlignment="1" applyProtection="1">
      <alignment horizontal="center" vertical="center"/>
    </xf>
    <xf numFmtId="0" fontId="0" fillId="12" borderId="0" xfId="0" applyFont="1" applyFill="1" applyBorder="1" applyProtection="1"/>
    <xf numFmtId="0" fontId="8" fillId="9" borderId="0" xfId="0" applyFont="1" applyFill="1" applyBorder="1" applyAlignment="1" applyProtection="1">
      <alignment horizontal="left" vertical="center"/>
    </xf>
    <xf numFmtId="0" fontId="3" fillId="12" borderId="0" xfId="0" applyFont="1" applyFill="1" applyBorder="1" applyAlignment="1" applyProtection="1">
      <alignment vertical="center"/>
    </xf>
    <xf numFmtId="0" fontId="52" fillId="12" borderId="0" xfId="0" applyFont="1" applyFill="1" applyBorder="1" applyProtection="1"/>
    <xf numFmtId="0" fontId="6" fillId="12" borderId="0" xfId="0" applyFont="1" applyFill="1" applyBorder="1" applyAlignment="1" applyProtection="1">
      <alignment horizontal="center" vertical="center"/>
      <protection locked="0"/>
    </xf>
    <xf numFmtId="0" fontId="0" fillId="12" borderId="0" xfId="0" applyFont="1" applyFill="1" applyBorder="1" applyAlignment="1" applyProtection="1">
      <alignment vertical="center"/>
      <protection locked="0"/>
    </xf>
    <xf numFmtId="0" fontId="0" fillId="12" borderId="0" xfId="0" applyFill="1" applyBorder="1" applyAlignment="1" applyProtection="1">
      <alignment vertical="center"/>
      <protection locked="0"/>
    </xf>
    <xf numFmtId="0" fontId="2" fillId="0" borderId="0" xfId="0" applyFont="1" applyFill="1" applyAlignment="1" applyProtection="1">
      <alignment vertical="top" wrapText="1"/>
    </xf>
    <xf numFmtId="0" fontId="65" fillId="0" borderId="0" xfId="0" applyFont="1" applyFill="1" applyAlignment="1" applyProtection="1">
      <alignment horizontal="center" vertical="center" wrapText="1"/>
    </xf>
    <xf numFmtId="0" fontId="45" fillId="0" borderId="0" xfId="0" applyFont="1" applyAlignment="1" applyProtection="1">
      <alignment vertical="center" wrapText="1"/>
    </xf>
    <xf numFmtId="0" fontId="45" fillId="0" borderId="0" xfId="0" applyFont="1" applyAlignment="1" applyProtection="1">
      <alignment vertical="center"/>
    </xf>
    <xf numFmtId="0" fontId="0" fillId="12" borderId="0" xfId="0" applyFont="1" applyFill="1" applyAlignment="1" applyProtection="1">
      <alignment vertical="top" wrapText="1" shrinkToFit="1"/>
    </xf>
    <xf numFmtId="0" fontId="74" fillId="0" borderId="0" xfId="0" applyFont="1" applyFill="1" applyAlignment="1" applyProtection="1">
      <alignment vertical="top" wrapText="1" shrinkToFit="1"/>
      <protection locked="0"/>
    </xf>
    <xf numFmtId="0" fontId="0" fillId="12" borderId="0" xfId="0" applyNumberFormat="1" applyFill="1" applyAlignment="1" applyProtection="1">
      <alignment vertical="top" wrapText="1" shrinkToFit="1"/>
    </xf>
    <xf numFmtId="0" fontId="0" fillId="12" borderId="0" xfId="0" quotePrefix="1" applyNumberFormat="1" applyFont="1" applyFill="1" applyAlignment="1" applyProtection="1">
      <alignment vertical="top"/>
    </xf>
    <xf numFmtId="0" fontId="0" fillId="12" borderId="0" xfId="0" applyFont="1" applyFill="1" applyBorder="1" applyAlignment="1" applyProtection="1">
      <alignment vertical="top" wrapText="1"/>
    </xf>
    <xf numFmtId="0" fontId="0" fillId="0" borderId="0" xfId="0" applyFont="1" applyAlignment="1" applyProtection="1">
      <alignment vertical="top"/>
    </xf>
    <xf numFmtId="0" fontId="0" fillId="12" borderId="0" xfId="0" applyNumberFormat="1" applyFont="1" applyFill="1" applyAlignment="1" applyProtection="1">
      <alignment vertical="top"/>
    </xf>
    <xf numFmtId="0" fontId="0" fillId="12" borderId="0" xfId="0" applyNumberFormat="1" applyFont="1" applyFill="1" applyBorder="1" applyAlignment="1" applyProtection="1">
      <alignment vertical="top"/>
    </xf>
    <xf numFmtId="0" fontId="0" fillId="0" borderId="0" xfId="0" applyFont="1" applyAlignment="1" applyProtection="1">
      <alignment vertical="top" wrapText="1"/>
    </xf>
    <xf numFmtId="0" fontId="7" fillId="17" borderId="0" xfId="0" applyFont="1" applyFill="1" applyAlignment="1">
      <alignment wrapText="1"/>
    </xf>
    <xf numFmtId="171" fontId="7" fillId="17" borderId="0" xfId="0" applyNumberFormat="1" applyFont="1" applyFill="1" applyAlignment="1">
      <alignment wrapText="1"/>
    </xf>
    <xf numFmtId="0" fontId="75" fillId="17" borderId="0" xfId="0" applyFont="1" applyFill="1" applyAlignment="1">
      <alignment wrapText="1"/>
    </xf>
    <xf numFmtId="172" fontId="75" fillId="17" borderId="0" xfId="4" applyNumberFormat="1" applyFont="1" applyFill="1" applyAlignment="1">
      <alignment wrapText="1"/>
    </xf>
    <xf numFmtId="0" fontId="7" fillId="17" borderId="0" xfId="0" applyFont="1" applyFill="1" applyBorder="1" applyAlignment="1">
      <alignment wrapText="1"/>
    </xf>
    <xf numFmtId="0" fontId="7" fillId="17" borderId="0" xfId="0" applyFont="1" applyFill="1" applyBorder="1" applyAlignment="1">
      <alignment horizontal="centerContinuous" wrapText="1"/>
    </xf>
    <xf numFmtId="0" fontId="34" fillId="17" borderId="0" xfId="0" applyFont="1" applyFill="1" applyBorder="1" applyAlignment="1">
      <alignment horizontal="left" wrapText="1"/>
    </xf>
    <xf numFmtId="0" fontId="34" fillId="17" borderId="30" xfId="0" applyFont="1" applyFill="1" applyBorder="1" applyAlignment="1">
      <alignment horizontal="center" wrapText="1"/>
    </xf>
    <xf numFmtId="0" fontId="34" fillId="17" borderId="24" xfId="0" applyFont="1" applyFill="1" applyBorder="1" applyAlignment="1">
      <alignment horizontal="center" wrapText="1"/>
    </xf>
    <xf numFmtId="0" fontId="7" fillId="17" borderId="30" xfId="0" applyFont="1" applyFill="1" applyBorder="1" applyAlignment="1">
      <alignment horizontal="centerContinuous" wrapText="1"/>
    </xf>
    <xf numFmtId="172" fontId="7" fillId="17" borderId="30" xfId="4" applyNumberFormat="1" applyFont="1" applyFill="1" applyBorder="1" applyAlignment="1">
      <alignment horizontal="centerContinuous" wrapText="1"/>
    </xf>
    <xf numFmtId="0" fontId="7" fillId="17" borderId="58" xfId="0" applyFont="1" applyFill="1" applyBorder="1" applyAlignment="1">
      <alignment wrapText="1"/>
    </xf>
    <xf numFmtId="0" fontId="7" fillId="17" borderId="0" xfId="0" applyFont="1" applyFill="1" applyBorder="1" applyAlignment="1"/>
    <xf numFmtId="0" fontId="75" fillId="17" borderId="0" xfId="0" applyFont="1" applyFill="1" applyBorder="1" applyAlignment="1">
      <alignment horizontal="centerContinuous"/>
    </xf>
    <xf numFmtId="0" fontId="7" fillId="17" borderId="31" xfId="0" applyFont="1" applyFill="1" applyBorder="1" applyAlignment="1"/>
    <xf numFmtId="0" fontId="75" fillId="17" borderId="1" xfId="0" applyFont="1" applyFill="1" applyBorder="1" applyAlignment="1">
      <alignment horizontal="center" wrapText="1"/>
    </xf>
    <xf numFmtId="0" fontId="7" fillId="17" borderId="10" xfId="0" applyFont="1" applyFill="1" applyBorder="1" applyAlignment="1">
      <alignment wrapText="1"/>
    </xf>
    <xf numFmtId="0" fontId="34" fillId="17" borderId="1" xfId="0" applyFont="1" applyFill="1" applyBorder="1" applyAlignment="1">
      <alignment horizontal="center" wrapText="1"/>
    </xf>
    <xf numFmtId="171" fontId="75" fillId="17" borderId="1" xfId="0" applyNumberFormat="1" applyFont="1" applyFill="1" applyBorder="1" applyAlignment="1">
      <alignment horizontal="center" wrapText="1"/>
    </xf>
    <xf numFmtId="0" fontId="7" fillId="17" borderId="10" xfId="0" applyFont="1" applyFill="1" applyBorder="1" applyAlignment="1">
      <alignment horizontal="centerContinuous" wrapText="1"/>
    </xf>
    <xf numFmtId="172" fontId="7" fillId="17" borderId="0" xfId="4" applyNumberFormat="1" applyFont="1" applyFill="1" applyBorder="1" applyAlignment="1">
      <alignment horizontal="centerContinuous" wrapText="1"/>
    </xf>
    <xf numFmtId="0" fontId="7" fillId="17" borderId="3" xfId="0" applyFont="1" applyFill="1" applyBorder="1" applyAlignment="1">
      <alignment wrapText="1"/>
    </xf>
    <xf numFmtId="0" fontId="7" fillId="17" borderId="3" xfId="0" applyFont="1" applyFill="1" applyBorder="1" applyAlignment="1"/>
    <xf numFmtId="0" fontId="75" fillId="17" borderId="3" xfId="0" applyFont="1" applyFill="1" applyBorder="1" applyAlignment="1">
      <alignment horizontal="centerContinuous" wrapText="1"/>
    </xf>
    <xf numFmtId="0" fontId="7" fillId="17" borderId="4" xfId="0" applyFont="1" applyFill="1" applyBorder="1" applyAlignment="1">
      <alignment wrapText="1"/>
    </xf>
    <xf numFmtId="10" fontId="75" fillId="17" borderId="1" xfId="0" applyNumberFormat="1" applyFont="1" applyFill="1" applyBorder="1" applyProtection="1">
      <protection locked="0"/>
    </xf>
    <xf numFmtId="0" fontId="75" fillId="17" borderId="9" xfId="0" applyFont="1" applyFill="1" applyBorder="1" applyAlignment="1">
      <alignment horizontal="centerContinuous" wrapText="1"/>
    </xf>
    <xf numFmtId="173" fontId="75" fillId="17" borderId="1" xfId="0" applyNumberFormat="1" applyFont="1" applyFill="1" applyBorder="1" applyAlignment="1" applyProtection="1">
      <alignment horizontal="right" wrapText="1"/>
      <protection locked="0"/>
    </xf>
    <xf numFmtId="0" fontId="7" fillId="17" borderId="3" xfId="0" applyFont="1" applyFill="1" applyBorder="1" applyAlignment="1">
      <alignment horizontal="centerContinuous" wrapText="1"/>
    </xf>
    <xf numFmtId="10" fontId="75" fillId="18" borderId="1" xfId="2" applyNumberFormat="1" applyFont="1" applyFill="1" applyBorder="1" applyAlignment="1" applyProtection="1">
      <alignment horizontal="right"/>
    </xf>
    <xf numFmtId="0" fontId="7" fillId="17" borderId="4" xfId="0" applyFont="1" applyFill="1" applyBorder="1" applyAlignment="1" applyProtection="1">
      <alignment horizontal="centerContinuous" wrapText="1"/>
      <protection locked="0"/>
    </xf>
    <xf numFmtId="173" fontId="75" fillId="18" borderId="9" xfId="0" applyNumberFormat="1" applyFont="1" applyFill="1" applyBorder="1" applyAlignment="1">
      <alignment horizontal="right"/>
    </xf>
    <xf numFmtId="172" fontId="7" fillId="17" borderId="3" xfId="4" applyNumberFormat="1" applyFont="1" applyFill="1" applyBorder="1" applyAlignment="1">
      <alignment horizontal="centerContinuous" wrapText="1"/>
    </xf>
    <xf numFmtId="174" fontId="75" fillId="17" borderId="1" xfId="3" applyNumberFormat="1" applyFont="1" applyFill="1" applyBorder="1" applyAlignment="1"/>
    <xf numFmtId="174" fontId="75" fillId="17" borderId="1" xfId="3" applyNumberFormat="1" applyFont="1" applyFill="1" applyBorder="1" applyAlignment="1">
      <alignment horizontal="center" wrapText="1"/>
    </xf>
    <xf numFmtId="174" fontId="75" fillId="17" borderId="8" xfId="3" applyNumberFormat="1" applyFont="1" applyFill="1" applyBorder="1" applyAlignment="1">
      <alignment horizontal="center" wrapText="1"/>
    </xf>
    <xf numFmtId="174" fontId="0" fillId="17" borderId="1" xfId="3" applyNumberFormat="1" applyFont="1" applyFill="1" applyBorder="1" applyAlignment="1"/>
    <xf numFmtId="174" fontId="7" fillId="17" borderId="1" xfId="3" applyNumberFormat="1" applyFont="1" applyFill="1" applyBorder="1" applyAlignment="1">
      <alignment wrapText="1"/>
    </xf>
    <xf numFmtId="41" fontId="7" fillId="17" borderId="1" xfId="3" applyNumberFormat="1" applyFont="1" applyFill="1" applyBorder="1" applyAlignment="1" applyProtection="1">
      <alignment wrapText="1"/>
      <protection locked="0"/>
    </xf>
    <xf numFmtId="172" fontId="7" fillId="17" borderId="1" xfId="4" applyNumberFormat="1" applyFont="1" applyFill="1" applyBorder="1" applyAlignment="1" applyProtection="1">
      <alignment wrapText="1"/>
      <protection locked="0"/>
    </xf>
    <xf numFmtId="175" fontId="7" fillId="18" borderId="1" xfId="4" applyNumberFormat="1" applyFont="1" applyFill="1" applyBorder="1" applyAlignment="1">
      <alignment wrapText="1"/>
    </xf>
    <xf numFmtId="44" fontId="7" fillId="17" borderId="1" xfId="4" applyNumberFormat="1" applyFont="1" applyFill="1" applyBorder="1" applyAlignment="1" applyProtection="1">
      <alignment wrapText="1"/>
      <protection locked="0"/>
    </xf>
    <xf numFmtId="42" fontId="7" fillId="18" borderId="1" xfId="4" applyNumberFormat="1" applyFont="1" applyFill="1" applyBorder="1" applyAlignment="1">
      <alignment wrapText="1"/>
    </xf>
    <xf numFmtId="174" fontId="7" fillId="17" borderId="1" xfId="3" applyNumberFormat="1" applyFont="1" applyFill="1" applyBorder="1" applyAlignment="1" applyProtection="1">
      <alignment wrapText="1"/>
      <protection locked="0"/>
    </xf>
    <xf numFmtId="41" fontId="7" fillId="18" borderId="1" xfId="3" applyNumberFormat="1" applyFont="1" applyFill="1" applyBorder="1" applyAlignment="1">
      <alignment wrapText="1"/>
    </xf>
    <xf numFmtId="43" fontId="7" fillId="17" borderId="1" xfId="3" applyNumberFormat="1" applyFont="1" applyFill="1" applyBorder="1" applyAlignment="1" applyProtection="1">
      <alignment wrapText="1"/>
      <protection locked="0"/>
    </xf>
    <xf numFmtId="41" fontId="0" fillId="17" borderId="1" xfId="3" applyNumberFormat="1" applyFont="1" applyFill="1" applyBorder="1" applyAlignment="1"/>
    <xf numFmtId="41" fontId="7" fillId="17" borderId="10" xfId="3" applyNumberFormat="1" applyFont="1" applyFill="1" applyBorder="1" applyAlignment="1" applyProtection="1">
      <alignment wrapText="1"/>
      <protection locked="0"/>
    </xf>
    <xf numFmtId="174" fontId="7" fillId="17" borderId="10" xfId="3" applyNumberFormat="1" applyFont="1" applyFill="1" applyBorder="1" applyAlignment="1" applyProtection="1">
      <alignment wrapText="1"/>
      <protection locked="0"/>
    </xf>
    <xf numFmtId="0" fontId="75" fillId="17" borderId="6" xfId="0" applyFont="1" applyFill="1" applyBorder="1" applyAlignment="1"/>
    <xf numFmtId="174" fontId="7" fillId="17" borderId="7" xfId="3" applyNumberFormat="1" applyFont="1" applyFill="1" applyBorder="1" applyAlignment="1"/>
    <xf numFmtId="174" fontId="7" fillId="17" borderId="8" xfId="3" applyNumberFormat="1" applyFont="1" applyFill="1" applyBorder="1" applyAlignment="1"/>
    <xf numFmtId="41" fontId="7" fillId="18" borderId="8" xfId="3" applyNumberFormat="1" applyFont="1" applyFill="1" applyBorder="1" applyAlignment="1">
      <alignment wrapText="1"/>
    </xf>
    <xf numFmtId="41" fontId="0" fillId="17" borderId="7" xfId="3" applyNumberFormat="1" applyFont="1" applyFill="1" applyBorder="1" applyAlignment="1"/>
    <xf numFmtId="0" fontId="75" fillId="17" borderId="0" xfId="0" applyFont="1" applyFill="1" applyBorder="1" applyAlignment="1">
      <alignment wrapText="1"/>
    </xf>
    <xf numFmtId="165" fontId="75" fillId="17" borderId="0" xfId="0" applyNumberFormat="1" applyFont="1" applyFill="1" applyBorder="1" applyAlignment="1">
      <alignment wrapText="1"/>
    </xf>
    <xf numFmtId="173" fontId="75" fillId="17" borderId="0" xfId="0" applyNumberFormat="1" applyFont="1" applyFill="1" applyBorder="1" applyAlignment="1">
      <alignment wrapText="1"/>
    </xf>
    <xf numFmtId="173" fontId="7" fillId="17" borderId="0" xfId="0" applyNumberFormat="1" applyFont="1" applyFill="1" applyBorder="1" applyAlignment="1">
      <alignment wrapText="1"/>
    </xf>
    <xf numFmtId="0" fontId="7" fillId="0" borderId="30" xfId="0" applyFont="1" applyFill="1" applyBorder="1" applyAlignment="1">
      <alignment wrapText="1"/>
    </xf>
    <xf numFmtId="0" fontId="0" fillId="17" borderId="30" xfId="0" applyFill="1" applyBorder="1" applyAlignment="1"/>
    <xf numFmtId="0" fontId="7" fillId="17" borderId="30" xfId="0" applyFont="1" applyFill="1" applyBorder="1" applyAlignment="1">
      <alignment wrapText="1"/>
    </xf>
    <xf numFmtId="0" fontId="75" fillId="17" borderId="24" xfId="0" applyFont="1" applyFill="1" applyBorder="1" applyAlignment="1"/>
    <xf numFmtId="0" fontId="75" fillId="17" borderId="8" xfId="0" applyFont="1" applyFill="1" applyBorder="1" applyAlignment="1">
      <alignment horizontal="center" wrapText="1"/>
    </xf>
    <xf numFmtId="0" fontId="0" fillId="17" borderId="30" xfId="0" applyFill="1" applyBorder="1" applyAlignment="1">
      <alignment horizontal="center"/>
    </xf>
    <xf numFmtId="171" fontId="7" fillId="17" borderId="57" xfId="0" applyNumberFormat="1" applyFont="1" applyFill="1" applyBorder="1" applyAlignment="1">
      <alignment horizontal="center" wrapText="1"/>
    </xf>
    <xf numFmtId="0" fontId="75" fillId="17" borderId="24" xfId="0" applyFont="1" applyFill="1" applyBorder="1" applyAlignment="1">
      <alignment horizontal="center"/>
    </xf>
    <xf numFmtId="0" fontId="0" fillId="17" borderId="10" xfId="0" applyFill="1" applyBorder="1" applyAlignment="1"/>
    <xf numFmtId="0" fontId="0" fillId="17" borderId="6" xfId="0" applyFill="1" applyBorder="1" applyAlignment="1" applyProtection="1">
      <protection locked="0"/>
    </xf>
    <xf numFmtId="0" fontId="7" fillId="17" borderId="6" xfId="0" applyFont="1" applyFill="1" applyBorder="1" applyAlignment="1" applyProtection="1">
      <alignment wrapText="1"/>
      <protection locked="0"/>
    </xf>
    <xf numFmtId="0" fontId="0" fillId="17" borderId="8" xfId="0" applyFill="1" applyBorder="1" applyAlignment="1" applyProtection="1">
      <protection locked="0"/>
    </xf>
    <xf numFmtId="175" fontId="7" fillId="17" borderId="8" xfId="4" applyNumberFormat="1" applyFont="1" applyFill="1" applyBorder="1" applyAlignment="1" applyProtection="1">
      <alignment wrapText="1"/>
      <protection locked="0"/>
    </xf>
    <xf numFmtId="0" fontId="0" fillId="17" borderId="0" xfId="0" applyFill="1" applyBorder="1" applyAlignment="1"/>
    <xf numFmtId="171" fontId="7" fillId="17" borderId="58" xfId="0" applyNumberFormat="1" applyFont="1" applyFill="1" applyBorder="1" applyAlignment="1">
      <alignment wrapText="1"/>
    </xf>
    <xf numFmtId="0" fontId="0" fillId="17" borderId="31" xfId="0" applyFill="1" applyBorder="1" applyAlignment="1"/>
    <xf numFmtId="0" fontId="0" fillId="17" borderId="22" xfId="0" applyFill="1" applyBorder="1" applyAlignment="1"/>
    <xf numFmtId="10" fontId="7" fillId="17" borderId="8" xfId="2" applyNumberFormat="1" applyFont="1" applyFill="1" applyBorder="1" applyAlignment="1" applyProtection="1">
      <alignment wrapText="1"/>
      <protection locked="0"/>
    </xf>
    <xf numFmtId="0" fontId="0" fillId="17" borderId="3" xfId="0" applyFill="1" applyBorder="1" applyAlignment="1"/>
    <xf numFmtId="0" fontId="0" fillId="17" borderId="4" xfId="0" applyFill="1" applyBorder="1" applyAlignment="1"/>
    <xf numFmtId="172" fontId="75" fillId="18" borderId="8" xfId="4" applyNumberFormat="1" applyFont="1" applyFill="1" applyBorder="1" applyAlignment="1">
      <alignment wrapText="1"/>
    </xf>
    <xf numFmtId="171" fontId="7" fillId="17" borderId="32" xfId="0" applyNumberFormat="1" applyFont="1" applyFill="1" applyBorder="1" applyAlignment="1">
      <alignment wrapText="1"/>
    </xf>
    <xf numFmtId="0" fontId="0" fillId="17" borderId="32" xfId="0" applyFill="1" applyBorder="1" applyAlignment="1"/>
    <xf numFmtId="0" fontId="7" fillId="17" borderId="24" xfId="0" applyFont="1" applyFill="1" applyBorder="1" applyAlignment="1">
      <alignment wrapText="1"/>
    </xf>
    <xf numFmtId="0" fontId="0" fillId="17" borderId="10" xfId="0" applyFill="1" applyBorder="1" applyAlignment="1">
      <alignment horizontal="center"/>
    </xf>
    <xf numFmtId="0" fontId="75" fillId="17" borderId="30" xfId="0" applyFont="1" applyFill="1" applyBorder="1" applyAlignment="1">
      <alignment horizontal="center"/>
    </xf>
    <xf numFmtId="172" fontId="7" fillId="17" borderId="30" xfId="4" applyNumberFormat="1" applyFont="1" applyFill="1" applyBorder="1" applyAlignment="1">
      <alignment wrapText="1"/>
    </xf>
    <xf numFmtId="173" fontId="75" fillId="17" borderId="1" xfId="0" applyNumberFormat="1" applyFont="1" applyFill="1" applyBorder="1" applyAlignment="1">
      <alignment horizontal="center" wrapText="1"/>
    </xf>
    <xf numFmtId="0" fontId="7" fillId="17" borderId="31" xfId="0" applyFont="1" applyFill="1" applyBorder="1" applyAlignment="1">
      <alignment wrapText="1"/>
    </xf>
    <xf numFmtId="176" fontId="7" fillId="18" borderId="1" xfId="3" applyNumberFormat="1" applyFont="1" applyFill="1" applyBorder="1" applyAlignment="1">
      <alignment wrapText="1"/>
    </xf>
    <xf numFmtId="0" fontId="7" fillId="17" borderId="22" xfId="0" applyFont="1" applyFill="1" applyBorder="1" applyAlignment="1">
      <alignment wrapText="1"/>
    </xf>
    <xf numFmtId="172" fontId="7" fillId="17" borderId="0" xfId="4" applyNumberFormat="1" applyFont="1" applyFill="1" applyBorder="1" applyAlignment="1">
      <alignment wrapText="1"/>
    </xf>
    <xf numFmtId="172" fontId="7" fillId="17" borderId="0" xfId="4" applyNumberFormat="1" applyFont="1" applyFill="1" applyBorder="1" applyAlignment="1">
      <alignment horizontal="right" wrapText="1"/>
    </xf>
    <xf numFmtId="165" fontId="7" fillId="17" borderId="3" xfId="0" applyNumberFormat="1" applyFont="1" applyFill="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175" fontId="0" fillId="18" borderId="1" xfId="4" applyNumberFormat="1" applyFont="1" applyFill="1" applyBorder="1" applyAlignment="1"/>
    <xf numFmtId="0" fontId="0" fillId="17" borderId="9" xfId="0" applyFill="1" applyBorder="1" applyAlignment="1">
      <alignment horizontal="center"/>
    </xf>
    <xf numFmtId="0" fontId="0" fillId="17" borderId="32" xfId="0" applyFill="1" applyBorder="1" applyAlignment="1">
      <alignment horizontal="center"/>
    </xf>
    <xf numFmtId="0" fontId="75" fillId="17" borderId="0" xfId="0" applyFont="1" applyFill="1" applyBorder="1" applyAlignment="1"/>
    <xf numFmtId="0" fontId="80" fillId="17" borderId="10" xfId="0" applyFont="1" applyFill="1" applyBorder="1" applyAlignment="1">
      <alignment horizontal="center" wrapText="1"/>
    </xf>
    <xf numFmtId="172" fontId="75" fillId="17" borderId="30" xfId="4" applyNumberFormat="1" applyFont="1" applyFill="1" applyBorder="1" applyAlignment="1"/>
    <xf numFmtId="0" fontId="80" fillId="17" borderId="1" xfId="0" applyFont="1" applyFill="1" applyBorder="1" applyAlignment="1">
      <alignment horizontal="center"/>
    </xf>
    <xf numFmtId="0" fontId="75" fillId="17" borderId="1" xfId="0" applyFont="1" applyFill="1" applyBorder="1" applyAlignment="1">
      <alignment horizontal="center"/>
    </xf>
    <xf numFmtId="0" fontId="80" fillId="17" borderId="22" xfId="0" applyFont="1" applyFill="1" applyBorder="1" applyAlignment="1">
      <alignment horizontal="center" wrapText="1"/>
    </xf>
    <xf numFmtId="0" fontId="0" fillId="17" borderId="1" xfId="0" applyFill="1" applyBorder="1" applyAlignment="1">
      <alignment horizontal="center"/>
    </xf>
    <xf numFmtId="42" fontId="7" fillId="17" borderId="1" xfId="4" applyNumberFormat="1" applyFont="1" applyFill="1" applyBorder="1" applyAlignment="1" applyProtection="1">
      <alignment wrapText="1"/>
      <protection locked="0"/>
    </xf>
    <xf numFmtId="3" fontId="7" fillId="17" borderId="1" xfId="0" applyNumberFormat="1" applyFont="1" applyFill="1" applyBorder="1" applyAlignment="1" applyProtection="1">
      <alignment wrapText="1"/>
      <protection locked="0"/>
    </xf>
    <xf numFmtId="175" fontId="7" fillId="18" borderId="7" xfId="4" applyNumberFormat="1" applyFont="1" applyFill="1" applyBorder="1" applyAlignment="1">
      <alignment wrapText="1"/>
    </xf>
    <xf numFmtId="173" fontId="75" fillId="17" borderId="22" xfId="0" applyNumberFormat="1" applyFont="1" applyFill="1" applyBorder="1" applyAlignment="1">
      <alignment wrapText="1"/>
    </xf>
    <xf numFmtId="42" fontId="7" fillId="17" borderId="8" xfId="4" applyNumberFormat="1" applyFont="1" applyFill="1" applyBorder="1" applyAlignment="1" applyProtection="1">
      <alignment wrapText="1"/>
      <protection locked="0"/>
    </xf>
    <xf numFmtId="41" fontId="7" fillId="17" borderId="1" xfId="4" applyNumberFormat="1" applyFont="1" applyFill="1" applyBorder="1" applyAlignment="1" applyProtection="1">
      <alignment wrapText="1"/>
      <protection locked="0"/>
    </xf>
    <xf numFmtId="41" fontId="7" fillId="18" borderId="7" xfId="3" applyNumberFormat="1" applyFont="1" applyFill="1" applyBorder="1" applyAlignment="1">
      <alignment wrapText="1"/>
    </xf>
    <xf numFmtId="41" fontId="7" fillId="17" borderId="8" xfId="3" applyNumberFormat="1" applyFont="1" applyFill="1" applyBorder="1" applyAlignment="1" applyProtection="1">
      <alignment wrapText="1"/>
      <protection locked="0"/>
    </xf>
    <xf numFmtId="0" fontId="75" fillId="17" borderId="6" xfId="0" applyFont="1" applyFill="1" applyBorder="1" applyAlignment="1" applyProtection="1">
      <protection locked="0"/>
    </xf>
    <xf numFmtId="3" fontId="75" fillId="17" borderId="6" xfId="0" applyNumberFormat="1" applyFont="1" applyFill="1" applyBorder="1" applyAlignment="1" applyProtection="1">
      <protection locked="0"/>
    </xf>
    <xf numFmtId="41" fontId="7" fillId="17" borderId="6" xfId="3" applyNumberFormat="1" applyFont="1" applyFill="1" applyBorder="1" applyAlignment="1" applyProtection="1">
      <protection locked="0"/>
    </xf>
    <xf numFmtId="0" fontId="7" fillId="17" borderId="6" xfId="0" applyFont="1" applyFill="1" applyBorder="1" applyAlignment="1" applyProtection="1">
      <protection locked="0"/>
    </xf>
    <xf numFmtId="41" fontId="7" fillId="17" borderId="6" xfId="3" applyNumberFormat="1" applyFont="1" applyFill="1" applyBorder="1" applyAlignment="1"/>
    <xf numFmtId="41" fontId="7" fillId="17" borderId="7" xfId="3" applyNumberFormat="1" applyFont="1" applyFill="1" applyBorder="1" applyAlignment="1" applyProtection="1">
      <protection locked="0"/>
    </xf>
    <xf numFmtId="41" fontId="7" fillId="17" borderId="6" xfId="0" applyNumberFormat="1" applyFont="1" applyFill="1" applyBorder="1" applyAlignment="1" applyProtection="1">
      <protection locked="0"/>
    </xf>
    <xf numFmtId="41" fontId="7" fillId="17" borderId="8" xfId="3" applyNumberFormat="1" applyFont="1" applyFill="1" applyBorder="1" applyAlignment="1"/>
    <xf numFmtId="37" fontId="7" fillId="17" borderId="1" xfId="4" applyNumberFormat="1" applyFont="1" applyFill="1" applyBorder="1" applyAlignment="1" applyProtection="1">
      <alignment wrapText="1"/>
      <protection locked="0"/>
    </xf>
    <xf numFmtId="41" fontId="7" fillId="17" borderId="24" xfId="3" applyNumberFormat="1" applyFont="1" applyFill="1" applyBorder="1" applyAlignment="1" applyProtection="1">
      <alignment wrapText="1"/>
      <protection locked="0"/>
    </xf>
    <xf numFmtId="41" fontId="7" fillId="17" borderId="10" xfId="4" applyNumberFormat="1" applyFont="1" applyFill="1" applyBorder="1" applyAlignment="1" applyProtection="1">
      <alignment wrapText="1"/>
      <protection locked="0"/>
    </xf>
    <xf numFmtId="173" fontId="75" fillId="17" borderId="32" xfId="0" applyNumberFormat="1" applyFont="1" applyFill="1" applyBorder="1" applyAlignment="1">
      <alignment wrapText="1"/>
    </xf>
    <xf numFmtId="43" fontId="75" fillId="17" borderId="7" xfId="3" applyNumberFormat="1" applyFont="1" applyFill="1" applyBorder="1" applyAlignment="1" applyProtection="1">
      <alignment wrapText="1"/>
      <protection locked="0"/>
    </xf>
    <xf numFmtId="43" fontId="75" fillId="17" borderId="8" xfId="0" applyNumberFormat="1" applyFont="1" applyFill="1" applyBorder="1" applyAlignment="1" applyProtection="1">
      <alignment wrapText="1"/>
      <protection locked="0"/>
    </xf>
    <xf numFmtId="175" fontId="7" fillId="18" borderId="8" xfId="4" applyNumberFormat="1" applyFont="1" applyFill="1" applyBorder="1" applyAlignment="1">
      <alignment wrapText="1"/>
    </xf>
    <xf numFmtId="0" fontId="80" fillId="17" borderId="1" xfId="0" applyFont="1" applyFill="1" applyBorder="1" applyAlignment="1"/>
    <xf numFmtId="176" fontId="7" fillId="17" borderId="1" xfId="3" applyNumberFormat="1" applyFont="1" applyFill="1" applyBorder="1" applyAlignment="1" applyProtection="1">
      <alignment wrapText="1"/>
      <protection locked="0"/>
    </xf>
    <xf numFmtId="41" fontId="7" fillId="18" borderId="1" xfId="4" applyNumberFormat="1" applyFont="1" applyFill="1" applyBorder="1" applyAlignment="1">
      <alignment wrapText="1"/>
    </xf>
    <xf numFmtId="0" fontId="75" fillId="17" borderId="30" xfId="0" applyFont="1" applyFill="1" applyBorder="1" applyAlignment="1" applyProtection="1">
      <protection locked="0"/>
    </xf>
    <xf numFmtId="0" fontId="0" fillId="17" borderId="30" xfId="0" applyFill="1" applyBorder="1" applyAlignment="1" applyProtection="1">
      <protection locked="0"/>
    </xf>
    <xf numFmtId="174" fontId="0" fillId="17" borderId="1" xfId="3" applyNumberFormat="1" applyFont="1" applyFill="1" applyBorder="1" applyAlignment="1" applyProtection="1">
      <protection locked="0"/>
    </xf>
    <xf numFmtId="41" fontId="0" fillId="17" borderId="1" xfId="3" applyNumberFormat="1" applyFont="1" applyFill="1" applyBorder="1" applyAlignment="1" applyProtection="1">
      <protection locked="0"/>
    </xf>
    <xf numFmtId="0" fontId="75" fillId="17" borderId="6" xfId="0" applyFont="1" applyFill="1" applyBorder="1" applyAlignment="1">
      <alignment horizontal="left"/>
    </xf>
    <xf numFmtId="0" fontId="0" fillId="17" borderId="6" xfId="0" applyFill="1" applyBorder="1" applyAlignment="1">
      <alignment horizontal="left"/>
    </xf>
    <xf numFmtId="175" fontId="75" fillId="18" borderId="1" xfId="4" applyNumberFormat="1" applyFont="1" applyFill="1" applyBorder="1" applyAlignment="1"/>
    <xf numFmtId="175" fontId="75" fillId="18" borderId="1" xfId="4" applyNumberFormat="1" applyFont="1" applyFill="1" applyBorder="1" applyAlignment="1">
      <alignment wrapText="1"/>
    </xf>
    <xf numFmtId="0" fontId="75" fillId="17" borderId="0" xfId="0" applyFont="1" applyFill="1" applyBorder="1" applyAlignment="1">
      <alignment horizontal="left" wrapText="1"/>
    </xf>
    <xf numFmtId="0" fontId="75" fillId="17" borderId="0" xfId="0" applyFont="1" applyFill="1" applyBorder="1" applyAlignment="1">
      <alignment horizontal="left"/>
    </xf>
    <xf numFmtId="0" fontId="0" fillId="17" borderId="0" xfId="0" applyFill="1" applyBorder="1" applyAlignment="1">
      <alignment horizontal="left"/>
    </xf>
    <xf numFmtId="165" fontId="75" fillId="17" borderId="0" xfId="0" applyNumberFormat="1" applyFont="1" applyFill="1" applyBorder="1" applyAlignment="1">
      <alignment horizontal="left"/>
    </xf>
    <xf numFmtId="173" fontId="75" fillId="17" borderId="0" xfId="0" applyNumberFormat="1" applyFont="1" applyFill="1" applyBorder="1" applyAlignment="1"/>
    <xf numFmtId="0" fontId="80" fillId="17" borderId="3" xfId="0" applyFont="1" applyFill="1" applyBorder="1" applyAlignment="1">
      <alignment horizontal="center"/>
    </xf>
    <xf numFmtId="0" fontId="75" fillId="17" borderId="3" xfId="0" applyFont="1" applyFill="1" applyBorder="1" applyAlignment="1">
      <alignment horizontal="center"/>
    </xf>
    <xf numFmtId="0" fontId="75" fillId="17" borderId="4" xfId="0" applyFont="1" applyFill="1" applyBorder="1" applyAlignment="1">
      <alignment horizontal="center"/>
    </xf>
    <xf numFmtId="173" fontId="7" fillId="17" borderId="6" xfId="0" applyNumberFormat="1" applyFont="1" applyFill="1" applyBorder="1" applyAlignment="1" applyProtection="1">
      <alignment wrapText="1"/>
      <protection locked="0"/>
    </xf>
    <xf numFmtId="165" fontId="7" fillId="17" borderId="6" xfId="0" applyNumberFormat="1" applyFont="1" applyFill="1" applyBorder="1" applyAlignment="1" applyProtection="1">
      <alignment wrapText="1"/>
      <protection locked="0"/>
    </xf>
    <xf numFmtId="173" fontId="7" fillId="17" borderId="8" xfId="0" applyNumberFormat="1" applyFont="1" applyFill="1" applyBorder="1" applyAlignment="1" applyProtection="1">
      <alignment wrapText="1"/>
      <protection locked="0"/>
    </xf>
    <xf numFmtId="44" fontId="7" fillId="17" borderId="8" xfId="0" applyNumberFormat="1" applyFont="1" applyFill="1" applyBorder="1" applyAlignment="1" applyProtection="1">
      <alignment wrapText="1"/>
      <protection locked="0"/>
    </xf>
    <xf numFmtId="44" fontId="7" fillId="17" borderId="1" xfId="0" applyNumberFormat="1" applyFont="1" applyFill="1" applyBorder="1" applyAlignment="1" applyProtection="1">
      <alignment wrapText="1"/>
      <protection locked="0"/>
    </xf>
    <xf numFmtId="176" fontId="0" fillId="17" borderId="0" xfId="0" applyNumberFormat="1" applyFill="1" applyBorder="1" applyAlignment="1"/>
    <xf numFmtId="0" fontId="75" fillId="17" borderId="0" xfId="0" applyFont="1" applyFill="1" applyBorder="1" applyAlignment="1" applyProtection="1">
      <protection locked="0"/>
    </xf>
    <xf numFmtId="173" fontId="7" fillId="17" borderId="0" xfId="0" applyNumberFormat="1" applyFont="1" applyFill="1" applyBorder="1" applyAlignment="1" applyProtection="1">
      <alignment wrapText="1"/>
      <protection locked="0"/>
    </xf>
    <xf numFmtId="165" fontId="7" fillId="17" borderId="0" xfId="0" applyNumberFormat="1" applyFont="1" applyFill="1" applyBorder="1" applyAlignment="1" applyProtection="1">
      <alignment wrapText="1"/>
      <protection locked="0"/>
    </xf>
    <xf numFmtId="173" fontId="7" fillId="17" borderId="31" xfId="0" applyNumberFormat="1" applyFont="1" applyFill="1" applyBorder="1" applyAlignment="1" applyProtection="1">
      <alignment wrapText="1"/>
      <protection locked="0"/>
    </xf>
    <xf numFmtId="43" fontId="7" fillId="17" borderId="8" xfId="0" applyNumberFormat="1" applyFont="1" applyFill="1" applyBorder="1" applyAlignment="1" applyProtection="1">
      <alignment wrapText="1"/>
      <protection locked="0"/>
    </xf>
    <xf numFmtId="43" fontId="7" fillId="17" borderId="1" xfId="0" applyNumberFormat="1" applyFont="1" applyFill="1" applyBorder="1" applyAlignment="1" applyProtection="1">
      <alignment wrapText="1"/>
      <protection locked="0"/>
    </xf>
    <xf numFmtId="173" fontId="7" fillId="17" borderId="30" xfId="0" applyNumberFormat="1" applyFont="1" applyFill="1" applyBorder="1" applyAlignment="1" applyProtection="1">
      <alignment wrapText="1"/>
      <protection locked="0"/>
    </xf>
    <xf numFmtId="165" fontId="7" fillId="17" borderId="30" xfId="0" applyNumberFormat="1" applyFont="1" applyFill="1" applyBorder="1" applyAlignment="1" applyProtection="1">
      <alignment wrapText="1"/>
      <protection locked="0"/>
    </xf>
    <xf numFmtId="173" fontId="7" fillId="17" borderId="24" xfId="0" applyNumberFormat="1" applyFont="1" applyFill="1" applyBorder="1" applyAlignment="1" applyProtection="1">
      <alignment wrapText="1"/>
      <protection locked="0"/>
    </xf>
    <xf numFmtId="0" fontId="80" fillId="17" borderId="1" xfId="0" applyFont="1" applyFill="1" applyBorder="1" applyAlignment="1" applyProtection="1">
      <alignment horizontal="center"/>
      <protection locked="0"/>
    </xf>
    <xf numFmtId="0" fontId="75" fillId="17" borderId="6" xfId="0" applyFont="1" applyFill="1" applyBorder="1" applyAlignment="1" applyProtection="1">
      <alignment horizontal="center"/>
      <protection locked="0"/>
    </xf>
    <xf numFmtId="0" fontId="75" fillId="17" borderId="1" xfId="0" applyFont="1" applyFill="1" applyBorder="1" applyAlignment="1" applyProtection="1">
      <alignment horizontal="center"/>
      <protection locked="0"/>
    </xf>
    <xf numFmtId="176" fontId="7" fillId="17" borderId="1" xfId="3" applyNumberFormat="1" applyFont="1" applyFill="1" applyBorder="1" applyAlignment="1">
      <alignment wrapText="1"/>
    </xf>
    <xf numFmtId="174" fontId="7" fillId="17" borderId="8" xfId="3" applyNumberFormat="1" applyFont="1" applyFill="1" applyBorder="1" applyAlignment="1" applyProtection="1">
      <alignment wrapText="1"/>
      <protection locked="0"/>
    </xf>
    <xf numFmtId="173" fontId="7" fillId="17" borderId="0" xfId="0" applyNumberFormat="1" applyFont="1" applyFill="1" applyBorder="1" applyAlignment="1" applyProtection="1">
      <protection locked="0"/>
    </xf>
    <xf numFmtId="165" fontId="7" fillId="17" borderId="0" xfId="0" applyNumberFormat="1" applyFont="1" applyFill="1" applyBorder="1" applyAlignment="1" applyProtection="1">
      <protection locked="0"/>
    </xf>
    <xf numFmtId="174" fontId="7" fillId="17" borderId="1" xfId="3" applyNumberFormat="1" applyFont="1" applyFill="1" applyBorder="1" applyAlignment="1" applyProtection="1">
      <protection locked="0"/>
    </xf>
    <xf numFmtId="0" fontId="7" fillId="17" borderId="1" xfId="0" applyFont="1" applyFill="1" applyBorder="1" applyAlignment="1" applyProtection="1">
      <protection locked="0"/>
    </xf>
    <xf numFmtId="3" fontId="7" fillId="17" borderId="10" xfId="0" applyNumberFormat="1" applyFont="1" applyFill="1" applyBorder="1" applyAlignment="1" applyProtection="1">
      <alignment wrapText="1"/>
      <protection locked="0"/>
    </xf>
    <xf numFmtId="0" fontId="75" fillId="17" borderId="7" xfId="0" applyFont="1" applyFill="1" applyBorder="1" applyAlignment="1" applyProtection="1">
      <alignment horizontal="left" wrapText="1"/>
      <protection locked="0"/>
    </xf>
    <xf numFmtId="0" fontId="75" fillId="17" borderId="6" xfId="0" applyFont="1" applyFill="1" applyBorder="1" applyAlignment="1" applyProtection="1">
      <alignment horizontal="left"/>
      <protection locked="0"/>
    </xf>
    <xf numFmtId="0" fontId="0" fillId="17" borderId="6" xfId="0" applyFill="1" applyBorder="1" applyAlignment="1" applyProtection="1">
      <alignment horizontal="left"/>
      <protection locked="0"/>
    </xf>
    <xf numFmtId="0" fontId="0" fillId="17" borderId="8" xfId="0" applyFill="1" applyBorder="1" applyAlignment="1" applyProtection="1">
      <alignment horizontal="left"/>
      <protection locked="0"/>
    </xf>
    <xf numFmtId="175" fontId="75" fillId="18" borderId="8" xfId="4" applyNumberFormat="1" applyFont="1" applyFill="1" applyBorder="1" applyAlignment="1">
      <alignment wrapText="1"/>
    </xf>
    <xf numFmtId="173" fontId="75" fillId="17" borderId="7" xfId="0" applyNumberFormat="1" applyFont="1" applyFill="1" applyBorder="1" applyAlignment="1" applyProtection="1">
      <alignment wrapText="1"/>
      <protection locked="0"/>
    </xf>
    <xf numFmtId="173" fontId="75" fillId="17" borderId="8" xfId="0" applyNumberFormat="1" applyFont="1" applyFill="1" applyBorder="1" applyAlignment="1" applyProtection="1">
      <alignment wrapText="1"/>
      <protection locked="0"/>
    </xf>
    <xf numFmtId="176" fontId="0" fillId="17" borderId="3" xfId="0" applyNumberFormat="1" applyFill="1" applyBorder="1" applyAlignment="1"/>
    <xf numFmtId="0" fontId="80" fillId="17" borderId="30" xfId="0" applyFont="1" applyFill="1" applyBorder="1" applyAlignment="1">
      <alignment horizontal="center"/>
    </xf>
    <xf numFmtId="0" fontId="80" fillId="17" borderId="0" xfId="0" applyFont="1" applyFill="1" applyBorder="1" applyAlignment="1">
      <alignment horizontal="center"/>
    </xf>
    <xf numFmtId="0" fontId="75" fillId="17" borderId="0" xfId="0" applyFont="1" applyFill="1" applyBorder="1" applyAlignment="1">
      <alignment horizontal="center"/>
    </xf>
    <xf numFmtId="0" fontId="75" fillId="17" borderId="31" xfId="0" applyFont="1" applyFill="1" applyBorder="1" applyAlignment="1">
      <alignment horizontal="center"/>
    </xf>
    <xf numFmtId="0" fontId="75" fillId="17" borderId="1" xfId="0" applyFont="1" applyFill="1" applyBorder="1" applyAlignment="1"/>
    <xf numFmtId="174" fontId="7" fillId="17" borderId="24" xfId="3" applyNumberFormat="1" applyFont="1" applyFill="1" applyBorder="1" applyAlignment="1" applyProtection="1">
      <alignment wrapText="1"/>
      <protection locked="0"/>
    </xf>
    <xf numFmtId="37" fontId="7" fillId="17" borderId="10" xfId="4" applyNumberFormat="1" applyFont="1" applyFill="1" applyBorder="1" applyAlignment="1" applyProtection="1">
      <alignment wrapText="1"/>
      <protection locked="0"/>
    </xf>
    <xf numFmtId="0" fontId="75" fillId="17" borderId="3" xfId="0" applyFont="1" applyFill="1" applyBorder="1" applyAlignment="1">
      <alignment horizontal="left"/>
    </xf>
    <xf numFmtId="0" fontId="0" fillId="17" borderId="3" xfId="0" applyFill="1" applyBorder="1" applyAlignment="1">
      <alignment horizontal="left"/>
    </xf>
    <xf numFmtId="0" fontId="0" fillId="17" borderId="8" xfId="0" applyFill="1" applyBorder="1" applyAlignment="1">
      <alignment horizontal="left"/>
    </xf>
    <xf numFmtId="175" fontId="75" fillId="18" borderId="8" xfId="4" applyNumberFormat="1" applyFont="1" applyFill="1" applyBorder="1" applyAlignment="1">
      <alignment horizontal="left"/>
    </xf>
    <xf numFmtId="174" fontId="75" fillId="17" borderId="7" xfId="3" applyNumberFormat="1" applyFont="1" applyFill="1" applyBorder="1" applyAlignment="1">
      <alignment wrapText="1"/>
    </xf>
    <xf numFmtId="173" fontId="75" fillId="17" borderId="8" xfId="0" applyNumberFormat="1" applyFont="1" applyFill="1" applyBorder="1" applyAlignment="1">
      <alignment wrapText="1"/>
    </xf>
    <xf numFmtId="0" fontId="80" fillId="17" borderId="30" xfId="0" applyFont="1" applyFill="1" applyBorder="1" applyAlignment="1" applyProtection="1">
      <alignment horizontal="center"/>
      <protection locked="0"/>
    </xf>
    <xf numFmtId="173" fontId="75" fillId="17" borderId="8" xfId="0" applyNumberFormat="1" applyFont="1" applyFill="1" applyBorder="1" applyAlignment="1">
      <alignment horizontal="center" wrapText="1"/>
    </xf>
    <xf numFmtId="0" fontId="80" fillId="17" borderId="3" xfId="0" applyFont="1" applyFill="1" applyBorder="1" applyAlignment="1" applyProtection="1">
      <alignment horizontal="center"/>
      <protection locked="0"/>
    </xf>
    <xf numFmtId="0" fontId="75" fillId="17" borderId="3" xfId="0" applyFont="1" applyFill="1" applyBorder="1" applyAlignment="1" applyProtection="1">
      <alignment horizontal="center"/>
      <protection locked="0"/>
    </xf>
    <xf numFmtId="0" fontId="75" fillId="17" borderId="4" xfId="0" applyFont="1" applyFill="1" applyBorder="1" applyAlignment="1" applyProtection="1">
      <alignment horizontal="center"/>
      <protection locked="0"/>
    </xf>
    <xf numFmtId="0" fontId="80" fillId="17" borderId="6" xfId="0" applyFont="1" applyFill="1" applyBorder="1" applyAlignment="1" applyProtection="1">
      <alignment horizontal="center"/>
      <protection locked="0"/>
    </xf>
    <xf numFmtId="0" fontId="0" fillId="17" borderId="1" xfId="0" applyFill="1" applyBorder="1" applyAlignment="1" applyProtection="1">
      <alignment horizontal="center"/>
      <protection locked="0"/>
    </xf>
    <xf numFmtId="173" fontId="7" fillId="17" borderId="3" xfId="0" applyNumberFormat="1" applyFont="1" applyFill="1" applyBorder="1" applyAlignment="1" applyProtection="1">
      <alignment wrapText="1"/>
      <protection locked="0"/>
    </xf>
    <xf numFmtId="165" fontId="7" fillId="17" borderId="3" xfId="0" applyNumberFormat="1" applyFont="1" applyFill="1" applyBorder="1" applyAlignment="1" applyProtection="1">
      <alignment wrapText="1"/>
      <protection locked="0"/>
    </xf>
    <xf numFmtId="173" fontId="7" fillId="17" borderId="4" xfId="0" applyNumberFormat="1" applyFont="1" applyFill="1" applyBorder="1" applyAlignment="1" applyProtection="1">
      <alignment wrapText="1"/>
      <protection locked="0"/>
    </xf>
    <xf numFmtId="172" fontId="7" fillId="17" borderId="8" xfId="4" applyNumberFormat="1" applyFont="1" applyFill="1" applyBorder="1" applyAlignment="1" applyProtection="1">
      <alignment wrapText="1"/>
      <protection locked="0"/>
    </xf>
    <xf numFmtId="3" fontId="7" fillId="17" borderId="1" xfId="4" applyNumberFormat="1" applyFont="1" applyFill="1" applyBorder="1" applyAlignment="1" applyProtection="1">
      <alignment wrapText="1"/>
      <protection locked="0"/>
    </xf>
    <xf numFmtId="175" fontId="7" fillId="18" borderId="7" xfId="4" applyNumberFormat="1" applyFont="1" applyFill="1" applyBorder="1" applyAlignment="1" applyProtection="1">
      <alignment horizontal="right"/>
    </xf>
    <xf numFmtId="172" fontId="7" fillId="17" borderId="8" xfId="4" applyNumberFormat="1" applyFont="1" applyFill="1" applyBorder="1" applyAlignment="1" applyProtection="1">
      <alignment horizontal="right"/>
      <protection locked="0"/>
    </xf>
    <xf numFmtId="41" fontId="7" fillId="17" borderId="1" xfId="3" applyNumberFormat="1" applyFont="1" applyFill="1" applyBorder="1" applyAlignment="1" applyProtection="1">
      <protection locked="0"/>
    </xf>
    <xf numFmtId="174" fontId="0" fillId="17" borderId="22" xfId="3" applyNumberFormat="1" applyFont="1" applyFill="1" applyBorder="1" applyAlignment="1"/>
    <xf numFmtId="0" fontId="75" fillId="17" borderId="3" xfId="0" applyFont="1" applyFill="1" applyBorder="1" applyAlignment="1" applyProtection="1">
      <protection locked="0"/>
    </xf>
    <xf numFmtId="41" fontId="7" fillId="18" borderId="7" xfId="3" applyNumberFormat="1" applyFont="1" applyFill="1" applyBorder="1" applyAlignment="1" applyProtection="1">
      <alignment horizontal="right"/>
    </xf>
    <xf numFmtId="174" fontId="7" fillId="17" borderId="8" xfId="3" applyNumberFormat="1" applyFont="1" applyFill="1" applyBorder="1" applyAlignment="1" applyProtection="1">
      <alignment horizontal="right"/>
      <protection locked="0"/>
    </xf>
    <xf numFmtId="176" fontId="7" fillId="18" borderId="7" xfId="3" applyNumberFormat="1" applyFont="1" applyFill="1" applyBorder="1" applyAlignment="1" applyProtection="1">
      <alignment horizontal="right"/>
    </xf>
    <xf numFmtId="0" fontId="7" fillId="17" borderId="8" xfId="0" applyFont="1" applyFill="1" applyBorder="1" applyAlignment="1" applyProtection="1">
      <alignment wrapText="1"/>
      <protection locked="0"/>
    </xf>
    <xf numFmtId="174" fontId="7" fillId="17" borderId="8" xfId="3" applyNumberFormat="1" applyFont="1" applyFill="1" applyBorder="1" applyAlignment="1" applyProtection="1">
      <alignment horizontal="center" wrapText="1"/>
      <protection locked="0"/>
    </xf>
    <xf numFmtId="41" fontId="7" fillId="17" borderId="1" xfId="0" applyNumberFormat="1" applyFont="1" applyFill="1" applyBorder="1" applyAlignment="1" applyProtection="1">
      <alignment horizontal="center" wrapText="1"/>
      <protection locked="0"/>
    </xf>
    <xf numFmtId="41" fontId="7" fillId="18" borderId="6" xfId="3" applyNumberFormat="1" applyFont="1" applyFill="1" applyBorder="1" applyAlignment="1" applyProtection="1">
      <alignment horizontal="right"/>
    </xf>
    <xf numFmtId="0" fontId="7" fillId="17" borderId="22" xfId="0" applyFont="1" applyFill="1" applyBorder="1" applyAlignment="1" applyProtection="1">
      <alignment wrapText="1"/>
      <protection locked="0"/>
    </xf>
    <xf numFmtId="41" fontId="7" fillId="17" borderId="1" xfId="3" applyNumberFormat="1" applyFont="1" applyFill="1" applyBorder="1" applyAlignment="1" applyProtection="1">
      <alignment horizontal="right"/>
      <protection locked="0"/>
    </xf>
    <xf numFmtId="176" fontId="7" fillId="18" borderId="6" xfId="3" applyNumberFormat="1" applyFont="1" applyFill="1" applyBorder="1" applyAlignment="1" applyProtection="1">
      <alignment horizontal="right"/>
    </xf>
    <xf numFmtId="0" fontId="7" fillId="17" borderId="30" xfId="0" applyFont="1" applyFill="1" applyBorder="1" applyAlignment="1" applyProtection="1">
      <alignment wrapText="1"/>
      <protection locked="0"/>
    </xf>
    <xf numFmtId="0" fontId="7" fillId="17" borderId="24" xfId="0" applyFont="1" applyFill="1" applyBorder="1" applyAlignment="1" applyProtection="1">
      <alignment wrapText="1"/>
      <protection locked="0"/>
    </xf>
    <xf numFmtId="174" fontId="7" fillId="17" borderId="24" xfId="3" applyNumberFormat="1" applyFont="1" applyFill="1" applyBorder="1" applyAlignment="1" applyProtection="1">
      <alignment horizontal="center" wrapText="1"/>
      <protection locked="0"/>
    </xf>
    <xf numFmtId="41" fontId="7" fillId="17" borderId="10" xfId="0" applyNumberFormat="1" applyFont="1" applyFill="1" applyBorder="1" applyAlignment="1" applyProtection="1">
      <alignment horizontal="center" wrapText="1"/>
      <protection locked="0"/>
    </xf>
    <xf numFmtId="174" fontId="7" fillId="17" borderId="24" xfId="3" applyNumberFormat="1" applyFont="1" applyFill="1" applyBorder="1" applyAlignment="1" applyProtection="1">
      <alignment horizontal="right"/>
      <protection locked="0"/>
    </xf>
    <xf numFmtId="41" fontId="7" fillId="17" borderId="10" xfId="3" applyNumberFormat="1" applyFont="1" applyFill="1" applyBorder="1" applyAlignment="1" applyProtection="1">
      <alignment horizontal="right"/>
      <protection locked="0"/>
    </xf>
    <xf numFmtId="0" fontId="7" fillId="17" borderId="6" xfId="0" applyFont="1" applyFill="1" applyBorder="1" applyAlignment="1">
      <alignment wrapText="1"/>
    </xf>
    <xf numFmtId="174" fontId="7" fillId="17" borderId="6" xfId="3" applyNumberFormat="1" applyFont="1" applyFill="1" applyBorder="1" applyAlignment="1">
      <alignment horizontal="center" wrapText="1"/>
    </xf>
    <xf numFmtId="41" fontId="7" fillId="17" borderId="8" xfId="0" applyNumberFormat="1" applyFont="1" applyFill="1" applyBorder="1" applyAlignment="1">
      <alignment horizontal="center" wrapText="1"/>
    </xf>
    <xf numFmtId="42" fontId="7" fillId="18" borderId="30" xfId="3" applyNumberFormat="1" applyFont="1" applyFill="1" applyBorder="1" applyAlignment="1" applyProtection="1">
      <alignment horizontal="right"/>
    </xf>
    <xf numFmtId="174" fontId="7" fillId="17" borderId="7" xfId="3" applyNumberFormat="1" applyFont="1" applyFill="1" applyBorder="1" applyAlignment="1">
      <alignment horizontal="right"/>
    </xf>
    <xf numFmtId="174" fontId="7" fillId="17" borderId="8" xfId="3" applyNumberFormat="1" applyFont="1" applyFill="1" applyBorder="1" applyAlignment="1">
      <alignment horizontal="right"/>
    </xf>
    <xf numFmtId="176" fontId="7" fillId="18" borderId="30" xfId="3" applyNumberFormat="1" applyFont="1" applyFill="1" applyBorder="1" applyAlignment="1" applyProtection="1">
      <alignment horizontal="right"/>
    </xf>
    <xf numFmtId="0" fontId="75" fillId="17" borderId="3" xfId="0" applyFont="1" applyFill="1" applyBorder="1" applyAlignment="1">
      <alignment horizontal="left" wrapText="1"/>
    </xf>
    <xf numFmtId="0" fontId="0" fillId="17" borderId="8" xfId="0" applyFill="1" applyBorder="1" applyAlignment="1"/>
    <xf numFmtId="0" fontId="0" fillId="17" borderId="58" xfId="0" applyFill="1" applyBorder="1" applyAlignment="1"/>
    <xf numFmtId="173" fontId="75" fillId="17" borderId="3" xfId="0" applyNumberFormat="1" applyFont="1" applyFill="1" applyBorder="1" applyAlignment="1"/>
    <xf numFmtId="173" fontId="75" fillId="17" borderId="8" xfId="0" applyNumberFormat="1" applyFont="1" applyFill="1" applyBorder="1" applyAlignment="1"/>
    <xf numFmtId="165" fontId="7" fillId="17" borderId="3" xfId="0" applyNumberFormat="1" applyFont="1" applyFill="1" applyBorder="1" applyAlignment="1">
      <alignment wrapText="1"/>
    </xf>
    <xf numFmtId="173" fontId="7" fillId="17" borderId="3" xfId="0" applyNumberFormat="1" applyFont="1" applyFill="1" applyBorder="1" applyAlignment="1">
      <alignment wrapText="1"/>
    </xf>
    <xf numFmtId="173" fontId="75" fillId="17" borderId="3" xfId="0" applyNumberFormat="1" applyFont="1" applyFill="1" applyBorder="1" applyAlignment="1">
      <alignment wrapText="1"/>
    </xf>
    <xf numFmtId="3" fontId="75" fillId="17" borderId="3" xfId="4" applyNumberFormat="1" applyFont="1" applyFill="1" applyBorder="1" applyAlignment="1">
      <alignment wrapText="1"/>
    </xf>
    <xf numFmtId="165" fontId="75" fillId="17" borderId="3" xfId="0" applyNumberFormat="1" applyFont="1" applyFill="1" applyBorder="1" applyAlignment="1">
      <alignment horizontal="center" wrapText="1"/>
    </xf>
    <xf numFmtId="173" fontId="75" fillId="17" borderId="0" xfId="0" applyNumberFormat="1" applyFont="1" applyFill="1" applyBorder="1" applyAlignment="1" applyProtection="1">
      <alignment wrapText="1"/>
      <protection locked="0"/>
    </xf>
    <xf numFmtId="3" fontId="75" fillId="17" borderId="0" xfId="4" applyNumberFormat="1" applyFont="1" applyFill="1" applyBorder="1" applyAlignment="1" applyProtection="1">
      <alignment wrapText="1"/>
      <protection locked="0"/>
    </xf>
    <xf numFmtId="165" fontId="75" fillId="17" borderId="31" xfId="0" applyNumberFormat="1" applyFont="1" applyFill="1" applyBorder="1" applyAlignment="1" applyProtection="1">
      <alignment horizontal="center" wrapText="1"/>
      <protection locked="0"/>
    </xf>
    <xf numFmtId="43" fontId="7" fillId="17" borderId="9" xfId="0" applyNumberFormat="1" applyFont="1" applyFill="1" applyBorder="1" applyAlignment="1" applyProtection="1">
      <alignment wrapText="1"/>
      <protection locked="0"/>
    </xf>
    <xf numFmtId="0" fontId="7" fillId="17" borderId="9" xfId="0" applyFont="1" applyFill="1" applyBorder="1" applyAlignment="1" applyProtection="1">
      <alignment wrapText="1"/>
      <protection locked="0"/>
    </xf>
    <xf numFmtId="176" fontId="7" fillId="18" borderId="32" xfId="3" applyNumberFormat="1" applyFont="1" applyFill="1" applyBorder="1" applyAlignment="1" applyProtection="1">
      <alignment horizontal="right"/>
      <protection locked="0"/>
    </xf>
    <xf numFmtId="43" fontId="7" fillId="17" borderId="4" xfId="3" applyNumberFormat="1" applyFont="1" applyFill="1" applyBorder="1" applyAlignment="1" applyProtection="1">
      <alignment horizontal="right"/>
      <protection locked="0"/>
    </xf>
    <xf numFmtId="41" fontId="7" fillId="17" borderId="9" xfId="3" applyNumberFormat="1" applyFont="1" applyFill="1" applyBorder="1" applyAlignment="1" applyProtection="1">
      <protection locked="0"/>
    </xf>
    <xf numFmtId="3" fontId="7" fillId="18" borderId="32" xfId="3" applyNumberFormat="1" applyFont="1" applyFill="1" applyBorder="1" applyAlignment="1" applyProtection="1">
      <alignment horizontal="right"/>
      <protection locked="0"/>
    </xf>
    <xf numFmtId="173" fontId="75" fillId="17" borderId="6" xfId="0" applyNumberFormat="1" applyFont="1" applyFill="1" applyBorder="1" applyAlignment="1" applyProtection="1">
      <alignment wrapText="1"/>
      <protection locked="0"/>
    </xf>
    <xf numFmtId="3" fontId="75" fillId="17" borderId="6" xfId="4" applyNumberFormat="1" applyFont="1" applyFill="1" applyBorder="1" applyAlignment="1" applyProtection="1">
      <alignment wrapText="1"/>
      <protection locked="0"/>
    </xf>
    <xf numFmtId="165" fontId="75" fillId="17" borderId="8" xfId="0" applyNumberFormat="1" applyFont="1" applyFill="1" applyBorder="1" applyAlignment="1" applyProtection="1">
      <alignment horizontal="center" wrapText="1"/>
      <protection locked="0"/>
    </xf>
    <xf numFmtId="0" fontId="7" fillId="17" borderId="1" xfId="0" applyFont="1" applyFill="1" applyBorder="1" applyAlignment="1" applyProtection="1">
      <alignment wrapText="1"/>
      <protection locked="0"/>
    </xf>
    <xf numFmtId="176" fontId="7" fillId="18" borderId="7" xfId="3" applyNumberFormat="1" applyFont="1" applyFill="1" applyBorder="1" applyAlignment="1" applyProtection="1">
      <alignment horizontal="right"/>
      <protection locked="0"/>
    </xf>
    <xf numFmtId="43" fontId="7" fillId="17" borderId="31" xfId="3" applyNumberFormat="1" applyFont="1" applyFill="1" applyBorder="1" applyAlignment="1" applyProtection="1">
      <alignment horizontal="right"/>
      <protection locked="0"/>
    </xf>
    <xf numFmtId="41" fontId="7" fillId="17" borderId="22" xfId="3" applyNumberFormat="1" applyFont="1" applyFill="1" applyBorder="1" applyAlignment="1" applyProtection="1">
      <protection locked="0"/>
    </xf>
    <xf numFmtId="165" fontId="7" fillId="17" borderId="0" xfId="0" applyNumberFormat="1" applyFont="1" applyFill="1" applyBorder="1" applyAlignment="1">
      <alignment wrapText="1"/>
    </xf>
    <xf numFmtId="42" fontId="7" fillId="18" borderId="57" xfId="3" applyNumberFormat="1" applyFont="1" applyFill="1" applyBorder="1" applyAlignment="1">
      <alignment wrapText="1"/>
    </xf>
    <xf numFmtId="42" fontId="7" fillId="18" borderId="30" xfId="3" applyNumberFormat="1" applyFont="1" applyFill="1" applyBorder="1" applyAlignment="1">
      <alignment horizontal="right" wrapText="1"/>
    </xf>
    <xf numFmtId="0" fontId="75" fillId="17" borderId="30" xfId="0" applyFont="1" applyFill="1" applyBorder="1" applyAlignment="1"/>
    <xf numFmtId="173" fontId="7" fillId="17" borderId="30" xfId="0" applyNumberFormat="1" applyFont="1" applyFill="1" applyBorder="1" applyAlignment="1">
      <alignment wrapText="1"/>
    </xf>
    <xf numFmtId="165" fontId="7" fillId="17" borderId="30" xfId="0" applyNumberFormat="1" applyFont="1" applyFill="1" applyBorder="1" applyAlignment="1">
      <alignment wrapText="1"/>
    </xf>
    <xf numFmtId="173" fontId="75" fillId="17" borderId="30" xfId="0" applyNumberFormat="1" applyFont="1" applyFill="1" applyBorder="1" applyAlignment="1">
      <alignment wrapText="1"/>
    </xf>
    <xf numFmtId="3" fontId="75" fillId="17" borderId="30" xfId="4" applyNumberFormat="1" applyFont="1" applyFill="1" applyBorder="1" applyAlignment="1">
      <alignment wrapText="1"/>
    </xf>
    <xf numFmtId="173" fontId="75" fillId="17" borderId="30" xfId="0" applyNumberFormat="1" applyFont="1" applyFill="1" applyBorder="1" applyAlignment="1">
      <alignment horizontal="center" wrapText="1"/>
    </xf>
    <xf numFmtId="3" fontId="75" fillId="17" borderId="0" xfId="4" applyNumberFormat="1" applyFont="1" applyFill="1" applyBorder="1" applyAlignment="1">
      <alignment wrapText="1"/>
    </xf>
    <xf numFmtId="173" fontId="75" fillId="17" borderId="30" xfId="0" applyNumberFormat="1" applyFont="1" applyFill="1" applyBorder="1" applyAlignment="1">
      <alignment horizontal="right" wrapText="1"/>
    </xf>
    <xf numFmtId="165" fontId="75" fillId="17" borderId="30" xfId="0" applyNumberFormat="1" applyFont="1" applyFill="1" applyBorder="1" applyAlignment="1">
      <alignment horizontal="center" wrapText="1"/>
    </xf>
    <xf numFmtId="165" fontId="75" fillId="17" borderId="6" xfId="0" applyNumberFormat="1" applyFont="1" applyFill="1" applyBorder="1" applyAlignment="1"/>
    <xf numFmtId="165" fontId="75" fillId="17" borderId="6" xfId="0" applyNumberFormat="1" applyFont="1" applyFill="1" applyBorder="1" applyAlignment="1">
      <alignment wrapText="1"/>
    </xf>
    <xf numFmtId="165" fontId="75" fillId="17" borderId="6" xfId="0" applyNumberFormat="1" applyFont="1" applyFill="1" applyBorder="1" applyAlignment="1">
      <alignment horizontal="center" wrapText="1"/>
    </xf>
    <xf numFmtId="165" fontId="75" fillId="17" borderId="22" xfId="0" applyNumberFormat="1" applyFont="1" applyFill="1" applyBorder="1" applyAlignment="1"/>
    <xf numFmtId="171" fontId="7" fillId="17" borderId="6" xfId="0" applyNumberFormat="1" applyFont="1" applyFill="1" applyBorder="1" applyAlignment="1">
      <alignment wrapText="1"/>
    </xf>
    <xf numFmtId="0" fontId="0" fillId="17" borderId="6" xfId="0" applyFill="1" applyBorder="1" applyAlignment="1">
      <alignment horizontal="right"/>
    </xf>
    <xf numFmtId="43" fontId="7" fillId="17" borderId="3" xfId="0" applyNumberFormat="1" applyFont="1" applyFill="1" applyBorder="1" applyAlignment="1" applyProtection="1">
      <protection locked="0"/>
    </xf>
    <xf numFmtId="41" fontId="7" fillId="17" borderId="9" xfId="0" applyNumberFormat="1" applyFont="1" applyFill="1" applyBorder="1" applyAlignment="1" applyProtection="1">
      <alignment wrapText="1"/>
      <protection locked="0"/>
    </xf>
    <xf numFmtId="176" fontId="7" fillId="18" borderId="32" xfId="3" applyNumberFormat="1" applyFont="1" applyFill="1" applyBorder="1" applyAlignment="1" applyProtection="1">
      <alignment horizontal="right"/>
    </xf>
    <xf numFmtId="165" fontId="75" fillId="17" borderId="22" xfId="0" applyNumberFormat="1" applyFont="1" applyFill="1" applyBorder="1" applyAlignment="1" applyProtection="1">
      <protection locked="0"/>
    </xf>
    <xf numFmtId="174" fontId="7" fillId="17" borderId="4" xfId="3" applyNumberFormat="1" applyFont="1" applyFill="1" applyBorder="1" applyAlignment="1" applyProtection="1">
      <alignment horizontal="right"/>
      <protection locked="0"/>
    </xf>
    <xf numFmtId="41" fontId="7" fillId="18" borderId="32" xfId="3" applyNumberFormat="1" applyFont="1" applyFill="1" applyBorder="1" applyAlignment="1" applyProtection="1">
      <alignment horizontal="right"/>
    </xf>
    <xf numFmtId="173" fontId="75" fillId="17" borderId="31" xfId="0" applyNumberFormat="1" applyFont="1" applyFill="1" applyBorder="1" applyAlignment="1" applyProtection="1">
      <alignment horizontal="center" wrapText="1"/>
      <protection locked="0"/>
    </xf>
    <xf numFmtId="43" fontId="7" fillId="17" borderId="10" xfId="0" applyNumberFormat="1" applyFont="1" applyFill="1" applyBorder="1" applyAlignment="1" applyProtection="1">
      <alignment wrapText="1"/>
      <protection locked="0"/>
    </xf>
    <xf numFmtId="41" fontId="7" fillId="17" borderId="10" xfId="0" applyNumberFormat="1" applyFont="1" applyFill="1" applyBorder="1" applyAlignment="1" applyProtection="1">
      <alignment wrapText="1"/>
      <protection locked="0"/>
    </xf>
    <xf numFmtId="173" fontId="75" fillId="17" borderId="22" xfId="0" applyNumberFormat="1" applyFont="1" applyFill="1" applyBorder="1" applyAlignment="1" applyProtection="1">
      <alignment wrapText="1"/>
      <protection locked="0"/>
    </xf>
    <xf numFmtId="174" fontId="7" fillId="17" borderId="31" xfId="3" applyNumberFormat="1" applyFont="1" applyFill="1" applyBorder="1" applyAlignment="1" applyProtection="1">
      <alignment horizontal="right"/>
      <protection locked="0"/>
    </xf>
    <xf numFmtId="165" fontId="7" fillId="17" borderId="6" xfId="0" applyNumberFormat="1" applyFont="1" applyFill="1" applyBorder="1" applyAlignment="1">
      <alignment wrapText="1"/>
    </xf>
    <xf numFmtId="173" fontId="7" fillId="17" borderId="6" xfId="0" applyNumberFormat="1" applyFont="1" applyFill="1" applyBorder="1" applyAlignment="1">
      <alignment wrapText="1"/>
    </xf>
    <xf numFmtId="173" fontId="75" fillId="17" borderId="6" xfId="0" applyNumberFormat="1" applyFont="1" applyFill="1" applyBorder="1" applyAlignment="1">
      <alignment wrapText="1"/>
    </xf>
    <xf numFmtId="3" fontId="75" fillId="17" borderId="6" xfId="4" applyNumberFormat="1" applyFont="1" applyFill="1" applyBorder="1" applyAlignment="1">
      <alignment wrapText="1"/>
    </xf>
    <xf numFmtId="173" fontId="75" fillId="17" borderId="6" xfId="0" applyNumberFormat="1" applyFont="1" applyFill="1" applyBorder="1" applyAlignment="1">
      <alignment horizontal="center" wrapText="1"/>
    </xf>
    <xf numFmtId="44" fontId="7" fillId="18" borderId="6" xfId="4" applyNumberFormat="1" applyFont="1" applyFill="1" applyBorder="1" applyAlignment="1">
      <alignment horizontal="right" wrapText="1"/>
    </xf>
    <xf numFmtId="173" fontId="75" fillId="17" borderId="7" xfId="0" applyNumberFormat="1" applyFont="1" applyFill="1" applyBorder="1" applyAlignment="1">
      <alignment wrapText="1"/>
    </xf>
    <xf numFmtId="3" fontId="75" fillId="17" borderId="8" xfId="4" applyNumberFormat="1" applyFont="1" applyFill="1" applyBorder="1" applyAlignment="1">
      <alignment wrapText="1"/>
    </xf>
    <xf numFmtId="175" fontId="7" fillId="18" borderId="6" xfId="4" applyNumberFormat="1" applyFont="1" applyFill="1" applyBorder="1" applyAlignment="1">
      <alignment horizontal="right" wrapText="1"/>
    </xf>
    <xf numFmtId="0" fontId="75" fillId="17" borderId="3" xfId="0" applyFont="1" applyFill="1" applyBorder="1" applyAlignment="1">
      <alignment wrapText="1"/>
    </xf>
    <xf numFmtId="171" fontId="7" fillId="17" borderId="0" xfId="0" applyNumberFormat="1" applyFont="1" applyFill="1" applyBorder="1" applyAlignment="1">
      <alignment wrapText="1"/>
    </xf>
    <xf numFmtId="0" fontId="0" fillId="17" borderId="6" xfId="0" applyFill="1" applyBorder="1" applyAlignment="1"/>
    <xf numFmtId="175" fontId="0" fillId="18" borderId="1" xfId="0" applyNumberFormat="1" applyFill="1" applyBorder="1" applyAlignment="1"/>
    <xf numFmtId="0" fontId="75" fillId="17" borderId="6" xfId="0" applyFont="1" applyFill="1" applyBorder="1" applyAlignment="1" applyProtection="1"/>
    <xf numFmtId="0" fontId="0" fillId="17" borderId="6" xfId="0" applyFill="1" applyBorder="1" applyAlignment="1" applyProtection="1"/>
    <xf numFmtId="175" fontId="0" fillId="18" borderId="1" xfId="0" applyNumberFormat="1" applyFill="1" applyBorder="1" applyAlignment="1" applyProtection="1"/>
    <xf numFmtId="173" fontId="75" fillId="17" borderId="0" xfId="0" applyNumberFormat="1" applyFont="1" applyFill="1" applyBorder="1" applyAlignment="1">
      <alignment horizontal="center" wrapText="1"/>
    </xf>
    <xf numFmtId="165" fontId="75" fillId="17" borderId="0" xfId="0" applyNumberFormat="1" applyFont="1" applyFill="1" applyBorder="1" applyAlignment="1">
      <alignment horizontal="center" wrapText="1"/>
    </xf>
    <xf numFmtId="9" fontId="75" fillId="17" borderId="0" xfId="0" applyNumberFormat="1" applyFont="1" applyFill="1" applyBorder="1" applyAlignment="1">
      <alignment horizontal="center" wrapText="1"/>
    </xf>
    <xf numFmtId="173" fontId="75" fillId="17" borderId="7" xfId="0" applyNumberFormat="1" applyFont="1" applyFill="1" applyBorder="1" applyAlignment="1">
      <alignment horizontal="center"/>
    </xf>
    <xf numFmtId="9" fontId="75" fillId="17" borderId="22" xfId="0" applyNumberFormat="1" applyFont="1" applyFill="1" applyBorder="1" applyAlignment="1">
      <alignment horizontal="center" wrapText="1"/>
    </xf>
    <xf numFmtId="173" fontId="75" fillId="17" borderId="1" xfId="0" applyNumberFormat="1" applyFont="1" applyFill="1" applyBorder="1" applyAlignment="1">
      <alignment horizontal="center"/>
    </xf>
    <xf numFmtId="0" fontId="7" fillId="17" borderId="3" xfId="0" applyFont="1" applyFill="1" applyBorder="1" applyAlignment="1">
      <alignment horizontal="center" wrapText="1"/>
    </xf>
    <xf numFmtId="42" fontId="7" fillId="17" borderId="1" xfId="4" applyNumberFormat="1" applyFont="1" applyFill="1" applyBorder="1" applyAlignment="1" applyProtection="1">
      <alignment horizontal="center" wrapText="1"/>
      <protection locked="0"/>
    </xf>
    <xf numFmtId="10" fontId="7" fillId="17" borderId="1" xfId="2" applyNumberFormat="1" applyFont="1" applyFill="1" applyBorder="1" applyAlignment="1" applyProtection="1">
      <alignment wrapText="1"/>
      <protection locked="0"/>
    </xf>
    <xf numFmtId="42" fontId="7" fillId="18" borderId="7" xfId="4" applyNumberFormat="1" applyFont="1" applyFill="1" applyBorder="1" applyAlignment="1">
      <alignment horizontal="center" wrapText="1"/>
    </xf>
    <xf numFmtId="9" fontId="7" fillId="17" borderId="9" xfId="0" applyNumberFormat="1" applyFont="1" applyFill="1" applyBorder="1" applyAlignment="1">
      <alignment horizontal="center" wrapText="1"/>
    </xf>
    <xf numFmtId="42" fontId="7" fillId="17" borderId="8" xfId="4" applyNumberFormat="1" applyFont="1" applyFill="1" applyBorder="1" applyAlignment="1" applyProtection="1">
      <alignment horizontal="center" wrapText="1"/>
      <protection locked="0"/>
    </xf>
    <xf numFmtId="42" fontId="7" fillId="18" borderId="1" xfId="4" applyNumberFormat="1" applyFont="1" applyFill="1" applyBorder="1" applyAlignment="1">
      <alignment horizontal="right" wrapText="1"/>
    </xf>
    <xf numFmtId="0" fontId="7" fillId="17" borderId="0" xfId="0" applyFont="1" applyFill="1" applyBorder="1" applyAlignment="1">
      <alignment horizontal="center" wrapText="1"/>
    </xf>
    <xf numFmtId="172" fontId="7" fillId="17" borderId="0" xfId="4" applyNumberFormat="1" applyFont="1" applyFill="1" applyBorder="1" applyAlignment="1">
      <alignment horizontal="center" wrapText="1"/>
    </xf>
    <xf numFmtId="10" fontId="7" fillId="17" borderId="0" xfId="2" applyNumberFormat="1" applyFont="1" applyFill="1" applyBorder="1" applyAlignment="1">
      <alignment wrapText="1"/>
    </xf>
    <xf numFmtId="173" fontId="7" fillId="17" borderId="0" xfId="0" applyNumberFormat="1" applyFont="1" applyFill="1" applyBorder="1" applyAlignment="1">
      <alignment horizontal="center" wrapText="1"/>
    </xf>
    <xf numFmtId="9" fontId="7" fillId="17" borderId="0" xfId="0" applyNumberFormat="1" applyFont="1" applyFill="1" applyBorder="1" applyAlignment="1">
      <alignment horizontal="center" wrapText="1"/>
    </xf>
    <xf numFmtId="0" fontId="7" fillId="17" borderId="0" xfId="0" applyFont="1" applyFill="1" applyBorder="1" applyAlignment="1">
      <alignment horizontal="left" wrapText="1"/>
    </xf>
    <xf numFmtId="0" fontId="81" fillId="17" borderId="1" xfId="1" applyFont="1" applyFill="1" applyBorder="1" applyAlignment="1" applyProtection="1">
      <alignment horizontal="center" wrapText="1"/>
    </xf>
    <xf numFmtId="0" fontId="80" fillId="17" borderId="1" xfId="0" applyFont="1" applyFill="1" applyBorder="1" applyAlignment="1">
      <alignment horizontal="center" wrapText="1"/>
    </xf>
    <xf numFmtId="171" fontId="80" fillId="17" borderId="1" xfId="0" applyNumberFormat="1" applyFont="1" applyFill="1" applyBorder="1" applyAlignment="1">
      <alignment horizontal="center" wrapText="1"/>
    </xf>
    <xf numFmtId="0" fontId="80" fillId="17" borderId="7" xfId="0" applyFont="1" applyFill="1" applyBorder="1" applyAlignment="1">
      <alignment horizontal="center" wrapText="1"/>
    </xf>
    <xf numFmtId="0" fontId="81" fillId="17" borderId="7" xfId="1" applyFont="1" applyFill="1" applyBorder="1" applyAlignment="1" applyProtection="1">
      <alignment horizontal="center" wrapText="1"/>
    </xf>
    <xf numFmtId="0" fontId="75" fillId="17" borderId="7" xfId="1" applyFont="1" applyFill="1" applyBorder="1" applyAlignment="1" applyProtection="1">
      <alignment horizontal="center" wrapText="1"/>
    </xf>
    <xf numFmtId="172" fontId="75" fillId="17" borderId="1" xfId="4" applyNumberFormat="1" applyFont="1" applyFill="1" applyBorder="1" applyAlignment="1">
      <alignment horizontal="center" wrapText="1"/>
    </xf>
    <xf numFmtId="0" fontId="7" fillId="17" borderId="1" xfId="0" applyFont="1" applyFill="1" applyBorder="1" applyAlignment="1" applyProtection="1">
      <alignment horizontal="center" wrapText="1"/>
      <protection locked="0"/>
    </xf>
    <xf numFmtId="42" fontId="7" fillId="18" borderId="1" xfId="4" applyNumberFormat="1" applyFont="1" applyFill="1" applyBorder="1" applyAlignment="1">
      <alignment horizontal="center"/>
    </xf>
    <xf numFmtId="42" fontId="7" fillId="17" borderId="7" xfId="4" applyNumberFormat="1" applyFont="1" applyFill="1" applyBorder="1" applyAlignment="1" applyProtection="1">
      <alignment horizontal="center" wrapText="1"/>
      <protection locked="0"/>
    </xf>
    <xf numFmtId="42" fontId="7" fillId="17" borderId="1" xfId="0" applyNumberFormat="1" applyFont="1" applyFill="1" applyBorder="1" applyAlignment="1" applyProtection="1">
      <alignment horizontal="center" wrapText="1"/>
      <protection locked="0"/>
    </xf>
    <xf numFmtId="174" fontId="7" fillId="18" borderId="1" xfId="3" applyNumberFormat="1" applyFont="1" applyFill="1" applyBorder="1" applyAlignment="1">
      <alignment horizontal="center"/>
    </xf>
    <xf numFmtId="41" fontId="7" fillId="17" borderId="7" xfId="3" applyNumberFormat="1" applyFont="1" applyFill="1" applyBorder="1" applyAlignment="1" applyProtection="1">
      <alignment wrapText="1"/>
      <protection locked="0"/>
    </xf>
    <xf numFmtId="1" fontId="7" fillId="17" borderId="1" xfId="0" applyNumberFormat="1" applyFont="1" applyFill="1" applyBorder="1" applyAlignment="1" applyProtection="1">
      <alignment horizontal="center" wrapText="1"/>
      <protection locked="0"/>
    </xf>
    <xf numFmtId="41" fontId="7" fillId="18" borderId="7" xfId="3" applyNumberFormat="1" applyFont="1" applyFill="1" applyBorder="1" applyAlignment="1">
      <alignment horizontal="center" wrapText="1"/>
    </xf>
    <xf numFmtId="41" fontId="7" fillId="17" borderId="1" xfId="3" applyNumberFormat="1" applyFont="1" applyFill="1" applyBorder="1" applyAlignment="1" applyProtection="1">
      <alignment horizontal="center" wrapText="1"/>
      <protection locked="0"/>
    </xf>
    <xf numFmtId="174" fontId="7" fillId="18" borderId="7" xfId="3" applyNumberFormat="1" applyFont="1" applyFill="1" applyBorder="1" applyAlignment="1">
      <alignment horizontal="center" wrapText="1"/>
    </xf>
    <xf numFmtId="41" fontId="7" fillId="17" borderId="7" xfId="3" applyNumberFormat="1" applyFont="1" applyFill="1" applyBorder="1" applyAlignment="1" applyProtection="1">
      <alignment horizontal="center" wrapText="1"/>
      <protection locked="0"/>
    </xf>
    <xf numFmtId="0" fontId="75" fillId="17" borderId="8" xfId="0" applyFont="1" applyFill="1" applyBorder="1" applyAlignment="1" applyProtection="1">
      <alignment horizontal="left" wrapText="1"/>
      <protection locked="0"/>
    </xf>
    <xf numFmtId="0" fontId="7" fillId="17" borderId="10" xfId="0" applyFont="1" applyFill="1" applyBorder="1" applyAlignment="1" applyProtection="1">
      <alignment horizontal="center" wrapText="1"/>
      <protection locked="0"/>
    </xf>
    <xf numFmtId="174" fontId="7" fillId="18" borderId="10" xfId="3" applyNumberFormat="1" applyFont="1" applyFill="1" applyBorder="1" applyAlignment="1">
      <alignment horizontal="center"/>
    </xf>
    <xf numFmtId="41" fontId="7" fillId="17" borderId="57" xfId="3" applyNumberFormat="1" applyFont="1" applyFill="1" applyBorder="1" applyAlignment="1" applyProtection="1">
      <alignment wrapText="1"/>
      <protection locked="0"/>
    </xf>
    <xf numFmtId="1" fontId="7" fillId="17" borderId="10" xfId="0" applyNumberFormat="1" applyFont="1" applyFill="1" applyBorder="1" applyAlignment="1" applyProtection="1">
      <alignment horizontal="center" wrapText="1"/>
      <protection locked="0"/>
    </xf>
    <xf numFmtId="41" fontId="7" fillId="18" borderId="57" xfId="3" applyNumberFormat="1" applyFont="1" applyFill="1" applyBorder="1" applyAlignment="1">
      <alignment horizontal="center" wrapText="1"/>
    </xf>
    <xf numFmtId="41" fontId="7" fillId="17" borderId="10" xfId="3" applyNumberFormat="1" applyFont="1" applyFill="1" applyBorder="1" applyAlignment="1" applyProtection="1">
      <alignment horizontal="center" wrapText="1"/>
      <protection locked="0"/>
    </xf>
    <xf numFmtId="174" fontId="7" fillId="18" borderId="57" xfId="3" applyNumberFormat="1" applyFont="1" applyFill="1" applyBorder="1" applyAlignment="1">
      <alignment horizontal="center" wrapText="1"/>
    </xf>
    <xf numFmtId="41" fontId="7" fillId="17" borderId="57" xfId="3" applyNumberFormat="1" applyFont="1" applyFill="1" applyBorder="1" applyAlignment="1" applyProtection="1">
      <alignment horizontal="center" wrapText="1"/>
      <protection locked="0"/>
    </xf>
    <xf numFmtId="165" fontId="75" fillId="17" borderId="6" xfId="0" applyNumberFormat="1" applyFont="1" applyFill="1" applyBorder="1" applyAlignment="1">
      <alignment horizontal="center"/>
    </xf>
    <xf numFmtId="0" fontId="75" fillId="17" borderId="6" xfId="0" applyFont="1" applyFill="1" applyBorder="1" applyAlignment="1">
      <alignment horizontal="center"/>
    </xf>
    <xf numFmtId="0" fontId="7" fillId="17" borderId="6" xfId="0" applyFont="1" applyFill="1" applyBorder="1" applyAlignment="1">
      <alignment horizontal="center"/>
    </xf>
    <xf numFmtId="41" fontId="7" fillId="17" borderId="6" xfId="0" applyNumberFormat="1" applyFont="1" applyFill="1" applyBorder="1" applyAlignment="1">
      <alignment horizontal="center"/>
    </xf>
    <xf numFmtId="175" fontId="7" fillId="17" borderId="6" xfId="4" applyNumberFormat="1" applyFont="1" applyFill="1" applyBorder="1" applyAlignment="1">
      <alignment wrapText="1"/>
    </xf>
    <xf numFmtId="41" fontId="7" fillId="17" borderId="8" xfId="4" applyNumberFormat="1" applyFont="1" applyFill="1" applyBorder="1" applyAlignment="1">
      <alignment wrapText="1"/>
    </xf>
    <xf numFmtId="42" fontId="7" fillId="18" borderId="8" xfId="4" applyNumberFormat="1" applyFont="1" applyFill="1" applyBorder="1" applyAlignment="1">
      <alignment wrapText="1"/>
    </xf>
    <xf numFmtId="42" fontId="75" fillId="18" borderId="1" xfId="4" applyNumberFormat="1" applyFont="1" applyFill="1" applyBorder="1" applyAlignment="1">
      <alignment wrapText="1"/>
    </xf>
    <xf numFmtId="165" fontId="75" fillId="17" borderId="0" xfId="0" applyNumberFormat="1" applyFont="1" applyFill="1" applyBorder="1" applyAlignment="1">
      <alignment horizontal="center"/>
    </xf>
    <xf numFmtId="41" fontId="75" fillId="17" borderId="0" xfId="0" applyNumberFormat="1" applyFont="1" applyFill="1" applyBorder="1" applyAlignment="1">
      <alignment horizontal="center"/>
    </xf>
    <xf numFmtId="175" fontId="75" fillId="17" borderId="0" xfId="4" applyNumberFormat="1" applyFont="1" applyFill="1" applyBorder="1" applyAlignment="1">
      <alignment wrapText="1"/>
    </xf>
    <xf numFmtId="41" fontId="75" fillId="17" borderId="0" xfId="4" applyNumberFormat="1" applyFont="1" applyFill="1" applyBorder="1" applyAlignment="1">
      <alignment wrapText="1"/>
    </xf>
    <xf numFmtId="41" fontId="7" fillId="17" borderId="0" xfId="0" applyNumberFormat="1" applyFont="1" applyFill="1" applyBorder="1" applyAlignment="1">
      <alignment wrapText="1"/>
    </xf>
    <xf numFmtId="41" fontId="81" fillId="17" borderId="1" xfId="1" applyNumberFormat="1" applyFont="1" applyFill="1" applyBorder="1" applyAlignment="1" applyProtection="1">
      <alignment horizontal="center" wrapText="1"/>
    </xf>
    <xf numFmtId="41" fontId="80" fillId="17" borderId="1" xfId="0" applyNumberFormat="1" applyFont="1" applyFill="1" applyBorder="1" applyAlignment="1">
      <alignment horizontal="center" wrapText="1"/>
    </xf>
    <xf numFmtId="41" fontId="75" fillId="17" borderId="1" xfId="4" applyNumberFormat="1" applyFont="1" applyFill="1" applyBorder="1" applyAlignment="1">
      <alignment horizontal="center" wrapText="1"/>
    </xf>
    <xf numFmtId="41" fontId="34" fillId="17" borderId="1" xfId="0" applyNumberFormat="1" applyFont="1" applyFill="1" applyBorder="1" applyAlignment="1">
      <alignment horizontal="center" wrapText="1"/>
    </xf>
    <xf numFmtId="176" fontId="7" fillId="18" borderId="1" xfId="3" applyNumberFormat="1" applyFont="1" applyFill="1" applyBorder="1" applyAlignment="1">
      <alignment horizontal="center" wrapText="1"/>
    </xf>
    <xf numFmtId="1" fontId="7" fillId="17" borderId="1" xfId="4" applyNumberFormat="1" applyFont="1" applyFill="1" applyBorder="1" applyAlignment="1" applyProtection="1">
      <alignment horizontal="center" wrapText="1"/>
      <protection locked="0"/>
    </xf>
    <xf numFmtId="41" fontId="7" fillId="17" borderId="7" xfId="4" applyNumberFormat="1" applyFont="1" applyFill="1" applyBorder="1" applyAlignment="1" applyProtection="1">
      <alignment horizontal="center" wrapText="1"/>
      <protection locked="0"/>
    </xf>
    <xf numFmtId="0" fontId="75" fillId="17" borderId="10" xfId="0" applyFont="1" applyFill="1" applyBorder="1" applyAlignment="1" applyProtection="1">
      <alignment horizontal="center" wrapText="1"/>
      <protection locked="0"/>
    </xf>
    <xf numFmtId="1" fontId="75" fillId="17" borderId="10" xfId="0" applyNumberFormat="1" applyFont="1" applyFill="1" applyBorder="1" applyAlignment="1" applyProtection="1">
      <alignment horizontal="center" wrapText="1"/>
      <protection locked="0"/>
    </xf>
    <xf numFmtId="176" fontId="7" fillId="18" borderId="10" xfId="3" applyNumberFormat="1" applyFont="1" applyFill="1" applyBorder="1" applyAlignment="1">
      <alignment horizontal="center" wrapText="1"/>
    </xf>
    <xf numFmtId="176" fontId="7" fillId="17" borderId="57" xfId="3" applyNumberFormat="1" applyFont="1" applyFill="1" applyBorder="1" applyAlignment="1" applyProtection="1">
      <alignment wrapText="1"/>
      <protection locked="0"/>
    </xf>
    <xf numFmtId="1" fontId="7" fillId="17" borderId="10" xfId="4" applyNumberFormat="1" applyFont="1" applyFill="1" applyBorder="1" applyAlignment="1" applyProtection="1">
      <alignment horizontal="center" wrapText="1"/>
      <protection locked="0"/>
    </xf>
    <xf numFmtId="172" fontId="7" fillId="17" borderId="6" xfId="4" applyNumberFormat="1" applyFont="1" applyFill="1" applyBorder="1" applyAlignment="1">
      <alignment wrapText="1"/>
    </xf>
    <xf numFmtId="3" fontId="7" fillId="17" borderId="8" xfId="4" applyNumberFormat="1" applyFont="1" applyFill="1" applyBorder="1" applyAlignment="1">
      <alignment wrapText="1"/>
    </xf>
    <xf numFmtId="165" fontId="7" fillId="17" borderId="6" xfId="0" applyNumberFormat="1" applyFont="1" applyFill="1" applyBorder="1" applyAlignment="1">
      <alignment horizontal="center"/>
    </xf>
    <xf numFmtId="0" fontId="0" fillId="17" borderId="6" xfId="0" applyFill="1" applyBorder="1" applyAlignment="1">
      <alignment horizontal="center"/>
    </xf>
    <xf numFmtId="0" fontId="7" fillId="17" borderId="8" xfId="0" applyFont="1" applyFill="1" applyBorder="1" applyAlignment="1"/>
    <xf numFmtId="42" fontId="75" fillId="18" borderId="1" xfId="0" applyNumberFormat="1" applyFont="1" applyFill="1" applyBorder="1" applyAlignment="1">
      <alignment wrapText="1"/>
    </xf>
    <xf numFmtId="0" fontId="76" fillId="17" borderId="0" xfId="0" applyFont="1" applyFill="1" applyBorder="1" applyAlignment="1">
      <alignment horizontal="center" wrapText="1"/>
    </xf>
    <xf numFmtId="0" fontId="0" fillId="17" borderId="0" xfId="0" applyFill="1" applyBorder="1" applyAlignment="1">
      <alignment wrapText="1"/>
    </xf>
    <xf numFmtId="0" fontId="0" fillId="0" borderId="6" xfId="0" applyBorder="1" applyAlignment="1">
      <alignment wrapText="1"/>
    </xf>
    <xf numFmtId="0" fontId="0" fillId="0" borderId="6" xfId="0" applyBorder="1"/>
    <xf numFmtId="0" fontId="75" fillId="17" borderId="1" xfId="0" applyFont="1" applyFill="1" applyBorder="1" applyAlignment="1">
      <alignment horizontal="left"/>
    </xf>
    <xf numFmtId="0" fontId="76" fillId="17" borderId="73" xfId="0" applyFont="1" applyFill="1" applyBorder="1" applyAlignment="1">
      <alignment horizontal="centerContinuous" wrapText="1"/>
    </xf>
    <xf numFmtId="0" fontId="7" fillId="17" borderId="74" xfId="0" applyFont="1" applyFill="1" applyBorder="1" applyAlignment="1">
      <alignment horizontal="centerContinuous" wrapText="1"/>
    </xf>
    <xf numFmtId="0" fontId="77" fillId="17" borderId="74" xfId="0" applyFont="1" applyFill="1" applyBorder="1" applyAlignment="1">
      <alignment horizontal="centerContinuous" wrapText="1"/>
    </xf>
    <xf numFmtId="171" fontId="77" fillId="17" borderId="74" xfId="0" applyNumberFormat="1" applyFont="1" applyFill="1" applyBorder="1" applyAlignment="1">
      <alignment horizontal="centerContinuous" wrapText="1"/>
    </xf>
    <xf numFmtId="172" fontId="77" fillId="17" borderId="74" xfId="4" applyNumberFormat="1" applyFont="1" applyFill="1" applyBorder="1" applyAlignment="1">
      <alignment horizontal="centerContinuous" wrapText="1"/>
    </xf>
    <xf numFmtId="0" fontId="7" fillId="17" borderId="76" xfId="0" applyFont="1" applyFill="1" applyBorder="1" applyAlignment="1">
      <alignment horizontal="centerContinuous" wrapText="1"/>
    </xf>
    <xf numFmtId="0" fontId="79" fillId="17" borderId="0" xfId="0" applyFont="1" applyFill="1" applyBorder="1" applyAlignment="1">
      <alignment horizontal="centerContinuous" wrapText="1"/>
    </xf>
    <xf numFmtId="171" fontId="7" fillId="17" borderId="0" xfId="0" applyNumberFormat="1" applyFont="1" applyFill="1" applyBorder="1" applyAlignment="1">
      <alignment horizontal="centerContinuous" wrapText="1"/>
    </xf>
    <xf numFmtId="0" fontId="7" fillId="17" borderId="77" xfId="0" applyFont="1" applyFill="1" applyBorder="1" applyAlignment="1">
      <alignment wrapText="1"/>
    </xf>
    <xf numFmtId="0" fontId="34" fillId="17" borderId="76" xfId="0" applyFont="1" applyFill="1" applyBorder="1" applyAlignment="1">
      <alignment horizontal="right" wrapText="1"/>
    </xf>
    <xf numFmtId="0" fontId="7" fillId="0" borderId="0" xfId="0" applyFont="1" applyFill="1" applyBorder="1" applyAlignment="1">
      <alignment wrapText="1"/>
    </xf>
    <xf numFmtId="0" fontId="34" fillId="17" borderId="78" xfId="0" applyFont="1" applyFill="1" applyBorder="1" applyAlignment="1">
      <alignment horizontal="left"/>
    </xf>
    <xf numFmtId="0" fontId="34" fillId="17" borderId="79" xfId="0" applyFont="1" applyFill="1" applyBorder="1" applyAlignment="1">
      <alignment horizontal="center" vertical="center" wrapText="1"/>
    </xf>
    <xf numFmtId="0" fontId="7" fillId="17" borderId="76" xfId="0" applyFont="1" applyFill="1" applyBorder="1" applyAlignment="1">
      <alignment wrapText="1"/>
    </xf>
    <xf numFmtId="0" fontId="7" fillId="17" borderId="80" xfId="0" applyFont="1" applyFill="1" applyBorder="1" applyAlignment="1">
      <alignment wrapText="1"/>
    </xf>
    <xf numFmtId="0" fontId="7" fillId="0" borderId="81" xfId="0" applyFont="1" applyFill="1" applyBorder="1" applyAlignment="1">
      <alignment wrapText="1"/>
    </xf>
    <xf numFmtId="173" fontId="75" fillId="18" borderId="80" xfId="4" applyNumberFormat="1" applyFont="1" applyFill="1" applyBorder="1" applyAlignment="1">
      <alignment wrapText="1"/>
    </xf>
    <xf numFmtId="0" fontId="75" fillId="17" borderId="76" xfId="0" applyFont="1" applyFill="1" applyBorder="1" applyAlignment="1">
      <alignment wrapText="1"/>
    </xf>
    <xf numFmtId="174" fontId="75" fillId="17" borderId="83" xfId="3" applyNumberFormat="1" applyFont="1" applyFill="1" applyBorder="1" applyAlignment="1">
      <alignment horizontal="center" wrapText="1"/>
    </xf>
    <xf numFmtId="174" fontId="7" fillId="17" borderId="83" xfId="3" applyNumberFormat="1" applyFont="1" applyFill="1" applyBorder="1" applyAlignment="1">
      <alignment wrapText="1"/>
    </xf>
    <xf numFmtId="42" fontId="7" fillId="18" borderId="83" xfId="3" applyNumberFormat="1" applyFont="1" applyFill="1" applyBorder="1" applyAlignment="1">
      <alignment wrapText="1"/>
    </xf>
    <xf numFmtId="41" fontId="7" fillId="18" borderId="83" xfId="3" applyNumberFormat="1" applyFont="1" applyFill="1" applyBorder="1" applyAlignment="1">
      <alignment wrapText="1"/>
    </xf>
    <xf numFmtId="41" fontId="7" fillId="18" borderId="79" xfId="3" applyNumberFormat="1" applyFont="1" applyFill="1" applyBorder="1" applyAlignment="1">
      <alignment wrapText="1"/>
    </xf>
    <xf numFmtId="0" fontId="75" fillId="17" borderId="86" xfId="0" applyFont="1" applyFill="1" applyBorder="1" applyAlignment="1">
      <alignment wrapText="1"/>
    </xf>
    <xf numFmtId="42" fontId="75" fillId="17" borderId="87" xfId="3" applyNumberFormat="1" applyFont="1" applyFill="1" applyBorder="1" applyAlignment="1">
      <alignment wrapText="1"/>
    </xf>
    <xf numFmtId="173" fontId="7" fillId="17" borderId="77" xfId="0" applyNumberFormat="1" applyFont="1" applyFill="1" applyBorder="1" applyAlignment="1">
      <alignment wrapText="1"/>
    </xf>
    <xf numFmtId="0" fontId="7" fillId="17" borderId="78" xfId="0" applyFont="1" applyFill="1" applyBorder="1" applyAlignment="1">
      <alignment wrapText="1"/>
    </xf>
    <xf numFmtId="0" fontId="75" fillId="17" borderId="83" xfId="0" applyFont="1" applyFill="1" applyBorder="1" applyAlignment="1">
      <alignment horizontal="center" wrapText="1"/>
    </xf>
    <xf numFmtId="175" fontId="7" fillId="18" borderId="88" xfId="0" applyNumberFormat="1" applyFont="1" applyFill="1" applyBorder="1" applyAlignment="1">
      <alignment wrapText="1"/>
    </xf>
    <xf numFmtId="10" fontId="7" fillId="18" borderId="88" xfId="0" applyNumberFormat="1" applyFont="1" applyFill="1" applyBorder="1" applyAlignment="1">
      <alignment wrapText="1"/>
    </xf>
    <xf numFmtId="172" fontId="75" fillId="17" borderId="87" xfId="4" applyNumberFormat="1" applyFont="1" applyFill="1" applyBorder="1" applyAlignment="1">
      <alignment wrapText="1"/>
    </xf>
    <xf numFmtId="44" fontId="7" fillId="17" borderId="0" xfId="0" applyNumberFormat="1" applyFont="1" applyFill="1" applyBorder="1" applyAlignment="1">
      <alignment wrapText="1"/>
    </xf>
    <xf numFmtId="173" fontId="75" fillId="17" borderId="83" xfId="0" applyNumberFormat="1" applyFont="1" applyFill="1" applyBorder="1" applyAlignment="1">
      <alignment horizontal="center" wrapText="1"/>
    </xf>
    <xf numFmtId="174" fontId="7" fillId="18" borderId="83" xfId="3" applyNumberFormat="1" applyFont="1" applyFill="1" applyBorder="1" applyAlignment="1">
      <alignment wrapText="1"/>
    </xf>
    <xf numFmtId="0" fontId="4" fillId="17" borderId="76" xfId="1" applyFill="1" applyBorder="1" applyAlignment="1" applyProtection="1">
      <alignment wrapText="1"/>
    </xf>
    <xf numFmtId="174" fontId="7" fillId="18" borderId="88" xfId="3" applyNumberFormat="1" applyFont="1" applyFill="1" applyBorder="1" applyAlignment="1">
      <alignment wrapText="1"/>
    </xf>
    <xf numFmtId="0" fontId="0" fillId="0" borderId="76" xfId="0" applyBorder="1"/>
    <xf numFmtId="175" fontId="75" fillId="17" borderId="87" xfId="4" applyNumberFormat="1" applyFont="1" applyFill="1" applyBorder="1" applyAlignment="1">
      <alignment wrapText="1"/>
    </xf>
    <xf numFmtId="0" fontId="75" fillId="17" borderId="76" xfId="0" applyFont="1" applyFill="1" applyBorder="1" applyAlignment="1"/>
    <xf numFmtId="173" fontId="7" fillId="17" borderId="88" xfId="0" applyNumberFormat="1" applyFont="1" applyFill="1" applyBorder="1" applyAlignment="1">
      <alignment wrapText="1"/>
    </xf>
    <xf numFmtId="175" fontId="7" fillId="18" borderId="83" xfId="4" applyNumberFormat="1" applyFont="1" applyFill="1" applyBorder="1" applyAlignment="1">
      <alignment wrapText="1"/>
    </xf>
    <xf numFmtId="0" fontId="75" fillId="17" borderId="86" xfId="0" applyFont="1" applyFill="1" applyBorder="1" applyAlignment="1" applyProtection="1">
      <protection locked="0"/>
    </xf>
    <xf numFmtId="41" fontId="7" fillId="17" borderId="88" xfId="3" applyNumberFormat="1" applyFont="1" applyFill="1" applyBorder="1" applyAlignment="1">
      <alignment wrapText="1"/>
    </xf>
    <xf numFmtId="0" fontId="7" fillId="17" borderId="86" xfId="0" applyFont="1" applyFill="1" applyBorder="1" applyAlignment="1" applyProtection="1">
      <protection locked="0"/>
    </xf>
    <xf numFmtId="173" fontId="7" fillId="17" borderId="77" xfId="4" applyNumberFormat="1" applyFont="1" applyFill="1" applyBorder="1" applyAlignment="1">
      <alignment wrapText="1"/>
    </xf>
    <xf numFmtId="0" fontId="75" fillId="17" borderId="78" xfId="0" applyFont="1" applyFill="1" applyBorder="1" applyAlignment="1" applyProtection="1">
      <protection locked="0"/>
    </xf>
    <xf numFmtId="0" fontId="75" fillId="17" borderId="86" xfId="0" applyFont="1" applyFill="1" applyBorder="1" applyAlignment="1">
      <alignment horizontal="left" wrapText="1"/>
    </xf>
    <xf numFmtId="42" fontId="75" fillId="17" borderId="87" xfId="4" applyNumberFormat="1" applyFont="1" applyFill="1" applyBorder="1" applyAlignment="1">
      <alignment wrapText="1"/>
    </xf>
    <xf numFmtId="0" fontId="75" fillId="17" borderId="76" xfId="0" applyFont="1" applyFill="1" applyBorder="1" applyAlignment="1">
      <alignment horizontal="left" wrapText="1"/>
    </xf>
    <xf numFmtId="173" fontId="75" fillId="17" borderId="77" xfId="4" applyNumberFormat="1" applyFont="1" applyFill="1" applyBorder="1" applyAlignment="1">
      <alignment wrapText="1"/>
    </xf>
    <xf numFmtId="0" fontId="80" fillId="17" borderId="81" xfId="0" applyFont="1" applyFill="1" applyBorder="1" applyAlignment="1">
      <alignment horizontal="center"/>
    </xf>
    <xf numFmtId="0" fontId="7" fillId="17" borderId="88" xfId="0" applyFont="1" applyFill="1" applyBorder="1" applyAlignment="1">
      <alignment wrapText="1"/>
    </xf>
    <xf numFmtId="0" fontId="7" fillId="17" borderId="86" xfId="0" applyFont="1" applyFill="1" applyBorder="1" applyAlignment="1" applyProtection="1">
      <alignment wrapText="1"/>
      <protection locked="0"/>
    </xf>
    <xf numFmtId="176" fontId="7" fillId="18" borderId="83" xfId="3" applyNumberFormat="1" applyFont="1" applyFill="1" applyBorder="1" applyAlignment="1">
      <alignment wrapText="1"/>
    </xf>
    <xf numFmtId="0" fontId="75" fillId="17" borderId="76" xfId="0" applyFont="1" applyFill="1" applyBorder="1" applyAlignment="1" applyProtection="1">
      <protection locked="0"/>
    </xf>
    <xf numFmtId="176" fontId="7" fillId="17" borderId="83" xfId="3" applyNumberFormat="1" applyFont="1" applyFill="1" applyBorder="1" applyAlignment="1">
      <alignment wrapText="1"/>
    </xf>
    <xf numFmtId="176" fontId="7" fillId="18" borderId="79" xfId="3" applyNumberFormat="1" applyFont="1" applyFill="1" applyBorder="1" applyAlignment="1">
      <alignment wrapText="1"/>
    </xf>
    <xf numFmtId="0" fontId="75" fillId="17" borderId="86" xfId="0" applyFont="1" applyFill="1" applyBorder="1" applyAlignment="1" applyProtection="1">
      <alignment horizontal="left" wrapText="1"/>
      <protection locked="0"/>
    </xf>
    <xf numFmtId="165" fontId="75" fillId="17" borderId="77" xfId="0" applyNumberFormat="1" applyFont="1" applyFill="1" applyBorder="1" applyAlignment="1">
      <alignment wrapText="1"/>
    </xf>
    <xf numFmtId="0" fontId="7" fillId="0" borderId="78" xfId="0" applyFont="1" applyFill="1" applyBorder="1" applyAlignment="1">
      <alignment wrapText="1"/>
    </xf>
    <xf numFmtId="0" fontId="80" fillId="17" borderId="76" xfId="0" applyFont="1" applyFill="1" applyBorder="1" applyAlignment="1">
      <alignment horizontal="center"/>
    </xf>
    <xf numFmtId="0" fontId="75" fillId="17" borderId="81" xfId="0" applyFont="1" applyFill="1" applyBorder="1" applyAlignment="1">
      <alignment horizontal="left" wrapText="1"/>
    </xf>
    <xf numFmtId="0" fontId="75" fillId="17" borderId="78" xfId="0" applyFont="1" applyFill="1" applyBorder="1" applyAlignment="1" applyProtection="1">
      <alignment wrapText="1"/>
      <protection locked="0"/>
    </xf>
    <xf numFmtId="173" fontId="75" fillId="17" borderId="89" xfId="0" applyNumberFormat="1" applyFont="1" applyFill="1" applyBorder="1" applyAlignment="1">
      <alignment horizontal="center" wrapText="1"/>
    </xf>
    <xf numFmtId="0" fontId="80" fillId="17" borderId="81" xfId="0" applyFont="1" applyFill="1" applyBorder="1" applyAlignment="1" applyProtection="1">
      <alignment horizontal="center"/>
      <protection locked="0"/>
    </xf>
    <xf numFmtId="0" fontId="7" fillId="17" borderId="83" xfId="0" applyFont="1" applyFill="1" applyBorder="1" applyAlignment="1">
      <alignment wrapText="1"/>
    </xf>
    <xf numFmtId="175" fontId="7" fillId="18" borderId="83" xfId="4" applyNumberFormat="1" applyFont="1" applyFill="1" applyBorder="1" applyAlignment="1"/>
    <xf numFmtId="0" fontId="75" fillId="17" borderId="81" xfId="0" applyFont="1" applyFill="1" applyBorder="1" applyAlignment="1" applyProtection="1">
      <protection locked="0"/>
    </xf>
    <xf numFmtId="176" fontId="7" fillId="18" borderId="83" xfId="3" applyNumberFormat="1" applyFont="1" applyFill="1" applyBorder="1" applyAlignment="1"/>
    <xf numFmtId="0" fontId="75" fillId="17" borderId="86" xfId="0" applyFont="1" applyFill="1" applyBorder="1" applyAlignment="1">
      <alignment horizontal="left"/>
    </xf>
    <xf numFmtId="173" fontId="75" fillId="17" borderId="79" xfId="0" applyNumberFormat="1" applyFont="1" applyFill="1" applyBorder="1" applyAlignment="1">
      <alignment wrapText="1"/>
    </xf>
    <xf numFmtId="173" fontId="75" fillId="17" borderId="80" xfId="0" applyNumberFormat="1" applyFont="1" applyFill="1" applyBorder="1" applyAlignment="1">
      <alignment horizontal="center" wrapText="1"/>
    </xf>
    <xf numFmtId="173" fontId="7" fillId="17" borderId="76" xfId="0" applyNumberFormat="1" applyFont="1" applyFill="1" applyBorder="1" applyAlignment="1" applyProtection="1">
      <alignment wrapText="1"/>
      <protection locked="0"/>
    </xf>
    <xf numFmtId="173" fontId="7" fillId="17" borderId="86" xfId="0" applyNumberFormat="1" applyFont="1" applyFill="1" applyBorder="1" applyAlignment="1" applyProtection="1">
      <alignment wrapText="1"/>
      <protection locked="0"/>
    </xf>
    <xf numFmtId="41" fontId="7" fillId="18" borderId="77" xfId="3" applyNumberFormat="1" applyFont="1" applyFill="1" applyBorder="1" applyAlignment="1">
      <alignment wrapText="1"/>
    </xf>
    <xf numFmtId="41" fontId="7" fillId="18" borderId="90" xfId="3" applyNumberFormat="1" applyFont="1" applyFill="1" applyBorder="1" applyAlignment="1">
      <alignment wrapText="1"/>
    </xf>
    <xf numFmtId="0" fontId="75" fillId="17" borderId="78" xfId="0" applyFont="1" applyFill="1" applyBorder="1" applyAlignment="1"/>
    <xf numFmtId="174" fontId="7" fillId="17" borderId="79" xfId="3" applyNumberFormat="1" applyFont="1" applyFill="1" applyBorder="1" applyAlignment="1">
      <alignment wrapText="1"/>
    </xf>
    <xf numFmtId="174" fontId="7" fillId="17" borderId="80" xfId="3" applyNumberFormat="1" applyFont="1" applyFill="1" applyBorder="1" applyAlignment="1">
      <alignment wrapText="1"/>
    </xf>
    <xf numFmtId="0" fontId="7" fillId="0" borderId="76" xfId="0" applyFont="1" applyFill="1" applyBorder="1" applyAlignment="1" applyProtection="1">
      <alignment wrapText="1"/>
      <protection locked="0"/>
    </xf>
    <xf numFmtId="176" fontId="7" fillId="18" borderId="77" xfId="3" applyNumberFormat="1" applyFont="1" applyFill="1" applyBorder="1" applyAlignment="1">
      <alignment wrapText="1"/>
    </xf>
    <xf numFmtId="173" fontId="75" fillId="17" borderId="86" xfId="0" applyNumberFormat="1" applyFont="1" applyFill="1" applyBorder="1" applyAlignment="1"/>
    <xf numFmtId="174" fontId="7" fillId="17" borderId="77" xfId="3" applyNumberFormat="1" applyFont="1" applyFill="1" applyBorder="1" applyAlignment="1">
      <alignment wrapText="1"/>
    </xf>
    <xf numFmtId="0" fontId="75" fillId="17" borderId="86" xfId="0" applyFont="1" applyFill="1" applyBorder="1" applyAlignment="1"/>
    <xf numFmtId="173" fontId="75" fillId="17" borderId="77" xfId="0" applyNumberFormat="1" applyFont="1" applyFill="1" applyBorder="1" applyAlignment="1">
      <alignment wrapText="1"/>
    </xf>
    <xf numFmtId="0" fontId="75" fillId="17" borderId="86" xfId="0" applyFont="1" applyFill="1" applyBorder="1" applyAlignment="1" applyProtection="1"/>
    <xf numFmtId="173" fontId="75" fillId="18" borderId="88" xfId="0" applyNumberFormat="1" applyFont="1" applyFill="1" applyBorder="1" applyAlignment="1">
      <alignment wrapText="1"/>
    </xf>
    <xf numFmtId="0" fontId="75" fillId="17" borderId="81" xfId="0" applyFont="1" applyFill="1" applyBorder="1" applyAlignment="1">
      <alignment wrapText="1"/>
    </xf>
    <xf numFmtId="42" fontId="7" fillId="17" borderId="87" xfId="4" applyNumberFormat="1" applyFont="1" applyFill="1" applyBorder="1" applyAlignment="1">
      <alignment wrapText="1"/>
    </xf>
    <xf numFmtId="0" fontId="75" fillId="17" borderId="78" xfId="0" applyFont="1" applyFill="1" applyBorder="1" applyAlignment="1">
      <alignment wrapText="1"/>
    </xf>
    <xf numFmtId="0" fontId="75" fillId="17" borderId="91" xfId="0" applyFont="1" applyFill="1" applyBorder="1" applyAlignment="1"/>
    <xf numFmtId="0" fontId="75" fillId="17" borderId="92" xfId="0" applyFont="1" applyFill="1" applyBorder="1" applyAlignment="1"/>
    <xf numFmtId="0" fontId="0" fillId="17" borderId="92" xfId="0" applyFill="1" applyBorder="1" applyAlignment="1"/>
    <xf numFmtId="42" fontId="0" fillId="18" borderId="93" xfId="0" applyNumberFormat="1" applyFill="1" applyBorder="1" applyAlignment="1"/>
    <xf numFmtId="44" fontId="0" fillId="18" borderId="93" xfId="0" applyNumberFormat="1" applyFill="1" applyBorder="1" applyAlignment="1"/>
    <xf numFmtId="42" fontId="75" fillId="17" borderId="94" xfId="4" applyNumberFormat="1" applyFont="1" applyFill="1" applyBorder="1" applyAlignment="1">
      <alignment wrapText="1"/>
    </xf>
    <xf numFmtId="0" fontId="7" fillId="17" borderId="0" xfId="0" applyFont="1" applyFill="1" applyBorder="1" applyAlignment="1">
      <alignment horizontal="centerContinuous"/>
    </xf>
    <xf numFmtId="0" fontId="76" fillId="17" borderId="76" xfId="0" applyFont="1" applyFill="1" applyBorder="1" applyAlignment="1">
      <alignment wrapText="1"/>
    </xf>
    <xf numFmtId="0" fontId="4" fillId="17" borderId="0" xfId="1" applyFill="1" applyBorder="1" applyAlignment="1" applyProtection="1">
      <alignment wrapText="1"/>
    </xf>
    <xf numFmtId="0" fontId="7" fillId="17" borderId="77" xfId="0" applyFont="1" applyFill="1" applyBorder="1" applyAlignment="1">
      <alignment horizontal="left" wrapText="1"/>
    </xf>
    <xf numFmtId="0" fontId="80" fillId="17" borderId="84" xfId="0" applyFont="1" applyFill="1" applyBorder="1" applyAlignment="1">
      <alignment wrapText="1"/>
    </xf>
    <xf numFmtId="0" fontId="75" fillId="17" borderId="84" xfId="0" applyFont="1" applyFill="1" applyBorder="1" applyAlignment="1" applyProtection="1">
      <alignment wrapText="1"/>
      <protection locked="0"/>
    </xf>
    <xf numFmtId="42" fontId="7" fillId="17" borderId="0" xfId="0" applyNumberFormat="1" applyFont="1" applyFill="1" applyBorder="1" applyAlignment="1">
      <alignment wrapText="1"/>
    </xf>
    <xf numFmtId="42" fontId="7" fillId="17" borderId="0" xfId="4" applyNumberFormat="1" applyFont="1" applyFill="1" applyBorder="1" applyAlignment="1" applyProtection="1">
      <alignment wrapText="1"/>
      <protection locked="0"/>
    </xf>
    <xf numFmtId="42" fontId="7" fillId="17" borderId="83" xfId="4" applyNumberFormat="1" applyFont="1" applyFill="1" applyBorder="1" applyAlignment="1" applyProtection="1">
      <alignment wrapText="1"/>
      <protection locked="0"/>
    </xf>
    <xf numFmtId="41" fontId="7" fillId="17" borderId="0" xfId="3" applyNumberFormat="1" applyFont="1" applyFill="1" applyBorder="1" applyAlignment="1" applyProtection="1">
      <alignment wrapText="1"/>
      <protection locked="0"/>
    </xf>
    <xf numFmtId="41" fontId="7" fillId="17" borderId="83" xfId="3" applyNumberFormat="1" applyFont="1" applyFill="1" applyBorder="1" applyAlignment="1" applyProtection="1">
      <alignment wrapText="1"/>
      <protection locked="0"/>
    </xf>
    <xf numFmtId="0" fontId="75" fillId="17" borderId="82" xfId="0" applyFont="1" applyFill="1" applyBorder="1" applyAlignment="1" applyProtection="1">
      <alignment wrapText="1"/>
      <protection locked="0"/>
    </xf>
    <xf numFmtId="42" fontId="75" fillId="18" borderId="83" xfId="4" applyNumberFormat="1" applyFont="1" applyFill="1" applyBorder="1" applyAlignment="1">
      <alignment wrapText="1"/>
    </xf>
    <xf numFmtId="41" fontId="75" fillId="17" borderId="0" xfId="0" applyNumberFormat="1" applyFont="1" applyFill="1" applyBorder="1" applyAlignment="1">
      <alignment wrapText="1"/>
    </xf>
    <xf numFmtId="41" fontId="75" fillId="17" borderId="77" xfId="4" applyNumberFormat="1" applyFont="1" applyFill="1" applyBorder="1" applyAlignment="1">
      <alignment wrapText="1"/>
    </xf>
    <xf numFmtId="41" fontId="7" fillId="17" borderId="0" xfId="4" applyNumberFormat="1" applyFont="1" applyFill="1" applyBorder="1" applyAlignment="1">
      <alignment horizontal="right" wrapText="1"/>
    </xf>
    <xf numFmtId="41" fontId="7" fillId="17" borderId="77" xfId="0" applyNumberFormat="1" applyFont="1" applyFill="1" applyBorder="1" applyAlignment="1">
      <alignment wrapText="1"/>
    </xf>
    <xf numFmtId="0" fontId="78" fillId="17" borderId="76" xfId="0" applyFont="1" applyFill="1" applyBorder="1" applyAlignment="1">
      <alignment wrapText="1"/>
    </xf>
    <xf numFmtId="41" fontId="75" fillId="17" borderId="83" xfId="0" applyNumberFormat="1" applyFont="1" applyFill="1" applyBorder="1" applyAlignment="1">
      <alignment horizontal="center" wrapText="1"/>
    </xf>
    <xf numFmtId="173" fontId="75" fillId="17" borderId="76" xfId="0" applyNumberFormat="1" applyFont="1" applyFill="1" applyBorder="1" applyAlignment="1">
      <alignment horizontal="center" wrapText="1"/>
    </xf>
    <xf numFmtId="42" fontId="75" fillId="18" borderId="83" xfId="0" applyNumberFormat="1" applyFont="1" applyFill="1" applyBorder="1" applyAlignment="1">
      <alignment wrapText="1"/>
    </xf>
    <xf numFmtId="0" fontId="7" fillId="17" borderId="95" xfId="0" applyFont="1" applyFill="1" applyBorder="1" applyAlignment="1">
      <alignment wrapText="1"/>
    </xf>
    <xf numFmtId="0" fontId="7" fillId="17" borderId="96" xfId="0" applyFont="1" applyFill="1" applyBorder="1" applyAlignment="1">
      <alignment wrapText="1"/>
    </xf>
    <xf numFmtId="0" fontId="4" fillId="17" borderId="96" xfId="1" applyFill="1" applyBorder="1" applyAlignment="1" applyProtection="1">
      <alignment wrapText="1"/>
    </xf>
    <xf numFmtId="0" fontId="7" fillId="17" borderId="97" xfId="0" applyFont="1" applyFill="1" applyBorder="1" applyAlignment="1">
      <alignment wrapText="1"/>
    </xf>
    <xf numFmtId="0" fontId="4" fillId="0" borderId="75" xfId="1" applyBorder="1" applyAlignment="1" applyProtection="1">
      <alignment horizontal="center"/>
    </xf>
    <xf numFmtId="0" fontId="4" fillId="2" borderId="0" xfId="1" applyFill="1" applyAlignment="1" applyProtection="1">
      <alignment horizontal="center"/>
    </xf>
    <xf numFmtId="0" fontId="6" fillId="0" borderId="0" xfId="0" applyFont="1" applyAlignment="1">
      <alignment vertical="center" wrapText="1"/>
    </xf>
    <xf numFmtId="0" fontId="6" fillId="0" borderId="0" xfId="0" applyFont="1" applyAlignment="1">
      <alignment wrapText="1"/>
    </xf>
    <xf numFmtId="0" fontId="6" fillId="0" borderId="0" xfId="0" applyFont="1" applyFill="1" applyAlignment="1">
      <alignment vertical="center" wrapText="1"/>
    </xf>
    <xf numFmtId="0" fontId="0" fillId="2" borderId="35" xfId="0" applyFill="1" applyBorder="1" applyAlignment="1" applyProtection="1">
      <alignment vertical="center"/>
    </xf>
    <xf numFmtId="1" fontId="5" fillId="2" borderId="102" xfId="0" applyNumberFormat="1" applyFont="1" applyFill="1" applyBorder="1" applyAlignment="1" applyProtection="1">
      <alignment horizontal="center" vertical="center" wrapText="1"/>
    </xf>
    <xf numFmtId="0" fontId="86" fillId="12" borderId="0" xfId="0" applyFont="1" applyFill="1" applyBorder="1" applyAlignment="1" applyProtection="1">
      <alignment vertical="center"/>
    </xf>
    <xf numFmtId="0" fontId="6" fillId="12" borderId="0" xfId="0" applyFont="1" applyFill="1" applyAlignment="1">
      <alignment vertical="center"/>
    </xf>
    <xf numFmtId="0" fontId="6" fillId="12" borderId="3" xfId="0" applyFont="1" applyFill="1" applyBorder="1" applyAlignment="1">
      <alignment vertical="center"/>
    </xf>
    <xf numFmtId="0" fontId="18" fillId="12" borderId="0" xfId="0" applyFont="1" applyFill="1" applyBorder="1" applyAlignment="1" applyProtection="1">
      <alignment horizontal="left" vertical="center"/>
    </xf>
    <xf numFmtId="0" fontId="60" fillId="12" borderId="0" xfId="1" applyNumberFormat="1" applyFont="1" applyFill="1" applyBorder="1" applyAlignment="1" applyProtection="1">
      <alignment horizontal="left" vertical="top"/>
    </xf>
    <xf numFmtId="0" fontId="0" fillId="2" borderId="12" xfId="0" applyFill="1" applyBorder="1" applyAlignment="1" applyProtection="1">
      <alignment horizontal="center"/>
    </xf>
    <xf numFmtId="0" fontId="85" fillId="12" borderId="43" xfId="0" applyFont="1" applyFill="1" applyBorder="1" applyAlignment="1" applyProtection="1">
      <alignment horizontal="center"/>
    </xf>
    <xf numFmtId="0" fontId="85" fillId="12" borderId="55" xfId="0" applyFont="1" applyFill="1" applyBorder="1" applyAlignment="1" applyProtection="1"/>
    <xf numFmtId="0" fontId="86" fillId="12" borderId="39" xfId="0" applyFont="1" applyFill="1" applyBorder="1" applyAlignment="1" applyProtection="1">
      <alignment vertical="center"/>
    </xf>
    <xf numFmtId="0" fontId="84" fillId="12" borderId="37" xfId="0" quotePrefix="1" applyFont="1" applyFill="1" applyBorder="1" applyAlignment="1" applyProtection="1">
      <alignment horizontal="center" vertical="center"/>
    </xf>
    <xf numFmtId="0" fontId="84" fillId="12" borderId="39" xfId="0" applyFont="1" applyFill="1" applyBorder="1" applyProtection="1"/>
    <xf numFmtId="0" fontId="86" fillId="12" borderId="37" xfId="0" applyFont="1" applyFill="1" applyBorder="1" applyAlignment="1" applyProtection="1">
      <alignment horizontal="center" vertical="center"/>
    </xf>
    <xf numFmtId="14" fontId="86" fillId="12" borderId="37" xfId="0" applyNumberFormat="1" applyFont="1" applyFill="1" applyBorder="1" applyAlignment="1" applyProtection="1">
      <alignment horizontal="center" vertical="center"/>
    </xf>
    <xf numFmtId="0" fontId="1" fillId="2" borderId="20" xfId="0" applyFont="1" applyFill="1" applyBorder="1" applyAlignment="1" applyProtection="1">
      <alignment horizontal="right" vertical="center" wrapText="1"/>
    </xf>
    <xf numFmtId="0" fontId="0" fillId="2" borderId="12" xfId="0" applyFill="1" applyBorder="1" applyAlignment="1" applyProtection="1">
      <alignment vertical="center"/>
    </xf>
    <xf numFmtId="14" fontId="3" fillId="2" borderId="35"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0" fillId="0" borderId="0" xfId="0" applyProtection="1">
      <protection hidden="1"/>
    </xf>
    <xf numFmtId="0" fontId="0" fillId="0" borderId="0" xfId="0" applyBorder="1" applyProtection="1">
      <protection hidden="1"/>
    </xf>
    <xf numFmtId="0" fontId="6" fillId="12" borderId="0" xfId="0" applyFont="1" applyFill="1" applyAlignment="1"/>
    <xf numFmtId="0" fontId="6" fillId="12" borderId="0" xfId="0" applyFont="1" applyFill="1" applyBorder="1" applyAlignment="1">
      <alignment vertical="center"/>
    </xf>
    <xf numFmtId="14" fontId="56" fillId="12" borderId="0" xfId="0" applyNumberFormat="1" applyFont="1" applyFill="1" applyBorder="1" applyAlignment="1" applyProtection="1">
      <alignment horizontal="left" vertical="center"/>
    </xf>
    <xf numFmtId="14" fontId="0" fillId="12" borderId="0" xfId="0" applyNumberFormat="1" applyFont="1" applyFill="1" applyBorder="1" applyAlignment="1" applyProtection="1">
      <alignment horizontal="left" vertical="center"/>
    </xf>
    <xf numFmtId="0" fontId="6" fillId="9" borderId="0" xfId="0" applyFont="1" applyFill="1" applyBorder="1" applyAlignment="1" applyProtection="1">
      <alignment horizontal="left" vertical="center" wrapText="1"/>
    </xf>
    <xf numFmtId="1" fontId="8" fillId="2" borderId="36" xfId="0" applyNumberFormat="1" applyFont="1" applyFill="1" applyBorder="1" applyAlignment="1" applyProtection="1">
      <alignment horizontal="center" vertical="center" wrapText="1"/>
    </xf>
    <xf numFmtId="0" fontId="51" fillId="2" borderId="20" xfId="0" applyFont="1" applyFill="1" applyBorder="1" applyAlignment="1" applyProtection="1">
      <alignment horizontal="center" vertical="center"/>
    </xf>
    <xf numFmtId="0" fontId="0" fillId="2" borderId="0" xfId="0" applyFont="1" applyFill="1" applyProtection="1"/>
    <xf numFmtId="0" fontId="13" fillId="2" borderId="0" xfId="0" applyFont="1" applyFill="1" applyProtection="1"/>
    <xf numFmtId="0" fontId="0" fillId="2" borderId="0" xfId="0" applyFill="1" applyAlignment="1" applyProtection="1">
      <alignment horizontal="left" vertical="top"/>
    </xf>
    <xf numFmtId="0" fontId="0" fillId="2" borderId="30" xfId="0" applyFont="1" applyFill="1" applyBorder="1" applyAlignment="1" applyProtection="1">
      <alignment wrapText="1"/>
    </xf>
    <xf numFmtId="0" fontId="0" fillId="2" borderId="0" xfId="0" applyFont="1" applyFill="1" applyBorder="1" applyAlignment="1" applyProtection="1">
      <alignment wrapText="1"/>
    </xf>
    <xf numFmtId="2" fontId="0" fillId="2" borderId="0" xfId="0" applyNumberFormat="1" applyFont="1" applyFill="1" applyBorder="1" applyAlignment="1" applyProtection="1">
      <alignment horizontal="center" vertical="center" wrapText="1"/>
    </xf>
    <xf numFmtId="0" fontId="0" fillId="2" borderId="0" xfId="0" applyFont="1" applyFill="1" applyBorder="1" applyAlignment="1" applyProtection="1">
      <alignment horizontal="left" wrapText="1"/>
    </xf>
    <xf numFmtId="0" fontId="4" fillId="2" borderId="0" xfId="1" applyFill="1" applyBorder="1" applyAlignment="1" applyProtection="1">
      <alignment horizontal="left" wrapText="1"/>
    </xf>
    <xf numFmtId="0" fontId="4" fillId="2" borderId="12" xfId="1" applyFill="1" applyBorder="1" applyAlignment="1" applyProtection="1">
      <alignment horizontal="center" vertical="center"/>
    </xf>
    <xf numFmtId="169" fontId="37" fillId="6" borderId="49" xfId="0" applyNumberFormat="1" applyFont="1" applyFill="1" applyBorder="1" applyAlignment="1" applyProtection="1">
      <alignment horizontal="center" vertical="center" wrapText="1"/>
    </xf>
    <xf numFmtId="0" fontId="36" fillId="2" borderId="105" xfId="1" applyFont="1" applyFill="1" applyBorder="1" applyAlignment="1" applyProtection="1">
      <alignment horizontal="left" vertical="center" wrapText="1"/>
    </xf>
    <xf numFmtId="0" fontId="36" fillId="2" borderId="2" xfId="1" applyFont="1" applyFill="1" applyBorder="1" applyAlignment="1" applyProtection="1">
      <alignment horizontal="left" vertical="center" wrapText="1"/>
    </xf>
    <xf numFmtId="2" fontId="71" fillId="2" borderId="2" xfId="1" applyNumberFormat="1" applyFont="1" applyFill="1" applyBorder="1" applyAlignment="1" applyProtection="1">
      <alignment horizontal="right" vertical="center" wrapText="1"/>
    </xf>
    <xf numFmtId="14" fontId="68" fillId="5" borderId="99" xfId="0" applyNumberFormat="1" applyFont="1" applyFill="1" applyBorder="1" applyAlignment="1" applyProtection="1">
      <alignment horizontal="right" vertical="center" wrapText="1"/>
    </xf>
    <xf numFmtId="0" fontId="70" fillId="5" borderId="100" xfId="0" applyFont="1" applyFill="1" applyBorder="1" applyAlignment="1" applyProtection="1">
      <alignment horizontal="center" vertical="center" wrapText="1"/>
    </xf>
    <xf numFmtId="0" fontId="89" fillId="2" borderId="0" xfId="0" applyFont="1" applyFill="1" applyProtection="1"/>
    <xf numFmtId="0" fontId="3" fillId="2" borderId="12" xfId="0" applyFont="1" applyFill="1" applyBorder="1" applyAlignment="1" applyProtection="1">
      <alignment horizontal="right" vertical="center" wrapText="1"/>
    </xf>
    <xf numFmtId="0" fontId="0" fillId="12" borderId="0" xfId="0" applyFill="1" applyAlignment="1" applyProtection="1">
      <alignment vertical="top" wrapText="1" shrinkToFit="1"/>
    </xf>
    <xf numFmtId="0" fontId="44" fillId="2" borderId="37" xfId="0" applyFont="1" applyFill="1" applyBorder="1" applyAlignment="1" applyProtection="1">
      <alignment horizontal="center" vertical="center" wrapText="1"/>
    </xf>
    <xf numFmtId="0" fontId="44" fillId="2" borderId="39" xfId="0" applyFont="1" applyFill="1" applyBorder="1" applyAlignment="1" applyProtection="1">
      <alignment horizontal="center" vertical="center"/>
    </xf>
    <xf numFmtId="1" fontId="5" fillId="2" borderId="1" xfId="0" applyNumberFormat="1" applyFont="1" applyFill="1" applyBorder="1" applyAlignment="1" applyProtection="1">
      <alignment horizontal="center" vertical="center" wrapText="1"/>
    </xf>
    <xf numFmtId="0" fontId="12" fillId="2" borderId="0" xfId="0" applyFont="1" applyFill="1" applyBorder="1" applyAlignment="1" applyProtection="1">
      <alignment horizontal="left" vertical="center" wrapText="1"/>
    </xf>
    <xf numFmtId="1" fontId="5" fillId="2" borderId="109" xfId="0" applyNumberFormat="1" applyFont="1" applyFill="1" applyBorder="1" applyAlignment="1" applyProtection="1">
      <alignment horizontal="center" vertical="center" wrapText="1"/>
    </xf>
    <xf numFmtId="0" fontId="33" fillId="2" borderId="41" xfId="1" applyFont="1" applyFill="1" applyBorder="1" applyAlignment="1" applyProtection="1">
      <alignment horizontal="right" vertical="center" wrapText="1"/>
    </xf>
    <xf numFmtId="0" fontId="33" fillId="2" borderId="51" xfId="1" applyFont="1" applyFill="1" applyBorder="1" applyAlignment="1" applyProtection="1">
      <alignment horizontal="right" vertical="center" wrapText="1"/>
    </xf>
    <xf numFmtId="0" fontId="0" fillId="2" borderId="41" xfId="0" applyFill="1" applyBorder="1" applyProtection="1"/>
    <xf numFmtId="0" fontId="0" fillId="2" borderId="55" xfId="0" applyFill="1" applyBorder="1" applyProtection="1"/>
    <xf numFmtId="0" fontId="0" fillId="2" borderId="39" xfId="0" applyFill="1" applyBorder="1" applyProtection="1"/>
    <xf numFmtId="0" fontId="0" fillId="2" borderId="50" xfId="0" applyFill="1" applyBorder="1" applyProtection="1"/>
    <xf numFmtId="1" fontId="5" fillId="2" borderId="37" xfId="0" applyNumberFormat="1" applyFont="1" applyFill="1" applyBorder="1" applyAlignment="1" applyProtection="1">
      <alignment horizontal="center" vertical="center" wrapText="1"/>
    </xf>
    <xf numFmtId="0" fontId="91" fillId="2" borderId="0" xfId="0" applyFont="1" applyFill="1" applyProtection="1"/>
    <xf numFmtId="0" fontId="92" fillId="2" borderId="0" xfId="0" applyFont="1" applyFill="1" applyProtection="1"/>
    <xf numFmtId="1" fontId="3" fillId="2" borderId="0" xfId="0" applyNumberFormat="1" applyFont="1" applyFill="1" applyBorder="1" applyAlignment="1" applyProtection="1">
      <alignment horizontal="center" vertical="center" wrapText="1"/>
      <protection locked="0"/>
    </xf>
    <xf numFmtId="0" fontId="0" fillId="5" borderId="0" xfId="0" applyFill="1" applyProtection="1"/>
    <xf numFmtId="0" fontId="0" fillId="5" borderId="0" xfId="0" applyFill="1" applyBorder="1" applyProtection="1"/>
    <xf numFmtId="0" fontId="26" fillId="5" borderId="0" xfId="1" applyFont="1" applyFill="1" applyBorder="1" applyAlignment="1" applyProtection="1">
      <alignment horizontal="center" vertical="center" wrapText="1"/>
    </xf>
    <xf numFmtId="1" fontId="3" fillId="5" borderId="0" xfId="0" applyNumberFormat="1" applyFont="1" applyFill="1" applyBorder="1" applyAlignment="1" applyProtection="1">
      <alignment horizontal="center" vertical="center" wrapText="1"/>
      <protection locked="0"/>
    </xf>
    <xf numFmtId="167" fontId="3" fillId="2" borderId="109" xfId="0" applyNumberFormat="1" applyFont="1" applyFill="1" applyBorder="1" applyAlignment="1" applyProtection="1">
      <alignment horizontal="center" vertical="center" wrapText="1"/>
    </xf>
    <xf numFmtId="167" fontId="5" fillId="2" borderId="115" xfId="0" applyNumberFormat="1"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93" fillId="2" borderId="12" xfId="0" applyFont="1" applyFill="1" applyBorder="1" applyAlignment="1" applyProtection="1">
      <alignment horizontal="center" vertical="center"/>
    </xf>
    <xf numFmtId="14" fontId="93" fillId="2" borderId="12" xfId="0" applyNumberFormat="1" applyFont="1" applyFill="1" applyBorder="1" applyAlignment="1" applyProtection="1">
      <alignment horizontal="center" vertical="center" wrapText="1"/>
    </xf>
    <xf numFmtId="14" fontId="93" fillId="2" borderId="12" xfId="0" applyNumberFormat="1" applyFont="1" applyFill="1" applyBorder="1" applyAlignment="1" applyProtection="1">
      <alignment horizontal="center" vertical="center"/>
    </xf>
    <xf numFmtId="14" fontId="93" fillId="2" borderId="0" xfId="0" applyNumberFormat="1" applyFont="1" applyFill="1" applyAlignment="1" applyProtection="1">
      <alignment horizontal="center" vertical="center"/>
    </xf>
    <xf numFmtId="14" fontId="93" fillId="2" borderId="39" xfId="0" applyNumberFormat="1" applyFont="1" applyFill="1" applyBorder="1" applyAlignment="1" applyProtection="1">
      <alignment horizontal="center" vertical="center" wrapText="1"/>
    </xf>
    <xf numFmtId="169" fontId="3" fillId="6" borderId="116" xfId="0" applyNumberFormat="1" applyFont="1" applyFill="1" applyBorder="1" applyAlignment="1" applyProtection="1">
      <alignment horizontal="center" vertical="center" wrapText="1"/>
    </xf>
    <xf numFmtId="0" fontId="94" fillId="2" borderId="0" xfId="0" applyFont="1" applyFill="1" applyBorder="1" applyAlignment="1" applyProtection="1">
      <alignment horizontal="center" vertical="center" wrapText="1"/>
    </xf>
    <xf numFmtId="0" fontId="94" fillId="2" borderId="37" xfId="0" applyFont="1" applyFill="1" applyBorder="1" applyAlignment="1" applyProtection="1">
      <alignment horizontal="center" vertical="center" wrapText="1"/>
    </xf>
    <xf numFmtId="0" fontId="87" fillId="2" borderId="0" xfId="0" applyFont="1" applyFill="1" applyAlignment="1" applyProtection="1">
      <alignment vertical="center"/>
    </xf>
    <xf numFmtId="0" fontId="95" fillId="2" borderId="0" xfId="0" applyFont="1" applyFill="1" applyProtection="1"/>
    <xf numFmtId="0" fontId="0" fillId="5" borderId="0"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 fontId="8" fillId="2" borderId="36" xfId="0" applyNumberFormat="1" applyFont="1" applyFill="1" applyBorder="1" applyAlignment="1" applyProtection="1">
      <alignment horizontal="center" vertical="top" wrapText="1"/>
    </xf>
    <xf numFmtId="0" fontId="26" fillId="2" borderId="0" xfId="1" applyFont="1" applyFill="1" applyBorder="1" applyAlignment="1" applyProtection="1">
      <alignment horizontal="center" vertical="center" wrapText="1"/>
    </xf>
    <xf numFmtId="0" fontId="33" fillId="2" borderId="106" xfId="1" applyFont="1" applyFill="1" applyBorder="1" applyAlignment="1" applyProtection="1">
      <alignment horizontal="right" vertical="center" wrapText="1"/>
    </xf>
    <xf numFmtId="0" fontId="24" fillId="2" borderId="116" xfId="0" applyFont="1" applyFill="1" applyBorder="1" applyAlignment="1" applyProtection="1">
      <alignment horizontal="center" wrapText="1"/>
    </xf>
    <xf numFmtId="0" fontId="24" fillId="2" borderId="116" xfId="0" applyFont="1" applyFill="1" applyBorder="1" applyAlignment="1" applyProtection="1">
      <alignment horizontal="center"/>
    </xf>
    <xf numFmtId="170" fontId="96" fillId="2" borderId="0" xfId="0" applyNumberFormat="1" applyFont="1" applyFill="1" applyBorder="1" applyAlignment="1" applyProtection="1">
      <alignment horizontal="center" vertical="center" wrapText="1"/>
    </xf>
    <xf numFmtId="0" fontId="0" fillId="3" borderId="0" xfId="0" applyFill="1" applyProtection="1"/>
    <xf numFmtId="0" fontId="0" fillId="0" borderId="41" xfId="0" applyBorder="1" applyAlignment="1"/>
    <xf numFmtId="0" fontId="0" fillId="2" borderId="41" xfId="0" applyFill="1" applyBorder="1" applyAlignment="1"/>
    <xf numFmtId="0" fontId="0" fillId="5" borderId="0" xfId="0" applyFill="1" applyBorder="1" applyAlignment="1"/>
    <xf numFmtId="0" fontId="6" fillId="2" borderId="12" xfId="0" applyFont="1" applyFill="1" applyBorder="1" applyProtection="1"/>
    <xf numFmtId="0" fontId="40" fillId="0" borderId="43" xfId="0" applyFont="1" applyFill="1" applyBorder="1" applyAlignment="1" applyProtection="1">
      <alignment horizontal="left" vertical="center"/>
    </xf>
    <xf numFmtId="0" fontId="40" fillId="5" borderId="37" xfId="0" applyFont="1" applyFill="1" applyBorder="1" applyAlignment="1" applyProtection="1">
      <alignment horizontal="left" vertical="center"/>
    </xf>
    <xf numFmtId="0" fontId="0" fillId="2" borderId="55" xfId="0" applyFill="1" applyBorder="1" applyAlignment="1"/>
    <xf numFmtId="0" fontId="0" fillId="5" borderId="39" xfId="0" applyFill="1" applyBorder="1" applyAlignment="1"/>
    <xf numFmtId="0" fontId="90" fillId="5" borderId="37" xfId="0" applyFont="1" applyFill="1" applyBorder="1" applyProtection="1"/>
    <xf numFmtId="0" fontId="0" fillId="5" borderId="39" xfId="0" applyFill="1" applyBorder="1" applyProtection="1"/>
    <xf numFmtId="0" fontId="28" fillId="4" borderId="114" xfId="1" applyFont="1" applyFill="1" applyBorder="1" applyAlignment="1" applyProtection="1">
      <alignment horizontal="right" vertical="center" wrapText="1"/>
    </xf>
    <xf numFmtId="0" fontId="28" fillId="5" borderId="37" xfId="1" applyFont="1" applyFill="1" applyBorder="1" applyAlignment="1" applyProtection="1">
      <alignment horizontal="left" vertical="center" wrapText="1"/>
    </xf>
    <xf numFmtId="1" fontId="8" fillId="5" borderId="39" xfId="0" applyNumberFormat="1" applyFont="1" applyFill="1" applyBorder="1" applyAlignment="1" applyProtection="1">
      <alignment horizontal="center" vertical="center" wrapText="1"/>
    </xf>
    <xf numFmtId="1" fontId="8" fillId="2" borderId="39" xfId="0" applyNumberFormat="1" applyFont="1" applyFill="1" applyBorder="1" applyAlignment="1" applyProtection="1">
      <alignment horizontal="center" vertical="top" wrapText="1"/>
    </xf>
    <xf numFmtId="0" fontId="90" fillId="5" borderId="37" xfId="1" applyFont="1" applyFill="1" applyBorder="1" applyAlignment="1" applyProtection="1">
      <alignment horizontal="left" vertical="center" wrapText="1"/>
    </xf>
    <xf numFmtId="1" fontId="8" fillId="5" borderId="39" xfId="0" applyNumberFormat="1" applyFont="1" applyFill="1" applyBorder="1" applyAlignment="1" applyProtection="1">
      <alignment horizontal="center" vertical="top" wrapText="1"/>
    </xf>
    <xf numFmtId="0" fontId="91" fillId="0" borderId="37" xfId="0" applyFont="1" applyFill="1" applyBorder="1" applyProtection="1"/>
    <xf numFmtId="14" fontId="0" fillId="2" borderId="12" xfId="0" applyNumberFormat="1" applyFont="1" applyFill="1" applyBorder="1" applyAlignment="1">
      <alignment horizontal="center" vertical="center"/>
    </xf>
    <xf numFmtId="0" fontId="91" fillId="0" borderId="52" xfId="0" applyFont="1" applyFill="1" applyBorder="1" applyProtection="1"/>
    <xf numFmtId="0" fontId="0" fillId="2" borderId="51" xfId="0" applyFill="1" applyBorder="1" applyProtection="1"/>
    <xf numFmtId="1" fontId="3" fillId="0" borderId="16" xfId="0" applyNumberFormat="1" applyFont="1" applyBorder="1" applyAlignment="1" applyProtection="1">
      <alignment horizontal="center" vertical="center" wrapText="1"/>
      <protection locked="0"/>
    </xf>
    <xf numFmtId="1" fontId="8" fillId="2" borderId="17" xfId="0" applyNumberFormat="1" applyFont="1" applyFill="1" applyBorder="1" applyAlignment="1" applyProtection="1">
      <alignment horizontal="center" vertical="center" wrapText="1"/>
    </xf>
    <xf numFmtId="1" fontId="3" fillId="0" borderId="9" xfId="0" applyNumberFormat="1" applyFont="1" applyBorder="1" applyAlignment="1" applyProtection="1">
      <alignment horizontal="center" vertical="center" wrapText="1"/>
      <protection locked="0"/>
    </xf>
    <xf numFmtId="0" fontId="28" fillId="4" borderId="62" xfId="1" applyFont="1" applyFill="1" applyBorder="1" applyAlignment="1" applyProtection="1">
      <alignment horizontal="right" vertical="center" wrapText="1"/>
    </xf>
    <xf numFmtId="0" fontId="92" fillId="0" borderId="37" xfId="0" applyFont="1" applyFill="1" applyBorder="1" applyProtection="1"/>
    <xf numFmtId="0" fontId="0" fillId="5" borderId="37" xfId="0" applyFill="1" applyBorder="1" applyProtection="1"/>
    <xf numFmtId="0" fontId="33" fillId="2" borderId="114" xfId="1" applyFont="1" applyFill="1" applyBorder="1" applyAlignment="1" applyProtection="1">
      <alignment horizontal="right" vertical="center" wrapText="1"/>
    </xf>
    <xf numFmtId="1" fontId="3" fillId="2" borderId="41" xfId="0" applyNumberFormat="1" applyFont="1" applyFill="1" applyBorder="1" applyAlignment="1" applyProtection="1">
      <alignment horizontal="left" vertical="center" wrapText="1"/>
    </xf>
    <xf numFmtId="1" fontId="8" fillId="2" borderId="55" xfId="0" applyNumberFormat="1" applyFont="1" applyFill="1" applyBorder="1" applyAlignment="1" applyProtection="1">
      <alignment horizontal="center" vertical="center" wrapText="1"/>
    </xf>
    <xf numFmtId="0" fontId="0" fillId="2" borderId="113" xfId="0" applyFill="1" applyBorder="1" applyProtection="1"/>
    <xf numFmtId="0" fontId="92" fillId="3" borderId="43" xfId="0" applyFont="1" applyFill="1" applyBorder="1" applyProtection="1"/>
    <xf numFmtId="0" fontId="91" fillId="0" borderId="37" xfId="0" applyFont="1" applyBorder="1" applyProtection="1"/>
    <xf numFmtId="1" fontId="3" fillId="0" borderId="109" xfId="0" applyNumberFormat="1" applyFont="1" applyFill="1" applyBorder="1" applyAlignment="1" applyProtection="1">
      <alignment horizontal="center" vertical="center" wrapText="1"/>
      <protection locked="0"/>
    </xf>
    <xf numFmtId="0" fontId="91" fillId="0" borderId="52" xfId="0" applyFont="1" applyBorder="1" applyProtection="1"/>
    <xf numFmtId="14" fontId="1" fillId="0" borderId="0" xfId="0" applyNumberFormat="1"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0" fillId="0" borderId="0" xfId="0" applyAlignment="1">
      <alignment horizontal="left" vertical="top"/>
    </xf>
    <xf numFmtId="169" fontId="63" fillId="14" borderId="65" xfId="0" applyNumberFormat="1" applyFont="1" applyFill="1" applyBorder="1" applyAlignment="1">
      <alignment horizontal="left" vertical="top" wrapText="1"/>
    </xf>
    <xf numFmtId="0" fontId="63" fillId="14" borderId="65" xfId="1" applyFont="1" applyFill="1" applyBorder="1" applyAlignment="1" applyProtection="1">
      <alignment horizontal="left" vertical="top" wrapText="1"/>
    </xf>
    <xf numFmtId="0" fontId="63" fillId="14" borderId="65" xfId="0" applyFont="1" applyFill="1" applyBorder="1" applyAlignment="1">
      <alignment horizontal="left" vertical="top"/>
    </xf>
    <xf numFmtId="0" fontId="63" fillId="14" borderId="65" xfId="0" applyFont="1" applyFill="1" applyBorder="1" applyAlignment="1">
      <alignment horizontal="left" vertical="top" wrapText="1"/>
    </xf>
    <xf numFmtId="0" fontId="63" fillId="14" borderId="66" xfId="1" applyFont="1" applyFill="1" applyBorder="1" applyAlignment="1" applyProtection="1">
      <alignment horizontal="left" vertical="top" wrapText="1"/>
    </xf>
    <xf numFmtId="0" fontId="63" fillId="14" borderId="70" xfId="0" applyFont="1" applyFill="1" applyBorder="1" applyAlignment="1">
      <alignment horizontal="left" vertical="top" wrapText="1"/>
    </xf>
    <xf numFmtId="0" fontId="64" fillId="15" borderId="67" xfId="0" applyFont="1" applyFill="1" applyBorder="1" applyAlignment="1">
      <alignment horizontal="center" vertical="center" wrapText="1"/>
    </xf>
    <xf numFmtId="1" fontId="1" fillId="15" borderId="67" xfId="0" applyNumberFormat="1" applyFont="1" applyFill="1" applyBorder="1" applyAlignment="1">
      <alignment horizontal="center" vertical="center" wrapText="1"/>
    </xf>
    <xf numFmtId="1" fontId="0" fillId="15" borderId="67" xfId="0" applyNumberFormat="1" applyFont="1" applyFill="1" applyBorder="1"/>
    <xf numFmtId="168" fontId="7" fillId="15" borderId="67" xfId="0" applyNumberFormat="1" applyFont="1" applyFill="1" applyBorder="1" applyAlignment="1">
      <alignment horizontal="left" vertical="center"/>
    </xf>
    <xf numFmtId="168" fontId="1" fillId="15" borderId="67" xfId="0" applyNumberFormat="1" applyFont="1" applyFill="1" applyBorder="1" applyAlignment="1">
      <alignment horizontal="center" vertical="center" wrapText="1"/>
    </xf>
    <xf numFmtId="1" fontId="10" fillId="15" borderId="67" xfId="0" applyNumberFormat="1" applyFont="1" applyFill="1" applyBorder="1"/>
    <xf numFmtId="1" fontId="1" fillId="15" borderId="68" xfId="0" applyNumberFormat="1" applyFont="1" applyFill="1" applyBorder="1" applyAlignment="1">
      <alignment horizontal="center" vertical="center" wrapText="1"/>
    </xf>
    <xf numFmtId="14" fontId="1" fillId="15" borderId="69" xfId="0" applyNumberFormat="1" applyFont="1" applyFill="1" applyBorder="1" applyAlignment="1">
      <alignment horizontal="center" vertical="center" wrapText="1"/>
    </xf>
    <xf numFmtId="0" fontId="1" fillId="15" borderId="0" xfId="0" applyNumberFormat="1" applyFont="1" applyFill="1" applyAlignment="1">
      <alignment horizontal="center" vertical="center" wrapText="1"/>
    </xf>
    <xf numFmtId="0" fontId="64" fillId="16" borderId="67" xfId="0" applyFont="1" applyFill="1" applyBorder="1" applyAlignment="1">
      <alignment horizontal="center" vertical="center" wrapText="1"/>
    </xf>
    <xf numFmtId="1" fontId="1" fillId="16" borderId="67" xfId="0" applyNumberFormat="1" applyFont="1" applyFill="1" applyBorder="1" applyAlignment="1">
      <alignment horizontal="center" vertical="center" wrapText="1"/>
    </xf>
    <xf numFmtId="1" fontId="0" fillId="16" borderId="67" xfId="0" applyNumberFormat="1" applyFont="1" applyFill="1" applyBorder="1"/>
    <xf numFmtId="168" fontId="7" fillId="16" borderId="67" xfId="0" applyNumberFormat="1" applyFont="1" applyFill="1" applyBorder="1" applyAlignment="1">
      <alignment horizontal="left" vertical="center"/>
    </xf>
    <xf numFmtId="168" fontId="1" fillId="16" borderId="67" xfId="0" applyNumberFormat="1" applyFont="1" applyFill="1" applyBorder="1" applyAlignment="1">
      <alignment horizontal="center" vertical="center" wrapText="1"/>
    </xf>
    <xf numFmtId="1" fontId="10" fillId="16" borderId="67" xfId="0" applyNumberFormat="1" applyFont="1" applyFill="1" applyBorder="1"/>
    <xf numFmtId="1" fontId="1" fillId="16" borderId="68" xfId="0" applyNumberFormat="1" applyFont="1" applyFill="1" applyBorder="1" applyAlignment="1">
      <alignment horizontal="center" vertical="center" wrapText="1"/>
    </xf>
    <xf numFmtId="1" fontId="7" fillId="15" borderId="67" xfId="0" applyNumberFormat="1" applyFont="1" applyFill="1" applyBorder="1" applyAlignment="1">
      <alignment horizontal="left" vertical="center"/>
    </xf>
    <xf numFmtId="1" fontId="7" fillId="16" borderId="67" xfId="0" applyNumberFormat="1" applyFont="1" applyFill="1" applyBorder="1" applyAlignment="1">
      <alignment horizontal="left" vertical="center"/>
    </xf>
    <xf numFmtId="0" fontId="64" fillId="15" borderId="69" xfId="0" applyFont="1" applyFill="1" applyBorder="1" applyAlignment="1">
      <alignment horizontal="center" vertical="center" wrapText="1"/>
    </xf>
    <xf numFmtId="1" fontId="1" fillId="15" borderId="69" xfId="0" applyNumberFormat="1" applyFont="1" applyFill="1" applyBorder="1" applyAlignment="1">
      <alignment horizontal="center" vertical="center" wrapText="1"/>
    </xf>
    <xf numFmtId="1" fontId="0" fillId="15" borderId="69" xfId="0" applyNumberFormat="1" applyFont="1" applyFill="1" applyBorder="1"/>
    <xf numFmtId="1" fontId="7" fillId="15" borderId="69" xfId="0" applyNumberFormat="1" applyFont="1" applyFill="1" applyBorder="1" applyAlignment="1">
      <alignment horizontal="left" vertical="center"/>
    </xf>
    <xf numFmtId="168" fontId="1" fillId="15" borderId="69" xfId="0" applyNumberFormat="1" applyFont="1" applyFill="1" applyBorder="1" applyAlignment="1">
      <alignment horizontal="center" vertical="center" wrapText="1"/>
    </xf>
    <xf numFmtId="1" fontId="10" fillId="15" borderId="69" xfId="0" applyNumberFormat="1" applyFont="1" applyFill="1" applyBorder="1"/>
    <xf numFmtId="1" fontId="1" fillId="15" borderId="0" xfId="0" applyNumberFormat="1" applyFont="1" applyFill="1" applyBorder="1" applyAlignment="1">
      <alignment horizontal="center" vertical="center" wrapText="1"/>
    </xf>
    <xf numFmtId="0" fontId="0" fillId="2" borderId="0" xfId="0" applyFill="1" applyAlignment="1"/>
    <xf numFmtId="0" fontId="0" fillId="2" borderId="0" xfId="0" applyFill="1" applyProtection="1">
      <protection hidden="1"/>
    </xf>
    <xf numFmtId="0" fontId="41" fillId="2" borderId="0" xfId="0" applyFont="1" applyFill="1" applyProtection="1">
      <protection hidden="1"/>
    </xf>
    <xf numFmtId="14" fontId="84" fillId="3" borderId="0" xfId="0" applyNumberFormat="1" applyFont="1" applyFill="1" applyBorder="1" applyAlignment="1">
      <alignment horizontal="center" vertical="center"/>
    </xf>
    <xf numFmtId="0" fontId="0" fillId="12" borderId="0" xfId="0" applyFont="1" applyFill="1" applyBorder="1" applyAlignment="1" applyProtection="1">
      <alignment vertical="center"/>
    </xf>
    <xf numFmtId="0" fontId="0" fillId="12" borderId="0" xfId="0" applyFont="1" applyFill="1" applyBorder="1" applyAlignment="1" applyProtection="1"/>
    <xf numFmtId="0" fontId="0" fillId="12" borderId="0" xfId="0" applyFill="1" applyBorder="1" applyAlignment="1" applyProtection="1">
      <alignment vertical="top" wrapText="1"/>
    </xf>
    <xf numFmtId="0" fontId="28" fillId="4" borderId="5" xfId="0" applyFont="1" applyFill="1" applyBorder="1" applyAlignment="1" applyProtection="1">
      <alignment horizontal="left" wrapText="1"/>
    </xf>
    <xf numFmtId="0" fontId="28" fillId="4" borderId="107" xfId="0" applyFont="1" applyFill="1" applyBorder="1" applyAlignment="1" applyProtection="1">
      <alignment horizontal="left" wrapText="1"/>
    </xf>
    <xf numFmtId="0" fontId="28" fillId="4" borderId="112" xfId="0" applyFont="1" applyFill="1" applyBorder="1" applyAlignment="1" applyProtection="1">
      <alignment horizontal="left" wrapText="1"/>
    </xf>
    <xf numFmtId="0" fontId="28" fillId="2" borderId="107" xfId="1" applyFont="1" applyFill="1" applyBorder="1" applyAlignment="1" applyProtection="1">
      <alignment horizontal="left" vertical="center" wrapText="1"/>
    </xf>
    <xf numFmtId="0" fontId="28" fillId="2" borderId="112" xfId="1" applyFont="1" applyFill="1" applyBorder="1" applyAlignment="1" applyProtection="1">
      <alignment horizontal="left" vertical="center" wrapText="1"/>
    </xf>
    <xf numFmtId="0" fontId="28" fillId="2" borderId="7" xfId="1" applyFont="1" applyFill="1" applyBorder="1" applyAlignment="1" applyProtection="1">
      <alignment horizontal="left" vertical="center" wrapText="1"/>
    </xf>
    <xf numFmtId="1" fontId="34" fillId="2" borderId="15" xfId="0" applyNumberFormat="1" applyFont="1" applyFill="1" applyBorder="1" applyAlignment="1" applyProtection="1">
      <alignment horizontal="center" vertical="top" wrapText="1"/>
    </xf>
    <xf numFmtId="0" fontId="28" fillId="5" borderId="24" xfId="1" applyFont="1" applyFill="1" applyBorder="1" applyAlignment="1" applyProtection="1">
      <alignment horizontal="right" vertical="center" wrapText="1"/>
    </xf>
    <xf numFmtId="0" fontId="28" fillId="8" borderId="62" xfId="1" applyFont="1" applyFill="1" applyBorder="1" applyAlignment="1" applyProtection="1">
      <alignment horizontal="right" vertical="center" wrapText="1"/>
    </xf>
    <xf numFmtId="0" fontId="42" fillId="12" borderId="30" xfId="0" applyFont="1" applyFill="1" applyBorder="1" applyAlignment="1" applyProtection="1">
      <alignment vertical="center" wrapText="1"/>
    </xf>
    <xf numFmtId="0" fontId="13" fillId="12" borderId="0" xfId="0" applyFont="1" applyFill="1" applyBorder="1" applyAlignment="1" applyProtection="1">
      <alignment horizontal="left" vertical="center"/>
    </xf>
    <xf numFmtId="0" fontId="6" fillId="19" borderId="0" xfId="0" applyFont="1" applyFill="1" applyBorder="1" applyAlignment="1">
      <alignment vertical="center"/>
    </xf>
    <xf numFmtId="0" fontId="6" fillId="19" borderId="0" xfId="0" applyFont="1" applyFill="1" applyAlignment="1">
      <alignment vertical="center"/>
    </xf>
    <xf numFmtId="0" fontId="6" fillId="19" borderId="0" xfId="0" applyFont="1" applyFill="1" applyBorder="1" applyAlignment="1">
      <alignment horizontal="right" vertical="center"/>
    </xf>
    <xf numFmtId="0" fontId="6" fillId="19" borderId="0" xfId="0" applyFont="1" applyFill="1" applyBorder="1" applyAlignment="1">
      <alignment horizontal="center" vertical="center" wrapText="1"/>
    </xf>
    <xf numFmtId="0" fontId="6" fillId="19" borderId="0" xfId="0" applyFont="1" applyFill="1" applyBorder="1" applyAlignment="1">
      <alignment vertical="center" wrapText="1"/>
    </xf>
    <xf numFmtId="0" fontId="19" fillId="19" borderId="0" xfId="0" applyFont="1" applyFill="1" applyBorder="1" applyAlignment="1" applyProtection="1">
      <alignment horizontal="center" vertical="center"/>
    </xf>
    <xf numFmtId="0" fontId="6" fillId="19" borderId="0" xfId="0" applyFont="1" applyFill="1" applyBorder="1" applyAlignment="1" applyProtection="1">
      <alignment horizontal="right" vertical="center"/>
    </xf>
    <xf numFmtId="0" fontId="6" fillId="19" borderId="0" xfId="0" applyFont="1" applyFill="1" applyAlignment="1" applyProtection="1">
      <alignment horizontal="center" vertical="center"/>
    </xf>
    <xf numFmtId="0" fontId="42" fillId="19" borderId="0" xfId="0" applyFont="1" applyFill="1" applyBorder="1" applyAlignment="1" applyProtection="1">
      <alignment horizontal="left" vertical="top"/>
    </xf>
    <xf numFmtId="0" fontId="42" fillId="19" borderId="0" xfId="0" applyFont="1" applyFill="1" applyBorder="1" applyAlignment="1" applyProtection="1">
      <alignment horizontal="center" vertical="center"/>
    </xf>
    <xf numFmtId="0" fontId="6" fillId="19" borderId="0" xfId="0" applyFont="1" applyFill="1" applyAlignment="1" applyProtection="1">
      <alignment vertical="center"/>
    </xf>
    <xf numFmtId="0" fontId="6" fillId="19" borderId="0" xfId="0" applyFont="1" applyFill="1" applyBorder="1" applyAlignment="1" applyProtection="1">
      <alignment vertical="center"/>
    </xf>
    <xf numFmtId="0" fontId="99" fillId="19" borderId="0" xfId="0" applyFont="1" applyFill="1" applyAlignment="1" applyProtection="1">
      <alignment horizontal="right" vertical="center"/>
    </xf>
    <xf numFmtId="0" fontId="67" fillId="19" borderId="0" xfId="0" applyFont="1" applyFill="1" applyBorder="1" applyAlignment="1" applyProtection="1">
      <alignment horizontal="center" vertical="center"/>
    </xf>
    <xf numFmtId="0" fontId="45" fillId="19" borderId="0" xfId="0" applyFont="1" applyFill="1" applyBorder="1" applyAlignment="1" applyProtection="1">
      <alignment horizontal="center" vertical="center"/>
    </xf>
    <xf numFmtId="14" fontId="100" fillId="19" borderId="0" xfId="0" applyNumberFormat="1" applyFont="1" applyFill="1" applyBorder="1" applyAlignment="1" applyProtection="1">
      <alignment horizontal="left" vertical="center"/>
    </xf>
    <xf numFmtId="164" fontId="3" fillId="19" borderId="0" xfId="0" applyNumberFormat="1" applyFont="1" applyFill="1" applyBorder="1" applyAlignment="1" applyProtection="1">
      <alignment horizontal="center" vertical="center" wrapText="1"/>
    </xf>
    <xf numFmtId="164" fontId="101" fillId="19" borderId="0" xfId="0" applyNumberFormat="1" applyFont="1" applyFill="1" applyBorder="1" applyAlignment="1" applyProtection="1">
      <alignment horizontal="center" wrapText="1"/>
    </xf>
    <xf numFmtId="14" fontId="98" fillId="19" borderId="0" xfId="0" applyNumberFormat="1" applyFont="1" applyFill="1" applyBorder="1" applyAlignment="1" applyProtection="1">
      <alignment horizontal="left" vertical="center"/>
    </xf>
    <xf numFmtId="0" fontId="42" fillId="19" borderId="0" xfId="0" applyNumberFormat="1" applyFont="1" applyFill="1" applyBorder="1" applyAlignment="1" applyProtection="1">
      <alignment horizontal="right" vertical="center"/>
    </xf>
    <xf numFmtId="14" fontId="61" fillId="19" borderId="0" xfId="0" applyNumberFormat="1" applyFont="1" applyFill="1" applyBorder="1" applyAlignment="1" applyProtection="1">
      <alignment horizontal="center" vertical="center"/>
    </xf>
    <xf numFmtId="0" fontId="102" fillId="12" borderId="0" xfId="0" applyFont="1" applyFill="1" applyBorder="1" applyAlignment="1" applyProtection="1">
      <alignment horizontal="right"/>
    </xf>
    <xf numFmtId="0" fontId="102" fillId="12" borderId="0" xfId="0" applyFont="1" applyFill="1" applyBorder="1" applyAlignment="1" applyProtection="1">
      <alignment horizontal="right" vertical="center"/>
    </xf>
    <xf numFmtId="0" fontId="103" fillId="12" borderId="0" xfId="0" applyFont="1" applyFill="1" applyBorder="1" applyAlignment="1" applyProtection="1">
      <alignment horizontal="center"/>
    </xf>
    <xf numFmtId="164" fontId="103" fillId="12" borderId="0" xfId="0" applyNumberFormat="1" applyFont="1" applyFill="1" applyBorder="1" applyAlignment="1" applyProtection="1">
      <alignment horizontal="center"/>
    </xf>
    <xf numFmtId="0" fontId="6" fillId="3" borderId="0" xfId="0" applyFont="1" applyFill="1" applyAlignment="1">
      <alignment vertical="center"/>
    </xf>
    <xf numFmtId="0" fontId="6" fillId="9" borderId="0" xfId="0" applyFont="1" applyFill="1" applyBorder="1" applyAlignment="1" applyProtection="1">
      <alignment vertical="center"/>
    </xf>
    <xf numFmtId="0" fontId="61" fillId="9" borderId="0" xfId="0" applyFont="1" applyFill="1" applyBorder="1" applyAlignment="1" applyProtection="1">
      <alignment vertical="center"/>
    </xf>
    <xf numFmtId="0" fontId="13" fillId="12"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13" fillId="12" borderId="0" xfId="0" applyFont="1" applyFill="1" applyBorder="1" applyAlignment="1" applyProtection="1">
      <alignment vertical="center"/>
    </xf>
    <xf numFmtId="0" fontId="13" fillId="12" borderId="0" xfId="0" applyFont="1" applyFill="1" applyBorder="1" applyAlignment="1" applyProtection="1">
      <alignment vertical="top"/>
    </xf>
    <xf numFmtId="0" fontId="38" fillId="0" borderId="0" xfId="1" applyFont="1" applyAlignment="1" applyProtection="1">
      <alignment horizontal="center" vertical="top"/>
    </xf>
    <xf numFmtId="0" fontId="19" fillId="12" borderId="58" xfId="0" applyFont="1" applyFill="1" applyBorder="1" applyAlignment="1" applyProtection="1">
      <alignment vertical="center" wrapText="1"/>
    </xf>
    <xf numFmtId="0" fontId="19" fillId="12" borderId="0" xfId="0" applyFont="1" applyFill="1" applyBorder="1" applyAlignment="1" applyProtection="1">
      <alignment vertical="center" wrapText="1"/>
    </xf>
    <xf numFmtId="0" fontId="19" fillId="12" borderId="0" xfId="0" applyFont="1" applyFill="1" applyBorder="1" applyAlignment="1" applyProtection="1">
      <alignment horizontal="left" vertical="center" wrapText="1"/>
    </xf>
    <xf numFmtId="0" fontId="19" fillId="12" borderId="0" xfId="0" applyFont="1" applyFill="1" applyBorder="1" applyAlignment="1" applyProtection="1">
      <alignment horizontal="center" vertical="center" wrapText="1"/>
    </xf>
    <xf numFmtId="0" fontId="42" fillId="12" borderId="0" xfId="0" applyFont="1" applyFill="1" applyBorder="1" applyAlignment="1" applyProtection="1">
      <alignment vertical="center" wrapText="1"/>
    </xf>
    <xf numFmtId="0" fontId="19" fillId="12" borderId="31" xfId="0" applyFont="1" applyFill="1" applyBorder="1" applyAlignment="1" applyProtection="1">
      <alignment vertical="center" wrapText="1"/>
    </xf>
    <xf numFmtId="0" fontId="108" fillId="12" borderId="30" xfId="0" applyFont="1" applyFill="1" applyBorder="1" applyAlignment="1" applyProtection="1">
      <alignment horizontal="left" vertical="center"/>
    </xf>
    <xf numFmtId="0" fontId="1" fillId="12" borderId="0" xfId="0" applyFont="1" applyFill="1" applyBorder="1" applyAlignment="1" applyProtection="1">
      <alignment horizontal="left" wrapText="1"/>
    </xf>
    <xf numFmtId="0" fontId="1" fillId="12" borderId="0" xfId="0" applyFont="1" applyFill="1" applyBorder="1" applyAlignment="1" applyProtection="1">
      <alignment horizontal="left"/>
    </xf>
    <xf numFmtId="166" fontId="0" fillId="12" borderId="0" xfId="0" applyNumberFormat="1" applyFill="1" applyBorder="1" applyAlignment="1" applyProtection="1">
      <alignment horizontal="center" vertical="center"/>
    </xf>
    <xf numFmtId="0" fontId="72" fillId="0" borderId="0" xfId="0" applyFont="1" applyBorder="1" applyAlignment="1">
      <alignment vertical="center"/>
    </xf>
    <xf numFmtId="0" fontId="62" fillId="0" borderId="0" xfId="0" applyFont="1" applyBorder="1"/>
    <xf numFmtId="0" fontId="73" fillId="0" borderId="0" xfId="0" applyFont="1" applyBorder="1"/>
    <xf numFmtId="0" fontId="107" fillId="0" borderId="0" xfId="1" applyFont="1" applyAlignment="1" applyProtection="1"/>
    <xf numFmtId="0" fontId="24" fillId="0" borderId="0" xfId="0" applyFont="1" applyBorder="1" applyAlignment="1">
      <alignment vertical="center"/>
    </xf>
    <xf numFmtId="0" fontId="5" fillId="13" borderId="0" xfId="0" applyFont="1" applyFill="1" applyAlignment="1" applyProtection="1">
      <alignment horizontal="center" vertical="center" wrapText="1"/>
    </xf>
    <xf numFmtId="14" fontId="2" fillId="0" borderId="0"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1" fillId="0" borderId="0" xfId="0" applyFont="1" applyFill="1" applyAlignment="1" applyProtection="1">
      <alignment horizontal="left" vertical="top" wrapText="1"/>
      <protection locked="0"/>
    </xf>
    <xf numFmtId="0" fontId="1" fillId="12" borderId="0" xfId="0" applyFont="1" applyFill="1" applyAlignment="1" applyProtection="1">
      <alignment horizontal="left" vertical="top"/>
    </xf>
    <xf numFmtId="0" fontId="1" fillId="12" borderId="0" xfId="0" applyFont="1" applyFill="1" applyBorder="1" applyAlignment="1" applyProtection="1">
      <alignment horizontal="left" vertical="top"/>
    </xf>
    <xf numFmtId="0" fontId="2" fillId="0" borderId="0" xfId="0" applyFont="1" applyFill="1" applyAlignment="1" applyProtection="1">
      <alignment horizontal="left" vertical="top"/>
    </xf>
    <xf numFmtId="0" fontId="1" fillId="0" borderId="0" xfId="0" applyNumberFormat="1" applyFont="1" applyAlignment="1" applyProtection="1">
      <alignment vertical="center" wrapText="1"/>
    </xf>
    <xf numFmtId="14" fontId="1" fillId="0" borderId="0" xfId="0" applyNumberFormat="1" applyFont="1" applyFill="1" applyBorder="1" applyAlignment="1" applyProtection="1">
      <alignment vertical="center" wrapText="1"/>
    </xf>
    <xf numFmtId="14" fontId="1" fillId="0" borderId="0" xfId="0" applyNumberFormat="1" applyFont="1" applyFill="1" applyAlignment="1" applyProtection="1">
      <alignment vertical="center" wrapText="1"/>
    </xf>
    <xf numFmtId="0" fontId="1" fillId="13" borderId="0" xfId="0" applyNumberFormat="1" applyFont="1" applyFill="1" applyAlignment="1" applyProtection="1">
      <alignment horizontal="center" wrapText="1"/>
    </xf>
    <xf numFmtId="0" fontId="2" fillId="0" borderId="0" xfId="0" applyFont="1" applyAlignment="1" applyProtection="1">
      <alignment wrapText="1"/>
    </xf>
    <xf numFmtId="0" fontId="110" fillId="0" borderId="0" xfId="0" applyNumberFormat="1" applyFont="1" applyBorder="1" applyAlignment="1" applyProtection="1">
      <alignment vertical="center"/>
    </xf>
    <xf numFmtId="14" fontId="110" fillId="0" borderId="0" xfId="0" applyNumberFormat="1" applyFont="1" applyFill="1" applyBorder="1" applyAlignment="1" applyProtection="1">
      <alignment vertical="center"/>
    </xf>
    <xf numFmtId="0" fontId="110" fillId="0" borderId="0" xfId="0" applyFont="1" applyFill="1" applyBorder="1" applyAlignment="1" applyProtection="1">
      <alignment horizontal="left" vertical="top" wrapText="1"/>
      <protection locked="0"/>
    </xf>
    <xf numFmtId="14" fontId="110" fillId="0" borderId="0" xfId="0" applyNumberFormat="1" applyFont="1" applyFill="1" applyBorder="1" applyAlignment="1" applyProtection="1">
      <alignment horizontal="left" vertical="top" wrapText="1"/>
      <protection locked="0"/>
    </xf>
    <xf numFmtId="0" fontId="110" fillId="0" borderId="0" xfId="0" applyFont="1" applyFill="1" applyAlignment="1" applyProtection="1">
      <alignment horizontal="left" vertical="top" wrapText="1"/>
      <protection locked="0"/>
    </xf>
    <xf numFmtId="0" fontId="110" fillId="12" borderId="0" xfId="0" applyFont="1" applyFill="1" applyBorder="1" applyAlignment="1" applyProtection="1">
      <alignment horizontal="left" vertical="top"/>
    </xf>
    <xf numFmtId="0" fontId="110" fillId="12" borderId="0" xfId="0" applyFont="1" applyFill="1" applyBorder="1" applyAlignment="1" applyProtection="1">
      <alignment horizontal="left" vertical="top" wrapText="1"/>
    </xf>
    <xf numFmtId="0" fontId="13" fillId="12" borderId="0" xfId="0" applyFont="1" applyFill="1" applyBorder="1" applyAlignment="1" applyProtection="1">
      <alignment horizontal="left" vertical="center"/>
    </xf>
    <xf numFmtId="14" fontId="0" fillId="0" borderId="119" xfId="0" applyNumberFormat="1" applyFont="1" applyFill="1" applyBorder="1"/>
    <xf numFmtId="0" fontId="111" fillId="14" borderId="65" xfId="0" applyFont="1" applyFill="1" applyBorder="1" applyAlignment="1">
      <alignment wrapText="1"/>
    </xf>
    <xf numFmtId="0" fontId="111" fillId="14" borderId="66" xfId="0" applyFont="1" applyFill="1" applyBorder="1" applyAlignment="1">
      <alignment wrapText="1"/>
    </xf>
    <xf numFmtId="0" fontId="0" fillId="15" borderId="67" xfId="0" applyFont="1" applyFill="1" applyBorder="1" applyAlignment="1">
      <alignment wrapText="1"/>
    </xf>
    <xf numFmtId="0" fontId="12" fillId="15" borderId="67" xfId="0" applyFont="1" applyFill="1" applyBorder="1" applyAlignment="1">
      <alignment wrapText="1"/>
    </xf>
    <xf numFmtId="0" fontId="6" fillId="15" borderId="68" xfId="0" applyFont="1" applyFill="1" applyBorder="1" applyAlignment="1">
      <alignment vertical="center"/>
    </xf>
    <xf numFmtId="0" fontId="82" fillId="16" borderId="67" xfId="0" applyFont="1" applyFill="1" applyBorder="1" applyAlignment="1">
      <alignment wrapText="1"/>
    </xf>
    <xf numFmtId="0" fontId="0" fillId="16" borderId="67" xfId="0" applyFont="1" applyFill="1" applyBorder="1" applyAlignment="1">
      <alignment wrapText="1"/>
    </xf>
    <xf numFmtId="0" fontId="12" fillId="16" borderId="67" xfId="0" applyFont="1" applyFill="1" applyBorder="1" applyAlignment="1">
      <alignment wrapText="1"/>
    </xf>
    <xf numFmtId="0" fontId="82" fillId="16" borderId="68" xfId="0" applyFont="1" applyFill="1" applyBorder="1"/>
    <xf numFmtId="0" fontId="83" fillId="15" borderId="67" xfId="0" applyFont="1" applyFill="1" applyBorder="1" applyAlignment="1">
      <alignment vertical="center" wrapText="1"/>
    </xf>
    <xf numFmtId="0" fontId="0" fillId="15" borderId="67" xfId="0" applyFont="1" applyFill="1" applyBorder="1"/>
    <xf numFmtId="0" fontId="83" fillId="16" borderId="67" xfId="0" applyFont="1" applyFill="1" applyBorder="1" applyAlignment="1">
      <alignment vertical="center" wrapText="1"/>
    </xf>
    <xf numFmtId="0" fontId="0" fillId="16" borderId="67" xfId="0" applyFont="1" applyFill="1" applyBorder="1"/>
    <xf numFmtId="0" fontId="6" fillId="16" borderId="68" xfId="0" applyFont="1" applyFill="1" applyBorder="1" applyAlignment="1">
      <alignment vertical="center"/>
    </xf>
    <xf numFmtId="0" fontId="83" fillId="16" borderId="69" xfId="0" applyFont="1" applyFill="1" applyBorder="1" applyAlignment="1">
      <alignment vertical="center" wrapText="1"/>
    </xf>
    <xf numFmtId="0" fontId="0" fillId="16" borderId="69" xfId="0" applyFont="1" applyFill="1" applyBorder="1"/>
    <xf numFmtId="0" fontId="6" fillId="16" borderId="0" xfId="0" applyFont="1" applyFill="1" applyAlignment="1">
      <alignment vertical="center"/>
    </xf>
    <xf numFmtId="0" fontId="1" fillId="12" borderId="0" xfId="0" applyFont="1" applyFill="1" applyBorder="1" applyAlignment="1" applyProtection="1">
      <alignment vertical="center"/>
    </xf>
    <xf numFmtId="0" fontId="1" fillId="12" borderId="31" xfId="0" applyFont="1" applyFill="1" applyBorder="1" applyAlignment="1" applyProtection="1"/>
    <xf numFmtId="0" fontId="1" fillId="13" borderId="0" xfId="0" applyFont="1" applyFill="1" applyAlignment="1" applyProtection="1">
      <alignment horizontal="left" vertical="top" wrapText="1"/>
    </xf>
    <xf numFmtId="0" fontId="17" fillId="13" borderId="0" xfId="0" applyFont="1" applyFill="1" applyAlignment="1" applyProtection="1">
      <alignment horizontal="left" vertical="top" wrapText="1"/>
    </xf>
    <xf numFmtId="0" fontId="5" fillId="0" borderId="0" xfId="0" applyFont="1" applyFill="1" applyAlignment="1" applyProtection="1">
      <alignment horizontal="left" vertical="top" wrapText="1"/>
    </xf>
    <xf numFmtId="0" fontId="52" fillId="11" borderId="0" xfId="0" applyFont="1" applyFill="1" applyAlignment="1" applyProtection="1">
      <alignment horizontal="center" vertical="center" wrapText="1"/>
    </xf>
    <xf numFmtId="0" fontId="52" fillId="10" borderId="0" xfId="0" applyFont="1" applyFill="1" applyAlignment="1" applyProtection="1">
      <alignment horizontal="center" vertical="center" wrapText="1"/>
    </xf>
    <xf numFmtId="0" fontId="0" fillId="12" borderId="0" xfId="0" applyFill="1" applyBorder="1" applyAlignment="1" applyProtection="1">
      <alignment vertical="top" wrapText="1" shrinkToFit="1"/>
    </xf>
    <xf numFmtId="0" fontId="0" fillId="16" borderId="67" xfId="0" applyFill="1" applyBorder="1"/>
    <xf numFmtId="0" fontId="0" fillId="15" borderId="67" xfId="0" applyFill="1" applyBorder="1"/>
    <xf numFmtId="0" fontId="0" fillId="16" borderId="69" xfId="0" applyFill="1" applyBorder="1"/>
    <xf numFmtId="0" fontId="83" fillId="15" borderId="0" xfId="0" applyFont="1" applyFill="1" applyAlignment="1">
      <alignment vertical="center" wrapText="1"/>
    </xf>
    <xf numFmtId="0" fontId="113" fillId="0" borderId="67" xfId="0" applyFont="1" applyBorder="1"/>
    <xf numFmtId="0" fontId="83" fillId="16" borderId="0" xfId="0" applyFont="1" applyFill="1" applyAlignment="1">
      <alignment vertical="center" wrapText="1"/>
    </xf>
    <xf numFmtId="0" fontId="114" fillId="0" borderId="67" xfId="0" applyFont="1" applyBorder="1"/>
    <xf numFmtId="1" fontId="1" fillId="0" borderId="59" xfId="0" applyNumberFormat="1" applyFont="1" applyBorder="1" applyAlignment="1" applyProtection="1">
      <alignment horizontal="center" vertical="center" wrapText="1"/>
      <protection locked="0"/>
    </xf>
    <xf numFmtId="1" fontId="1" fillId="0" borderId="60" xfId="0" applyNumberFormat="1" applyFont="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xf>
    <xf numFmtId="0" fontId="12" fillId="2" borderId="106" xfId="0" applyFont="1" applyFill="1" applyBorder="1" applyAlignment="1" applyProtection="1">
      <alignment horizontal="left" vertical="center" wrapText="1"/>
    </xf>
    <xf numFmtId="1" fontId="5" fillId="2" borderId="120" xfId="0" applyNumberFormat="1" applyFont="1" applyFill="1" applyBorder="1" applyAlignment="1" applyProtection="1">
      <alignment horizontal="center" vertical="center" wrapText="1"/>
    </xf>
    <xf numFmtId="1" fontId="6" fillId="2" borderId="109" xfId="0" applyNumberFormat="1" applyFont="1" applyFill="1" applyBorder="1" applyAlignment="1" applyProtection="1">
      <alignment horizontal="center" vertical="center" wrapText="1"/>
    </xf>
    <xf numFmtId="1" fontId="6" fillId="2" borderId="1" xfId="0" applyNumberFormat="1" applyFont="1" applyFill="1" applyBorder="1" applyAlignment="1" applyProtection="1">
      <alignment horizontal="center" vertical="center" wrapText="1"/>
    </xf>
    <xf numFmtId="1" fontId="6" fillId="2" borderId="0" xfId="0" applyNumberFormat="1"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xf>
    <xf numFmtId="1" fontId="3" fillId="2" borderId="0" xfId="0" applyNumberFormat="1"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protection locked="0"/>
    </xf>
    <xf numFmtId="1" fontId="5" fillId="3" borderId="103"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protection locked="0"/>
    </xf>
    <xf numFmtId="1" fontId="6" fillId="2" borderId="26" xfId="0" applyNumberFormat="1" applyFont="1" applyFill="1" applyBorder="1" applyAlignment="1" applyProtection="1">
      <alignment horizontal="center" vertical="center" wrapText="1"/>
    </xf>
    <xf numFmtId="170" fontId="5" fillId="2" borderId="1" xfId="0" applyNumberFormat="1" applyFont="1" applyFill="1" applyBorder="1" applyAlignment="1" applyProtection="1">
      <alignment horizontal="center" vertical="center" wrapText="1"/>
    </xf>
    <xf numFmtId="1" fontId="6" fillId="2" borderId="16" xfId="0" applyNumberFormat="1" applyFont="1" applyFill="1" applyBorder="1" applyAlignment="1" applyProtection="1">
      <alignment horizontal="center" vertical="center" wrapText="1"/>
    </xf>
    <xf numFmtId="14" fontId="0" fillId="2" borderId="12" xfId="0" applyNumberFormat="1" applyFont="1" applyFill="1" applyBorder="1" applyAlignment="1" applyProtection="1">
      <alignment horizontal="center" vertical="center"/>
    </xf>
    <xf numFmtId="0" fontId="9" fillId="0" borderId="12" xfId="0" applyFont="1" applyBorder="1" applyAlignment="1" applyProtection="1">
      <alignment horizontal="center" vertical="center"/>
      <protection locked="0"/>
    </xf>
    <xf numFmtId="1" fontId="5" fillId="3" borderId="108" xfId="0" applyNumberFormat="1" applyFont="1" applyFill="1" applyBorder="1" applyAlignment="1" applyProtection="1">
      <alignment horizontal="center" vertical="center" wrapText="1"/>
      <protection locked="0"/>
    </xf>
    <xf numFmtId="1" fontId="5" fillId="2" borderId="121" xfId="0" applyNumberFormat="1" applyFont="1" applyFill="1" applyBorder="1" applyAlignment="1" applyProtection="1">
      <alignment horizontal="center" vertical="center" wrapText="1"/>
    </xf>
    <xf numFmtId="1" fontId="5" fillId="2" borderId="122" xfId="0" applyNumberFormat="1" applyFont="1" applyFill="1" applyBorder="1" applyAlignment="1" applyProtection="1">
      <alignment horizontal="center" vertical="center" wrapText="1"/>
    </xf>
    <xf numFmtId="1" fontId="5" fillId="2" borderId="123" xfId="0" applyNumberFormat="1" applyFont="1" applyFill="1" applyBorder="1" applyAlignment="1" applyProtection="1">
      <alignment horizontal="center" vertical="center" wrapText="1"/>
    </xf>
    <xf numFmtId="1" fontId="5" fillId="2" borderId="125" xfId="0" applyNumberFormat="1" applyFont="1" applyFill="1" applyBorder="1" applyAlignment="1" applyProtection="1">
      <alignment horizontal="center" vertical="center" wrapText="1"/>
    </xf>
    <xf numFmtId="1" fontId="5" fillId="2" borderId="124" xfId="0" applyNumberFormat="1" applyFont="1" applyFill="1" applyBorder="1" applyAlignment="1" applyProtection="1">
      <alignment horizontal="center" vertical="center" wrapText="1"/>
    </xf>
    <xf numFmtId="1" fontId="42" fillId="5" borderId="52" xfId="0" applyNumberFormat="1" applyFont="1" applyFill="1" applyBorder="1" applyAlignment="1" applyProtection="1">
      <alignment horizontal="left" vertical="center"/>
    </xf>
    <xf numFmtId="1" fontId="3" fillId="5" borderId="51" xfId="0" applyNumberFormat="1" applyFont="1" applyFill="1" applyBorder="1" applyAlignment="1" applyProtection="1">
      <alignment horizontal="left" vertical="center" wrapText="1"/>
    </xf>
    <xf numFmtId="1" fontId="42" fillId="5" borderId="51" xfId="0" applyNumberFormat="1" applyFont="1" applyFill="1" applyBorder="1" applyAlignment="1" applyProtection="1">
      <alignment horizontal="center" vertical="center" wrapText="1"/>
    </xf>
    <xf numFmtId="0" fontId="8" fillId="12" borderId="0" xfId="0" applyFont="1" applyFill="1" applyBorder="1" applyAlignment="1" applyProtection="1">
      <alignment horizontal="left" vertical="center"/>
    </xf>
    <xf numFmtId="0" fontId="0" fillId="0" borderId="0" xfId="0" applyFont="1" applyFill="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0" xfId="0" applyFill="1" applyAlignment="1" applyProtection="1">
      <alignment vertical="top" wrapText="1" shrinkToFit="1"/>
      <protection locked="0"/>
    </xf>
    <xf numFmtId="0" fontId="0" fillId="3" borderId="0" xfId="0" applyFont="1" applyFill="1"/>
    <xf numFmtId="0" fontId="0" fillId="3" borderId="0" xfId="0" applyFont="1" applyFill="1" applyAlignment="1"/>
    <xf numFmtId="0" fontId="0" fillId="0" borderId="0" xfId="0" applyFont="1" applyAlignment="1"/>
    <xf numFmtId="0" fontId="0" fillId="0" borderId="0" xfId="0" applyFont="1"/>
    <xf numFmtId="49" fontId="9" fillId="2" borderId="0" xfId="0" applyNumberFormat="1" applyFont="1" applyFill="1" applyBorder="1" applyAlignment="1">
      <alignment horizontal="center" vertical="center"/>
    </xf>
    <xf numFmtId="0" fontId="89" fillId="2" borderId="0" xfId="0" applyFont="1" applyFill="1" applyBorder="1" applyAlignment="1">
      <alignment horizontal="center" vertical="center"/>
    </xf>
    <xf numFmtId="0" fontId="9" fillId="2" borderId="0" xfId="0" applyFont="1" applyFill="1" applyBorder="1" applyAlignment="1">
      <alignment horizontal="left" vertical="top"/>
    </xf>
    <xf numFmtId="0" fontId="0" fillId="2" borderId="0" xfId="0" applyFont="1" applyFill="1" applyBorder="1" applyAlignment="1"/>
    <xf numFmtId="0" fontId="45" fillId="2" borderId="0" xfId="0" applyFont="1" applyFill="1" applyBorder="1" applyAlignment="1"/>
    <xf numFmtId="0" fontId="115" fillId="2" borderId="0" xfId="0" applyFont="1" applyFill="1" applyBorder="1" applyAlignment="1">
      <alignment horizontal="left"/>
    </xf>
    <xf numFmtId="0" fontId="115" fillId="2" borderId="0" xfId="0" applyFont="1" applyFill="1" applyBorder="1" applyAlignment="1"/>
    <xf numFmtId="0" fontId="45" fillId="2" borderId="0" xfId="0" applyFont="1" applyFill="1" applyBorder="1" applyAlignment="1">
      <alignment wrapText="1"/>
    </xf>
    <xf numFmtId="0" fontId="45" fillId="2" borderId="0" xfId="0" applyFont="1" applyFill="1" applyBorder="1" applyAlignment="1">
      <alignment vertical="top" wrapText="1"/>
    </xf>
    <xf numFmtId="0" fontId="9" fillId="2" borderId="0" xfId="0" applyFont="1" applyFill="1" applyBorder="1" applyAlignment="1"/>
    <xf numFmtId="0" fontId="0" fillId="3" borderId="0" xfId="0" applyFont="1" applyFill="1" applyAlignment="1">
      <alignment wrapText="1"/>
    </xf>
    <xf numFmtId="0" fontId="0" fillId="0" borderId="0" xfId="0" applyFont="1" applyAlignment="1">
      <alignment wrapText="1"/>
    </xf>
    <xf numFmtId="0" fontId="45" fillId="3" borderId="0" xfId="0" applyFont="1" applyFill="1" applyAlignment="1">
      <alignment vertical="center" wrapText="1"/>
    </xf>
    <xf numFmtId="0" fontId="45" fillId="3" borderId="0" xfId="0" applyFont="1" applyFill="1" applyAlignment="1">
      <alignment horizontal="left" vertical="center" wrapText="1"/>
    </xf>
    <xf numFmtId="0" fontId="9" fillId="3" borderId="0" xfId="0" applyFont="1" applyFill="1" applyAlignment="1"/>
    <xf numFmtId="0" fontId="24" fillId="3" borderId="0" xfId="0" applyFont="1" applyFill="1" applyAlignment="1"/>
    <xf numFmtId="0" fontId="0" fillId="3" borderId="126" xfId="0" applyFont="1" applyFill="1" applyBorder="1" applyAlignment="1"/>
    <xf numFmtId="0" fontId="0" fillId="0" borderId="126" xfId="0" applyFont="1" applyBorder="1"/>
    <xf numFmtId="14" fontId="0" fillId="0" borderId="0" xfId="0" applyNumberFormat="1" applyFont="1"/>
    <xf numFmtId="1" fontId="0" fillId="0" borderId="0" xfId="0" applyNumberFormat="1" applyFont="1"/>
    <xf numFmtId="0" fontId="0" fillId="2" borderId="0" xfId="0" applyFont="1" applyFill="1" applyBorder="1" applyAlignment="1">
      <alignment horizontal="center" vertical="center"/>
    </xf>
    <xf numFmtId="0" fontId="45" fillId="2" borderId="0" xfId="0" applyFont="1" applyFill="1" applyBorder="1" applyAlignment="1">
      <alignment horizontal="center" vertical="center" wrapText="1"/>
    </xf>
    <xf numFmtId="0" fontId="50" fillId="0" borderId="0" xfId="0" applyFont="1" applyAlignment="1">
      <alignment horizontal="center"/>
    </xf>
    <xf numFmtId="0" fontId="50" fillId="3" borderId="0" xfId="0" applyFont="1" applyFill="1" applyAlignment="1">
      <alignment horizontal="center"/>
    </xf>
    <xf numFmtId="0" fontId="124" fillId="2" borderId="0" xfId="0" applyFont="1" applyFill="1" applyBorder="1" applyAlignment="1">
      <alignment horizontal="center" vertical="center"/>
    </xf>
    <xf numFmtId="0" fontId="50" fillId="2" borderId="0" xfId="0" applyFont="1" applyFill="1" applyBorder="1" applyAlignment="1">
      <alignment horizontal="center" vertical="center"/>
    </xf>
    <xf numFmtId="0" fontId="50" fillId="2" borderId="0" xfId="0" applyFont="1" applyFill="1" applyBorder="1" applyAlignment="1">
      <alignment horizontal="center"/>
    </xf>
    <xf numFmtId="0" fontId="50" fillId="2" borderId="0" xfId="0" applyFont="1" applyFill="1" applyBorder="1" applyAlignment="1">
      <alignment horizontal="center" wrapText="1"/>
    </xf>
    <xf numFmtId="0" fontId="125" fillId="2" borderId="0" xfId="0" applyFont="1" applyFill="1" applyBorder="1" applyAlignment="1">
      <alignment horizontal="center" vertical="center" wrapText="1"/>
    </xf>
    <xf numFmtId="0" fontId="0" fillId="0" borderId="0" xfId="0" applyFont="1" applyAlignment="1">
      <alignment horizontal="center" vertical="center"/>
    </xf>
    <xf numFmtId="0" fontId="0" fillId="3" borderId="0" xfId="0" applyFont="1" applyFill="1" applyAlignment="1">
      <alignment horizontal="center" vertical="center"/>
    </xf>
    <xf numFmtId="0" fontId="45" fillId="2" borderId="0" xfId="0" applyFont="1" applyFill="1" applyBorder="1" applyAlignment="1">
      <alignment horizontal="center" vertical="center"/>
    </xf>
    <xf numFmtId="0" fontId="0" fillId="2" borderId="117" xfId="0" applyFont="1" applyFill="1" applyBorder="1" applyAlignment="1">
      <alignment horizontal="center" vertical="center"/>
    </xf>
    <xf numFmtId="0" fontId="0" fillId="2" borderId="0" xfId="0" applyFont="1" applyFill="1" applyBorder="1" applyAlignment="1">
      <alignment horizontal="center" vertical="center" wrapText="1"/>
    </xf>
    <xf numFmtId="1" fontId="45" fillId="20" borderId="0" xfId="0" quotePrefix="1" applyNumberFormat="1" applyFont="1" applyFill="1" applyBorder="1" applyAlignment="1">
      <alignment horizontal="center" vertical="center"/>
    </xf>
    <xf numFmtId="0" fontId="0" fillId="20" borderId="126" xfId="0" applyFont="1" applyFill="1" applyBorder="1" applyAlignment="1"/>
    <xf numFmtId="1" fontId="0" fillId="20" borderId="0" xfId="0" quotePrefix="1" applyNumberFormat="1" applyFont="1" applyFill="1" applyBorder="1" applyAlignment="1">
      <alignment horizontal="center" vertical="center" wrapText="1"/>
    </xf>
    <xf numFmtId="0" fontId="4" fillId="3" borderId="0" xfId="1" applyFill="1" applyAlignment="1" applyProtection="1">
      <alignment horizontal="center"/>
    </xf>
    <xf numFmtId="1" fontId="97" fillId="2" borderId="0" xfId="0" applyNumberFormat="1" applyFont="1" applyFill="1" applyBorder="1" applyAlignment="1" applyProtection="1">
      <alignment horizontal="center" vertical="center" wrapText="1"/>
      <protection hidden="1"/>
    </xf>
    <xf numFmtId="1" fontId="6" fillId="2" borderId="126" xfId="0" applyNumberFormat="1" applyFont="1" applyFill="1" applyBorder="1" applyAlignment="1" applyProtection="1">
      <alignment horizontal="center" vertical="center" wrapText="1"/>
    </xf>
    <xf numFmtId="1" fontId="6" fillId="2" borderId="127" xfId="0" applyNumberFormat="1" applyFont="1" applyFill="1" applyBorder="1" applyAlignment="1" applyProtection="1">
      <alignment horizontal="center" vertical="center" wrapText="1"/>
    </xf>
    <xf numFmtId="0" fontId="10" fillId="2" borderId="0" xfId="0" applyFont="1" applyFill="1" applyBorder="1" applyAlignment="1">
      <alignment vertical="center"/>
    </xf>
    <xf numFmtId="0" fontId="10" fillId="0" borderId="0" xfId="0" applyFont="1"/>
    <xf numFmtId="0" fontId="10" fillId="2" borderId="0" xfId="0" applyFont="1" applyFill="1" applyBorder="1" applyAlignment="1"/>
    <xf numFmtId="0" fontId="10" fillId="2" borderId="0" xfId="0" applyFont="1" applyFill="1" applyBorder="1" applyAlignment="1">
      <alignment wrapText="1"/>
    </xf>
    <xf numFmtId="0" fontId="126" fillId="2" borderId="0" xfId="0" applyFont="1" applyFill="1" applyBorder="1" applyAlignment="1">
      <alignment vertical="center" wrapText="1"/>
    </xf>
    <xf numFmtId="0" fontId="10" fillId="0" borderId="0" xfId="0" applyFont="1" applyAlignment="1"/>
    <xf numFmtId="0" fontId="10" fillId="0" borderId="0" xfId="0" applyFont="1" applyAlignment="1">
      <alignment horizontal="center" vertical="center"/>
    </xf>
    <xf numFmtId="0" fontId="10" fillId="0" borderId="0" xfId="0" applyFont="1" applyAlignment="1">
      <alignment horizontal="center"/>
    </xf>
    <xf numFmtId="0" fontId="128" fillId="7" borderId="0" xfId="0" applyFont="1" applyFill="1" applyAlignment="1" applyProtection="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7" fillId="0" borderId="0" xfId="0" applyFont="1" applyFill="1" applyAlignment="1" applyProtection="1">
      <alignment horizontal="left" vertical="top" wrapText="1"/>
    </xf>
    <xf numFmtId="14" fontId="129" fillId="19" borderId="0" xfId="0" applyNumberFormat="1" applyFont="1" applyFill="1" applyBorder="1" applyAlignment="1" applyProtection="1">
      <alignment horizontal="left" vertical="center"/>
    </xf>
    <xf numFmtId="0" fontId="0" fillId="3" borderId="106" xfId="0" applyFont="1" applyFill="1" applyBorder="1" applyAlignment="1"/>
    <xf numFmtId="0" fontId="0" fillId="3" borderId="114" xfId="0" applyFont="1" applyFill="1" applyBorder="1" applyAlignment="1"/>
    <xf numFmtId="0" fontId="0" fillId="0" borderId="0" xfId="0" applyFont="1" applyBorder="1"/>
    <xf numFmtId="0" fontId="0" fillId="3" borderId="0" xfId="0" applyFont="1" applyFill="1" applyBorder="1" applyAlignment="1"/>
    <xf numFmtId="0" fontId="0" fillId="3" borderId="31" xfId="0" applyFont="1" applyFill="1" applyBorder="1" applyAlignment="1"/>
    <xf numFmtId="0" fontId="0" fillId="3" borderId="3" xfId="0" applyFont="1" applyFill="1" applyBorder="1" applyAlignment="1"/>
    <xf numFmtId="0" fontId="0" fillId="3" borderId="4" xfId="0" applyFont="1" applyFill="1" applyBorder="1" applyAlignment="1"/>
    <xf numFmtId="0" fontId="0" fillId="5" borderId="126" xfId="0" applyFont="1" applyFill="1" applyBorder="1" applyAlignment="1"/>
    <xf numFmtId="0" fontId="0" fillId="3" borderId="0" xfId="0" applyFont="1" applyFill="1" applyBorder="1" applyAlignment="1">
      <alignment vertical="center"/>
    </xf>
    <xf numFmtId="0" fontId="0" fillId="3" borderId="3" xfId="0" applyFont="1" applyFill="1" applyBorder="1" applyAlignment="1">
      <alignment vertical="center"/>
    </xf>
    <xf numFmtId="0" fontId="130" fillId="12" borderId="0" xfId="0" applyFont="1" applyFill="1" applyAlignment="1">
      <alignment horizontal="right" vertical="center"/>
    </xf>
    <xf numFmtId="0" fontId="13" fillId="12" borderId="0" xfId="0" applyFont="1" applyFill="1" applyBorder="1" applyAlignment="1" applyProtection="1">
      <alignment horizontal="left" vertical="center"/>
    </xf>
    <xf numFmtId="0" fontId="109" fillId="0" borderId="0" xfId="0" applyFont="1" applyBorder="1" applyAlignment="1">
      <alignment wrapText="1"/>
    </xf>
    <xf numFmtId="0" fontId="6" fillId="12" borderId="106" xfId="0" applyFont="1" applyFill="1" applyBorder="1" applyAlignment="1" applyProtection="1">
      <alignment vertical="center"/>
    </xf>
    <xf numFmtId="0" fontId="0" fillId="12" borderId="0" xfId="0" applyFill="1" applyBorder="1" applyAlignment="1">
      <alignment vertical="center" wrapText="1"/>
    </xf>
    <xf numFmtId="0" fontId="6" fillId="12" borderId="128" xfId="0" applyFont="1" applyFill="1" applyBorder="1" applyAlignment="1" applyProtection="1">
      <alignment horizontal="left" vertical="center" wrapText="1"/>
    </xf>
    <xf numFmtId="0" fontId="6" fillId="12" borderId="106" xfId="0" applyFont="1" applyFill="1" applyBorder="1" applyAlignment="1" applyProtection="1">
      <alignment horizontal="left" vertical="center" wrapText="1"/>
    </xf>
    <xf numFmtId="0" fontId="6" fillId="12" borderId="106" xfId="0" applyFont="1" applyFill="1" applyBorder="1" applyAlignment="1" applyProtection="1">
      <alignment horizontal="right" vertical="center"/>
    </xf>
    <xf numFmtId="0" fontId="6" fillId="12" borderId="106" xfId="0" applyFont="1" applyFill="1" applyBorder="1" applyAlignment="1" applyProtection="1">
      <alignment horizontal="center" vertical="center"/>
    </xf>
    <xf numFmtId="164" fontId="8" fillId="12" borderId="106" xfId="0" applyNumberFormat="1" applyFont="1" applyFill="1" applyBorder="1" applyAlignment="1" applyProtection="1">
      <alignment horizontal="left" vertical="center" wrapText="1"/>
    </xf>
    <xf numFmtId="0" fontId="6" fillId="21" borderId="0" xfId="0" applyFont="1" applyFill="1" applyBorder="1" applyAlignment="1">
      <alignment vertical="center"/>
    </xf>
    <xf numFmtId="0" fontId="6" fillId="0" borderId="0" xfId="0" applyNumberFormat="1" applyFont="1" applyFill="1" applyBorder="1" applyAlignment="1" applyProtection="1">
      <alignment vertical="center"/>
      <protection locked="0"/>
    </xf>
    <xf numFmtId="0" fontId="6" fillId="12" borderId="114" xfId="0" applyFont="1" applyFill="1" applyBorder="1" applyAlignment="1" applyProtection="1">
      <alignment vertical="center"/>
    </xf>
    <xf numFmtId="0" fontId="0" fillId="12" borderId="0" xfId="0" applyFill="1" applyBorder="1"/>
    <xf numFmtId="0" fontId="15" fillId="12" borderId="0" xfId="0" applyFont="1" applyFill="1" applyBorder="1" applyAlignment="1">
      <alignment vertical="center"/>
    </xf>
    <xf numFmtId="0" fontId="0" fillId="12" borderId="0" xfId="0" applyFill="1" applyBorder="1" applyAlignment="1"/>
    <xf numFmtId="0" fontId="15" fillId="12" borderId="0" xfId="0" applyFont="1" applyFill="1" applyBorder="1"/>
    <xf numFmtId="0" fontId="131" fillId="12" borderId="0" xfId="0" applyFont="1" applyFill="1" applyBorder="1" applyAlignment="1" applyProtection="1">
      <alignment vertical="center"/>
    </xf>
    <xf numFmtId="0" fontId="131" fillId="12" borderId="0" xfId="0" applyFont="1" applyFill="1" applyBorder="1"/>
    <xf numFmtId="0" fontId="132" fillId="19" borderId="0" xfId="0" applyNumberFormat="1" applyFont="1" applyFill="1" applyBorder="1" applyAlignment="1" applyProtection="1">
      <alignment horizontal="left"/>
    </xf>
    <xf numFmtId="0" fontId="0" fillId="12" borderId="0" xfId="0" applyFill="1" applyBorder="1"/>
    <xf numFmtId="0" fontId="0" fillId="0" borderId="0" xfId="0" applyBorder="1" applyAlignment="1"/>
    <xf numFmtId="0" fontId="0" fillId="0" borderId="0" xfId="0" applyBorder="1"/>
    <xf numFmtId="0" fontId="104" fillId="12" borderId="0" xfId="0" applyFont="1" applyFill="1" applyBorder="1" applyAlignment="1" applyProtection="1">
      <alignment vertical="center"/>
    </xf>
    <xf numFmtId="0" fontId="0" fillId="12" borderId="0" xfId="0" applyFill="1" applyBorder="1" applyAlignment="1">
      <alignment vertical="center"/>
    </xf>
    <xf numFmtId="0" fontId="6" fillId="12" borderId="0" xfId="0" applyFont="1" applyFill="1" applyAlignment="1">
      <alignment horizontal="right" vertical="center"/>
    </xf>
    <xf numFmtId="0" fontId="6" fillId="12" borderId="0" xfId="0" applyFont="1" applyFill="1" applyAlignment="1">
      <alignment horizontal="center" vertical="center"/>
    </xf>
    <xf numFmtId="0" fontId="6" fillId="19" borderId="0" xfId="0" applyFont="1" applyFill="1" applyBorder="1" applyAlignment="1" applyProtection="1">
      <alignment horizontal="left" vertical="center" wrapText="1"/>
    </xf>
    <xf numFmtId="0" fontId="6" fillId="19" borderId="0" xfId="0" applyFont="1" applyFill="1" applyBorder="1" applyAlignment="1">
      <alignment horizontal="center" vertical="center"/>
    </xf>
    <xf numFmtId="164" fontId="8" fillId="19" borderId="0" xfId="0" applyNumberFormat="1" applyFont="1" applyFill="1" applyBorder="1" applyAlignment="1" applyProtection="1">
      <alignment horizontal="left" vertical="center" wrapText="1"/>
    </xf>
    <xf numFmtId="0" fontId="105" fillId="19" borderId="0" xfId="1" applyFont="1" applyFill="1" applyBorder="1" applyAlignment="1" applyProtection="1">
      <alignment horizontal="left" vertical="center"/>
    </xf>
    <xf numFmtId="0" fontId="15" fillId="19" borderId="0" xfId="0" applyFont="1" applyFill="1" applyBorder="1" applyAlignment="1" applyProtection="1">
      <alignment vertical="center"/>
    </xf>
    <xf numFmtId="0" fontId="15" fillId="19" borderId="0" xfId="0" applyFont="1" applyFill="1" applyBorder="1" applyAlignment="1">
      <alignment vertical="center"/>
    </xf>
    <xf numFmtId="0" fontId="15" fillId="19" borderId="0" xfId="0" quotePrefix="1" applyFont="1" applyFill="1" applyBorder="1" applyAlignment="1" applyProtection="1">
      <alignment horizontal="center" vertical="center"/>
    </xf>
    <xf numFmtId="0" fontId="15" fillId="19" borderId="0" xfId="0" applyFont="1" applyFill="1" applyBorder="1" applyProtection="1"/>
    <xf numFmtId="0" fontId="6" fillId="19" borderId="0" xfId="0" applyFont="1" applyFill="1" applyBorder="1" applyAlignment="1" applyProtection="1">
      <alignment vertical="center"/>
      <protection locked="0"/>
    </xf>
    <xf numFmtId="0" fontId="22" fillId="19" borderId="0" xfId="0" applyFont="1" applyFill="1" applyBorder="1" applyAlignment="1" applyProtection="1">
      <alignment horizontal="left" vertical="center"/>
    </xf>
    <xf numFmtId="0" fontId="6" fillId="19" borderId="0" xfId="0" applyFont="1" applyFill="1" applyBorder="1" applyAlignment="1" applyProtection="1">
      <alignment horizontal="center" vertical="center"/>
    </xf>
    <xf numFmtId="0" fontId="0" fillId="19" borderId="0" xfId="0" applyFill="1" applyBorder="1" applyAlignment="1"/>
    <xf numFmtId="14" fontId="86" fillId="12" borderId="0" xfId="0" applyNumberFormat="1" applyFont="1" applyFill="1" applyBorder="1" applyAlignment="1" applyProtection="1">
      <alignment horizontal="center" vertical="center"/>
    </xf>
    <xf numFmtId="1" fontId="1" fillId="0" borderId="129" xfId="0" applyNumberFormat="1" applyFont="1" applyBorder="1" applyAlignment="1" applyProtection="1">
      <alignment horizontal="center" vertical="center" wrapText="1"/>
      <protection locked="0"/>
    </xf>
    <xf numFmtId="1" fontId="1" fillId="0" borderId="130" xfId="0" applyNumberFormat="1" applyFont="1" applyBorder="1" applyAlignment="1" applyProtection="1">
      <alignment horizontal="center" vertical="center" wrapText="1"/>
      <protection locked="0"/>
    </xf>
    <xf numFmtId="0" fontId="45" fillId="0" borderId="0" xfId="0" applyFont="1" applyBorder="1" applyAlignment="1">
      <alignment vertical="top" wrapText="1"/>
    </xf>
    <xf numFmtId="0" fontId="51" fillId="0" borderId="0" xfId="0" applyFont="1" applyBorder="1"/>
    <xf numFmtId="0" fontId="59" fillId="0" borderId="0" xfId="1" applyFont="1" applyBorder="1" applyAlignment="1" applyProtection="1">
      <alignment horizontal="right"/>
    </xf>
    <xf numFmtId="0" fontId="106" fillId="0" borderId="0" xfId="0" applyFont="1" applyBorder="1"/>
    <xf numFmtId="0" fontId="109" fillId="0" borderId="0" xfId="0" applyFont="1" applyAlignment="1">
      <alignment vertical="center"/>
    </xf>
    <xf numFmtId="0" fontId="134" fillId="19" borderId="0" xfId="0" applyFont="1" applyFill="1" applyBorder="1" applyAlignment="1">
      <alignment horizontal="center" vertical="center"/>
    </xf>
    <xf numFmtId="0" fontId="1" fillId="22" borderId="0" xfId="0" applyNumberFormat="1" applyFont="1" applyFill="1" applyAlignment="1" applyProtection="1">
      <alignment vertical="top" wrapText="1"/>
    </xf>
    <xf numFmtId="0" fontId="1" fillId="22" borderId="0" xfId="0" applyNumberFormat="1" applyFont="1" applyFill="1" applyAlignment="1" applyProtection="1">
      <alignment horizontal="justify" vertical="top" wrapText="1"/>
    </xf>
    <xf numFmtId="0" fontId="5" fillId="22" borderId="0" xfId="0" applyFont="1" applyFill="1" applyAlignment="1" applyProtection="1">
      <alignment horizontal="center" vertical="center"/>
    </xf>
    <xf numFmtId="0" fontId="1" fillId="22" borderId="0" xfId="0" applyNumberFormat="1" applyFont="1" applyFill="1" applyAlignment="1" applyProtection="1">
      <alignment horizontal="center"/>
    </xf>
    <xf numFmtId="0" fontId="1" fillId="22" borderId="0" xfId="0" applyFont="1" applyFill="1" applyAlignment="1" applyProtection="1">
      <alignment horizontal="left" vertical="top" wrapText="1"/>
    </xf>
    <xf numFmtId="0" fontId="1" fillId="3" borderId="0" xfId="0" applyNumberFormat="1" applyFont="1" applyFill="1" applyAlignment="1" applyProtection="1">
      <alignment horizontal="left" vertical="top" wrapText="1"/>
    </xf>
    <xf numFmtId="0" fontId="5" fillId="22" borderId="0" xfId="0" applyFont="1" applyFill="1" applyBorder="1" applyAlignment="1" applyProtection="1">
      <alignment horizontal="center" vertical="center"/>
    </xf>
    <xf numFmtId="0" fontId="1" fillId="22" borderId="0" xfId="0" applyFont="1" applyFill="1" applyBorder="1" applyAlignment="1" applyProtection="1">
      <alignment horizontal="left" vertical="top" wrapText="1"/>
    </xf>
    <xf numFmtId="0" fontId="1" fillId="0" borderId="0" xfId="0" applyNumberFormat="1" applyFont="1" applyFill="1" applyAlignment="1" applyProtection="1">
      <alignment horizontal="center"/>
    </xf>
    <xf numFmtId="0" fontId="1" fillId="0" borderId="0" xfId="0" applyFont="1" applyFill="1" applyAlignment="1" applyProtection="1">
      <alignment horizontal="left" vertical="top" wrapText="1"/>
    </xf>
    <xf numFmtId="0" fontId="1" fillId="23" borderId="0" xfId="0" applyNumberFormat="1" applyFont="1" applyFill="1" applyAlignment="1" applyProtection="1">
      <alignment vertical="top" wrapText="1"/>
    </xf>
    <xf numFmtId="0" fontId="1" fillId="23" borderId="0" xfId="0" applyNumberFormat="1" applyFont="1" applyFill="1" applyAlignment="1" applyProtection="1">
      <alignment horizontal="justify" vertical="top" wrapText="1"/>
    </xf>
    <xf numFmtId="0" fontId="5" fillId="23" borderId="0" xfId="0" applyFont="1" applyFill="1" applyAlignment="1" applyProtection="1">
      <alignment horizontal="center" vertical="center"/>
    </xf>
    <xf numFmtId="0" fontId="1" fillId="23" borderId="0" xfId="0" applyNumberFormat="1" applyFont="1" applyFill="1" applyAlignment="1" applyProtection="1">
      <alignment horizontal="center"/>
    </xf>
    <xf numFmtId="0" fontId="1" fillId="23" borderId="0" xfId="0" applyFont="1" applyFill="1" applyAlignment="1" applyProtection="1">
      <alignment horizontal="left" vertical="top" wrapText="1"/>
    </xf>
    <xf numFmtId="0" fontId="17" fillId="23" borderId="0" xfId="0" applyFont="1" applyFill="1" applyAlignment="1" applyProtection="1">
      <alignment horizontal="left" vertical="top" wrapText="1"/>
    </xf>
    <xf numFmtId="0" fontId="1" fillId="0" borderId="0" xfId="0" applyNumberFormat="1" applyFont="1" applyFill="1" applyAlignment="1" applyProtection="1">
      <alignment vertical="top" wrapText="1"/>
    </xf>
    <xf numFmtId="0" fontId="1" fillId="0" borderId="0" xfId="0" applyNumberFormat="1" applyFont="1" applyFill="1" applyAlignment="1" applyProtection="1">
      <alignment horizontal="justify" vertical="top" wrapText="1"/>
    </xf>
    <xf numFmtId="0" fontId="5"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top" wrapText="1"/>
    </xf>
    <xf numFmtId="0" fontId="110" fillId="0" borderId="0" xfId="0" applyNumberFormat="1" applyFont="1" applyFill="1" applyAlignment="1" applyProtection="1">
      <alignment vertical="top" wrapText="1"/>
    </xf>
    <xf numFmtId="0" fontId="110" fillId="0" borderId="0" xfId="0" applyNumberFormat="1" applyFont="1" applyFill="1" applyAlignment="1" applyProtection="1">
      <alignment horizontal="justify" vertical="top" wrapText="1"/>
    </xf>
    <xf numFmtId="0" fontId="110" fillId="0" borderId="0" xfId="0" applyNumberFormat="1" applyFont="1" applyFill="1" applyAlignment="1" applyProtection="1">
      <alignment horizontal="center"/>
    </xf>
    <xf numFmtId="0" fontId="17" fillId="13" borderId="0" xfId="0" applyNumberFormat="1" applyFont="1" applyFill="1" applyAlignment="1" applyProtection="1">
      <alignment horizontal="left" vertical="top" wrapText="1"/>
    </xf>
    <xf numFmtId="0" fontId="11" fillId="13" borderId="0" xfId="0" applyFont="1" applyFill="1" applyAlignment="1" applyProtection="1">
      <alignment horizontal="left" vertical="top" wrapText="1"/>
    </xf>
    <xf numFmtId="0" fontId="0" fillId="12" borderId="0" xfId="0" applyFont="1" applyFill="1" applyAlignment="1" applyProtection="1">
      <alignment vertical="top"/>
    </xf>
    <xf numFmtId="0" fontId="0" fillId="12" borderId="0" xfId="0" applyFont="1" applyFill="1" applyAlignment="1" applyProtection="1">
      <alignment vertical="top" wrapText="1"/>
    </xf>
    <xf numFmtId="0" fontId="0" fillId="0" borderId="0" xfId="0" applyFont="1" applyFill="1" applyAlignment="1" applyProtection="1">
      <alignment vertical="top" wrapText="1" shrinkToFit="1"/>
      <protection locked="0"/>
    </xf>
    <xf numFmtId="0" fontId="10" fillId="0" borderId="0" xfId="0" applyFont="1" applyFill="1" applyAlignment="1">
      <alignment horizontal="left" vertical="top" wrapText="1"/>
    </xf>
    <xf numFmtId="0" fontId="7" fillId="13" borderId="0" xfId="0" applyFont="1" applyFill="1" applyAlignment="1" applyProtection="1">
      <alignment horizontal="left" vertical="top" wrapText="1"/>
    </xf>
    <xf numFmtId="0" fontId="7" fillId="23" borderId="0" xfId="0" applyNumberFormat="1" applyFont="1" applyFill="1" applyAlignment="1" applyProtection="1">
      <alignment vertical="top" wrapText="1"/>
    </xf>
    <xf numFmtId="0" fontId="3" fillId="2" borderId="37" xfId="0" applyFont="1" applyFill="1" applyBorder="1" applyAlignment="1" applyProtection="1">
      <alignment horizontal="center" vertical="center" wrapText="1"/>
    </xf>
    <xf numFmtId="0" fontId="3" fillId="2" borderId="12" xfId="0" applyFont="1" applyFill="1" applyBorder="1" applyAlignment="1" applyProtection="1">
      <alignment horizontal="right" vertical="center" wrapText="1"/>
    </xf>
    <xf numFmtId="0" fontId="0" fillId="2" borderId="0" xfId="0" applyFill="1" applyAlignment="1"/>
    <xf numFmtId="0" fontId="0" fillId="2" borderId="12" xfId="0" applyFill="1" applyBorder="1" applyAlignment="1" applyProtection="1">
      <alignment horizontal="center"/>
    </xf>
    <xf numFmtId="0" fontId="0" fillId="2" borderId="12" xfId="0" applyFill="1" applyBorder="1" applyAlignment="1" applyProtection="1">
      <alignment horizontal="center" vertical="center"/>
    </xf>
    <xf numFmtId="0" fontId="135" fillId="12" borderId="0" xfId="0" applyFont="1" applyFill="1" applyAlignment="1" applyProtection="1">
      <alignment vertical="top"/>
    </xf>
    <xf numFmtId="0" fontId="135" fillId="0" borderId="0" xfId="0" applyFont="1" applyFill="1" applyAlignment="1" applyProtection="1">
      <alignment vertical="top" wrapText="1" shrinkToFit="1"/>
      <protection locked="0"/>
    </xf>
    <xf numFmtId="0" fontId="0" fillId="0" borderId="119" xfId="0" applyFont="1" applyFill="1" applyBorder="1" applyAlignment="1">
      <alignment horizontal="center" vertical="center"/>
    </xf>
    <xf numFmtId="0" fontId="136" fillId="2" borderId="0" xfId="0" applyFont="1" applyFill="1" applyBorder="1" applyAlignment="1">
      <alignment horizontal="left"/>
    </xf>
    <xf numFmtId="0" fontId="136" fillId="2" borderId="117" xfId="0" applyFont="1" applyFill="1" applyBorder="1" applyAlignment="1">
      <alignment wrapText="1"/>
    </xf>
    <xf numFmtId="1" fontId="139" fillId="0" borderId="0" xfId="0" applyNumberFormat="1" applyFont="1"/>
    <xf numFmtId="0" fontId="0" fillId="0" borderId="0" xfId="0" applyBorder="1" applyAlignment="1">
      <alignment horizontal="left" wrapText="1"/>
    </xf>
    <xf numFmtId="0" fontId="0" fillId="0" borderId="0" xfId="0" applyBorder="1"/>
    <xf numFmtId="0" fontId="0" fillId="0" borderId="0" xfId="0" applyFont="1" applyBorder="1" applyAlignment="1">
      <alignment horizontal="center" wrapText="1"/>
    </xf>
    <xf numFmtId="0" fontId="0" fillId="0" borderId="0" xfId="0" applyFont="1" applyBorder="1" applyAlignment="1">
      <alignment horizontal="center" vertical="center"/>
    </xf>
    <xf numFmtId="14" fontId="0" fillId="0" borderId="0" xfId="0" applyNumberFormat="1" applyFont="1" applyBorder="1"/>
    <xf numFmtId="14" fontId="0" fillId="0" borderId="0" xfId="0" applyNumberFormat="1" applyFont="1" applyFill="1" applyBorder="1"/>
    <xf numFmtId="14" fontId="0" fillId="0" borderId="0" xfId="0" applyNumberFormat="1" applyFont="1" applyBorder="1" applyAlignment="1">
      <alignment horizontal="center" vertical="center"/>
    </xf>
    <xf numFmtId="0" fontId="63" fillId="14" borderId="131" xfId="0" applyFont="1" applyFill="1" applyBorder="1" applyAlignment="1">
      <alignment horizontal="left" vertical="top" wrapText="1"/>
    </xf>
    <xf numFmtId="0" fontId="0" fillId="0" borderId="119" xfId="0" applyFont="1" applyFill="1" applyBorder="1"/>
    <xf numFmtId="0" fontId="6" fillId="0" borderId="0" xfId="0" applyFont="1" applyFill="1" applyBorder="1" applyAlignment="1">
      <alignment vertical="center" wrapText="1"/>
    </xf>
    <xf numFmtId="0" fontId="19" fillId="0" borderId="0" xfId="0" applyFont="1" applyFill="1" applyBorder="1" applyAlignment="1">
      <alignment horizontal="center" vertical="center"/>
    </xf>
    <xf numFmtId="0" fontId="19"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164" fontId="8" fillId="0" borderId="0" xfId="0" applyNumberFormat="1" applyFont="1" applyFill="1" applyBorder="1" applyAlignment="1" applyProtection="1">
      <alignment horizontal="left" vertical="center" wrapText="1"/>
    </xf>
    <xf numFmtId="0" fontId="6" fillId="0" borderId="0" xfId="0" applyFont="1" applyFill="1" applyBorder="1" applyAlignment="1" applyProtection="1">
      <alignment vertical="center"/>
    </xf>
    <xf numFmtId="0" fontId="59" fillId="0" borderId="0" xfId="1" applyFont="1" applyFill="1" applyBorder="1" applyAlignment="1" applyProtection="1">
      <alignment horizontal="left" vertical="center"/>
    </xf>
    <xf numFmtId="0" fontId="15" fillId="0" borderId="0" xfId="0" quotePrefix="1" applyFont="1" applyFill="1" applyBorder="1" applyAlignment="1" applyProtection="1">
      <alignment horizontal="center" vertical="center"/>
    </xf>
    <xf numFmtId="0" fontId="15" fillId="0" borderId="0" xfId="0" applyFont="1" applyFill="1" applyBorder="1" applyProtection="1"/>
    <xf numFmtId="0" fontId="15" fillId="0" borderId="0" xfId="0" applyFont="1" applyFill="1" applyBorder="1" applyAlignment="1" applyProtection="1">
      <alignment vertical="center"/>
    </xf>
    <xf numFmtId="0" fontId="6"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center" wrapText="1"/>
    </xf>
    <xf numFmtId="164" fontId="5" fillId="0" borderId="0" xfId="0" applyNumberFormat="1" applyFont="1" applyFill="1" applyBorder="1" applyAlignment="1" applyProtection="1">
      <alignment horizontal="left" vertical="center" wrapText="1"/>
    </xf>
    <xf numFmtId="0" fontId="0" fillId="0" borderId="0" xfId="0" quotePrefix="1" applyFill="1" applyBorder="1" applyAlignment="1" applyProtection="1">
      <alignment horizontal="center" vertical="center"/>
    </xf>
    <xf numFmtId="0" fontId="0" fillId="0" borderId="0" xfId="0" applyFill="1" applyBorder="1" applyProtection="1"/>
    <xf numFmtId="0" fontId="45" fillId="2" borderId="0" xfId="0" applyFont="1" applyFill="1" applyBorder="1" applyAlignment="1">
      <alignment horizontal="right" wrapText="1"/>
    </xf>
    <xf numFmtId="0" fontId="0" fillId="0" borderId="0" xfId="0" applyAlignment="1">
      <alignment horizontal="left" indent="1"/>
    </xf>
    <xf numFmtId="1" fontId="0" fillId="0" borderId="0" xfId="0" applyNumberFormat="1" applyAlignment="1">
      <alignment horizontal="left" indent="2"/>
    </xf>
    <xf numFmtId="1" fontId="0" fillId="0" borderId="0" xfId="0" applyNumberFormat="1" applyAlignment="1">
      <alignment horizontal="left" indent="3"/>
    </xf>
    <xf numFmtId="1" fontId="0" fillId="0" borderId="0" xfId="0" applyNumberFormat="1" applyAlignment="1">
      <alignment horizontal="left" indent="4"/>
    </xf>
    <xf numFmtId="0" fontId="142" fillId="2" borderId="0" xfId="0" applyFont="1" applyFill="1" applyBorder="1" applyAlignment="1">
      <alignment horizontal="left"/>
    </xf>
    <xf numFmtId="0" fontId="142" fillId="2" borderId="0" xfId="0" applyFont="1" applyFill="1" applyBorder="1" applyAlignment="1">
      <alignment wrapText="1"/>
    </xf>
    <xf numFmtId="0" fontId="142" fillId="2" borderId="0" xfId="0" applyFont="1" applyFill="1" applyBorder="1" applyAlignment="1"/>
    <xf numFmtId="0" fontId="115" fillId="0" borderId="0" xfId="0" applyFont="1" applyFill="1" applyBorder="1" applyAlignment="1"/>
    <xf numFmtId="0" fontId="0" fillId="0" borderId="0" xfId="0" applyFont="1" applyFill="1" applyBorder="1" applyAlignment="1">
      <alignment horizontal="center" vertical="center"/>
    </xf>
    <xf numFmtId="0" fontId="50" fillId="0" borderId="0" xfId="0" applyFont="1" applyFill="1" applyBorder="1" applyAlignment="1">
      <alignment horizontal="center"/>
    </xf>
    <xf numFmtId="0" fontId="45" fillId="0" borderId="0" xfId="0" applyFont="1" applyFill="1" applyBorder="1" applyAlignment="1">
      <alignment vertical="top" wrapText="1"/>
    </xf>
    <xf numFmtId="0" fontId="116" fillId="0" borderId="0" xfId="0" applyFont="1" applyFill="1" applyBorder="1" applyAlignment="1">
      <alignment vertical="top" wrapText="1"/>
    </xf>
    <xf numFmtId="0" fontId="45" fillId="2" borderId="0" xfId="0" applyFont="1" applyFill="1" applyBorder="1" applyAlignment="1">
      <alignment horizontal="right"/>
    </xf>
    <xf numFmtId="0" fontId="45" fillId="2" borderId="0" xfId="0" applyFont="1" applyFill="1" applyBorder="1" applyAlignment="1">
      <alignment horizontal="right" vertical="top" wrapText="1"/>
    </xf>
    <xf numFmtId="0" fontId="111" fillId="14" borderId="65" xfId="0" applyFont="1" applyFill="1" applyBorder="1" applyAlignment="1">
      <alignment horizontal="left" vertical="top"/>
    </xf>
    <xf numFmtId="0" fontId="111" fillId="14" borderId="131" xfId="0" applyFont="1" applyFill="1" applyBorder="1" applyAlignment="1">
      <alignment horizontal="left" vertical="top"/>
    </xf>
    <xf numFmtId="0" fontId="0" fillId="0" borderId="118" xfId="0" applyFont="1" applyFill="1" applyBorder="1" applyAlignment="1">
      <alignment horizontal="center" wrapText="1"/>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wrapText="1"/>
    </xf>
    <xf numFmtId="0" fontId="0" fillId="0" borderId="0" xfId="0" applyFont="1" applyFill="1" applyBorder="1" applyAlignment="1">
      <alignment horizontal="center" wrapText="1"/>
    </xf>
    <xf numFmtId="0" fontId="0" fillId="0" borderId="0" xfId="0" applyFont="1" applyFill="1" applyBorder="1"/>
    <xf numFmtId="14" fontId="0" fillId="0" borderId="0" xfId="0" applyNumberFormat="1" applyFont="1" applyFill="1" applyBorder="1" applyAlignment="1">
      <alignment horizontal="center" vertical="center"/>
    </xf>
    <xf numFmtId="0" fontId="111" fillId="0" borderId="118" xfId="0" applyFont="1" applyFill="1" applyBorder="1" applyAlignment="1">
      <alignment horizontal="center" wrapText="1"/>
    </xf>
    <xf numFmtId="0" fontId="111" fillId="0" borderId="119" xfId="0" applyFont="1" applyFill="1" applyBorder="1" applyAlignment="1">
      <alignment wrapText="1"/>
    </xf>
    <xf numFmtId="0" fontId="111" fillId="0" borderId="119" xfId="0" applyFont="1" applyFill="1" applyBorder="1" applyAlignment="1">
      <alignment horizontal="center" wrapText="1"/>
    </xf>
    <xf numFmtId="0" fontId="140" fillId="0" borderId="119" xfId="0" applyFont="1" applyFill="1" applyBorder="1" applyAlignment="1">
      <alignment horizontal="center" vertical="center" wrapText="1"/>
    </xf>
    <xf numFmtId="0" fontId="141" fillId="0" borderId="119" xfId="0" applyFont="1" applyFill="1" applyBorder="1" applyAlignment="1">
      <alignment horizontal="center" vertical="center" wrapText="1"/>
    </xf>
    <xf numFmtId="0" fontId="111" fillId="0" borderId="0" xfId="0" applyFont="1" applyFill="1" applyBorder="1" applyAlignment="1">
      <alignment horizontal="center" vertical="center" wrapText="1"/>
    </xf>
    <xf numFmtId="0" fontId="111" fillId="0" borderId="0" xfId="0" applyFont="1" applyFill="1" applyBorder="1" applyAlignment="1">
      <alignment wrapText="1"/>
    </xf>
    <xf numFmtId="1" fontId="1" fillId="0" borderId="67" xfId="0" applyNumberFormat="1" applyFont="1" applyFill="1" applyBorder="1" applyAlignment="1">
      <alignment horizontal="center" vertical="center" wrapText="1"/>
    </xf>
    <xf numFmtId="1" fontId="1" fillId="0" borderId="0" xfId="0" applyNumberFormat="1" applyFont="1" applyFill="1" applyBorder="1" applyAlignment="1">
      <alignment horizontal="center" vertical="center" wrapText="1"/>
    </xf>
    <xf numFmtId="0" fontId="0" fillId="0" borderId="0" xfId="0" applyNumberFormat="1" applyFill="1" applyBorder="1"/>
    <xf numFmtId="0" fontId="1" fillId="0" borderId="0" xfId="0" applyNumberFormat="1" applyFont="1" applyFill="1" applyBorder="1" applyAlignment="1">
      <alignment horizontal="center" vertical="center" wrapText="1"/>
    </xf>
    <xf numFmtId="0" fontId="64" fillId="0" borderId="0" xfId="0" applyFont="1" applyFill="1" applyBorder="1" applyAlignment="1">
      <alignment horizontal="center" vertical="center" wrapText="1"/>
    </xf>
    <xf numFmtId="1" fontId="0" fillId="0" borderId="0" xfId="0" applyNumberFormat="1" applyFont="1" applyFill="1" applyBorder="1"/>
    <xf numFmtId="1" fontId="7" fillId="0" borderId="0" xfId="0" applyNumberFormat="1" applyFont="1" applyFill="1" applyBorder="1" applyAlignment="1">
      <alignment horizontal="left" vertical="center"/>
    </xf>
    <xf numFmtId="168" fontId="1" fillId="0" borderId="0" xfId="0" applyNumberFormat="1" applyFont="1" applyFill="1" applyBorder="1" applyAlignment="1">
      <alignment horizontal="center" vertical="center" wrapText="1"/>
    </xf>
    <xf numFmtId="1" fontId="10" fillId="0" borderId="0" xfId="0" applyNumberFormat="1" applyFont="1" applyFill="1" applyBorder="1"/>
    <xf numFmtId="14" fontId="1" fillId="0" borderId="0" xfId="0" applyNumberFormat="1" applyFont="1" applyFill="1" applyBorder="1" applyAlignment="1">
      <alignment horizontal="center" vertical="center" wrapText="1"/>
    </xf>
    <xf numFmtId="1" fontId="7" fillId="0" borderId="67" xfId="0" applyNumberFormat="1" applyFont="1" applyFill="1" applyBorder="1" applyAlignment="1">
      <alignment horizontal="left" vertical="top"/>
    </xf>
    <xf numFmtId="1" fontId="0" fillId="0" borderId="67" xfId="0" applyNumberFormat="1" applyFont="1" applyFill="1" applyBorder="1" applyAlignment="1">
      <alignment horizontal="left" vertical="top"/>
    </xf>
    <xf numFmtId="1" fontId="1" fillId="0" borderId="67" xfId="0" applyNumberFormat="1" applyFont="1" applyFill="1" applyBorder="1" applyAlignment="1">
      <alignment horizontal="left" vertical="top" wrapText="1"/>
    </xf>
    <xf numFmtId="168" fontId="1" fillId="0" borderId="67" xfId="0" applyNumberFormat="1" applyFont="1" applyFill="1" applyBorder="1" applyAlignment="1">
      <alignment horizontal="left" vertical="top" wrapText="1"/>
    </xf>
    <xf numFmtId="1" fontId="10" fillId="0" borderId="67" xfId="0" applyNumberFormat="1" applyFont="1" applyFill="1" applyBorder="1" applyAlignment="1">
      <alignment horizontal="left" vertical="top"/>
    </xf>
    <xf numFmtId="0" fontId="118" fillId="0" borderId="0" xfId="0" applyFont="1" applyFill="1" applyBorder="1" applyAlignment="1">
      <alignment vertical="top" wrapText="1"/>
    </xf>
    <xf numFmtId="0" fontId="120" fillId="0" borderId="0" xfId="0" applyFont="1" applyFill="1" applyBorder="1" applyAlignment="1">
      <alignment vertical="top" wrapText="1"/>
    </xf>
    <xf numFmtId="0" fontId="9" fillId="0" borderId="0" xfId="0" applyFont="1" applyFill="1" applyBorder="1" applyAlignment="1">
      <alignment vertical="top" wrapText="1"/>
    </xf>
    <xf numFmtId="0" fontId="0" fillId="2" borderId="43" xfId="0" applyFont="1" applyFill="1" applyBorder="1"/>
    <xf numFmtId="0" fontId="0" fillId="2" borderId="41" xfId="0" applyFont="1" applyFill="1" applyBorder="1" applyAlignment="1"/>
    <xf numFmtId="0" fontId="0" fillId="2" borderId="41" xfId="0" applyFont="1" applyFill="1" applyBorder="1" applyAlignment="1">
      <alignment horizontal="center" vertical="center"/>
    </xf>
    <xf numFmtId="0" fontId="50" fillId="2" borderId="41" xfId="0" applyFont="1" applyFill="1" applyBorder="1" applyAlignment="1">
      <alignment horizontal="center"/>
    </xf>
    <xf numFmtId="0" fontId="0" fillId="2" borderId="55" xfId="0" applyFont="1" applyFill="1" applyBorder="1" applyAlignment="1"/>
    <xf numFmtId="0" fontId="0" fillId="2" borderId="37" xfId="0" applyFont="1" applyFill="1" applyBorder="1"/>
    <xf numFmtId="0" fontId="0" fillId="2" borderId="39" xfId="0" applyFont="1" applyFill="1" applyBorder="1" applyAlignment="1"/>
    <xf numFmtId="0" fontId="138" fillId="2" borderId="0" xfId="0" quotePrefix="1" applyFont="1" applyFill="1" applyBorder="1" applyAlignment="1">
      <alignment horizontal="center" vertical="center" wrapText="1"/>
    </xf>
    <xf numFmtId="0" fontId="0" fillId="2" borderId="0" xfId="0" quotePrefix="1" applyFont="1" applyFill="1" applyBorder="1" applyAlignment="1">
      <alignment horizontal="center" vertical="center"/>
    </xf>
    <xf numFmtId="14" fontId="0" fillId="2" borderId="0" xfId="0" quotePrefix="1" applyNumberFormat="1" applyFont="1" applyFill="1" applyBorder="1" applyAlignment="1">
      <alignment horizontal="center" vertical="center"/>
    </xf>
    <xf numFmtId="0" fontId="0" fillId="0" borderId="37" xfId="0" applyFont="1" applyFill="1" applyBorder="1"/>
    <xf numFmtId="0" fontId="0" fillId="0" borderId="39" xfId="0" applyFont="1" applyFill="1" applyBorder="1" applyAlignment="1"/>
    <xf numFmtId="0" fontId="0" fillId="2" borderId="37" xfId="0" applyFont="1" applyFill="1" applyBorder="1" applyAlignment="1">
      <alignment wrapText="1"/>
    </xf>
    <xf numFmtId="0" fontId="0" fillId="2" borderId="39" xfId="0" applyFont="1" applyFill="1" applyBorder="1" applyAlignment="1">
      <alignment wrapText="1"/>
    </xf>
    <xf numFmtId="0" fontId="45" fillId="2" borderId="39" xfId="0" applyFont="1" applyFill="1" applyBorder="1" applyAlignment="1">
      <alignment vertical="center" wrapText="1"/>
    </xf>
    <xf numFmtId="0" fontId="45" fillId="0" borderId="126" xfId="0" applyFont="1" applyBorder="1" applyAlignment="1" applyProtection="1">
      <alignment horizontal="center" vertical="center"/>
      <protection locked="0"/>
    </xf>
    <xf numFmtId="0" fontId="0" fillId="0" borderId="126" xfId="0" applyFont="1" applyBorder="1" applyAlignment="1" applyProtection="1">
      <alignment horizontal="center" vertical="center"/>
      <protection locked="0"/>
    </xf>
    <xf numFmtId="0" fontId="0" fillId="0" borderId="126" xfId="0" applyFont="1" applyBorder="1" applyAlignment="1" applyProtection="1">
      <alignment horizontal="center" vertical="center" wrapText="1"/>
      <protection locked="0"/>
    </xf>
    <xf numFmtId="0" fontId="9" fillId="0" borderId="0" xfId="0" applyFont="1" applyFill="1" applyBorder="1" applyAlignment="1"/>
    <xf numFmtId="0" fontId="67" fillId="0" borderId="0" xfId="0" applyFont="1" applyFill="1" applyBorder="1" applyAlignment="1">
      <alignment vertical="top" wrapText="1"/>
    </xf>
    <xf numFmtId="0" fontId="45" fillId="0" borderId="0" xfId="0" applyFont="1" applyFill="1" applyBorder="1" applyAlignment="1">
      <alignment horizontal="left" vertical="top" wrapText="1"/>
    </xf>
    <xf numFmtId="0" fontId="0" fillId="0" borderId="52" xfId="0" applyFont="1" applyFill="1" applyBorder="1"/>
    <xf numFmtId="0" fontId="45" fillId="0" borderId="51" xfId="0" applyFont="1" applyFill="1" applyBorder="1" applyAlignment="1"/>
    <xf numFmtId="0" fontId="0" fillId="0" borderId="51" xfId="0" applyFont="1" applyFill="1" applyBorder="1" applyAlignment="1">
      <alignment horizontal="center" vertical="center"/>
    </xf>
    <xf numFmtId="0" fontId="50" fillId="0" borderId="51" xfId="0" applyFont="1" applyFill="1" applyBorder="1" applyAlignment="1">
      <alignment horizontal="center"/>
    </xf>
    <xf numFmtId="0" fontId="0" fillId="0" borderId="50" xfId="0" applyFont="1" applyFill="1" applyBorder="1" applyAlignment="1"/>
    <xf numFmtId="0" fontId="144" fillId="2" borderId="0" xfId="0" applyFont="1" applyFill="1" applyBorder="1" applyAlignment="1">
      <alignment horizontal="center"/>
    </xf>
    <xf numFmtId="14" fontId="1" fillId="15" borderId="133" xfId="0" applyNumberFormat="1" applyFont="1" applyFill="1" applyBorder="1" applyAlignment="1">
      <alignment horizontal="center" vertical="center" wrapText="1"/>
    </xf>
    <xf numFmtId="14" fontId="0" fillId="0" borderId="0" xfId="0" applyNumberFormat="1" applyBorder="1"/>
    <xf numFmtId="0" fontId="0" fillId="0" borderId="0" xfId="0" applyNumberFormat="1" applyBorder="1"/>
    <xf numFmtId="0" fontId="0" fillId="0" borderId="0" xfId="0" applyBorder="1" applyAlignment="1">
      <alignment horizontal="left" indent="1"/>
    </xf>
    <xf numFmtId="1" fontId="1" fillId="0" borderId="68" xfId="0" applyNumberFormat="1" applyFont="1" applyFill="1" applyBorder="1" applyAlignment="1">
      <alignment horizontal="left" vertical="top" wrapText="1"/>
    </xf>
    <xf numFmtId="0" fontId="0" fillId="15" borderId="132" xfId="0" applyNumberFormat="1" applyFont="1" applyFill="1" applyBorder="1"/>
    <xf numFmtId="0" fontId="0" fillId="15" borderId="133" xfId="0" applyNumberFormat="1" applyFont="1" applyFill="1" applyBorder="1"/>
    <xf numFmtId="1" fontId="1" fillId="0" borderId="69" xfId="0" applyNumberFormat="1" applyFont="1" applyFill="1" applyBorder="1" applyAlignment="1">
      <alignment horizontal="center" vertical="center" wrapText="1"/>
    </xf>
    <xf numFmtId="1" fontId="0" fillId="0" borderId="69" xfId="0" applyNumberFormat="1" applyFont="1" applyFill="1" applyBorder="1"/>
    <xf numFmtId="1" fontId="7" fillId="0" borderId="69" xfId="0" applyNumberFormat="1" applyFont="1" applyFill="1" applyBorder="1" applyAlignment="1">
      <alignment horizontal="left" vertical="center"/>
    </xf>
    <xf numFmtId="168" fontId="1" fillId="0" borderId="69" xfId="0" applyNumberFormat="1" applyFont="1" applyFill="1" applyBorder="1" applyAlignment="1">
      <alignment horizontal="center" vertical="center" wrapText="1"/>
    </xf>
    <xf numFmtId="1" fontId="10" fillId="0" borderId="69" xfId="0" applyNumberFormat="1" applyFont="1" applyFill="1" applyBorder="1"/>
    <xf numFmtId="0" fontId="63" fillId="14" borderId="69" xfId="0" applyFont="1" applyFill="1" applyBorder="1" applyAlignment="1">
      <alignment horizontal="left" vertical="top" wrapText="1"/>
    </xf>
    <xf numFmtId="0" fontId="50" fillId="2" borderId="0" xfId="0" applyFont="1" applyFill="1" applyBorder="1" applyAlignment="1">
      <alignment horizontal="center" vertical="center" wrapText="1"/>
    </xf>
    <xf numFmtId="0" fontId="145" fillId="21" borderId="0" xfId="0" applyFont="1" applyFill="1" applyAlignment="1" applyProtection="1">
      <alignment vertical="center" wrapText="1"/>
    </xf>
    <xf numFmtId="0" fontId="145" fillId="21" borderId="63" xfId="0" applyFont="1" applyFill="1" applyBorder="1" applyAlignment="1" applyProtection="1">
      <alignment vertical="center" wrapText="1"/>
    </xf>
    <xf numFmtId="0" fontId="5" fillId="5" borderId="0" xfId="0" applyFont="1" applyFill="1" applyAlignment="1" applyProtection="1">
      <alignment horizontal="center" vertical="center"/>
    </xf>
    <xf numFmtId="0" fontId="1" fillId="5" borderId="0" xfId="0" applyNumberFormat="1" applyFont="1" applyFill="1" applyAlignment="1" applyProtection="1">
      <alignment vertical="top" wrapText="1"/>
    </xf>
    <xf numFmtId="0" fontId="1" fillId="5" borderId="0" xfId="0" applyNumberFormat="1" applyFont="1" applyFill="1" applyAlignment="1" applyProtection="1">
      <alignment horizontal="justify" vertical="top" wrapText="1"/>
    </xf>
    <xf numFmtId="0" fontId="1" fillId="5" borderId="0" xfId="0" applyNumberFormat="1" applyFont="1" applyFill="1" applyAlignment="1" applyProtection="1">
      <alignment horizontal="center"/>
    </xf>
    <xf numFmtId="0" fontId="1" fillId="5" borderId="0" xfId="0" applyFont="1" applyFill="1" applyAlignment="1" applyProtection="1">
      <alignment horizontal="left" vertical="top" wrapText="1"/>
    </xf>
    <xf numFmtId="0" fontId="0" fillId="0" borderId="0" xfId="0" applyBorder="1"/>
    <xf numFmtId="0" fontId="1" fillId="13" borderId="0" xfId="0" applyFont="1" applyFill="1" applyAlignment="1">
      <alignment wrapText="1"/>
    </xf>
    <xf numFmtId="0" fontId="146" fillId="0" borderId="0" xfId="0" applyNumberFormat="1" applyFont="1" applyAlignment="1" applyProtection="1">
      <alignment vertical="center"/>
    </xf>
    <xf numFmtId="14" fontId="146" fillId="0" borderId="0" xfId="0" applyNumberFormat="1" applyFont="1" applyFill="1" applyBorder="1" applyAlignment="1" applyProtection="1">
      <alignment vertical="center"/>
    </xf>
    <xf numFmtId="14" fontId="146" fillId="0" borderId="0" xfId="0" applyNumberFormat="1" applyFont="1" applyFill="1" applyAlignment="1" applyProtection="1">
      <alignment vertical="center"/>
    </xf>
    <xf numFmtId="14" fontId="146" fillId="0" borderId="0" xfId="0" applyNumberFormat="1" applyFont="1" applyFill="1" applyBorder="1" applyAlignment="1" applyProtection="1">
      <alignment horizontal="left" vertical="top" wrapText="1"/>
      <protection locked="0"/>
    </xf>
    <xf numFmtId="0" fontId="146" fillId="0" borderId="0" xfId="0" applyFont="1" applyFill="1" applyBorder="1" applyAlignment="1" applyProtection="1">
      <alignment horizontal="left" vertical="top" wrapText="1"/>
      <protection locked="0"/>
    </xf>
    <xf numFmtId="0" fontId="148" fillId="0" borderId="0" xfId="0" applyFont="1" applyFill="1" applyAlignment="1" applyProtection="1">
      <alignment horizontal="left" vertical="top" wrapText="1"/>
      <protection locked="0"/>
    </xf>
    <xf numFmtId="0" fontId="146" fillId="0" borderId="0" xfId="0" applyFont="1" applyFill="1" applyAlignment="1" applyProtection="1">
      <alignment horizontal="left" vertical="top" wrapText="1"/>
      <protection locked="0"/>
    </xf>
    <xf numFmtId="0" fontId="146" fillId="12" borderId="0" xfId="0" applyFont="1" applyFill="1" applyAlignment="1" applyProtection="1">
      <alignment horizontal="left" vertical="top"/>
    </xf>
    <xf numFmtId="0" fontId="146" fillId="12" borderId="0" xfId="0" applyFont="1" applyFill="1" applyAlignment="1" applyProtection="1">
      <alignment horizontal="left" vertical="top" wrapText="1"/>
    </xf>
    <xf numFmtId="0" fontId="147" fillId="23" borderId="0" xfId="0" applyFont="1" applyFill="1" applyAlignment="1" applyProtection="1">
      <alignment horizontal="center" vertical="center"/>
    </xf>
    <xf numFmtId="0" fontId="146" fillId="23" borderId="0" xfId="0" applyNumberFormat="1" applyFont="1" applyFill="1" applyAlignment="1" applyProtection="1">
      <alignment horizontal="center"/>
    </xf>
    <xf numFmtId="0" fontId="146" fillId="23" borderId="0" xfId="0" applyFont="1" applyFill="1" applyAlignment="1" applyProtection="1">
      <alignment horizontal="left" vertical="top" wrapText="1"/>
    </xf>
    <xf numFmtId="0" fontId="146" fillId="23" borderId="0" xfId="0" applyNumberFormat="1" applyFont="1" applyFill="1" applyAlignment="1" applyProtection="1">
      <alignment horizontal="left" vertical="top" wrapText="1"/>
    </xf>
    <xf numFmtId="0" fontId="1" fillId="23" borderId="0" xfId="0" applyNumberFormat="1" applyFont="1" applyFill="1" applyAlignment="1" applyProtection="1">
      <alignment horizontal="left" vertical="top" wrapText="1"/>
    </xf>
    <xf numFmtId="0" fontId="133" fillId="12" borderId="0" xfId="1" applyFont="1" applyFill="1" applyBorder="1" applyAlignment="1" applyProtection="1">
      <alignment horizontal="left" vertical="center"/>
    </xf>
    <xf numFmtId="0" fontId="133" fillId="12" borderId="0" xfId="1" applyNumberFormat="1" applyFont="1" applyFill="1" applyBorder="1" applyAlignment="1" applyProtection="1">
      <alignment horizontal="left" vertical="top"/>
    </xf>
    <xf numFmtId="0" fontId="59" fillId="19" borderId="0" xfId="1" applyFont="1" applyFill="1" applyBorder="1" applyAlignment="1" applyProtection="1"/>
    <xf numFmtId="0" fontId="0" fillId="19" borderId="0" xfId="0" applyFill="1" applyBorder="1"/>
    <xf numFmtId="0" fontId="133" fillId="12" borderId="0" xfId="1" applyFont="1" applyFill="1" applyBorder="1" applyAlignment="1" applyProtection="1">
      <alignment horizontal="left"/>
    </xf>
    <xf numFmtId="0" fontId="13" fillId="12" borderId="0" xfId="0" applyFont="1" applyFill="1" applyBorder="1" applyAlignment="1" applyProtection="1">
      <alignment horizontal="left" vertical="center"/>
    </xf>
    <xf numFmtId="0" fontId="91" fillId="12" borderId="0" xfId="0" applyFont="1" applyFill="1" applyBorder="1" applyAlignment="1" applyProtection="1">
      <alignment horizontal="left" vertical="center"/>
    </xf>
    <xf numFmtId="0" fontId="1" fillId="3" borderId="0" xfId="0" applyFont="1" applyFill="1" applyBorder="1" applyAlignment="1" applyProtection="1">
      <alignment horizontal="left" vertical="top" wrapText="1"/>
      <protection locked="0"/>
    </xf>
    <xf numFmtId="0" fontId="0" fillId="3" borderId="0" xfId="0" applyFill="1" applyBorder="1" applyAlignment="1" applyProtection="1">
      <alignment vertical="top"/>
      <protection locked="0"/>
    </xf>
    <xf numFmtId="0" fontId="133" fillId="12" borderId="0" xfId="1" applyFont="1" applyFill="1" applyAlignment="1" applyProtection="1"/>
    <xf numFmtId="0" fontId="8" fillId="21" borderId="0" xfId="0" applyFont="1" applyFill="1" applyBorder="1" applyAlignment="1" applyProtection="1">
      <alignment horizontal="left" textRotation="90"/>
    </xf>
    <xf numFmtId="0" fontId="51" fillId="0" borderId="0" xfId="0" applyFont="1" applyBorder="1" applyAlignment="1">
      <alignment horizontal="left" vertical="top" wrapText="1"/>
    </xf>
    <xf numFmtId="43" fontId="7" fillId="17" borderId="1" xfId="3" applyNumberFormat="1" applyFont="1" applyFill="1" applyBorder="1" applyAlignment="1" applyProtection="1">
      <protection locked="0"/>
    </xf>
    <xf numFmtId="0" fontId="76" fillId="17" borderId="0" xfId="0" applyFont="1" applyFill="1" applyBorder="1" applyAlignment="1" applyProtection="1">
      <protection locked="0"/>
    </xf>
    <xf numFmtId="0" fontId="0" fillId="0" borderId="0" xfId="0" applyBorder="1" applyAlignment="1"/>
    <xf numFmtId="0" fontId="76" fillId="17" borderId="0" xfId="0" applyNumberFormat="1" applyFont="1" applyFill="1" applyBorder="1" applyAlignment="1" applyProtection="1">
      <alignment horizontal="left"/>
      <protection locked="0"/>
    </xf>
    <xf numFmtId="0" fontId="0" fillId="0" borderId="0" xfId="0" applyBorder="1" applyAlignment="1">
      <alignment horizontal="left"/>
    </xf>
    <xf numFmtId="0" fontId="34" fillId="17" borderId="1" xfId="0" applyFont="1" applyFill="1" applyBorder="1" applyAlignment="1">
      <alignment horizontal="center" wrapText="1"/>
    </xf>
    <xf numFmtId="171" fontId="75" fillId="17" borderId="7" xfId="0" applyNumberFormat="1" applyFont="1" applyFill="1" applyBorder="1" applyAlignment="1">
      <alignment horizontal="center" wrapText="1"/>
    </xf>
    <xf numFmtId="0" fontId="75" fillId="17" borderId="6" xfId="0" applyFont="1" applyFill="1" applyBorder="1" applyAlignment="1">
      <alignment horizontal="center" wrapText="1"/>
    </xf>
    <xf numFmtId="0" fontId="75" fillId="17" borderId="8" xfId="0" applyFont="1" applyFill="1" applyBorder="1" applyAlignment="1">
      <alignment horizontal="center" wrapText="1"/>
    </xf>
    <xf numFmtId="0" fontId="80" fillId="17" borderId="82" xfId="0" applyFont="1" applyFill="1" applyBorder="1" applyAlignment="1">
      <alignment horizontal="center"/>
    </xf>
    <xf numFmtId="0" fontId="75" fillId="17" borderId="10" xfId="0" applyFont="1" applyFill="1" applyBorder="1" applyAlignment="1">
      <alignment horizontal="center"/>
    </xf>
    <xf numFmtId="174" fontId="80" fillId="17" borderId="1" xfId="3" applyNumberFormat="1" applyFont="1" applyFill="1" applyBorder="1" applyAlignment="1">
      <alignment horizontal="center"/>
    </xf>
    <xf numFmtId="174" fontId="75" fillId="17" borderId="1" xfId="3" applyNumberFormat="1" applyFont="1" applyFill="1" applyBorder="1" applyAlignment="1">
      <alignment horizontal="center"/>
    </xf>
    <xf numFmtId="174" fontId="75" fillId="17" borderId="30" xfId="3" applyNumberFormat="1" applyFont="1" applyFill="1" applyBorder="1" applyAlignment="1"/>
    <xf numFmtId="174" fontId="75" fillId="17" borderId="0" xfId="3" applyNumberFormat="1" applyFont="1" applyFill="1" applyBorder="1" applyAlignment="1"/>
    <xf numFmtId="174" fontId="75" fillId="17" borderId="3" xfId="3" applyNumberFormat="1" applyFont="1" applyFill="1" applyBorder="1" applyAlignment="1"/>
    <xf numFmtId="0" fontId="80" fillId="17" borderId="84" xfId="0" applyFont="1" applyFill="1" applyBorder="1" applyAlignment="1">
      <alignment horizontal="center"/>
    </xf>
    <xf numFmtId="0" fontId="75" fillId="17" borderId="1" xfId="0" applyFont="1" applyFill="1" applyBorder="1" applyAlignment="1">
      <alignment horizontal="center"/>
    </xf>
    <xf numFmtId="0" fontId="75" fillId="17" borderId="85" xfId="0" applyFont="1" applyFill="1" applyBorder="1" applyAlignment="1" applyProtection="1">
      <protection locked="0"/>
    </xf>
    <xf numFmtId="0" fontId="75" fillId="17" borderId="9" xfId="0" applyFont="1" applyFill="1" applyBorder="1" applyAlignment="1" applyProtection="1">
      <protection locked="0"/>
    </xf>
    <xf numFmtId="0" fontId="4" fillId="17" borderId="76" xfId="1" applyFill="1" applyBorder="1" applyAlignment="1" applyProtection="1">
      <alignment wrapText="1"/>
    </xf>
    <xf numFmtId="0" fontId="4" fillId="17" borderId="0" xfId="1" applyFill="1" applyBorder="1" applyAlignment="1" applyProtection="1">
      <alignment wrapText="1"/>
    </xf>
    <xf numFmtId="0" fontId="75" fillId="17" borderId="84" xfId="0" applyFont="1" applyFill="1" applyBorder="1" applyAlignment="1" applyProtection="1">
      <protection locked="0"/>
    </xf>
    <xf numFmtId="0" fontId="75" fillId="17" borderId="1" xfId="0" applyFont="1" applyFill="1" applyBorder="1" applyAlignment="1" applyProtection="1">
      <protection locked="0"/>
    </xf>
    <xf numFmtId="0" fontId="75" fillId="17" borderId="82" xfId="0" applyFont="1" applyFill="1" applyBorder="1" applyAlignment="1" applyProtection="1">
      <protection locked="0"/>
    </xf>
    <xf numFmtId="0" fontId="75" fillId="17" borderId="10" xfId="0" applyFont="1" applyFill="1" applyBorder="1" applyAlignment="1" applyProtection="1">
      <protection locked="0"/>
    </xf>
    <xf numFmtId="0" fontId="75" fillId="17" borderId="76" xfId="0" applyFont="1" applyFill="1" applyBorder="1" applyAlignment="1">
      <alignment wrapText="1"/>
    </xf>
    <xf numFmtId="0" fontId="0" fillId="17" borderId="0" xfId="0" applyFill="1" applyBorder="1" applyAlignment="1"/>
    <xf numFmtId="0" fontId="75" fillId="17" borderId="86" xfId="0" applyFont="1" applyFill="1" applyBorder="1" applyAlignment="1" applyProtection="1">
      <alignment wrapText="1"/>
      <protection locked="0"/>
    </xf>
    <xf numFmtId="0" fontId="0" fillId="17" borderId="6" xfId="0" applyFill="1" applyBorder="1" applyAlignment="1" applyProtection="1">
      <protection locked="0"/>
    </xf>
    <xf numFmtId="0" fontId="75" fillId="17" borderId="81" xfId="0" applyFont="1" applyFill="1" applyBorder="1" applyAlignment="1">
      <alignment wrapText="1"/>
    </xf>
    <xf numFmtId="0" fontId="0" fillId="17" borderId="3" xfId="0" applyFill="1" applyBorder="1" applyAlignment="1"/>
    <xf numFmtId="0" fontId="0" fillId="0" borderId="76" xfId="0" applyBorder="1"/>
    <xf numFmtId="0" fontId="0" fillId="0" borderId="0" xfId="0" applyBorder="1"/>
    <xf numFmtId="0" fontId="75" fillId="17" borderId="76" xfId="0" applyFont="1" applyFill="1" applyBorder="1" applyAlignment="1"/>
    <xf numFmtId="0" fontId="80" fillId="17" borderId="78" xfId="0" applyFont="1" applyFill="1" applyBorder="1" applyAlignment="1">
      <alignment horizontal="left"/>
    </xf>
    <xf numFmtId="0" fontId="80" fillId="17" borderId="30" xfId="0" applyFont="1" applyFill="1" applyBorder="1" applyAlignment="1">
      <alignment horizontal="left"/>
    </xf>
    <xf numFmtId="0" fontId="0" fillId="17" borderId="30" xfId="0" applyFill="1" applyBorder="1" applyAlignment="1">
      <alignment horizontal="left"/>
    </xf>
    <xf numFmtId="0" fontId="0" fillId="17" borderId="24" xfId="0" applyFill="1" applyBorder="1" applyAlignment="1">
      <alignment horizontal="left"/>
    </xf>
    <xf numFmtId="0" fontId="0" fillId="17" borderId="81" xfId="0" applyFill="1" applyBorder="1" applyAlignment="1">
      <alignment horizontal="left"/>
    </xf>
    <xf numFmtId="0" fontId="0" fillId="17" borderId="3" xfId="0" applyFill="1" applyBorder="1" applyAlignment="1">
      <alignment horizontal="left"/>
    </xf>
    <xf numFmtId="0" fontId="0" fillId="17" borderId="4" xfId="0" applyFill="1" applyBorder="1" applyAlignment="1">
      <alignment horizontal="left"/>
    </xf>
    <xf numFmtId="0" fontId="80" fillId="17" borderId="7" xfId="0" applyFont="1" applyFill="1" applyBorder="1" applyAlignment="1">
      <alignment horizontal="center"/>
    </xf>
    <xf numFmtId="0" fontId="0" fillId="17" borderId="6" xfId="0" applyFill="1" applyBorder="1" applyAlignment="1">
      <alignment horizontal="center"/>
    </xf>
    <xf numFmtId="0" fontId="80" fillId="17" borderId="6" xfId="0" applyFont="1" applyFill="1" applyBorder="1" applyAlignment="1">
      <alignment horizontal="center"/>
    </xf>
    <xf numFmtId="0" fontId="0" fillId="17" borderId="6" xfId="0" applyFill="1" applyBorder="1" applyAlignment="1"/>
    <xf numFmtId="0" fontId="0" fillId="17" borderId="8" xfId="0" applyFill="1" applyBorder="1" applyAlignment="1"/>
    <xf numFmtId="0" fontId="75" fillId="17" borderId="86" xfId="0" applyFont="1" applyFill="1" applyBorder="1" applyAlignment="1" applyProtection="1">
      <protection locked="0"/>
    </xf>
    <xf numFmtId="0" fontId="75" fillId="17" borderId="6" xfId="0" applyFont="1" applyFill="1" applyBorder="1" applyAlignment="1" applyProtection="1">
      <protection locked="0"/>
    </xf>
    <xf numFmtId="0" fontId="0" fillId="17" borderId="8" xfId="0" applyFill="1" applyBorder="1" applyAlignment="1" applyProtection="1">
      <protection locked="0"/>
    </xf>
    <xf numFmtId="173" fontId="7" fillId="17" borderId="86" xfId="0" applyNumberFormat="1" applyFont="1" applyFill="1" applyBorder="1" applyAlignment="1" applyProtection="1">
      <alignment wrapText="1"/>
      <protection locked="0"/>
    </xf>
    <xf numFmtId="0" fontId="7" fillId="17" borderId="86" xfId="0" applyFont="1" applyFill="1" applyBorder="1" applyAlignment="1" applyProtection="1">
      <protection locked="0"/>
    </xf>
    <xf numFmtId="0" fontId="7" fillId="17" borderId="6" xfId="0" applyFont="1" applyFill="1" applyBorder="1" applyAlignment="1" applyProtection="1">
      <protection locked="0"/>
    </xf>
    <xf numFmtId="173" fontId="75" fillId="17" borderId="6" xfId="0" applyNumberFormat="1" applyFont="1" applyFill="1" applyBorder="1" applyAlignment="1" applyProtection="1">
      <protection locked="0"/>
    </xf>
    <xf numFmtId="0" fontId="75" fillId="17" borderId="6" xfId="0" applyFont="1" applyFill="1" applyBorder="1" applyAlignment="1" applyProtection="1">
      <alignment wrapText="1"/>
      <protection locked="0"/>
    </xf>
    <xf numFmtId="0" fontId="75" fillId="17" borderId="78" xfId="0" applyFont="1" applyFill="1" applyBorder="1" applyAlignment="1" applyProtection="1">
      <protection locked="0"/>
    </xf>
    <xf numFmtId="0" fontId="75" fillId="17" borderId="30" xfId="0" applyFont="1" applyFill="1" applyBorder="1" applyAlignment="1" applyProtection="1">
      <protection locked="0"/>
    </xf>
    <xf numFmtId="0" fontId="80" fillId="17" borderId="78" xfId="0" applyFont="1" applyFill="1" applyBorder="1" applyAlignment="1">
      <alignment horizontal="center"/>
    </xf>
    <xf numFmtId="0" fontId="0" fillId="17" borderId="30" xfId="0" applyFill="1" applyBorder="1" applyAlignment="1">
      <alignment horizontal="center"/>
    </xf>
    <xf numFmtId="0" fontId="0" fillId="17" borderId="24" xfId="0" applyFill="1" applyBorder="1" applyAlignment="1">
      <alignment horizontal="center"/>
    </xf>
    <xf numFmtId="0" fontId="0" fillId="17" borderId="81" xfId="0" applyFill="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0" fontId="80" fillId="17" borderId="10" xfId="0" applyFont="1" applyFill="1" applyBorder="1" applyAlignment="1">
      <alignment horizontal="center"/>
    </xf>
    <xf numFmtId="0" fontId="0" fillId="17" borderId="22" xfId="0" applyFill="1" applyBorder="1" applyAlignment="1"/>
    <xf numFmtId="0" fontId="0" fillId="17" borderId="4" xfId="0" applyFill="1" applyBorder="1" applyAlignment="1"/>
    <xf numFmtId="173" fontId="75" fillId="17" borderId="7" xfId="0" applyNumberFormat="1" applyFont="1" applyFill="1" applyBorder="1" applyAlignment="1"/>
    <xf numFmtId="173" fontId="75" fillId="17" borderId="8" xfId="0" applyNumberFormat="1" applyFont="1" applyFill="1" applyBorder="1" applyAlignment="1"/>
    <xf numFmtId="0" fontId="75" fillId="17" borderId="0" xfId="0" applyFont="1" applyFill="1" applyBorder="1" applyAlignment="1"/>
    <xf numFmtId="0" fontId="75" fillId="17" borderId="78" xfId="0" applyFont="1" applyFill="1" applyBorder="1" applyAlignment="1"/>
    <xf numFmtId="0" fontId="75" fillId="17" borderId="30" xfId="0" applyFont="1" applyFill="1" applyBorder="1" applyAlignment="1"/>
    <xf numFmtId="0" fontId="80" fillId="17" borderId="30" xfId="0" applyFont="1" applyFill="1" applyBorder="1" applyAlignment="1">
      <alignment horizontal="center"/>
    </xf>
    <xf numFmtId="0" fontId="0" fillId="17" borderId="32" xfId="0" applyFill="1" applyBorder="1" applyAlignment="1"/>
    <xf numFmtId="0" fontId="75" fillId="17" borderId="81" xfId="0" applyFont="1" applyFill="1" applyBorder="1" applyAlignment="1" applyProtection="1">
      <protection locked="0"/>
    </xf>
    <xf numFmtId="0" fontId="75" fillId="17" borderId="3" xfId="0" applyFont="1" applyFill="1" applyBorder="1" applyAlignment="1" applyProtection="1">
      <protection locked="0"/>
    </xf>
    <xf numFmtId="173" fontId="75" fillId="17" borderId="0" xfId="0" applyNumberFormat="1" applyFont="1" applyFill="1" applyBorder="1" applyAlignment="1"/>
    <xf numFmtId="0" fontId="80" fillId="17" borderId="10" xfId="0" applyFont="1" applyFill="1" applyBorder="1" applyAlignment="1">
      <alignment horizontal="center" wrapText="1"/>
    </xf>
    <xf numFmtId="0" fontId="80" fillId="17" borderId="3" xfId="0" applyFont="1" applyFill="1" applyBorder="1" applyAlignment="1">
      <alignment horizontal="center"/>
    </xf>
    <xf numFmtId="0" fontId="75" fillId="17" borderId="7" xfId="0" applyFont="1" applyFill="1" applyBorder="1" applyAlignment="1">
      <alignment horizontal="center"/>
    </xf>
    <xf numFmtId="0" fontId="75" fillId="17" borderId="6" xfId="0" applyFont="1" applyFill="1" applyBorder="1" applyAlignment="1">
      <alignment horizontal="center"/>
    </xf>
    <xf numFmtId="0" fontId="7" fillId="17" borderId="6" xfId="0" applyFont="1" applyFill="1" applyBorder="1" applyAlignment="1">
      <alignment wrapText="1"/>
    </xf>
    <xf numFmtId="0" fontId="7" fillId="17" borderId="8" xfId="0" applyFont="1" applyFill="1" applyBorder="1" applyAlignment="1">
      <alignment wrapText="1"/>
    </xf>
    <xf numFmtId="0" fontId="80" fillId="17" borderId="30" xfId="0" applyFont="1" applyFill="1" applyBorder="1" applyAlignment="1" applyProtection="1">
      <alignment horizontal="center"/>
      <protection locked="0"/>
    </xf>
    <xf numFmtId="0" fontId="0" fillId="17" borderId="30" xfId="0" applyFill="1" applyBorder="1" applyAlignment="1" applyProtection="1">
      <alignment horizontal="center"/>
      <protection locked="0"/>
    </xf>
    <xf numFmtId="0" fontId="0" fillId="17" borderId="24" xfId="0" applyFill="1" applyBorder="1" applyAlignment="1" applyProtection="1">
      <alignment horizontal="center"/>
      <protection locked="0"/>
    </xf>
    <xf numFmtId="0" fontId="80" fillId="17" borderId="6" xfId="0" applyFont="1" applyFill="1" applyBorder="1" applyAlignment="1" applyProtection="1">
      <alignment horizontal="center"/>
      <protection locked="0"/>
    </xf>
    <xf numFmtId="0" fontId="80" fillId="17" borderId="10" xfId="0" applyFont="1" applyFill="1" applyBorder="1" applyAlignment="1" applyProtection="1">
      <alignment horizontal="center" wrapText="1"/>
      <protection locked="0"/>
    </xf>
    <xf numFmtId="0" fontId="0" fillId="17" borderId="22" xfId="0" applyFill="1" applyBorder="1" applyAlignment="1" applyProtection="1">
      <protection locked="0"/>
    </xf>
    <xf numFmtId="0" fontId="75" fillId="17" borderId="7" xfId="0" applyFont="1" applyFill="1" applyBorder="1" applyAlignment="1" applyProtection="1">
      <alignment horizontal="left" wrapText="1"/>
      <protection locked="0"/>
    </xf>
    <xf numFmtId="0" fontId="75" fillId="17" borderId="8" xfId="0" applyFont="1" applyFill="1" applyBorder="1" applyAlignment="1" applyProtection="1">
      <alignment horizontal="left" wrapText="1"/>
      <protection locked="0"/>
    </xf>
    <xf numFmtId="0" fontId="76" fillId="17" borderId="73" xfId="0" applyFont="1" applyFill="1" applyBorder="1" applyAlignment="1">
      <alignment horizontal="left" wrapText="1"/>
    </xf>
    <xf numFmtId="0" fontId="0" fillId="0" borderId="74" xfId="0" applyBorder="1" applyAlignment="1">
      <alignment horizontal="left" wrapText="1"/>
    </xf>
    <xf numFmtId="0" fontId="0" fillId="0" borderId="75" xfId="0" applyBorder="1" applyAlignment="1">
      <alignment horizontal="left" wrapText="1"/>
    </xf>
    <xf numFmtId="0" fontId="76" fillId="17" borderId="76" xfId="0" applyFont="1" applyFill="1" applyBorder="1" applyAlignment="1">
      <alignment horizontal="left" wrapText="1"/>
    </xf>
    <xf numFmtId="0" fontId="0" fillId="0" borderId="0" xfId="0" applyBorder="1" applyAlignment="1">
      <alignment horizontal="left" wrapText="1"/>
    </xf>
    <xf numFmtId="0" fontId="0" fillId="0" borderId="77" xfId="0" applyBorder="1" applyAlignment="1">
      <alignment horizontal="left" wrapText="1"/>
    </xf>
    <xf numFmtId="0" fontId="0" fillId="0" borderId="0" xfId="0" applyBorder="1" applyAlignment="1">
      <alignment wrapText="1"/>
    </xf>
    <xf numFmtId="0" fontId="0" fillId="0" borderId="77" xfId="0" applyBorder="1" applyAlignment="1">
      <alignment wrapText="1"/>
    </xf>
    <xf numFmtId="0" fontId="80" fillId="17" borderId="8" xfId="0" applyFont="1" applyFill="1" applyBorder="1" applyAlignment="1">
      <alignment horizontal="center"/>
    </xf>
    <xf numFmtId="0" fontId="81" fillId="17" borderId="0" xfId="1" applyFont="1" applyFill="1" applyBorder="1" applyAlignment="1" applyProtection="1"/>
    <xf numFmtId="0" fontId="81" fillId="0" borderId="0" xfId="1" applyFont="1" applyAlignment="1" applyProtection="1"/>
    <xf numFmtId="0" fontId="75" fillId="17" borderId="57" xfId="0" applyFont="1" applyFill="1" applyBorder="1" applyAlignment="1" applyProtection="1">
      <alignment horizontal="left" wrapText="1"/>
      <protection locked="0"/>
    </xf>
    <xf numFmtId="0" fontId="75" fillId="17" borderId="24" xfId="0" applyFont="1" applyFill="1" applyBorder="1" applyAlignment="1" applyProtection="1">
      <alignment horizontal="left" wrapText="1"/>
      <protection locked="0"/>
    </xf>
    <xf numFmtId="0" fontId="7" fillId="17" borderId="0" xfId="0" applyFont="1" applyFill="1" applyBorder="1" applyAlignment="1"/>
    <xf numFmtId="0" fontId="7" fillId="17" borderId="6" xfId="0" applyFont="1" applyFill="1" applyBorder="1" applyAlignment="1">
      <alignment horizontal="center"/>
    </xf>
    <xf numFmtId="0" fontId="7" fillId="17" borderId="6" xfId="0" applyFont="1" applyFill="1" applyBorder="1" applyAlignment="1"/>
    <xf numFmtId="0" fontId="51" fillId="2" borderId="0" xfId="0" applyFont="1" applyFill="1" applyAlignment="1">
      <alignment horizontal="center" vertical="center" wrapText="1"/>
    </xf>
    <xf numFmtId="0" fontId="0" fillId="2" borderId="0" xfId="0" applyFill="1" applyAlignment="1">
      <alignment horizontal="center" vertical="center" wrapText="1"/>
    </xf>
    <xf numFmtId="0" fontId="78" fillId="0" borderId="43" xfId="1" applyFont="1" applyFill="1" applyBorder="1" applyAlignment="1" applyProtection="1">
      <alignment horizontal="left" vertical="center" wrapText="1"/>
    </xf>
    <xf numFmtId="0" fontId="0" fillId="0" borderId="41" xfId="0" applyBorder="1" applyAlignment="1">
      <alignment horizontal="left" vertical="center" wrapText="1"/>
    </xf>
    <xf numFmtId="0" fontId="90" fillId="0" borderId="37" xfId="1" applyFont="1" applyFill="1" applyBorder="1" applyAlignment="1" applyProtection="1">
      <alignment horizontal="left" vertical="center" wrapText="1"/>
    </xf>
    <xf numFmtId="0" fontId="0" fillId="0" borderId="0" xfId="0" applyAlignment="1">
      <alignment vertical="center" wrapText="1"/>
    </xf>
    <xf numFmtId="0" fontId="91" fillId="0" borderId="18" xfId="0" applyFont="1" applyFill="1" applyBorder="1" applyAlignment="1" applyProtection="1"/>
    <xf numFmtId="0" fontId="0" fillId="0" borderId="19" xfId="0" applyBorder="1" applyAlignment="1"/>
    <xf numFmtId="0" fontId="88" fillId="2" borderId="0" xfId="0" applyFont="1" applyFill="1" applyAlignment="1" applyProtection="1">
      <alignment horizontal="center" vertical="center" textRotation="180"/>
      <protection hidden="1"/>
    </xf>
    <xf numFmtId="0" fontId="0" fillId="2" borderId="0" xfId="0" applyFill="1" applyAlignment="1"/>
    <xf numFmtId="0" fontId="9" fillId="0" borderId="107" xfId="0" applyFont="1" applyBorder="1" applyAlignment="1">
      <alignment horizontal="center" vertical="center"/>
    </xf>
    <xf numFmtId="0" fontId="0" fillId="0" borderId="107" xfId="0" applyBorder="1" applyAlignment="1">
      <alignment horizontal="center"/>
    </xf>
    <xf numFmtId="0" fontId="0" fillId="0" borderId="108" xfId="0" applyBorder="1" applyAlignment="1">
      <alignment horizontal="center"/>
    </xf>
    <xf numFmtId="0" fontId="28" fillId="4" borderId="5" xfId="1" applyFont="1" applyFill="1" applyBorder="1" applyAlignment="1" applyProtection="1">
      <alignment horizontal="left" vertical="center" wrapText="1"/>
    </xf>
    <xf numFmtId="0" fontId="0" fillId="0" borderId="107" xfId="0" applyFont="1" applyBorder="1" applyAlignment="1" applyProtection="1">
      <alignment horizontal="left" vertical="center" wrapText="1"/>
    </xf>
    <xf numFmtId="0" fontId="0" fillId="0" borderId="112" xfId="0" applyFont="1" applyBorder="1" applyAlignment="1" applyProtection="1">
      <alignment horizontal="left" vertical="center" wrapText="1"/>
    </xf>
    <xf numFmtId="0" fontId="28" fillId="4" borderId="107" xfId="1" applyFont="1" applyFill="1" applyBorder="1" applyAlignment="1" applyProtection="1">
      <alignment horizontal="left" vertical="center" wrapText="1"/>
    </xf>
    <xf numFmtId="0" fontId="28" fillId="4" borderId="112" xfId="1" applyFont="1" applyFill="1" applyBorder="1" applyAlignment="1" applyProtection="1">
      <alignment horizontal="left" vertical="center" wrapText="1"/>
    </xf>
    <xf numFmtId="0" fontId="3" fillId="7" borderId="42" xfId="0" applyFont="1" applyFill="1" applyBorder="1" applyAlignment="1" applyProtection="1">
      <alignment horizontal="center" vertical="center" wrapText="1"/>
    </xf>
    <xf numFmtId="0" fontId="3" fillId="7" borderId="49"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46" fillId="2" borderId="20" xfId="0" applyNumberFormat="1" applyFont="1" applyFill="1" applyBorder="1" applyAlignment="1" applyProtection="1">
      <alignment horizontal="center" vertical="center" wrapText="1"/>
    </xf>
    <xf numFmtId="0" fontId="46" fillId="2" borderId="12" xfId="0" applyNumberFormat="1" applyFont="1" applyFill="1" applyBorder="1" applyAlignment="1" applyProtection="1">
      <alignment horizontal="center" vertical="center" wrapText="1"/>
    </xf>
    <xf numFmtId="0" fontId="46" fillId="2" borderId="35" xfId="0" applyNumberFormat="1" applyFont="1" applyFill="1" applyBorder="1" applyAlignment="1" applyProtection="1">
      <alignment horizontal="center" vertical="center" wrapText="1"/>
    </xf>
    <xf numFmtId="0" fontId="28" fillId="4" borderId="37" xfId="0" applyFont="1" applyFill="1" applyBorder="1" applyAlignment="1" applyProtection="1">
      <alignment horizontal="left" wrapText="1"/>
    </xf>
    <xf numFmtId="0" fontId="28" fillId="4" borderId="0" xfId="0" applyFont="1" applyFill="1" applyBorder="1" applyAlignment="1" applyProtection="1">
      <alignment horizontal="left" wrapText="1"/>
    </xf>
    <xf numFmtId="0" fontId="28" fillId="4" borderId="47" xfId="1" applyFont="1" applyFill="1" applyBorder="1" applyAlignment="1" applyProtection="1">
      <alignment horizontal="left" vertical="center" wrapText="1"/>
    </xf>
    <xf numFmtId="0" fontId="28" fillId="4" borderId="46" xfId="1" applyFont="1" applyFill="1" applyBorder="1" applyAlignment="1" applyProtection="1">
      <alignment horizontal="left" vertical="center" wrapText="1"/>
    </xf>
    <xf numFmtId="0" fontId="28" fillId="4" borderId="45" xfId="1" applyFont="1" applyFill="1" applyBorder="1" applyAlignment="1" applyProtection="1">
      <alignment horizontal="left" vertical="center" wrapText="1"/>
    </xf>
    <xf numFmtId="0" fontId="28" fillId="4" borderId="113" xfId="1" applyFont="1" applyFill="1" applyBorder="1" applyAlignment="1" applyProtection="1">
      <alignment horizontal="right" vertical="center" wrapText="1"/>
    </xf>
    <xf numFmtId="0" fontId="0" fillId="4" borderId="106" xfId="0" applyFill="1" applyBorder="1" applyAlignment="1" applyProtection="1">
      <alignment horizontal="right" vertical="center" wrapText="1"/>
    </xf>
    <xf numFmtId="0" fontId="0" fillId="4" borderId="37" xfId="0" applyFill="1" applyBorder="1" applyAlignment="1" applyProtection="1">
      <alignment horizontal="right" vertical="center" wrapText="1"/>
    </xf>
    <xf numFmtId="0" fontId="0" fillId="4" borderId="0" xfId="0" applyFill="1" applyBorder="1" applyAlignment="1" applyProtection="1">
      <alignment horizontal="right" vertical="center" wrapText="1"/>
    </xf>
    <xf numFmtId="0" fontId="35" fillId="8" borderId="20" xfId="0" applyFont="1" applyFill="1" applyBorder="1" applyAlignment="1" applyProtection="1">
      <alignment horizontal="center" wrapText="1"/>
    </xf>
    <xf numFmtId="0" fontId="27" fillId="8" borderId="12" xfId="0" applyFont="1" applyFill="1" applyBorder="1" applyAlignment="1" applyProtection="1">
      <alignment horizontal="center" wrapText="1"/>
    </xf>
    <xf numFmtId="0" fontId="27" fillId="8" borderId="35" xfId="0" applyFont="1" applyFill="1" applyBorder="1" applyAlignment="1" applyProtection="1">
      <alignment horizontal="center" wrapText="1"/>
    </xf>
    <xf numFmtId="0" fontId="38" fillId="4" borderId="43" xfId="1" applyFont="1" applyFill="1" applyBorder="1" applyAlignment="1" applyProtection="1">
      <alignment horizontal="center" wrapText="1"/>
    </xf>
    <xf numFmtId="0" fontId="38" fillId="4" borderId="41" xfId="1" applyFont="1" applyFill="1" applyBorder="1" applyAlignment="1" applyProtection="1">
      <alignment horizontal="center" wrapText="1"/>
    </xf>
    <xf numFmtId="0" fontId="38" fillId="4" borderId="55" xfId="1" applyFont="1" applyFill="1" applyBorder="1" applyAlignment="1" applyProtection="1">
      <alignment horizontal="center" wrapText="1"/>
    </xf>
    <xf numFmtId="0" fontId="38" fillId="4" borderId="52" xfId="1" applyFont="1" applyFill="1" applyBorder="1" applyAlignment="1" applyProtection="1">
      <alignment horizontal="center" wrapText="1"/>
    </xf>
    <xf numFmtId="0" fontId="38" fillId="4" borderId="51" xfId="1" applyFont="1" applyFill="1" applyBorder="1" applyAlignment="1" applyProtection="1">
      <alignment horizontal="center" wrapText="1"/>
    </xf>
    <xf numFmtId="0" fontId="38" fillId="4" borderId="50" xfId="1" applyFont="1" applyFill="1" applyBorder="1" applyAlignment="1" applyProtection="1">
      <alignment horizontal="center" wrapText="1"/>
    </xf>
    <xf numFmtId="0" fontId="3" fillId="7" borderId="20" xfId="0" applyFont="1" applyFill="1" applyBorder="1" applyAlignment="1" applyProtection="1">
      <alignment horizontal="center" vertical="center" wrapText="1"/>
    </xf>
    <xf numFmtId="0" fontId="3" fillId="7" borderId="35" xfId="0" applyFont="1" applyFill="1" applyBorder="1" applyAlignment="1" applyProtection="1">
      <alignment horizontal="center" vertical="center" wrapText="1"/>
    </xf>
    <xf numFmtId="0" fontId="3" fillId="7" borderId="12" xfId="0" applyFont="1" applyFill="1" applyBorder="1" applyAlignment="1" applyProtection="1">
      <alignment horizontal="center" vertical="center" wrapText="1"/>
    </xf>
    <xf numFmtId="0" fontId="28" fillId="4" borderId="113" xfId="1" applyFont="1" applyFill="1" applyBorder="1" applyAlignment="1" applyProtection="1">
      <alignment horizontal="left" vertical="center" wrapText="1"/>
    </xf>
    <xf numFmtId="0" fontId="0" fillId="0" borderId="106" xfId="0" applyFont="1" applyBorder="1" applyAlignment="1" applyProtection="1">
      <alignment horizontal="left" vertical="center" wrapText="1"/>
    </xf>
    <xf numFmtId="0" fontId="0" fillId="0" borderId="114" xfId="0" applyFont="1" applyBorder="1" applyAlignment="1" applyProtection="1">
      <alignment horizontal="left" vertical="center" wrapText="1"/>
    </xf>
    <xf numFmtId="0" fontId="3" fillId="2" borderId="20" xfId="0" applyFont="1" applyFill="1" applyBorder="1" applyAlignment="1" applyProtection="1">
      <alignment horizontal="right" vertical="center" wrapText="1"/>
    </xf>
    <xf numFmtId="0" fontId="3" fillId="2" borderId="12" xfId="0" applyFont="1" applyFill="1" applyBorder="1" applyAlignment="1" applyProtection="1">
      <alignment horizontal="right" vertical="center" wrapText="1"/>
    </xf>
    <xf numFmtId="0" fontId="28" fillId="4" borderId="18" xfId="1" applyFont="1" applyFill="1" applyBorder="1" applyAlignment="1" applyProtection="1">
      <alignment horizontal="left" vertical="center" wrapText="1"/>
    </xf>
    <xf numFmtId="0" fontId="0" fillId="0" borderId="19" xfId="0" applyFont="1" applyBorder="1" applyAlignment="1" applyProtection="1">
      <alignment horizontal="left" vertical="center" wrapText="1"/>
    </xf>
    <xf numFmtId="0" fontId="0" fillId="0" borderId="27" xfId="0" applyFont="1" applyBorder="1" applyAlignment="1" applyProtection="1">
      <alignment horizontal="left" vertical="center" wrapText="1"/>
    </xf>
    <xf numFmtId="0" fontId="28" fillId="4" borderId="23" xfId="1" applyFont="1" applyFill="1" applyBorder="1" applyAlignment="1" applyProtection="1">
      <alignment horizontal="left" vertical="center" wrapText="1"/>
    </xf>
    <xf numFmtId="0" fontId="0" fillId="0" borderId="30" xfId="0" applyFont="1" applyBorder="1" applyAlignment="1" applyProtection="1">
      <alignment horizontal="left" vertical="center" wrapText="1"/>
    </xf>
    <xf numFmtId="0" fontId="0" fillId="0" borderId="24" xfId="0" applyFont="1" applyBorder="1" applyAlignment="1" applyProtection="1">
      <alignment horizontal="left" vertical="center" wrapText="1"/>
    </xf>
    <xf numFmtId="0" fontId="28" fillId="4" borderId="6" xfId="1" applyFont="1" applyFill="1" applyBorder="1" applyAlignment="1" applyProtection="1">
      <alignment horizontal="left" vertical="center" wrapText="1"/>
    </xf>
    <xf numFmtId="0" fontId="28" fillId="4" borderId="8" xfId="1" applyFont="1" applyFill="1" applyBorder="1" applyAlignment="1" applyProtection="1">
      <alignment horizontal="left" vertical="center" wrapText="1"/>
    </xf>
    <xf numFmtId="0" fontId="0" fillId="4" borderId="6" xfId="0" applyFont="1" applyFill="1" applyBorder="1" applyAlignment="1" applyProtection="1">
      <alignment horizontal="left" vertical="center" wrapText="1"/>
    </xf>
    <xf numFmtId="0" fontId="0" fillId="4" borderId="8" xfId="0" applyFont="1" applyFill="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90" fillId="0" borderId="37" xfId="0" applyFont="1" applyBorder="1" applyAlignment="1" applyProtection="1"/>
    <xf numFmtId="0" fontId="0" fillId="0" borderId="0" xfId="0" applyAlignment="1"/>
    <xf numFmtId="0" fontId="28" fillId="4" borderId="34" xfId="1" applyFont="1" applyFill="1" applyBorder="1" applyAlignment="1" applyProtection="1">
      <alignment horizontal="left" vertical="center" wrapText="1"/>
    </xf>
    <xf numFmtId="0" fontId="28" fillId="4" borderId="3" xfId="1" applyFont="1" applyFill="1" applyBorder="1" applyAlignment="1" applyProtection="1">
      <alignment horizontal="left" vertical="center" wrapText="1"/>
    </xf>
    <xf numFmtId="0" fontId="28" fillId="4" borderId="4" xfId="1" applyFont="1" applyFill="1" applyBorder="1" applyAlignment="1" applyProtection="1">
      <alignment horizontal="left" vertical="center" wrapText="1"/>
    </xf>
    <xf numFmtId="0" fontId="0" fillId="4" borderId="52" xfId="0" applyFill="1" applyBorder="1" applyAlignment="1" applyProtection="1">
      <alignment horizontal="right" vertical="center" wrapText="1"/>
    </xf>
    <xf numFmtId="0" fontId="0" fillId="4" borderId="51" xfId="0" applyFill="1" applyBorder="1" applyAlignment="1" applyProtection="1">
      <alignment horizontal="right" vertical="center" wrapText="1"/>
    </xf>
    <xf numFmtId="0" fontId="27" fillId="2" borderId="113" xfId="1" applyFont="1" applyFill="1" applyBorder="1" applyAlignment="1" applyProtection="1">
      <alignment horizontal="left" vertical="center" wrapText="1"/>
    </xf>
    <xf numFmtId="0" fontId="0" fillId="2" borderId="106" xfId="0" applyFill="1" applyBorder="1" applyAlignment="1" applyProtection="1">
      <alignment horizontal="left" vertical="center" wrapText="1"/>
    </xf>
    <xf numFmtId="0" fontId="0" fillId="2" borderId="114" xfId="0" applyFill="1" applyBorder="1" applyAlignment="1" applyProtection="1">
      <alignment horizontal="left" vertical="center" wrapText="1"/>
    </xf>
    <xf numFmtId="0" fontId="28" fillId="2" borderId="20" xfId="1" applyFont="1" applyFill="1" applyBorder="1" applyAlignment="1" applyProtection="1">
      <alignment horizontal="left" vertical="center" wrapText="1"/>
    </xf>
    <xf numFmtId="0" fontId="28" fillId="2" borderId="12" xfId="1" applyFont="1" applyFill="1" applyBorder="1" applyAlignment="1" applyProtection="1">
      <alignment horizontal="left" vertical="center" wrapText="1"/>
    </xf>
    <xf numFmtId="0" fontId="28" fillId="2" borderId="21" xfId="1" applyFont="1" applyFill="1" applyBorder="1" applyAlignment="1" applyProtection="1">
      <alignment horizontal="left" vertical="center" wrapText="1"/>
    </xf>
    <xf numFmtId="0" fontId="27" fillId="2" borderId="34" xfId="1" applyFont="1" applyFill="1" applyBorder="1" applyAlignment="1" applyProtection="1">
      <alignment horizontal="left" vertical="center" wrapText="1"/>
    </xf>
    <xf numFmtId="0" fontId="27" fillId="2" borderId="3" xfId="1" applyFont="1" applyFill="1" applyBorder="1" applyAlignment="1" applyProtection="1">
      <alignment horizontal="left" vertical="center" wrapText="1"/>
    </xf>
    <xf numFmtId="0" fontId="27" fillId="2" borderId="4" xfId="1" applyFont="1" applyFill="1" applyBorder="1" applyAlignment="1" applyProtection="1">
      <alignment horizontal="left" vertical="center" wrapText="1"/>
    </xf>
    <xf numFmtId="0" fontId="28" fillId="2" borderId="23" xfId="1" applyFont="1" applyFill="1" applyBorder="1" applyAlignment="1" applyProtection="1">
      <alignment horizontal="left" vertical="center" wrapText="1"/>
    </xf>
    <xf numFmtId="0" fontId="28" fillId="2" borderId="30" xfId="1" applyFont="1" applyFill="1" applyBorder="1" applyAlignment="1" applyProtection="1">
      <alignment horizontal="left" vertical="center" wrapText="1"/>
    </xf>
    <xf numFmtId="0" fontId="28" fillId="2" borderId="24" xfId="1" applyFont="1" applyFill="1" applyBorder="1" applyAlignment="1" applyProtection="1">
      <alignment horizontal="left" vertical="center" wrapText="1"/>
    </xf>
    <xf numFmtId="0" fontId="40" fillId="2" borderId="98" xfId="0" applyFont="1" applyFill="1" applyBorder="1" applyAlignment="1" applyProtection="1">
      <alignment horizontal="center" vertical="center" wrapText="1"/>
    </xf>
    <xf numFmtId="0" fontId="39" fillId="2" borderId="99" xfId="0" applyFont="1" applyFill="1" applyBorder="1" applyAlignment="1" applyProtection="1">
      <alignment horizontal="center" vertical="center" wrapText="1"/>
    </xf>
    <xf numFmtId="0" fontId="39" fillId="2" borderId="41" xfId="0" applyFont="1" applyFill="1" applyBorder="1" applyAlignment="1" applyProtection="1">
      <alignment horizontal="center" vertical="center" wrapText="1"/>
    </xf>
    <xf numFmtId="0" fontId="39" fillId="2" borderId="55" xfId="0" applyFont="1" applyFill="1" applyBorder="1" applyAlignment="1" applyProtection="1">
      <alignment horizontal="center" vertical="center" wrapText="1"/>
    </xf>
    <xf numFmtId="0" fontId="3" fillId="2" borderId="37" xfId="0" applyFont="1" applyFill="1" applyBorder="1" applyAlignment="1" applyProtection="1">
      <alignment horizontal="right" vertical="center" wrapText="1"/>
    </xf>
    <xf numFmtId="0" fontId="3" fillId="2" borderId="0" xfId="0" applyFont="1" applyFill="1" applyBorder="1" applyAlignment="1" applyProtection="1">
      <alignment horizontal="right" vertical="center" wrapText="1"/>
    </xf>
    <xf numFmtId="0" fontId="51" fillId="2" borderId="104" xfId="0" applyFont="1" applyFill="1" applyBorder="1" applyAlignment="1">
      <alignment horizontal="center" wrapText="1"/>
    </xf>
    <xf numFmtId="0" fontId="51" fillId="2" borderId="41" xfId="0" applyFont="1" applyFill="1" applyBorder="1" applyAlignment="1">
      <alignment horizontal="center" wrapText="1"/>
    </xf>
    <xf numFmtId="0" fontId="51" fillId="2" borderId="55" xfId="0" applyFont="1" applyFill="1" applyBorder="1" applyAlignment="1">
      <alignment horizontal="center" wrapText="1"/>
    </xf>
    <xf numFmtId="0" fontId="51" fillId="2" borderId="61" xfId="0" applyFont="1" applyFill="1" applyBorder="1" applyAlignment="1">
      <alignment horizontal="center" wrapText="1"/>
    </xf>
    <xf numFmtId="0" fontId="51" fillId="2" borderId="51" xfId="0" applyFont="1" applyFill="1" applyBorder="1" applyAlignment="1">
      <alignment horizontal="center" wrapText="1"/>
    </xf>
    <xf numFmtId="0" fontId="51" fillId="2" borderId="50" xfId="0" applyFont="1" applyFill="1" applyBorder="1" applyAlignment="1">
      <alignment horizontal="center" wrapText="1"/>
    </xf>
    <xf numFmtId="0" fontId="3" fillId="2" borderId="37"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1" fillId="7" borderId="42" xfId="0" applyFont="1" applyFill="1" applyBorder="1" applyAlignment="1" applyProtection="1">
      <alignment horizontal="center" vertical="center" wrapText="1"/>
    </xf>
    <xf numFmtId="0" fontId="3" fillId="7" borderId="116" xfId="0" applyFont="1" applyFill="1" applyBorder="1" applyAlignment="1" applyProtection="1">
      <alignment horizontal="center" vertical="center" wrapText="1"/>
    </xf>
    <xf numFmtId="0" fontId="31" fillId="5" borderId="98" xfId="0" applyFont="1" applyFill="1" applyBorder="1" applyAlignment="1" applyProtection="1"/>
    <xf numFmtId="0" fontId="66" fillId="5" borderId="99" xfId="0" applyFont="1" applyFill="1" applyBorder="1" applyAlignment="1" applyProtection="1"/>
    <xf numFmtId="0" fontId="28" fillId="2" borderId="5" xfId="1" applyFont="1" applyFill="1" applyBorder="1" applyAlignment="1" applyProtection="1">
      <alignment horizontal="left" vertical="center" wrapText="1"/>
    </xf>
    <xf numFmtId="0" fontId="28" fillId="2" borderId="6" xfId="1" applyFont="1" applyFill="1" applyBorder="1" applyAlignment="1" applyProtection="1">
      <alignment horizontal="left" vertical="center" wrapText="1"/>
    </xf>
    <xf numFmtId="0" fontId="28" fillId="2" borderId="8" xfId="1" applyFont="1" applyFill="1" applyBorder="1" applyAlignment="1" applyProtection="1">
      <alignment horizontal="left" vertical="center" wrapText="1"/>
    </xf>
    <xf numFmtId="0" fontId="27" fillId="2" borderId="5" xfId="1" applyFont="1"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28" fillId="2" borderId="18" xfId="1" applyFont="1" applyFill="1" applyBorder="1" applyAlignment="1" applyProtection="1">
      <alignment horizontal="left" vertical="center" wrapText="1"/>
    </xf>
    <xf numFmtId="0" fontId="0" fillId="2" borderId="19" xfId="0" applyFill="1" applyBorder="1" applyAlignment="1" applyProtection="1">
      <alignment horizontal="left" vertical="center" wrapText="1"/>
    </xf>
    <xf numFmtId="0" fontId="0" fillId="2" borderId="27" xfId="0"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15" fillId="2" borderId="8" xfId="0" applyFont="1" applyFill="1" applyBorder="1" applyAlignment="1" applyProtection="1">
      <alignment horizontal="left" vertical="center" wrapText="1"/>
    </xf>
    <xf numFmtId="0" fontId="29" fillId="5" borderId="20" xfId="0" applyFont="1" applyFill="1" applyBorder="1" applyAlignment="1" applyProtection="1">
      <alignment horizontal="left" vertical="center" wrapText="1"/>
    </xf>
    <xf numFmtId="0" fontId="10" fillId="5" borderId="12" xfId="0" applyFont="1" applyFill="1" applyBorder="1" applyProtection="1"/>
    <xf numFmtId="0" fontId="10" fillId="5" borderId="35" xfId="0" applyFont="1" applyFill="1" applyBorder="1" applyProtection="1"/>
    <xf numFmtId="0" fontId="36" fillId="2" borderId="71" xfId="1" applyFont="1" applyFill="1" applyBorder="1" applyAlignment="1" applyProtection="1">
      <alignment horizontal="left" vertical="center" wrapText="1"/>
    </xf>
    <xf numFmtId="0" fontId="36" fillId="2" borderId="72" xfId="1" applyFont="1" applyFill="1" applyBorder="1" applyAlignment="1" applyProtection="1">
      <alignment horizontal="left" vertical="center" wrapText="1"/>
    </xf>
    <xf numFmtId="0" fontId="28" fillId="2" borderId="58" xfId="1" applyFont="1" applyFill="1" applyBorder="1" applyAlignment="1" applyProtection="1">
      <alignment horizontal="left" vertical="center" wrapText="1"/>
    </xf>
    <xf numFmtId="0" fontId="28" fillId="2" borderId="0" xfId="1" applyFont="1" applyFill="1" applyBorder="1" applyAlignment="1" applyProtection="1">
      <alignment horizontal="left" vertical="center" wrapText="1"/>
    </xf>
    <xf numFmtId="0" fontId="28" fillId="2" borderId="37" xfId="1" applyFont="1" applyFill="1" applyBorder="1" applyAlignment="1" applyProtection="1">
      <alignment horizontal="left" vertical="center" wrapText="1"/>
    </xf>
    <xf numFmtId="0" fontId="28" fillId="2" borderId="31" xfId="1" applyFont="1" applyFill="1" applyBorder="1" applyAlignment="1" applyProtection="1">
      <alignment horizontal="left" vertical="center" wrapText="1"/>
    </xf>
    <xf numFmtId="0" fontId="28" fillId="2" borderId="57" xfId="1" applyFont="1" applyFill="1" applyBorder="1" applyAlignment="1" applyProtection="1">
      <alignment horizontal="left" vertical="center" wrapText="1"/>
    </xf>
    <xf numFmtId="0" fontId="28" fillId="2" borderId="61" xfId="1" applyFont="1" applyFill="1" applyBorder="1" applyAlignment="1" applyProtection="1">
      <alignment horizontal="left" vertical="center" wrapText="1"/>
    </xf>
    <xf numFmtId="0" fontId="28" fillId="2" borderId="51" xfId="1" applyFont="1" applyFill="1" applyBorder="1" applyAlignment="1" applyProtection="1">
      <alignment horizontal="left" vertical="center" wrapText="1"/>
    </xf>
    <xf numFmtId="0" fontId="38" fillId="4" borderId="0" xfId="1" applyFont="1" applyFill="1" applyAlignment="1" applyProtection="1">
      <alignment horizontal="center" wrapText="1"/>
    </xf>
    <xf numFmtId="0" fontId="0" fillId="2" borderId="20" xfId="0" applyFill="1" applyBorder="1" applyAlignment="1" applyProtection="1">
      <alignment horizontal="center" wrapText="1"/>
    </xf>
    <xf numFmtId="0" fontId="0" fillId="2" borderId="12" xfId="0" applyFill="1" applyBorder="1" applyAlignment="1" applyProtection="1">
      <alignment horizontal="center"/>
    </xf>
    <xf numFmtId="0" fontId="0" fillId="2" borderId="35" xfId="0" applyFill="1" applyBorder="1" applyAlignment="1" applyProtection="1">
      <alignment horizontal="center"/>
    </xf>
    <xf numFmtId="0" fontId="33" fillId="2" borderId="5" xfId="1" applyFont="1" applyFill="1" applyBorder="1" applyAlignment="1" applyProtection="1">
      <alignment horizontal="left" vertical="center" wrapText="1"/>
    </xf>
    <xf numFmtId="0" fontId="33" fillId="2" borderId="6" xfId="1" applyFont="1" applyFill="1" applyBorder="1" applyAlignment="1" applyProtection="1">
      <alignment horizontal="left" vertical="center" wrapText="1"/>
    </xf>
    <xf numFmtId="0" fontId="33" fillId="2" borderId="107" xfId="1" applyFont="1" applyFill="1" applyBorder="1" applyAlignment="1" applyProtection="1">
      <alignment horizontal="left" vertical="center" wrapText="1"/>
    </xf>
    <xf numFmtId="0" fontId="33" fillId="2" borderId="34" xfId="1" applyFont="1" applyFill="1" applyBorder="1" applyAlignment="1" applyProtection="1">
      <alignment horizontal="left" vertical="center" wrapText="1"/>
    </xf>
    <xf numFmtId="0" fontId="33" fillId="2" borderId="3" xfId="1" applyFont="1" applyFill="1" applyBorder="1" applyAlignment="1" applyProtection="1">
      <alignment horizontal="left" vertical="center" wrapText="1"/>
    </xf>
    <xf numFmtId="0" fontId="33" fillId="2" borderId="43" xfId="1" applyFont="1" applyFill="1" applyBorder="1" applyAlignment="1" applyProtection="1">
      <alignment horizontal="left" vertical="center" wrapText="1"/>
    </xf>
    <xf numFmtId="0" fontId="12" fillId="2" borderId="41" xfId="0" applyFont="1" applyFill="1" applyBorder="1" applyAlignment="1" applyProtection="1">
      <alignment horizontal="left" vertical="center" wrapText="1"/>
    </xf>
    <xf numFmtId="0" fontId="12" fillId="2" borderId="52" xfId="0" applyFont="1" applyFill="1" applyBorder="1" applyAlignment="1" applyProtection="1">
      <alignment horizontal="left" vertical="center" wrapText="1"/>
    </xf>
    <xf numFmtId="0" fontId="12" fillId="2" borderId="51" xfId="0" applyFont="1" applyFill="1" applyBorder="1" applyAlignment="1" applyProtection="1">
      <alignment horizontal="left" vertical="center" wrapText="1"/>
    </xf>
    <xf numFmtId="0" fontId="33" fillId="2" borderId="113" xfId="1" applyFont="1" applyFill="1" applyBorder="1" applyAlignment="1" applyProtection="1">
      <alignment horizontal="left" vertical="center" wrapText="1"/>
    </xf>
    <xf numFmtId="0" fontId="12" fillId="2" borderId="106" xfId="0" applyFont="1" applyFill="1" applyBorder="1" applyAlignment="1" applyProtection="1">
      <alignment horizontal="left" vertical="center" wrapText="1"/>
    </xf>
    <xf numFmtId="0" fontId="42" fillId="2" borderId="43" xfId="0" applyFont="1" applyFill="1" applyBorder="1" applyAlignment="1" applyProtection="1">
      <alignment horizontal="center" vertical="center" wrapText="1"/>
    </xf>
    <xf numFmtId="0" fontId="42" fillId="2" borderId="55" xfId="0" applyFont="1" applyFill="1" applyBorder="1" applyAlignment="1" applyProtection="1">
      <alignment horizontal="center" vertical="center" wrapText="1"/>
    </xf>
    <xf numFmtId="0" fontId="40" fillId="2" borderId="20" xfId="0" applyFont="1" applyFill="1" applyBorder="1" applyAlignment="1" applyProtection="1">
      <alignment horizontal="center" vertical="center"/>
    </xf>
    <xf numFmtId="0" fontId="55" fillId="0" borderId="12" xfId="0" applyFont="1" applyBorder="1" applyAlignment="1" applyProtection="1">
      <alignment horizontal="center"/>
    </xf>
    <xf numFmtId="0" fontId="55" fillId="0" borderId="41" xfId="0" applyFont="1" applyBorder="1" applyAlignment="1" applyProtection="1">
      <alignment horizontal="center"/>
    </xf>
    <xf numFmtId="0" fontId="55" fillId="0" borderId="35" xfId="0" applyFont="1" applyBorder="1" applyAlignment="1" applyProtection="1">
      <alignment horizontal="center"/>
    </xf>
    <xf numFmtId="0" fontId="12" fillId="2" borderId="43" xfId="0" applyFont="1" applyFill="1" applyBorder="1" applyAlignment="1" applyProtection="1">
      <alignment vertical="center" wrapText="1"/>
    </xf>
    <xf numFmtId="0" fontId="12" fillId="2" borderId="41" xfId="0" applyFont="1" applyFill="1" applyBorder="1" applyAlignment="1" applyProtection="1">
      <alignment vertical="center" wrapText="1"/>
    </xf>
    <xf numFmtId="0" fontId="12" fillId="2" borderId="55" xfId="0" applyFont="1" applyFill="1" applyBorder="1" applyAlignment="1" applyProtection="1">
      <alignment vertical="center" wrapText="1"/>
    </xf>
    <xf numFmtId="0" fontId="12" fillId="2" borderId="40" xfId="0" applyFont="1" applyFill="1" applyBorder="1" applyAlignment="1" applyProtection="1">
      <alignment vertical="center" wrapText="1"/>
    </xf>
    <xf numFmtId="0" fontId="12" fillId="2" borderId="33" xfId="0" applyFont="1" applyFill="1" applyBorder="1" applyAlignment="1" applyProtection="1">
      <alignment vertical="center" wrapText="1"/>
    </xf>
    <xf numFmtId="0" fontId="12" fillId="2" borderId="54" xfId="0" applyFont="1" applyFill="1" applyBorder="1" applyAlignment="1" applyProtection="1">
      <alignment vertical="center" wrapText="1"/>
    </xf>
    <xf numFmtId="0" fontId="33" fillId="2" borderId="110" xfId="0" applyFont="1" applyFill="1" applyBorder="1" applyAlignment="1" applyProtection="1">
      <alignment horizontal="left" vertical="center" wrapText="1"/>
    </xf>
    <xf numFmtId="0" fontId="33" fillId="2" borderId="111"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107" xfId="0" applyFont="1" applyFill="1" applyBorder="1" applyAlignment="1" applyProtection="1">
      <alignment horizontal="left" vertical="center" wrapText="1"/>
    </xf>
    <xf numFmtId="0" fontId="14" fillId="2" borderId="42" xfId="0" applyFont="1" applyFill="1" applyBorder="1" applyAlignment="1" applyProtection="1">
      <alignment horizontal="center" vertical="center" wrapText="1"/>
    </xf>
    <xf numFmtId="0" fontId="0" fillId="0" borderId="101" xfId="0" applyBorder="1" applyAlignment="1" applyProtection="1">
      <alignment horizontal="center"/>
    </xf>
    <xf numFmtId="0" fontId="33" fillId="2" borderId="47" xfId="0" applyFont="1" applyFill="1" applyBorder="1" applyAlignment="1" applyProtection="1">
      <alignment horizontal="left" vertical="center" wrapText="1"/>
    </xf>
    <xf numFmtId="0" fontId="33" fillId="2" borderId="46" xfId="0" applyFont="1" applyFill="1" applyBorder="1" applyAlignment="1" applyProtection="1">
      <alignment horizontal="left" vertical="center" wrapText="1"/>
    </xf>
    <xf numFmtId="0" fontId="33" fillId="2" borderId="45" xfId="0" applyFont="1" applyFill="1" applyBorder="1" applyAlignment="1" applyProtection="1">
      <alignment horizontal="left" vertical="center" wrapText="1"/>
    </xf>
    <xf numFmtId="0" fontId="12" fillId="2" borderId="40"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0" fontId="33" fillId="2" borderId="47" xfId="1" applyFont="1" applyFill="1" applyBorder="1" applyAlignment="1" applyProtection="1">
      <alignment horizontal="left" vertical="center" wrapText="1"/>
    </xf>
    <xf numFmtId="0" fontId="33" fillId="2" borderId="46" xfId="1" applyFont="1" applyFill="1" applyBorder="1" applyAlignment="1" applyProtection="1">
      <alignment horizontal="left" vertical="center" wrapText="1"/>
    </xf>
    <xf numFmtId="0" fontId="33" fillId="2" borderId="45" xfId="1" applyFont="1" applyFill="1" applyBorder="1" applyAlignment="1" applyProtection="1">
      <alignment horizontal="left" vertical="center" wrapText="1"/>
    </xf>
    <xf numFmtId="0" fontId="33" fillId="2" borderId="112" xfId="1" applyFont="1" applyFill="1" applyBorder="1" applyAlignment="1" applyProtection="1">
      <alignment horizontal="left" vertical="center" wrapText="1"/>
    </xf>
    <xf numFmtId="0" fontId="12" fillId="2" borderId="112" xfId="0" applyFont="1" applyFill="1" applyBorder="1" applyAlignment="1" applyProtection="1">
      <alignment horizontal="left" vertical="center" wrapText="1"/>
    </xf>
    <xf numFmtId="0" fontId="33" fillId="2" borderId="18" xfId="1" applyFont="1" applyFill="1" applyBorder="1" applyAlignment="1" applyProtection="1">
      <alignment horizontal="left" vertical="center" wrapText="1"/>
    </xf>
    <xf numFmtId="0" fontId="12" fillId="2" borderId="19"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42" fillId="2" borderId="43" xfId="0" applyFont="1" applyFill="1" applyBorder="1" applyAlignment="1" applyProtection="1">
      <alignment horizontal="left" vertical="center"/>
    </xf>
    <xf numFmtId="0" fontId="0" fillId="0" borderId="41" xfId="0" applyBorder="1" applyAlignment="1" applyProtection="1">
      <alignment vertical="center"/>
    </xf>
    <xf numFmtId="0" fontId="0" fillId="0" borderId="37" xfId="0" applyBorder="1" applyAlignment="1" applyProtection="1">
      <alignment vertical="center"/>
    </xf>
    <xf numFmtId="0" fontId="0" fillId="0" borderId="0" xfId="0" applyBorder="1" applyAlignment="1" applyProtection="1">
      <alignment vertical="center"/>
    </xf>
    <xf numFmtId="0" fontId="33" fillId="2" borderId="47" xfId="0" applyFont="1" applyFill="1" applyBorder="1" applyAlignment="1" applyProtection="1">
      <alignment horizontal="left" wrapText="1"/>
    </xf>
    <xf numFmtId="0" fontId="33" fillId="2" borderId="46" xfId="0" applyFont="1" applyFill="1" applyBorder="1" applyAlignment="1" applyProtection="1">
      <alignment horizontal="left" wrapText="1"/>
    </xf>
    <xf numFmtId="0" fontId="33" fillId="2" borderId="45" xfId="0" applyFont="1" applyFill="1" applyBorder="1" applyAlignment="1" applyProtection="1">
      <alignment horizontal="left" wrapText="1"/>
    </xf>
    <xf numFmtId="0" fontId="33" fillId="2" borderId="8" xfId="1" applyFont="1" applyFill="1" applyBorder="1" applyAlignment="1" applyProtection="1">
      <alignment horizontal="left" vertical="center" wrapText="1"/>
    </xf>
    <xf numFmtId="0" fontId="12" fillId="2" borderId="8" xfId="0" applyFont="1" applyFill="1" applyBorder="1" applyAlignment="1" applyProtection="1">
      <alignment horizontal="left" vertical="center" wrapText="1"/>
    </xf>
    <xf numFmtId="0" fontId="33" fillId="2" borderId="4" xfId="1" applyFont="1" applyFill="1" applyBorder="1" applyAlignment="1" applyProtection="1">
      <alignment horizontal="left" vertical="center" wrapText="1"/>
    </xf>
    <xf numFmtId="0" fontId="0" fillId="2" borderId="20" xfId="0" applyFill="1" applyBorder="1" applyAlignment="1" applyProtection="1">
      <alignment horizontal="center" vertical="center" wrapText="1"/>
    </xf>
    <xf numFmtId="0" fontId="0" fillId="2" borderId="12" xfId="0" applyFill="1" applyBorder="1" applyAlignment="1" applyProtection="1">
      <alignment horizontal="center" vertical="center"/>
    </xf>
    <xf numFmtId="0" fontId="0" fillId="2" borderId="35" xfId="0" applyFill="1" applyBorder="1" applyAlignment="1" applyProtection="1">
      <alignment horizontal="center" vertical="center"/>
    </xf>
    <xf numFmtId="0" fontId="12" fillId="2" borderId="37"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12" fillId="2" borderId="39" xfId="0" applyFont="1" applyFill="1" applyBorder="1" applyAlignment="1" applyProtection="1">
      <alignment vertical="center" wrapText="1"/>
    </xf>
    <xf numFmtId="0" fontId="0" fillId="0" borderId="0" xfId="0" applyAlignment="1" applyProtection="1">
      <alignment vertical="center"/>
    </xf>
    <xf numFmtId="0" fontId="33" fillId="2" borderId="98" xfId="0" applyFont="1" applyFill="1" applyBorder="1" applyAlignment="1" applyProtection="1">
      <alignment horizontal="left" wrapText="1"/>
    </xf>
    <xf numFmtId="0" fontId="33" fillId="2" borderId="99" xfId="0" applyFont="1" applyFill="1" applyBorder="1" applyAlignment="1" applyProtection="1">
      <alignment horizontal="left" wrapText="1"/>
    </xf>
    <xf numFmtId="0" fontId="45" fillId="2" borderId="0" xfId="0" applyFont="1" applyFill="1" applyBorder="1" applyAlignment="1">
      <alignment horizontal="left" vertical="top" wrapText="1"/>
    </xf>
    <xf numFmtId="0" fontId="115" fillId="2" borderId="0" xfId="0" applyFont="1" applyFill="1" applyBorder="1" applyAlignment="1">
      <alignment horizontal="left" vertical="top" wrapText="1"/>
    </xf>
    <xf numFmtId="0" fontId="136" fillId="2" borderId="117" xfId="0" applyFont="1" applyFill="1" applyBorder="1" applyAlignment="1">
      <alignment horizontal="left" vertical="top" wrapText="1"/>
    </xf>
    <xf numFmtId="0" fontId="142" fillId="2" borderId="0" xfId="0" applyFont="1" applyFill="1" applyBorder="1" applyAlignment="1">
      <alignment horizontal="left" vertical="top" wrapText="1"/>
    </xf>
    <xf numFmtId="0" fontId="136" fillId="2" borderId="0" xfId="0" applyFont="1" applyFill="1" applyBorder="1" applyAlignment="1">
      <alignment horizontal="left" vertical="top" wrapText="1"/>
    </xf>
    <xf numFmtId="0" fontId="0" fillId="2" borderId="0" xfId="0" applyFont="1" applyFill="1" applyBorder="1" applyAlignment="1">
      <alignment horizontal="center" vertical="top"/>
    </xf>
    <xf numFmtId="0" fontId="57" fillId="2" borderId="0" xfId="0" applyFont="1" applyFill="1" applyBorder="1" applyAlignment="1">
      <alignment horizontal="center" vertical="center"/>
    </xf>
  </cellXfs>
  <cellStyles count="5">
    <cellStyle name="Comma" xfId="3" builtinId="3"/>
    <cellStyle name="Currency" xfId="4" builtinId="4"/>
    <cellStyle name="Hyperlink" xfId="1" builtinId="8"/>
    <cellStyle name="Normal" xfId="0" builtinId="0"/>
    <cellStyle name="Percent" xfId="2" builtinId="5"/>
  </cellStyles>
  <dxfs count="503">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numFmt numFmtId="19" formatCode="m/d/yyyy"/>
    </dxf>
    <dxf>
      <font>
        <b val="0"/>
        <i val="0"/>
        <strike val="0"/>
        <condense val="0"/>
        <extend val="0"/>
        <outline val="0"/>
        <shadow val="0"/>
        <u val="none"/>
        <vertAlign val="baseline"/>
        <sz val="11"/>
        <color theme="1"/>
        <name val="Calibri"/>
        <scheme val="minor"/>
      </font>
      <numFmt numFmtId="19" formatCode="m/d/yyyy"/>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fill>
        <patternFill patternType="solid">
          <fgColor indexed="64"/>
          <bgColor theme="0" tint="-4.9989318521683403E-2"/>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68" formatCode="0_);[Red]\(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left" vertical="center" textRotation="0" wrapText="0"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left" vertical="center" textRotation="0" wrapText="0"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9" formatCode="m/d/yy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9" formatCode="m/d/yy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0"/>
        <color theme="1"/>
        <name val="Arial"/>
        <family val="2"/>
        <scheme val="none"/>
      </font>
      <numFmt numFmtId="19" formatCode="m/d/yy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59999389629810485"/>
          <bgColor theme="4" tint="0.5999938962981048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59999389629810485"/>
          <bgColor theme="4" tint="0.59999389629810485"/>
        </patternFill>
      </fill>
      <border diagonalUp="0" diagonalDown="0">
        <left/>
        <right style="thin">
          <color theme="0"/>
        </right>
        <top style="thin">
          <color theme="0"/>
        </top>
        <bottom/>
        <vertical/>
        <horizontal/>
      </border>
    </dxf>
    <dxf>
      <border outline="0">
        <right style="thin">
          <color theme="0"/>
        </right>
        <bottom style="thin">
          <color theme="0"/>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auto="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68" formatCode="0_);[Red]\(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theme="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Calibri"/>
        <scheme val="minor"/>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family val="2"/>
        <scheme val="none"/>
      </font>
      <numFmt numFmtId="19" formatCode="m/d/yy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right style="thin">
          <color theme="0"/>
        </right>
        <top/>
        <bottom/>
        <vertical/>
        <horizontal/>
      </border>
      <protection locked="1" hidden="1"/>
    </dxf>
    <dxf>
      <font>
        <b val="0"/>
        <i val="0"/>
        <strike val="0"/>
        <condense val="0"/>
        <extend val="0"/>
        <outline val="0"/>
        <shadow val="0"/>
        <u val="none"/>
        <vertAlign val="baseline"/>
        <sz val="10"/>
        <color theme="1"/>
        <name val="Arial"/>
        <family val="2"/>
        <scheme val="none"/>
      </font>
      <numFmt numFmtId="19" formatCode="m/d/yy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right style="thin">
          <color theme="0"/>
        </right>
        <top/>
        <bottom/>
        <vertical/>
        <horizontal/>
      </border>
      <protection locked="1" hidden="1"/>
    </dxf>
    <dxf>
      <numFmt numFmtId="0" formatCode="General"/>
      <protection locked="1" hidden="1"/>
    </dxf>
    <dxf>
      <numFmt numFmtId="0" formatCode="General"/>
      <protection locked="1" hidden="1"/>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style="thin">
          <color theme="0"/>
        </left>
        <right style="thin">
          <color theme="0"/>
        </right>
        <top/>
        <bottom/>
      </border>
      <protection locked="1" hidden="1"/>
    </dxf>
    <dxf>
      <font>
        <b/>
        <i val="0"/>
        <strike val="0"/>
        <condense val="0"/>
        <extend val="0"/>
        <outline val="0"/>
        <shadow val="0"/>
        <u val="none"/>
        <vertAlign val="baseline"/>
        <sz val="12"/>
        <color auto="1"/>
        <name val="Calibri"/>
        <scheme val="minor"/>
      </font>
      <fill>
        <patternFill patternType="solid">
          <fgColor theme="4"/>
          <bgColor theme="4"/>
        </patternFill>
      </fill>
      <alignment horizontal="left" vertical="top" textRotation="0" wrapText="1" indent="0" justifyLastLine="0" shrinkToFit="0" readingOrder="0"/>
      <border diagonalUp="0" diagonalDown="0">
        <left style="thin">
          <color theme="0"/>
        </left>
        <right style="thin">
          <color theme="0"/>
        </right>
        <top/>
        <bottom/>
      </border>
      <protection locked="1" hidden="1"/>
    </dxf>
    <dxf>
      <font>
        <b val="0"/>
        <i val="0"/>
        <strike val="0"/>
        <condense val="0"/>
        <extend val="0"/>
        <outline val="0"/>
        <shadow val="0"/>
        <u val="none"/>
        <vertAlign val="baseline"/>
        <sz val="10"/>
        <color theme="1"/>
        <name val="Arial"/>
        <scheme val="none"/>
      </font>
      <numFmt numFmtId="0" formatCode="General"/>
      <fill>
        <patternFill patternType="solid">
          <fgColor theme="4" tint="0.59999389629810485"/>
          <bgColor theme="4" tint="0.59999389629810485"/>
        </patternFill>
      </fill>
      <alignment horizontal="center" vertical="center" textRotation="0" wrapText="1" relativeIndent="0" justifyLastLine="0" shrinkToFit="0" readingOrder="0"/>
      <protection locked="1" hidden="1"/>
    </dxf>
    <dxf>
      <font>
        <b val="0"/>
        <i val="0"/>
        <strike val="0"/>
        <condense val="0"/>
        <extend val="0"/>
        <outline val="0"/>
        <shadow val="0"/>
        <u val="none"/>
        <vertAlign val="baseline"/>
        <sz val="10"/>
        <color theme="1"/>
        <name val="Arial"/>
        <scheme val="none"/>
      </font>
      <numFmt numFmtId="19" formatCode="m/d/yyyy"/>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border>
      <protection locked="1" hidden="1"/>
    </dxf>
    <dxf>
      <font>
        <b val="0"/>
        <i val="0"/>
        <strike val="0"/>
        <condense val="0"/>
        <extend val="0"/>
        <outline val="0"/>
        <shadow val="0"/>
        <u val="none"/>
        <vertAlign val="baseline"/>
        <sz val="10"/>
        <color theme="1"/>
        <name val="Arial"/>
        <scheme val="none"/>
      </font>
      <numFmt numFmtId="19" formatCode="m/d/yyyy"/>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auto="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68" formatCode="0_);[Red]\(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theme="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Calibri"/>
        <scheme val="minor"/>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numFmt numFmtId="0" formatCode="General"/>
      <protection locked="1" hidden="1"/>
    </dxf>
    <dxf>
      <numFmt numFmtId="0" formatCode="General"/>
      <protection locked="1" hidden="1"/>
    </dxf>
    <dxf>
      <font>
        <b val="0"/>
        <i val="0"/>
        <strike val="0"/>
        <condense val="0"/>
        <extend val="0"/>
        <outline val="0"/>
        <shadow val="0"/>
        <u val="none"/>
        <vertAlign val="baseline"/>
        <sz val="10"/>
        <color rgb="FF000000"/>
        <name val="Arial"/>
        <scheme val="none"/>
      </font>
      <fill>
        <patternFill patternType="solid">
          <fgColor rgb="FFB8CCE4"/>
          <bgColor rgb="FFB8CCE4"/>
        </patternFill>
      </fill>
      <alignment horizontal="center" vertical="center" textRotation="0" wrapText="1" relativeIndent="0" justifyLastLine="0" shrinkToFit="0" readingOrder="0"/>
      <border diagonalUp="0" diagonalDown="0">
        <left style="thin">
          <color rgb="FFFFFFFF"/>
        </left>
        <right style="thin">
          <color rgb="FFFFFFFF"/>
        </right>
        <top/>
        <bottom/>
      </border>
      <protection locked="1" hidden="1"/>
    </dxf>
    <dxf>
      <font>
        <b/>
        <i val="0"/>
        <strike val="0"/>
        <condense val="0"/>
        <extend val="0"/>
        <outline val="0"/>
        <shadow val="0"/>
        <u val="none"/>
        <vertAlign val="baseline"/>
        <sz val="12"/>
        <color auto="1"/>
        <name val="Calibri"/>
        <scheme val="minor"/>
      </font>
      <fill>
        <patternFill patternType="solid">
          <fgColor theme="4"/>
          <bgColor theme="4"/>
        </patternFill>
      </fill>
      <alignment horizontal="left" vertical="top" textRotation="0" wrapText="1" indent="0" justifyLastLine="0" shrinkToFit="0" readingOrder="0"/>
      <border diagonalUp="0" diagonalDown="0">
        <left style="thin">
          <color theme="0"/>
        </left>
        <right style="thin">
          <color theme="0"/>
        </right>
        <top/>
        <bottom/>
      </border>
      <protection locked="1" hidden="1"/>
    </dxf>
    <dxf>
      <fill>
        <patternFill>
          <bgColor rgb="FF92D050"/>
        </patternFill>
      </fill>
    </dxf>
    <dxf>
      <font>
        <b val="0"/>
        <i val="0"/>
        <strike val="0"/>
        <condense val="0"/>
        <extend val="0"/>
        <outline val="0"/>
        <shadow val="0"/>
        <u val="none"/>
        <vertAlign val="baseline"/>
        <sz val="10"/>
        <color theme="1"/>
        <name val="Arial"/>
        <scheme val="none"/>
      </font>
      <numFmt numFmtId="0" formatCode="General"/>
      <fill>
        <patternFill patternType="solid">
          <fgColor theme="4" tint="0.59999389629810485"/>
          <bgColor theme="4" tint="0.59999389629810485"/>
        </patternFill>
      </fill>
      <alignment horizontal="center" vertical="center" textRotation="0" wrapText="1" relativeIndent="0" justifyLastLine="0" shrinkToFit="0" readingOrder="0"/>
      <protection locked="1" hidden="1"/>
    </dxf>
    <dxf>
      <font>
        <b val="0"/>
        <i val="0"/>
        <strike val="0"/>
        <condense val="0"/>
        <extend val="0"/>
        <outline val="0"/>
        <shadow val="0"/>
        <u val="none"/>
        <vertAlign val="baseline"/>
        <sz val="10"/>
        <color theme="1"/>
        <name val="Arial"/>
        <scheme val="none"/>
      </font>
      <numFmt numFmtId="19" formatCode="m/d/yyyy"/>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border>
      <protection locked="1" hidden="1"/>
    </dxf>
    <dxf>
      <font>
        <b val="0"/>
        <i val="0"/>
        <strike val="0"/>
        <condense val="0"/>
        <extend val="0"/>
        <outline val="0"/>
        <shadow val="0"/>
        <u val="none"/>
        <vertAlign val="baseline"/>
        <sz val="10"/>
        <color theme="1"/>
        <name val="Arial"/>
        <scheme val="none"/>
      </font>
      <numFmt numFmtId="19" formatCode="m/d/yyyy"/>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auto="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68" formatCode="0_);[Red]\(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theme="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Calibri"/>
        <scheme val="minor"/>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numFmt numFmtId="0" formatCode="General"/>
      <protection locked="1" hidden="1"/>
    </dxf>
    <dxf>
      <numFmt numFmtId="0" formatCode="General"/>
      <protection locked="1" hidden="1"/>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style="thin">
          <color theme="0"/>
        </left>
        <right style="thin">
          <color theme="0"/>
        </right>
        <top/>
        <bottom/>
      </border>
      <protection locked="1" hidden="1"/>
    </dxf>
    <dxf>
      <font>
        <b/>
        <i val="0"/>
        <strike val="0"/>
        <condense val="0"/>
        <extend val="0"/>
        <outline val="0"/>
        <shadow val="0"/>
        <u val="none"/>
        <vertAlign val="baseline"/>
        <sz val="12"/>
        <color auto="1"/>
        <name val="Calibri"/>
        <scheme val="minor"/>
      </font>
      <fill>
        <patternFill patternType="solid">
          <fgColor theme="4"/>
          <bgColor theme="4"/>
        </patternFill>
      </fill>
      <alignment horizontal="left" vertical="top" textRotation="0" wrapText="1" indent="0" justifyLastLine="0" shrinkToFit="0" readingOrder="0"/>
      <border diagonalUp="0" diagonalDown="0">
        <left style="thin">
          <color theme="0"/>
        </left>
        <right style="thin">
          <color theme="0"/>
        </right>
        <top/>
        <bottom/>
      </border>
      <protection locked="1" hidden="1"/>
    </dxf>
    <dxf>
      <fill>
        <patternFill>
          <bgColor rgb="FF92D050"/>
        </patternFill>
      </fill>
    </dxf>
    <dxf>
      <font>
        <b val="0"/>
        <i val="0"/>
        <strike val="0"/>
        <condense val="0"/>
        <extend val="0"/>
        <outline val="0"/>
        <shadow val="0"/>
        <u val="none"/>
        <vertAlign val="baseline"/>
        <sz val="11"/>
        <color theme="1"/>
        <name val="Calibri"/>
        <scheme val="minor"/>
      </font>
      <alignment horizontal="general" vertical="top" textRotation="0" wrapText="1" relativeIndent="0" justifyLastLine="0" shrinkToFit="1"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2"/>
        </patternFill>
      </fill>
      <alignment horizontal="general" vertical="top" textRotation="0" wrapText="1" indent="0" justifyLastLine="0" shrinkToFit="1"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relative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1"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relative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2"/>
        </patternFill>
      </fill>
      <alignment horizontal="general" vertical="top" textRotation="0" wrapText="1" indent="0" justifyLastLine="0" shrinkToFit="1"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relativeIndent="0" justifyLastLine="0" shrinkToFit="0" readingOrder="0"/>
      <protection locked="1" hidden="0"/>
    </dxf>
    <dxf>
      <font>
        <strike val="0"/>
        <outline val="0"/>
        <shadow val="0"/>
        <u val="none"/>
        <vertAlign val="baseline"/>
        <color theme="1"/>
        <name val="Calibri"/>
        <scheme val="minor"/>
      </font>
      <fill>
        <patternFill patternType="solid">
          <fgColor indexed="64"/>
          <bgColor theme="2"/>
        </patternFill>
      </fill>
      <alignment horizontal="general" vertical="top" textRotation="0" wrapText="1" indent="0" justifyLastLine="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relativeIndent="0" justifyLastLine="0" shrinkToFit="0" readingOrder="0"/>
      <protection locked="1" hidden="0"/>
    </dxf>
    <dxf>
      <font>
        <strike val="0"/>
        <outline val="0"/>
        <shadow val="0"/>
        <u val="none"/>
        <vertAlign val="baseline"/>
        <color theme="1"/>
        <name val="Calibri"/>
        <scheme val="minor"/>
      </font>
      <fill>
        <patternFill patternType="solid">
          <fgColor indexed="64"/>
          <bgColor theme="2"/>
        </patternFill>
      </fill>
      <alignment horizontal="general" vertical="top" textRotation="0" indent="0" justifyLastLine="0" shrinkToFit="0" readingOrder="0"/>
      <protection locked="1" hidden="0"/>
    </dxf>
    <dxf>
      <font>
        <strike val="0"/>
        <outline val="0"/>
        <shadow val="0"/>
        <u val="none"/>
        <vertAlign val="baseline"/>
        <color theme="1"/>
        <name val="Calibri"/>
        <scheme val="minor"/>
      </font>
      <alignment horizontal="general" vertical="top" textRotation="0" indent="0" justifyLastLine="0" readingOrder="0"/>
      <protection locked="1" hidden="0"/>
    </dxf>
    <dxf>
      <border outline="0">
        <right style="thin">
          <color theme="0"/>
        </right>
      </border>
    </dxf>
    <dxf>
      <font>
        <strike val="0"/>
        <outline val="0"/>
        <shadow val="0"/>
        <u val="none"/>
        <vertAlign val="baseline"/>
        <color theme="1"/>
        <name val="Calibri"/>
        <scheme val="minor"/>
      </font>
      <alignment horizontal="general" vertical="top" textRotation="0" indent="0" justifyLastLine="0" readingOrder="0"/>
      <protection locked="1" hidden="0"/>
    </dxf>
    <dxf>
      <font>
        <strike val="0"/>
        <outline val="0"/>
        <shadow val="0"/>
        <u val="none"/>
        <vertAlign val="baseline"/>
        <sz val="12"/>
        <color theme="1"/>
        <name val="Calibri"/>
        <scheme val="minor"/>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fill>
        <patternFill patternType="solid">
          <fgColor indexed="64"/>
          <bgColor theme="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fill>
        <patternFill patternType="solid">
          <fgColor indexed="64"/>
          <bgColor theme="2"/>
        </patternFill>
      </fill>
      <alignment horizontal="left" vertical="top" textRotation="0" wrapText="1" indent="0" justifyLastLine="0" shrinkToFit="0" readingOrder="0"/>
      <protection locked="1" hidden="0"/>
    </dxf>
    <dxf>
      <font>
        <strike val="0"/>
        <outline val="0"/>
        <shadow val="0"/>
        <u val="none"/>
        <vertAlign val="baseline"/>
        <sz val="10"/>
        <name val="Arial"/>
        <scheme val="none"/>
      </font>
      <fill>
        <patternFill patternType="solid">
          <fgColor indexed="64"/>
          <bgColor theme="2"/>
        </patternFill>
      </fill>
      <alignment horizontal="left" vertical="top" textRotation="0" indent="0" justifyLastLine="0" shrinkToFit="0" readingOrder="0"/>
      <protection locked="1" hidden="0"/>
    </dxf>
    <dxf>
      <font>
        <strike val="0"/>
        <outline val="0"/>
        <shadow val="0"/>
        <u val="none"/>
        <vertAlign val="baseline"/>
        <sz val="10"/>
        <name val="Arial"/>
        <scheme val="none"/>
      </font>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0"/>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color auto="1"/>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0"/>
        </patternFill>
      </fill>
      <alignment horizontal="left" vertical="top" textRotation="0" wrapText="1" relativeIndent="0" justifyLastLine="0" shrinkToFit="0" readingOrder="0"/>
      <protection locked="1" hidden="0"/>
    </dxf>
    <dxf>
      <font>
        <b val="0"/>
        <strike val="0"/>
        <outline val="0"/>
        <shadow val="0"/>
        <u val="none"/>
        <vertAlign val="baseline"/>
        <sz val="10"/>
        <name val="Arial"/>
        <scheme val="none"/>
      </font>
      <fill>
        <patternFill patternType="solid">
          <fgColor indexed="64"/>
          <bgColor rgb="FFECF1F8"/>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ECF1F8"/>
        </patternFill>
      </fill>
      <alignment horizontal="center" vertical="bottom" textRotation="0" wrapText="0" relativeIndent="0" justifyLastLine="0" shrinkToFit="0" readingOrder="0"/>
      <protection locked="1" hidden="0"/>
    </dxf>
    <dxf>
      <font>
        <b/>
        <i val="0"/>
        <strike val="0"/>
        <condense val="0"/>
        <extend val="0"/>
        <outline val="0"/>
        <shadow val="0"/>
        <u val="none"/>
        <vertAlign val="baseline"/>
        <sz val="10"/>
        <color theme="1"/>
        <name val="Arial"/>
        <scheme val="none"/>
      </font>
      <fill>
        <patternFill patternType="solid">
          <fgColor indexed="64"/>
          <bgColor rgb="FFECF1F8"/>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ECF1F8"/>
        </patternFill>
      </fill>
      <alignment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ECF1F8"/>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alignment horizontal="general" vertical="center" textRotation="0" wrapText="0" relativeIndent="0" justifyLastLine="0" shrinkToFit="0" readingOrder="0"/>
      <protection locked="1" hidden="0"/>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alignment horizontal="general" vertical="center" textRotation="0" indent="0" justifyLastLine="0" shrinkToFit="0" readingOrder="0"/>
      <protection locked="1" hidden="0"/>
    </dxf>
    <dxf>
      <font>
        <strike val="0"/>
        <outline val="0"/>
        <shadow val="0"/>
        <u val="none"/>
        <vertAlign val="baseline"/>
        <sz val="10"/>
        <color theme="1"/>
        <name val="Arial"/>
        <scheme val="none"/>
      </font>
      <numFmt numFmtId="19" formatCode="m/d/yyyy"/>
      <fill>
        <patternFill patternType="none">
          <fgColor indexed="64"/>
          <bgColor indexed="65"/>
        </patternFill>
      </fill>
      <alignment horizontal="general" vertical="center" textRotation="0" indent="0" justifyLastLine="0" shrinkToFit="0" readingOrder="0"/>
      <protection locked="1" hidden="0"/>
    </dxf>
    <dxf>
      <font>
        <strike val="0"/>
        <outline val="0"/>
        <shadow val="0"/>
        <u val="none"/>
        <vertAlign val="baseline"/>
        <sz val="10"/>
        <color theme="1"/>
        <name val="Arial"/>
        <scheme val="none"/>
      </font>
      <numFmt numFmtId="0" formatCode="General"/>
      <alignment horizontal="general" vertical="center" textRotation="0" indent="0" justifyLastLine="0" shrinkToFit="0" readingOrder="0"/>
      <protection locked="1" hidden="0"/>
    </dxf>
    <dxf>
      <fill>
        <patternFill>
          <fgColor indexed="64"/>
        </patternFill>
      </fill>
      <alignment textRotation="0" indent="0" justifyLastLine="0" shrinkToFit="0" readingOrder="0"/>
      <protection locked="1" hidden="0"/>
    </dxf>
    <dxf>
      <font>
        <strike val="0"/>
        <outline val="0"/>
        <shadow val="0"/>
        <u val="none"/>
        <vertAlign val="baseline"/>
        <sz val="10"/>
        <name val="Arial"/>
        <scheme val="none"/>
      </font>
      <fill>
        <patternFill>
          <fgColor indexed="64"/>
        </patternFill>
      </fill>
      <alignment textRotation="0" indent="0" justifyLastLine="0" shrinkToFit="0" readingOrder="0"/>
      <protection locked="1" hidden="0"/>
    </dxf>
    <dxf>
      <font>
        <b val="0"/>
        <i/>
        <strike val="0"/>
        <condense val="0"/>
        <extend val="0"/>
        <outline val="0"/>
        <shadow val="0"/>
        <u val="none"/>
        <vertAlign val="baseline"/>
        <sz val="11"/>
        <color theme="1"/>
        <name val="Calibri"/>
        <scheme val="minor"/>
      </font>
      <fill>
        <patternFill patternType="solid">
          <fgColor indexed="64"/>
          <bgColor theme="6" tint="0.59999389629810485"/>
        </patternFill>
      </fill>
      <alignment horizontal="center" vertical="center" textRotation="0" wrapText="1" indent="0" justifyLastLine="0" shrinkToFit="0" readingOrder="0"/>
      <protection locked="1" hidden="0"/>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ont>
        <condense val="0"/>
        <extend val="0"/>
        <color rgb="FF9C0006"/>
      </font>
      <fill>
        <patternFill>
          <bgColor rgb="FFFFC7CE"/>
        </patternFill>
      </fill>
    </dxf>
    <dxf>
      <fill>
        <patternFill>
          <bgColor theme="4" tint="0.79998168889431442"/>
        </patternFill>
      </fill>
    </dxf>
    <dxf>
      <font>
        <condense val="0"/>
        <extend val="0"/>
        <color rgb="FF9C0006"/>
      </font>
      <fill>
        <patternFill>
          <bgColor rgb="FFFFC7CE"/>
        </patternFill>
      </fill>
    </dxf>
    <dxf>
      <fill>
        <patternFill>
          <bgColor rgb="FFFFC000"/>
        </patternFill>
      </fill>
    </dxf>
    <dxf>
      <font>
        <condense val="0"/>
        <extend val="0"/>
        <color rgb="FF9C0006"/>
      </font>
      <fill>
        <patternFill>
          <bgColor rgb="FFFFC7CE"/>
        </patternFill>
      </fill>
    </dxf>
    <dxf>
      <fill>
        <patternFill>
          <bgColor rgb="FFFFC000"/>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ont>
        <condense val="0"/>
        <extend val="0"/>
        <color rgb="FF9C0006"/>
      </font>
      <fill>
        <patternFill>
          <bgColor rgb="FFFFC7CE"/>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ont>
        <condense val="0"/>
        <extend val="0"/>
        <color rgb="FF9C0006"/>
      </font>
      <fill>
        <patternFill>
          <bgColor rgb="FFFFC7CE"/>
        </patternFill>
      </fill>
    </dxf>
    <dxf>
      <fill>
        <patternFill>
          <bgColor rgb="FFFFC000"/>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FC000"/>
        </patternFill>
      </fill>
    </dxf>
    <dxf>
      <fill>
        <patternFill>
          <bgColor rgb="FFFFC000"/>
        </patternFill>
      </fill>
    </dxf>
    <dxf>
      <fill>
        <patternFill>
          <bgColor rgb="FFFDB9BF"/>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000"/>
        </patternFill>
      </fill>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bottom" textRotation="0" wrapText="1" indent="0" justifyLastLine="0" shrinkToFit="0" readingOrder="0"/>
    </dxf>
    <dxf>
      <border outline="0">
        <top style="thin">
          <color theme="4" tint="0.39997558519241921"/>
        </top>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theme="4" tint="0.79998168889431442"/>
          <bgColor theme="4" tint="0.79998168889431442"/>
        </patternFill>
      </fill>
      <alignment horizontal="general" vertical="center" textRotation="0" wrapText="0" relativeIndent="0" justifyLastLine="0" shrinkToFit="0" readingOrder="0"/>
      <border diagonalUp="0" diagonalDown="0">
        <left/>
        <right/>
        <top/>
        <bottom style="thin">
          <color theme="0"/>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style="thin">
          <color theme="0"/>
        </right>
        <top/>
        <bottom style="thin">
          <color theme="0"/>
        </bottom>
        <vertical/>
        <horizontal/>
      </border>
    </dxf>
    <dxf>
      <fill>
        <patternFill patternType="solid">
          <fgColor theme="4" tint="0.79998168889431442"/>
          <bgColor theme="4" tint="0.79998168889431442"/>
        </patternFill>
      </fill>
      <border diagonalUp="0" diagonalDown="0">
        <left/>
        <right style="thin">
          <color theme="0"/>
        </right>
        <top/>
        <bottom style="thin">
          <color theme="0"/>
        </bottom>
        <vertical/>
        <horizontal/>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1" relativeIndent="0" justifyLastLine="0" shrinkToFit="0" readingOrder="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s>
  <tableStyles count="0" defaultTableStyle="TableStyleMedium9" defaultPivotStyle="PivotStyleLight16"/>
  <colors>
    <mruColors>
      <color rgb="FFFFFF99"/>
      <color rgb="FFECF1F8"/>
      <color rgb="FF003399"/>
      <color rgb="FF0000FF"/>
      <color rgb="FF001D58"/>
      <color rgb="FF333399"/>
      <color rgb="FFFFC7CE"/>
      <color rgb="FF000046"/>
      <color rgb="FF29297B"/>
      <color rgb="FFFDB9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owerPivotData" Target="model/item.data"/><Relationship Id="rId26" Type="http://schemas.openxmlformats.org/officeDocument/2006/relationships/customXml" Target="../customXml/item7.xml"/><Relationship Id="rId39" Type="http://schemas.openxmlformats.org/officeDocument/2006/relationships/customXml" Target="../customXml/item20.xml"/><Relationship Id="rId21" Type="http://schemas.openxmlformats.org/officeDocument/2006/relationships/customXml" Target="../customXml/item2.xml"/><Relationship Id="rId34" Type="http://schemas.openxmlformats.org/officeDocument/2006/relationships/customXml" Target="../customXml/item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29"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connections" Target="connections.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10" Type="http://schemas.openxmlformats.org/officeDocument/2006/relationships/worksheet" Target="worksheets/sheet10.xml"/><Relationship Id="rId19" Type="http://schemas.openxmlformats.org/officeDocument/2006/relationships/calcChain" Target="calcChain.xml"/><Relationship Id="rId31" Type="http://schemas.openxmlformats.org/officeDocument/2006/relationships/customXml" Target="../customXml/item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27</xdr:col>
      <xdr:colOff>508000</xdr:colOff>
      <xdr:row>24</xdr:row>
      <xdr:rowOff>42334</xdr:rowOff>
    </xdr:from>
    <xdr:to>
      <xdr:col>27</xdr:col>
      <xdr:colOff>508000</xdr:colOff>
      <xdr:row>33</xdr:row>
      <xdr:rowOff>42333</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5774267" y="4631267"/>
          <a:ext cx="0" cy="18880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24</xdr:row>
      <xdr:rowOff>42334</xdr:rowOff>
    </xdr:from>
    <xdr:to>
      <xdr:col>34</xdr:col>
      <xdr:colOff>127000</xdr:colOff>
      <xdr:row>33</xdr:row>
      <xdr:rowOff>42333</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8915400" y="4631267"/>
          <a:ext cx="0" cy="18880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0</xdr:colOff>
      <xdr:row>2</xdr:row>
      <xdr:rowOff>0</xdr:rowOff>
    </xdr:from>
    <xdr:to>
      <xdr:col>49</xdr:col>
      <xdr:colOff>95263</xdr:colOff>
      <xdr:row>2</xdr:row>
      <xdr:rowOff>47632</xdr:rowOff>
    </xdr:to>
    <xdr:pic>
      <xdr:nvPicPr>
        <xdr:cNvPr id="2" name="Picture 1" descr="Screen Clippi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73917" y="285750"/>
          <a:ext cx="95263" cy="47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50800</xdr:colOff>
          <xdr:row>4</xdr:row>
          <xdr:rowOff>127000</xdr:rowOff>
        </xdr:from>
        <xdr:to>
          <xdr:col>9</xdr:col>
          <xdr:colOff>146050</xdr:colOff>
          <xdr:row>8</xdr:row>
          <xdr:rowOff>57150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19049</xdr:colOff>
      <xdr:row>4</xdr:row>
      <xdr:rowOff>106410</xdr:rowOff>
    </xdr:from>
    <xdr:to>
      <xdr:col>6</xdr:col>
      <xdr:colOff>222250</xdr:colOff>
      <xdr:row>10</xdr:row>
      <xdr:rowOff>25400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15382" y="961543"/>
          <a:ext cx="3115735" cy="103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Authority</a:t>
          </a:r>
          <a:r>
            <a:rPr lang="en-US" sz="1100" baseline="0">
              <a:solidFill>
                <a:schemeClr val="dk1"/>
              </a:solidFill>
              <a:effectLst/>
              <a:latin typeface="+mn-lt"/>
              <a:ea typeface="+mn-ea"/>
              <a:cs typeface="+mn-cs"/>
            </a:rPr>
            <a:t> to Accept Cooperative Agreement</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Additional Information on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Legislative</a:t>
          </a:r>
          <a:r>
            <a:rPr lang="en-US" sz="1100" baseline="0">
              <a:solidFill>
                <a:schemeClr val="dk1"/>
              </a:solidFill>
              <a:effectLst/>
              <a:latin typeface="+mn-lt"/>
              <a:ea typeface="+mn-ea"/>
              <a:cs typeface="+mn-cs"/>
            </a:rPr>
            <a:t> Changes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Neutral</a:t>
          </a:r>
          <a:r>
            <a:rPr lang="en-US" sz="1100" baseline="0">
              <a:solidFill>
                <a:schemeClr val="dk1"/>
              </a:solidFill>
              <a:effectLst/>
              <a:latin typeface="+mn-lt"/>
              <a:ea typeface="+mn-ea"/>
              <a:cs typeface="+mn-cs"/>
            </a:rPr>
            <a:t> Administrative Inspection Schemes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baseline="0">
              <a:solidFill>
                <a:schemeClr val="dk1"/>
              </a:solidFill>
              <a:effectLst/>
              <a:latin typeface="+mn-lt"/>
              <a:ea typeface="+mn-ea"/>
              <a:cs typeface="+mn-cs"/>
            </a:rPr>
            <a:t>Emerging/Significant Issues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baseline="0">
              <a:solidFill>
                <a:schemeClr val="dk1"/>
              </a:solidFill>
              <a:effectLst/>
              <a:latin typeface="+mn-lt"/>
              <a:ea typeface="+mn-ea"/>
              <a:cs typeface="+mn-cs"/>
            </a:rPr>
            <a:t>Roles/Responsibilities of Grantee/EPA;  Etc.</a:t>
          </a: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endParaRPr lang="en-US" sz="1100"/>
        </a:p>
      </xdr:txBody>
    </xdr:sp>
    <xdr:clientData/>
  </xdr:twoCellAnchor>
  <xdr:twoCellAnchor>
    <xdr:from>
      <xdr:col>1</xdr:col>
      <xdr:colOff>27516</xdr:colOff>
      <xdr:row>19</xdr:row>
      <xdr:rowOff>156951</xdr:rowOff>
    </xdr:from>
    <xdr:to>
      <xdr:col>4</xdr:col>
      <xdr:colOff>564092</xdr:colOff>
      <xdr:row>23</xdr:row>
      <xdr:rowOff>88266</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323849" y="3958484"/>
          <a:ext cx="2229910" cy="67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solidFill>
                <a:schemeClr val="dk1"/>
              </a:solidFill>
              <a:latin typeface="+mn-lt"/>
              <a:ea typeface="+mn-ea"/>
              <a:cs typeface="+mn-cs"/>
            </a:rPr>
            <a:t>Executive Summary</a:t>
          </a:r>
        </a:p>
        <a:p>
          <a:pPr marL="171450" indent="-171450">
            <a:buFont typeface="Arial" panose="020B0604020202020204" pitchFamily="34" charset="0"/>
            <a:buChar char="•"/>
          </a:pPr>
          <a:r>
            <a:rPr lang="en-US" sz="1100">
              <a:solidFill>
                <a:schemeClr val="dk1"/>
              </a:solidFill>
              <a:latin typeface="+mn-lt"/>
              <a:ea typeface="+mn-ea"/>
              <a:cs typeface="+mn-cs"/>
            </a:rPr>
            <a:t>Case Review Summary/Results</a:t>
          </a:r>
        </a:p>
      </xdr:txBody>
    </xdr:sp>
    <xdr:clientData/>
  </xdr:twoCellAnchor>
  <xdr:twoCellAnchor>
    <xdr:from>
      <xdr:col>1</xdr:col>
      <xdr:colOff>21694</xdr:colOff>
      <xdr:row>2</xdr:row>
      <xdr:rowOff>68792</xdr:rowOff>
    </xdr:from>
    <xdr:to>
      <xdr:col>12</xdr:col>
      <xdr:colOff>753533</xdr:colOff>
      <xdr:row>4</xdr:row>
      <xdr:rowOff>53975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41827" y="593725"/>
          <a:ext cx="8140173" cy="31538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Examples of information</a:t>
          </a:r>
          <a:r>
            <a:rPr lang="en-US" sz="1400" baseline="0"/>
            <a:t> that can be attached in this tab by the </a:t>
          </a:r>
          <a:r>
            <a:rPr lang="en-US" sz="1400" b="1" baseline="0">
              <a:solidFill>
                <a:schemeClr val="accent2">
                  <a:lumMod val="75000"/>
                </a:schemeClr>
              </a:solidFill>
            </a:rPr>
            <a:t>Grantee</a:t>
          </a:r>
          <a:r>
            <a:rPr lang="en-US" sz="1400" baseline="0"/>
            <a:t>: </a:t>
          </a:r>
          <a:endParaRPr lang="en-US" sz="1400"/>
        </a:p>
      </xdr:txBody>
    </xdr:sp>
    <xdr:clientData/>
  </xdr:twoCellAnchor>
  <xdr:twoCellAnchor>
    <xdr:from>
      <xdr:col>1</xdr:col>
      <xdr:colOff>24341</xdr:colOff>
      <xdr:row>18</xdr:row>
      <xdr:rowOff>8254</xdr:rowOff>
    </xdr:from>
    <xdr:to>
      <xdr:col>12</xdr:col>
      <xdr:colOff>745066</xdr:colOff>
      <xdr:row>19</xdr:row>
      <xdr:rowOff>130705</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244474" y="3623521"/>
          <a:ext cx="8129059" cy="30871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Examples of information</a:t>
          </a:r>
          <a:r>
            <a:rPr lang="en-US" sz="1400" baseline="0"/>
            <a:t> that can be attached in this tab by the </a:t>
          </a:r>
          <a:r>
            <a:rPr lang="en-US" sz="1400" b="1" baseline="0">
              <a:solidFill>
                <a:srgbClr val="00B050"/>
              </a:solidFill>
            </a:rPr>
            <a:t>EPA</a:t>
          </a:r>
          <a:r>
            <a:rPr lang="en-US" sz="1400" baseline="0"/>
            <a:t> regional project officer/technical contact:</a:t>
          </a:r>
          <a:endParaRPr lang="en-US" sz="14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19</xdr:row>
          <xdr:rowOff>171450</xdr:rowOff>
        </xdr:from>
        <xdr:to>
          <xdr:col>6</xdr:col>
          <xdr:colOff>381000</xdr:colOff>
          <xdr:row>23</xdr:row>
          <xdr:rowOff>107950</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4</xdr:row>
          <xdr:rowOff>127000</xdr:rowOff>
        </xdr:from>
        <xdr:to>
          <xdr:col>7</xdr:col>
          <xdr:colOff>584200</xdr:colOff>
          <xdr:row>8</xdr:row>
          <xdr:rowOff>50800</xdr:rowOff>
        </xdr:to>
        <xdr:sp macro="" textlink="">
          <xdr:nvSpPr>
            <xdr:cNvPr id="3080" name="Object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14</xdr:col>
      <xdr:colOff>6775</xdr:colOff>
      <xdr:row>2</xdr:row>
      <xdr:rowOff>59268</xdr:rowOff>
    </xdr:from>
    <xdr:to>
      <xdr:col>16</xdr:col>
      <xdr:colOff>194734</xdr:colOff>
      <xdr:row>28</xdr:row>
      <xdr:rowOff>67733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693575" y="584201"/>
          <a:ext cx="2838026" cy="4961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0" i="0" u="none" strike="noStrike">
              <a:solidFill>
                <a:schemeClr val="dk1"/>
              </a:solidFill>
              <a:effectLst/>
              <a:latin typeface="+mn-lt"/>
              <a:ea typeface="+mn-ea"/>
              <a:cs typeface="+mn-cs"/>
            </a:rPr>
            <a:t>This tab is to capture items not covered elsewhere in the Template.  </a:t>
          </a:r>
          <a:r>
            <a:rPr lang="en-US" sz="1400"/>
            <a:t>We</a:t>
          </a:r>
          <a:r>
            <a:rPr lang="en-US" sz="1400" baseline="0"/>
            <a:t> </a:t>
          </a:r>
          <a:r>
            <a:rPr lang="en-US" sz="1400" b="0" i="0" u="none" strike="noStrike">
              <a:solidFill>
                <a:schemeClr val="dk1"/>
              </a:solidFill>
              <a:effectLst/>
              <a:latin typeface="+mn-lt"/>
              <a:ea typeface="+mn-ea"/>
              <a:cs typeface="+mn-cs"/>
            </a:rPr>
            <a:t>recommend</a:t>
          </a:r>
          <a:r>
            <a:rPr lang="en-US" sz="1400" b="0" i="0" u="none" strike="noStrike" baseline="0">
              <a:solidFill>
                <a:schemeClr val="dk1"/>
              </a:solidFill>
              <a:effectLst/>
              <a:latin typeface="+mn-lt"/>
              <a:ea typeface="+mn-ea"/>
              <a:cs typeface="+mn-cs"/>
            </a:rPr>
            <a:t> you insert documents here </a:t>
          </a:r>
          <a:r>
            <a:rPr lang="en-US" sz="1400" b="0" i="0" u="none" strike="noStrike">
              <a:solidFill>
                <a:schemeClr val="dk1"/>
              </a:solidFill>
              <a:effectLst/>
              <a:latin typeface="+mn-lt"/>
              <a:ea typeface="+mn-ea"/>
              <a:cs typeface="+mn-cs"/>
            </a:rPr>
            <a:t>by using the menu ribbon above: </a:t>
          </a:r>
          <a:r>
            <a:rPr lang="en-US" sz="1400" b="1" i="1" u="none" strike="noStrike">
              <a:solidFill>
                <a:schemeClr val="dk1"/>
              </a:solidFill>
              <a:effectLst/>
              <a:latin typeface="+mn-lt"/>
              <a:ea typeface="+mn-ea"/>
              <a:cs typeface="+mn-cs"/>
            </a:rPr>
            <a:t>1) Go to Insert&gt;Text&gt;Object&gt;Create from File&gt;Browse. </a:t>
          </a:r>
          <a:r>
            <a:rPr lang="en-US" sz="1400" b="0" i="0" u="none" strike="noStrike">
              <a:solidFill>
                <a:schemeClr val="dk1"/>
              </a:solidFill>
              <a:effectLst/>
              <a:latin typeface="+mn-lt"/>
              <a:ea typeface="+mn-ea"/>
              <a:cs typeface="+mn-cs"/>
            </a:rPr>
            <a:t>2) Once you have selected the file you want to insert (Word, PPT, PDF, JPG, etc.), click on </a:t>
          </a:r>
          <a:r>
            <a:rPr lang="en-US" sz="1400" b="1" i="1" u="none" strike="noStrike">
              <a:solidFill>
                <a:schemeClr val="dk1"/>
              </a:solidFill>
              <a:effectLst/>
              <a:latin typeface="+mn-lt"/>
              <a:ea typeface="+mn-ea"/>
              <a:cs typeface="+mn-cs"/>
            </a:rPr>
            <a:t>Insert&gt; Display as Icon&gt;Change Icon&gt;rename the file </a:t>
          </a:r>
          <a:r>
            <a:rPr lang="en-US" sz="1400" b="0" i="0" u="none" strike="noStrike">
              <a:solidFill>
                <a:schemeClr val="dk1"/>
              </a:solidFill>
              <a:effectLst/>
              <a:latin typeface="+mn-lt"/>
              <a:ea typeface="+mn-ea"/>
              <a:cs typeface="+mn-cs"/>
            </a:rPr>
            <a:t>with a short descriptive title, such as "Authority" or "Legislative Changes", etc. and click on "OK" twice.  Your document will appear.  You can drag and move it under the Grantee or EPA banner as appropriate.  The alternate method is to double click on the Microsoft Office Word Document icon below, and add content. </a:t>
          </a:r>
        </a:p>
        <a:p>
          <a:endParaRPr lang="en-US" sz="1400" b="0" i="0" u="none" strike="noStrike">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219075</xdr:colOff>
      <xdr:row>8</xdr:row>
      <xdr:rowOff>180975</xdr:rowOff>
    </xdr:from>
    <xdr:to>
      <xdr:col>6</xdr:col>
      <xdr:colOff>847725</xdr:colOff>
      <xdr:row>8</xdr:row>
      <xdr:rowOff>180975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twoCellAnchor>
    <xdr:from>
      <xdr:col>6</xdr:col>
      <xdr:colOff>219075</xdr:colOff>
      <xdr:row>8</xdr:row>
      <xdr:rowOff>180975</xdr:rowOff>
    </xdr:from>
    <xdr:to>
      <xdr:col>6</xdr:col>
      <xdr:colOff>847725</xdr:colOff>
      <xdr:row>8</xdr:row>
      <xdr:rowOff>180975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twoCellAnchor>
    <xdr:from>
      <xdr:col>6</xdr:col>
      <xdr:colOff>219075</xdr:colOff>
      <xdr:row>8</xdr:row>
      <xdr:rowOff>180975</xdr:rowOff>
    </xdr:from>
    <xdr:to>
      <xdr:col>6</xdr:col>
      <xdr:colOff>847725</xdr:colOff>
      <xdr:row>8</xdr:row>
      <xdr:rowOff>180975</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twoCellAnchor>
    <xdr:from>
      <xdr:col>6</xdr:col>
      <xdr:colOff>219075</xdr:colOff>
      <xdr:row>8</xdr:row>
      <xdr:rowOff>180975</xdr:rowOff>
    </xdr:from>
    <xdr:to>
      <xdr:col>6</xdr:col>
      <xdr:colOff>847725</xdr:colOff>
      <xdr:row>8</xdr:row>
      <xdr:rowOff>180975</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3</xdr:row>
      <xdr:rowOff>66675</xdr:rowOff>
    </xdr:from>
    <xdr:to>
      <xdr:col>16</xdr:col>
      <xdr:colOff>609599</xdr:colOff>
      <xdr:row>7</xdr:row>
      <xdr:rowOff>95250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1085850"/>
          <a:ext cx="99345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In accordance with Grants Policy Issuance (GPI) 12-06, EPA regional offices and applicants will negotiate a reasonable strategy for the outlay of funds consistent with the project period and national and regional guidances.  The agreed-upon outlay strategy should be reflected in the work plan.  Regional offices may use the outlay rate information contained in Sections D and E of the SF424A as a basis for the required strategy, provided they determine it will promote accelerated outlays to the maximum extent practicable.</a:t>
          </a:r>
        </a:p>
        <a:p>
          <a:r>
            <a:rPr lang="en-US" sz="1100">
              <a:solidFill>
                <a:schemeClr val="dk1"/>
              </a:solidFill>
              <a:latin typeface="+mn-lt"/>
              <a:ea typeface="+mn-ea"/>
              <a:cs typeface="+mn-cs"/>
            </a:rPr>
            <a:t> </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381000</xdr:colOff>
      <xdr:row>1</xdr:row>
      <xdr:rowOff>85724</xdr:rowOff>
    </xdr:from>
    <xdr:ext cx="7467600" cy="3267076"/>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381000" y="276224"/>
          <a:ext cx="7467600" cy="326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chemeClr val="tx1"/>
              </a:solidFill>
              <a:effectLst/>
              <a:latin typeface="+mn-lt"/>
              <a:ea typeface="+mn-ea"/>
              <a:cs typeface="+mn-cs"/>
            </a:rPr>
            <a:t>Paperwork Reduction Act Notice </a:t>
          </a:r>
          <a:r>
            <a:rPr lang="en-US" sz="1200">
              <a:solidFill>
                <a:schemeClr val="tx1"/>
              </a:solidFill>
              <a:effectLst/>
              <a:latin typeface="+mn-lt"/>
              <a:ea typeface="+mn-ea"/>
              <a:cs typeface="+mn-cs"/>
            </a:rPr>
            <a:t>																</a:t>
          </a:r>
        </a:p>
        <a:p>
          <a:r>
            <a:rPr lang="en-US" sz="1200">
              <a:solidFill>
                <a:schemeClr val="tx1"/>
              </a:solidFill>
              <a:effectLst/>
              <a:latin typeface="+mn-lt"/>
              <a:ea typeface="+mn-ea"/>
              <a:cs typeface="+mn-cs"/>
            </a:rPr>
            <a:t>													</a:t>
          </a:r>
        </a:p>
        <a:p>
          <a:r>
            <a:rPr lang="en-US" sz="1200">
              <a:effectLst/>
            </a:rPr>
            <a:t>The public reporting and recordkeeping burden for this collection of information is</a:t>
          </a:r>
        </a:p>
        <a:p>
          <a:r>
            <a:rPr lang="en-US" sz="1200">
              <a:effectLst/>
            </a:rPr>
            <a:t> 				</a:t>
          </a:r>
        </a:p>
        <a:p>
          <a:r>
            <a:rPr lang="en-US" sz="1200">
              <a:effectLst/>
            </a:rPr>
            <a:t>estimated to average 87.55 hours per response. Send comments on the Agency's need</a:t>
          </a:r>
        </a:p>
        <a:p>
          <a:r>
            <a:rPr lang="en-US" sz="1200">
              <a:effectLst/>
            </a:rPr>
            <a:t>									</a:t>
          </a:r>
        </a:p>
        <a:p>
          <a:r>
            <a:rPr lang="en-US" sz="1200">
              <a:solidFill>
                <a:schemeClr val="tx1"/>
              </a:solidFill>
              <a:effectLst/>
              <a:latin typeface="+mn-lt"/>
              <a:ea typeface="+mn-ea"/>
              <a:cs typeface="+mn-cs"/>
            </a:rPr>
            <a:t>for this information, the accuracy of the provided burden estimates, and any suggested methods	</a:t>
          </a:r>
        </a:p>
        <a:p>
          <a:r>
            <a:rPr lang="en-US" sz="1200">
              <a:solidFill>
                <a:schemeClr val="tx1"/>
              </a:solidFill>
              <a:effectLst/>
              <a:latin typeface="+mn-lt"/>
              <a:ea typeface="+mn-ea"/>
              <a:cs typeface="+mn-cs"/>
            </a:rPr>
            <a:t>										</a:t>
          </a:r>
        </a:p>
        <a:p>
          <a:r>
            <a:rPr lang="en-US" sz="1200">
              <a:solidFill>
                <a:schemeClr val="tx1"/>
              </a:solidFill>
              <a:effectLst/>
              <a:latin typeface="+mn-lt"/>
              <a:ea typeface="+mn-ea"/>
              <a:cs typeface="+mn-cs"/>
            </a:rPr>
            <a:t>for minimizing respondent burden, including through the use of automated collection</a:t>
          </a:r>
        </a:p>
        <a:p>
          <a:r>
            <a:rPr lang="en-US" sz="1200">
              <a:solidFill>
                <a:schemeClr val="tx1"/>
              </a:solidFill>
              <a:effectLst/>
              <a:latin typeface="+mn-lt"/>
              <a:ea typeface="+mn-ea"/>
              <a:cs typeface="+mn-cs"/>
            </a:rPr>
            <a:t>											</a:t>
          </a:r>
        </a:p>
        <a:p>
          <a:r>
            <a:rPr lang="en-US" sz="1200">
              <a:solidFill>
                <a:schemeClr val="tx1"/>
              </a:solidFill>
              <a:effectLst/>
              <a:latin typeface="+mn-lt"/>
              <a:ea typeface="+mn-ea"/>
              <a:cs typeface="+mn-cs"/>
            </a:rPr>
            <a:t>techniques to the Director, Collection Strategies Division, U.S. Environmental Protection Agency</a:t>
          </a:r>
        </a:p>
        <a:p>
          <a:r>
            <a:rPr lang="en-US" sz="1200">
              <a:solidFill>
                <a:schemeClr val="tx1"/>
              </a:solidFill>
              <a:effectLst/>
              <a:latin typeface="+mn-lt"/>
              <a:ea typeface="+mn-ea"/>
              <a:cs typeface="+mn-cs"/>
            </a:rPr>
            <a:t>											</a:t>
          </a:r>
        </a:p>
        <a:p>
          <a:r>
            <a:rPr lang="en-US" sz="1200">
              <a:solidFill>
                <a:schemeClr val="tx1"/>
              </a:solidFill>
              <a:effectLst/>
              <a:latin typeface="+mn-lt"/>
              <a:ea typeface="+mn-ea"/>
              <a:cs typeface="+mn-cs"/>
            </a:rPr>
            <a:t>(2822T), 1200 Pennsylvania Ave., NW, Washington, D.C. 20460. Include the OMB control</a:t>
          </a:r>
          <a:r>
            <a:rPr lang="en-US" sz="1200" baseline="0">
              <a:solidFill>
                <a:schemeClr val="tx1"/>
              </a:solidFill>
              <a:effectLst/>
              <a:latin typeface="+mn-lt"/>
              <a:ea typeface="+mn-ea"/>
              <a:cs typeface="+mn-cs"/>
            </a:rPr>
            <a:t> </a:t>
          </a:r>
          <a:endParaRPr lang="en-US" sz="1200">
            <a:solidFill>
              <a:schemeClr val="tx1"/>
            </a:solidFill>
            <a:effectLst/>
            <a:latin typeface="+mn-lt"/>
            <a:ea typeface="+mn-ea"/>
            <a:cs typeface="+mn-cs"/>
          </a:endParaRPr>
        </a:p>
        <a:p>
          <a:r>
            <a:rPr lang="en-US" sz="1200">
              <a:solidFill>
                <a:schemeClr val="tx1"/>
              </a:solidFill>
              <a:effectLst/>
              <a:latin typeface="+mn-lt"/>
              <a:ea typeface="+mn-ea"/>
              <a:cs typeface="+mn-cs"/>
            </a:rPr>
            <a:t>										</a:t>
          </a:r>
        </a:p>
        <a:p>
          <a:r>
            <a:rPr lang="en-US" sz="1200">
              <a:solidFill>
                <a:schemeClr val="tx1"/>
              </a:solidFill>
              <a:effectLst/>
              <a:latin typeface="+mn-lt"/>
              <a:ea typeface="+mn-ea"/>
              <a:cs typeface="+mn-cs"/>
            </a:rPr>
            <a:t>Number:  2070-0198,</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in any correspondence. Do not send the completed template to this address.</a:t>
          </a:r>
          <a:endParaRPr lang="en-US" sz="1200"/>
        </a:p>
      </xdr:txBody>
    </xdr:sp>
    <xdr:clientData/>
  </xdr:one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C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cipients" displayName="Recipients" ref="A80:D165" totalsRowShown="0" headerRowDxfId="497" headerRowBorderDxfId="496">
  <autoFilter ref="A80:D165" xr:uid="{00000000-0009-0000-0100-000001000000}">
    <filterColumn colId="2">
      <filters>
        <filter val="2"/>
        <filter val="3"/>
      </filters>
    </filterColumn>
  </autoFilter>
  <sortState xmlns:xlrd2="http://schemas.microsoft.com/office/spreadsheetml/2017/richdata2" ref="A80:D165">
    <sortCondition ref="A79:A165"/>
  </sortState>
  <tableColumns count="4">
    <tableColumn id="1" xr3:uid="{00000000-0010-0000-0000-000001000000}" name="Recipient"/>
    <tableColumn id="2" xr3:uid="{00000000-0010-0000-0000-000002000000}" name="Abbr" dataDxfId="495"/>
    <tableColumn id="3" xr3:uid="{00000000-0010-0000-0000-000003000000}" name="EPA Region" dataDxfId="494"/>
    <tableColumn id="4" xr3:uid="{00000000-0010-0000-0000-000004000000}" name="Column1" dataDxfId="49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A44:M69" totalsRowShown="0" headerRowDxfId="492" dataDxfId="490" headerRowBorderDxfId="491" tableBorderDxfId="489">
  <autoFilter ref="A44:M69" xr:uid="{00000000-0009-0000-0100-000007000000}"/>
  <tableColumns count="13">
    <tableColumn id="1" xr3:uid="{00000000-0010-0000-0100-000001000000}" name="CY" dataDxfId="488"/>
    <tableColumn id="2" xr3:uid="{00000000-0010-0000-0100-000002000000}" name="SFY" dataDxfId="487"/>
    <tableColumn id="3" xr3:uid="{00000000-0010-0000-0100-000003000000}" name="SFY Qtr" dataDxfId="486"/>
    <tableColumn id="4" xr3:uid="{00000000-0010-0000-0100-000004000000}" name="FFY" dataDxfId="485"/>
    <tableColumn id="5" xr3:uid="{00000000-0010-0000-0100-000005000000}" name="FFY Qtr" dataDxfId="484"/>
    <tableColumn id="6" xr3:uid="{00000000-0010-0000-0100-000006000000}" name="Start" dataDxfId="483"/>
    <tableColumn id="7" xr3:uid="{00000000-0010-0000-0100-000007000000}" name="Q1E" dataDxfId="482"/>
    <tableColumn id="8" xr3:uid="{00000000-0010-0000-0100-000008000000}" name="Q2S" dataDxfId="481">
      <calculatedColumnFormula>Start!$F45+92</calculatedColumnFormula>
    </tableColumn>
    <tableColumn id="9" xr3:uid="{00000000-0010-0000-0100-000009000000}" name="Q2E" dataDxfId="480"/>
    <tableColumn id="10" xr3:uid="{00000000-0010-0000-0100-00000A000000}" name="Q3S" dataDxfId="479"/>
    <tableColumn id="11" xr3:uid="{00000000-0010-0000-0100-00000B000000}" name="Q3E" dataDxfId="478"/>
    <tableColumn id="12" xr3:uid="{00000000-0010-0000-0100-00000C000000}" name="Q4S" dataDxfId="477"/>
    <tableColumn id="13" xr3:uid="{00000000-0010-0000-0100-00000D000000}" name="End" dataDxfId="47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WorkPlan" displayName="WorkPlan" ref="A1:R104" totalsRowCount="1" headerRowDxfId="158" dataDxfId="157" totalsRowDxfId="156">
  <autoFilter ref="A1:R103" xr:uid="{00000000-0009-0000-0100-000002000000}"/>
  <sortState xmlns:xlrd2="http://schemas.microsoft.com/office/spreadsheetml/2017/richdata2" ref="A2:R104">
    <sortCondition descending="1" ref="J1:J104"/>
  </sortState>
  <tableColumns count="18">
    <tableColumn id="1" xr3:uid="{00000000-0010-0000-0200-000001000000}" name="Entity" totalsRowLabel="Total" dataDxfId="155">
      <calculatedColumnFormula>Start!$U$13</calculatedColumnFormula>
    </tableColumn>
    <tableColumn id="13" xr3:uid="{00000000-0010-0000-0200-00000D000000}" name="WPStart " dataDxfId="154">
      <calculatedColumnFormula>IF(Start!$AB$20=Start!$Z$15,Start!$AB$15,IF(Start!$AB$20=Start!$Z$16,Start!$AB$16, IF(Start!$AB$20=Start!$Z$17,Start!$AB$17, IF(Start!$AB$20=Start!$Z$18,Start!$AB$18,""))))</calculatedColumnFormula>
    </tableColumn>
    <tableColumn id="3" xr3:uid="{00000000-0010-0000-0200-000003000000}" name="WPEnd" dataDxfId="153">
      <calculatedColumnFormula>IF(Start!$AB$20=Start!$Z$15,Start!$AE$15,IF(Start!$AB$20=Start!$Z$16,Start!$AE$16, IF(Start!$AB$20=Start!$Z$17,Start!$AE$17, IF(Start!$AB$20=Start!$Z$18,Start!$AE$18,""))))</calculatedColumnFormula>
    </tableColumn>
    <tableColumn id="5" xr3:uid="{00000000-0010-0000-0200-000005000000}" name="WPExtnd" dataDxfId="152"/>
    <tableColumn id="9" xr3:uid="{00000000-0010-0000-0200-000009000000}" name="Program Area" dataDxfId="151">
      <calculatedColumnFormula>IF(WorkPlan[[#This Row],[Activity '#]]="","",LOOKUP(H:H,Outcomes!B:B,Outcomes!C:C))</calculatedColumnFormula>
    </tableColumn>
    <tableColumn id="11" xr3:uid="{00000000-0010-0000-0200-00000B000000}" name="NPM" dataDxfId="150">
      <calculatedColumnFormula>IF(MID(WorkPlan[[#This Row],[Activity '#]],5,1)="1","OPP",IF(MID(WorkPlan[[#This Row],[Activity '#]],5,1)="2","OECA","OPP &amp; OECA"))</calculatedColumnFormula>
    </tableColumn>
    <tableColumn id="19" xr3:uid="{00000000-0010-0000-0200-000013000000}" name="Activity #" dataDxfId="149"/>
    <tableColumn id="2" xr3:uid="{00000000-0010-0000-0200-000002000000}" name="Prog #" dataDxfId="148">
      <calculatedColumnFormula>VALUE(LEFT(WorkPlan[[#This Row],[Activity '#]],2))</calculatedColumnFormula>
    </tableColumn>
    <tableColumn id="17" xr3:uid="{00000000-0010-0000-0200-000011000000}" name=" '22 - '25 Grant Guidance Activity " dataDxfId="147"/>
    <tableColumn id="12" xr3:uid="{00000000-0010-0000-0200-00000C000000}" name="Activity Type" totalsRowFunction="count" dataDxfId="146"/>
    <tableColumn id="16" xr3:uid="{00000000-0010-0000-0200-000010000000}" name="Work Plan Activity Description (Outputs)" dataDxfId="145"/>
    <tableColumn id="10" xr3:uid="{00000000-0010-0000-0200-00000A000000}" name="Due Date" dataDxfId="144">
      <calculatedColumnFormula>Start!$AG$23</calculatedColumnFormula>
    </tableColumn>
    <tableColumn id="18" xr3:uid="{00000000-0010-0000-0200-000012000000}" name="Status" dataDxfId="143"/>
    <tableColumn id="4" xr3:uid="{00000000-0010-0000-0200-000004000000}" name="Describe Work Plan Activity Accomplishment                                           (include any issues or innovations, ifappropriate)" dataDxfId="142"/>
    <tableColumn id="8" xr3:uid="{00000000-0010-0000-0200-000008000000}" name="Significant Issues/ Innovations" dataDxfId="141"/>
    <tableColumn id="6" xr3:uid="{00000000-0010-0000-0200-000006000000}" name="EPA Review of Status" dataDxfId="140"/>
    <tableColumn id="7" xr3:uid="{00000000-0010-0000-0200-000007000000}" name="EPA Comment(s)" dataDxfId="139"/>
    <tableColumn id="14" xr3:uid="{00000000-0010-0000-0200-00000E000000}" name="EPA Recommendation (s)" dataDxfId="138"/>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Outcomes" displayName="Outcomes" ref="B2:F23" headerRowDxfId="137" dataDxfId="136" totalsRowDxfId="134" tableBorderDxfId="135">
  <autoFilter ref="B2:F23" xr:uid="{00000000-0009-0000-0100-000005000000}"/>
  <tableColumns count="5">
    <tableColumn id="3" xr3:uid="{00000000-0010-0000-0300-000003000000}" name="PA#" totalsRowLabel="Total" dataDxfId="133" totalsRowDxfId="132"/>
    <tableColumn id="1" xr3:uid="{00000000-0010-0000-0300-000001000000}" name=" Program Areas" dataDxfId="131" totalsRowDxfId="130"/>
    <tableColumn id="4" xr3:uid="{00000000-0010-0000-0300-000004000000}" name="EPA Program Outcome" dataDxfId="129" totalsRowDxfId="128"/>
    <tableColumn id="5" xr3:uid="{00000000-0010-0000-0300-000005000000}" name="Grantee Outcome" dataDxfId="127" totalsRowDxfId="126"/>
    <tableColumn id="6" xr3:uid="{00000000-0010-0000-0300-000006000000}" name="EPA Goal" dataDxfId="125" totalsRowDxfId="124"/>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Exp5700Main" displayName="Exp5700Main" ref="C118:AA129" totalsRowShown="0" headerRowDxfId="122" dataDxfId="121">
  <autoFilter ref="C118:AA129" xr:uid="{00000000-0009-0000-0100-000003000000}"/>
  <tableColumns count="25">
    <tableColumn id="1" xr3:uid="{00000000-0010-0000-0400-000001000000}" name="Rpt" dataDxfId="120">
      <calculatedColumnFormula>IF($O$3="","",IF($O$3="Work Plan Accomplishments", "WPA", IF($O$3="Total Program Accomplishments","TPA","")))</calculatedColumnFormula>
    </tableColumn>
    <tableColumn id="24" xr3:uid="{00000000-0010-0000-0400-000018000000}" name="Recipient" dataDxfId="119">
      <calculatedColumnFormula>$E$3</calculatedColumnFormula>
    </tableColumn>
    <tableColumn id="2" xr3:uid="{00000000-0010-0000-0400-000002000000}" name="InspType" dataDxfId="118"/>
    <tableColumn id="3" xr3:uid="{00000000-0010-0000-0400-000003000000}" name="ProjInsp" dataDxfId="117"/>
    <tableColumn id="4" xr3:uid="{00000000-0010-0000-0400-000004000000}" name="ProjSamp" dataDxfId="116"/>
    <tableColumn id="5" xr3:uid="{00000000-0010-0000-0400-000005000000}" name="TotSamp" dataDxfId="115">
      <calculatedColumnFormula>SUM(I119:J119)</calculatedColumnFormula>
    </tableColumn>
    <tableColumn id="6" xr3:uid="{00000000-0010-0000-0400-000006000000}" name="SampPhy" dataDxfId="114"/>
    <tableColumn id="7" xr3:uid="{00000000-0010-0000-0400-000007000000}" name="SampDoc" dataDxfId="113"/>
    <tableColumn id="8" xr3:uid="{00000000-0010-0000-0400-000008000000}" name="TotInsp" dataDxfId="112"/>
    <tableColumn id="25" xr3:uid="{00000000-0010-0000-0400-000019000000}" name="FedFac" dataDxfId="111"/>
    <tableColumn id="9" xr3:uid="{00000000-0010-0000-0400-000009000000}" name="TotActions" dataDxfId="110">
      <calculatedColumnFormula>SUM(N119:W119)</calculatedColumnFormula>
    </tableColumn>
    <tableColumn id="10" xr3:uid="{00000000-0010-0000-0400-00000A000000}" name="CC" dataDxfId="109"/>
    <tableColumn id="11" xr3:uid="{00000000-0010-0000-0400-00000B000000}" name="CRIM" dataDxfId="108"/>
    <tableColumn id="12" xr3:uid="{00000000-0010-0000-0400-00000C000000}" name="Admin" dataDxfId="107"/>
    <tableColumn id="13" xr3:uid="{00000000-0010-0000-0400-00000D000000}" name="CertSusp" dataDxfId="106"/>
    <tableColumn id="14" xr3:uid="{00000000-0010-0000-0400-00000E000000}" name="CertRev" dataDxfId="105"/>
    <tableColumn id="15" xr3:uid="{00000000-0010-0000-0400-00000F000000}" name="CertMod" dataDxfId="104"/>
    <tableColumn id="16" xr3:uid="{00000000-0010-0000-0400-000010000000}" name="WL" dataDxfId="103"/>
    <tableColumn id="17" xr3:uid="{00000000-0010-0000-0400-000011000000}" name="SSURO" dataDxfId="102"/>
    <tableColumn id="18" xr3:uid="{00000000-0010-0000-0400-000012000000}" name="CsFwd" dataDxfId="101"/>
    <tableColumn id="19" xr3:uid="{00000000-0010-0000-0400-000013000000}" name="OthrEnf" dataDxfId="100"/>
    <tableColumn id="20" xr3:uid="{00000000-0010-0000-0400-000014000000}" name="#Fines" dataDxfId="99"/>
    <tableColumn id="21" xr3:uid="{00000000-0010-0000-0400-000015000000}" name="RptPerStart" dataDxfId="98">
      <calculatedColumnFormula>$I$3</calculatedColumnFormula>
    </tableColumn>
    <tableColumn id="22" xr3:uid="{00000000-0010-0000-0400-000016000000}" name="RptPerEnd" dataDxfId="97">
      <calculatedColumnFormula>$J$3</calculatedColumnFormula>
    </tableColumn>
    <tableColumn id="23" xr3:uid="{00000000-0010-0000-0400-000017000000}" name="Insp:Accomp-Proj" dataDxfId="96">
      <calculatedColumnFormula>Exp5700Main[[#This Row],[TotInsp]]-Exp5700Main[[#This Row],[ProjInsp]]</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Exp5700Main2" displayName="Exp5700Main2" ref="C118:AA129" totalsRowShown="0" headerRowDxfId="94" dataDxfId="93">
  <autoFilter ref="C118:AA129" xr:uid="{00000000-0009-0000-0100-000004000000}"/>
  <tableColumns count="25">
    <tableColumn id="1" xr3:uid="{00000000-0010-0000-0500-000001000000}" name="Rpt" dataDxfId="92">
      <calculatedColumnFormula>IF($O$3="","",IF($O$3="Work Plan Accomplishments", "WPA", IF($O$3="Total Program Accomplishments","TPA","")))</calculatedColumnFormula>
    </tableColumn>
    <tableColumn id="24" xr3:uid="{00000000-0010-0000-0500-000018000000}" name="Recipient" dataDxfId="91">
      <calculatedColumnFormula>$E$3</calculatedColumnFormula>
    </tableColumn>
    <tableColumn id="2" xr3:uid="{00000000-0010-0000-0500-000002000000}" name="InspType" dataDxfId="90"/>
    <tableColumn id="3" xr3:uid="{00000000-0010-0000-0500-000003000000}" name="ProjInsp" dataDxfId="89"/>
    <tableColumn id="4" xr3:uid="{00000000-0010-0000-0500-000004000000}" name="ProjSamp" dataDxfId="88"/>
    <tableColumn id="5" xr3:uid="{00000000-0010-0000-0500-000005000000}" name="TotSamp" dataDxfId="87">
      <calculatedColumnFormula>SUM(I119:J119)</calculatedColumnFormula>
    </tableColumn>
    <tableColumn id="6" xr3:uid="{00000000-0010-0000-0500-000006000000}" name="SampPhy" dataDxfId="86"/>
    <tableColumn id="7" xr3:uid="{00000000-0010-0000-0500-000007000000}" name="SampDoc" dataDxfId="85"/>
    <tableColumn id="8" xr3:uid="{00000000-0010-0000-0500-000008000000}" name="TotInsp" dataDxfId="84"/>
    <tableColumn id="25" xr3:uid="{00000000-0010-0000-0500-000019000000}" name="FedFac" dataDxfId="83"/>
    <tableColumn id="9" xr3:uid="{00000000-0010-0000-0500-000009000000}" name="TotActions" dataDxfId="82">
      <calculatedColumnFormula>SUM(N119:W119)</calculatedColumnFormula>
    </tableColumn>
    <tableColumn id="10" xr3:uid="{00000000-0010-0000-0500-00000A000000}" name="CC" dataDxfId="81"/>
    <tableColumn id="11" xr3:uid="{00000000-0010-0000-0500-00000B000000}" name="CRIM" dataDxfId="80"/>
    <tableColumn id="12" xr3:uid="{00000000-0010-0000-0500-00000C000000}" name="Admin" dataDxfId="79"/>
    <tableColumn id="13" xr3:uid="{00000000-0010-0000-0500-00000D000000}" name="CertSusp" dataDxfId="78"/>
    <tableColumn id="14" xr3:uid="{00000000-0010-0000-0500-00000E000000}" name="CertRev" dataDxfId="77"/>
    <tableColumn id="15" xr3:uid="{00000000-0010-0000-0500-00000F000000}" name="CertMod" dataDxfId="76"/>
    <tableColumn id="16" xr3:uid="{00000000-0010-0000-0500-000010000000}" name="WL" dataDxfId="75"/>
    <tableColumn id="17" xr3:uid="{00000000-0010-0000-0500-000011000000}" name="SSURO" dataDxfId="74"/>
    <tableColumn id="18" xr3:uid="{00000000-0010-0000-0500-000012000000}" name="CsFwd" dataDxfId="73"/>
    <tableColumn id="19" xr3:uid="{00000000-0010-0000-0500-000013000000}" name="OthrEnf" dataDxfId="72"/>
    <tableColumn id="20" xr3:uid="{00000000-0010-0000-0500-000014000000}" name="#Fines" dataDxfId="71"/>
    <tableColumn id="21" xr3:uid="{00000000-0010-0000-0500-000015000000}" name="RptPerStart" dataDxfId="70">
      <calculatedColumnFormula>$I$3</calculatedColumnFormula>
    </tableColumn>
    <tableColumn id="22" xr3:uid="{00000000-0010-0000-0500-000016000000}" name="RptPerEnd" dataDxfId="69">
      <calculatedColumnFormula>$J$3</calculatedColumnFormula>
    </tableColumn>
    <tableColumn id="23" xr3:uid="{00000000-0010-0000-0500-000017000000}" name="Insp:Accomp-Proj" dataDxfId="68">
      <calculatedColumnFormula>Exp5700Main2[[#This Row],[TotInsp]]-Exp5700Main2[[#This Row],[ProjInsp]]</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Exp5700Main9" displayName="Exp5700Main9" ref="S2:AM6" totalsRowShown="0" headerRowDxfId="67" dataDxfId="66">
  <autoFilter ref="S2:AM6" xr:uid="{00000000-0009-0000-0100-000008000000}"/>
  <tableColumns count="21">
    <tableColumn id="1" xr3:uid="{00000000-0010-0000-0600-000001000000}" name="Rpt" dataDxfId="65">
      <calculatedColumnFormula>$M$4</calculatedColumnFormula>
    </tableColumn>
    <tableColumn id="24" xr3:uid="{00000000-0010-0000-0600-000018000000}" name="Recipient" dataDxfId="64">
      <calculatedColumnFormula>$D$4</calculatedColumnFormula>
    </tableColumn>
    <tableColumn id="21" xr3:uid="{00000000-0010-0000-0600-000015000000}" name="RptPerStart" dataDxfId="63">
      <calculatedColumnFormula>$H$4</calculatedColumnFormula>
    </tableColumn>
    <tableColumn id="22" xr3:uid="{00000000-0010-0000-0600-000016000000}" name="RptPerEnd" dataDxfId="62">
      <calculatedColumnFormula>$I$4</calculatedColumnFormula>
    </tableColumn>
    <tableColumn id="2" xr3:uid="{00000000-0010-0000-0600-000002000000}" name="InspType" dataDxfId="61"/>
    <tableColumn id="5" xr3:uid="{00000000-0010-0000-0600-000005000000}" name="TotSamp" dataDxfId="60">
      <calculatedColumnFormula>Exp5700Main9[[#This Row],[SampPhy]:[SampDoc]]</calculatedColumnFormula>
    </tableColumn>
    <tableColumn id="6" xr3:uid="{00000000-0010-0000-0600-000006000000}" name="SampPhy" dataDxfId="59">
      <calculatedColumnFormula>F8</calculatedColumnFormula>
    </tableColumn>
    <tableColumn id="7" xr3:uid="{00000000-0010-0000-0600-000007000000}" name="SampDoc" dataDxfId="58">
      <calculatedColumnFormula>F9</calculatedColumnFormula>
    </tableColumn>
    <tableColumn id="8" xr3:uid="{00000000-0010-0000-0600-000008000000}" name="TotInsp" dataDxfId="57">
      <calculatedColumnFormula>F10</calculatedColumnFormula>
    </tableColumn>
    <tableColumn id="9" xr3:uid="{00000000-0010-0000-0600-000009000000}" name="TotActions" dataDxfId="56">
      <calculatedColumnFormula>SUM(AC3:AL3)</calculatedColumnFormula>
    </tableColumn>
    <tableColumn id="10" xr3:uid="{00000000-0010-0000-0600-00000A000000}" name="CC" dataDxfId="55">
      <calculatedColumnFormula>F10</calculatedColumnFormula>
    </tableColumn>
    <tableColumn id="11" xr3:uid="{00000000-0010-0000-0600-00000B000000}" name="CRIM" dataDxfId="54">
      <calculatedColumnFormula>F11</calculatedColumnFormula>
    </tableColumn>
    <tableColumn id="12" xr3:uid="{00000000-0010-0000-0600-00000C000000}" name="Admin" dataDxfId="53">
      <calculatedColumnFormula>F12</calculatedColumnFormula>
    </tableColumn>
    <tableColumn id="13" xr3:uid="{00000000-0010-0000-0600-00000D000000}" name="CertSusp" dataDxfId="52">
      <calculatedColumnFormula>F13</calculatedColumnFormula>
    </tableColumn>
    <tableColumn id="14" xr3:uid="{00000000-0010-0000-0600-00000E000000}" name="CertRev" dataDxfId="51">
      <calculatedColumnFormula>F14</calculatedColumnFormula>
    </tableColumn>
    <tableColumn id="15" xr3:uid="{00000000-0010-0000-0600-00000F000000}" name="CertMod" dataDxfId="50">
      <calculatedColumnFormula>F15</calculatedColumnFormula>
    </tableColumn>
    <tableColumn id="16" xr3:uid="{00000000-0010-0000-0600-000010000000}" name="WL" dataDxfId="49">
      <calculatedColumnFormula>F16</calculatedColumnFormula>
    </tableColumn>
    <tableColumn id="17" xr3:uid="{00000000-0010-0000-0600-000011000000}" name="SSURO" dataDxfId="48">
      <calculatedColumnFormula>F17</calculatedColumnFormula>
    </tableColumn>
    <tableColumn id="18" xr3:uid="{00000000-0010-0000-0600-000012000000}" name="CsFwd" dataDxfId="47">
      <calculatedColumnFormula>F18</calculatedColumnFormula>
    </tableColumn>
    <tableColumn id="19" xr3:uid="{00000000-0010-0000-0600-000013000000}" name="OthrEnf" dataDxfId="46">
      <calculatedColumnFormula>F19</calculatedColumnFormula>
    </tableColumn>
    <tableColumn id="20" xr3:uid="{00000000-0010-0000-0600-000014000000}" name="#Fines" dataDxfId="45">
      <calculatedColumnFormula>F20</calculatedColumnFormula>
    </tableColumn>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S9:AH10" totalsRowShown="0" headerRowDxfId="44" dataDxfId="43" tableBorderDxfId="42">
  <autoFilter ref="S9:AH10" xr:uid="{00000000-0009-0000-0100-000009000000}"/>
  <tableColumns count="16">
    <tableColumn id="1" xr3:uid="{00000000-0010-0000-0700-000001000000}" name="Rpt" dataDxfId="41">
      <calculatedColumnFormula>$M$4</calculatedColumnFormula>
    </tableColumn>
    <tableColumn id="2" xr3:uid="{00000000-0010-0000-0700-000002000000}" name="Recipient" dataDxfId="40">
      <calculatedColumnFormula>$D$4</calculatedColumnFormula>
    </tableColumn>
    <tableColumn id="3" xr3:uid="{00000000-0010-0000-0700-000003000000}" name="RptPerStart" dataDxfId="39">
      <calculatedColumnFormula>$H$4</calculatedColumnFormula>
    </tableColumn>
    <tableColumn id="4" xr3:uid="{00000000-0010-0000-0700-000004000000}" name="RptPerEnd" dataDxfId="38">
      <calculatedColumnFormula>$I$4</calculatedColumnFormula>
    </tableColumn>
    <tableColumn id="16" xr3:uid="{00000000-0010-0000-0700-000010000000}" name="InspType" dataDxfId="37"/>
    <tableColumn id="5" xr3:uid="{00000000-0010-0000-0700-000005000000}" name="PST" dataDxfId="36"/>
    <tableColumn id="6" xr3:uid="{00000000-0010-0000-0700-000006000000}" name="CP" dataDxfId="35"/>
    <tableColumn id="7" xr3:uid="{00000000-0010-0000-0700-000007000000}" name="NoA" dataDxfId="34"/>
    <tableColumn id="8" xr3:uid="{00000000-0010-0000-0700-000008000000}" name="ER" dataDxfId="33"/>
    <tableColumn id="9" xr3:uid="{00000000-0010-0000-0700-000009000000}" name="PPE" dataDxfId="32"/>
    <tableColumn id="10" xr3:uid="{00000000-0010-0000-0700-00000A000000}" name="MxLd" dataDxfId="31"/>
    <tableColumn id="11" xr3:uid="{00000000-0010-0000-0700-00000B000000}" name="Dcon" dataDxfId="30"/>
    <tableColumn id="12" xr3:uid="{00000000-0010-0000-0700-00000C000000}" name="EA" dataDxfId="29"/>
    <tableColumn id="13" xr3:uid="{00000000-0010-0000-0700-00000D000000}" name="IE" dataDxfId="28"/>
    <tableColumn id="14" xr3:uid="{00000000-0010-0000-0700-00000E000000}" name="Ret" dataDxfId="27"/>
    <tableColumn id="15" xr3:uid="{00000000-0010-0000-0700-00000F000000}" name="TotWPSViol" dataDxfId="26">
      <calculatedColumnFormula>J7</calculatedColumnFormula>
    </tableColumn>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ExpMeasures" displayName="ExpMeasures" ref="A1:X2" totalsRowShown="0" headerRowDxfId="25" dataDxfId="24">
  <autoFilter ref="A1:X2" xr:uid="{00000000-0009-0000-0100-000006000000}"/>
  <tableColumns count="24">
    <tableColumn id="1" xr3:uid="{00000000-0010-0000-0800-000001000000}" name="Entity" dataDxfId="23">
      <calculatedColumnFormula>AC9</calculatedColumnFormula>
    </tableColumn>
    <tableColumn id="2" xr3:uid="{00000000-0010-0000-0800-000002000000}" name="MFY" dataDxfId="22">
      <calculatedColumnFormula>AC10</calculatedColumnFormula>
    </tableColumn>
    <tableColumn id="3" xr3:uid="{00000000-0010-0000-0800-000003000000}" name="RPStart" dataDxfId="21">
      <calculatedColumnFormula>AC11</calculatedColumnFormula>
    </tableColumn>
    <tableColumn id="4" xr3:uid="{00000000-0010-0000-0800-000004000000}" name="RPEnd" dataDxfId="20">
      <calculatedColumnFormula>AC12</calculatedColumnFormula>
    </tableColumn>
    <tableColumn id="5" xr3:uid="{00000000-0010-0000-0800-000005000000}" name="EPM1A1" dataDxfId="19">
      <calculatedColumnFormula>AC20</calculatedColumnFormula>
    </tableColumn>
    <tableColumn id="6" xr3:uid="{00000000-0010-0000-0800-000006000000}" name="EPM1A2" dataDxfId="18">
      <calculatedColumnFormula>AC22</calculatedColumnFormula>
    </tableColumn>
    <tableColumn id="7" xr3:uid="{00000000-0010-0000-0800-000007000000}" name="EPM1A3" dataDxfId="17">
      <calculatedColumnFormula>AC24</calculatedColumnFormula>
    </tableColumn>
    <tableColumn id="8" xr3:uid="{00000000-0010-0000-0800-000008000000}" name="EPM1B1" dataDxfId="16">
      <calculatedColumnFormula>AC46</calculatedColumnFormula>
    </tableColumn>
    <tableColumn id="9" xr3:uid="{00000000-0010-0000-0800-000009000000}" name="EPM1B2" dataDxfId="15">
      <calculatedColumnFormula>AC48</calculatedColumnFormula>
    </tableColumn>
    <tableColumn id="10" xr3:uid="{00000000-0010-0000-0800-00000A000000}" name="EPM1B3" dataDxfId="14">
      <calculatedColumnFormula>AC50</calculatedColumnFormula>
    </tableColumn>
    <tableColumn id="11" xr3:uid="{00000000-0010-0000-0800-00000B000000}" name="EPM2A1" dataDxfId="13">
      <calculatedColumnFormula>AC76</calculatedColumnFormula>
    </tableColumn>
    <tableColumn id="12" xr3:uid="{00000000-0010-0000-0800-00000C000000}" name="EPM2A2" dataDxfId="12">
      <calculatedColumnFormula>AC78</calculatedColumnFormula>
    </tableColumn>
    <tableColumn id="13" xr3:uid="{00000000-0010-0000-0800-00000D000000}" name="EPM3A1" dataDxfId="11">
      <calculatedColumnFormula>AC96</calculatedColumnFormula>
    </tableColumn>
    <tableColumn id="14" xr3:uid="{00000000-0010-0000-0800-00000E000000}" name="EPM3A2" dataDxfId="10">
      <calculatedColumnFormula>AC97</calculatedColumnFormula>
    </tableColumn>
    <tableColumn id="15" xr3:uid="{00000000-0010-0000-0800-00000F000000}" name="EPM3A3" dataDxfId="9">
      <calculatedColumnFormula>AC98</calculatedColumnFormula>
    </tableColumn>
    <tableColumn id="16" xr3:uid="{00000000-0010-0000-0800-000010000000}" name="EPM3B1" dataDxfId="8">
      <calculatedColumnFormula>AC101</calculatedColumnFormula>
    </tableColumn>
    <tableColumn id="17" xr3:uid="{00000000-0010-0000-0800-000011000000}" name="EPM3B2" dataDxfId="7">
      <calculatedColumnFormula>AC102</calculatedColumnFormula>
    </tableColumn>
    <tableColumn id="18" xr3:uid="{00000000-0010-0000-0800-000012000000}" name="EPM3B3" dataDxfId="6">
      <calculatedColumnFormula>AC103</calculatedColumnFormula>
    </tableColumn>
    <tableColumn id="19" xr3:uid="{00000000-0010-0000-0800-000013000000}" name="EPM3C1" dataDxfId="5">
      <calculatedColumnFormula>AC106</calculatedColumnFormula>
    </tableColumn>
    <tableColumn id="20" xr3:uid="{00000000-0010-0000-0800-000014000000}" name="EPM3C2" dataDxfId="4">
      <calculatedColumnFormula>AC107</calculatedColumnFormula>
    </tableColumn>
    <tableColumn id="21" xr3:uid="{00000000-0010-0000-0800-000015000000}" name="EPM3C3" dataDxfId="3">
      <calculatedColumnFormula>AC108</calculatedColumnFormula>
    </tableColumn>
    <tableColumn id="22" xr3:uid="{00000000-0010-0000-0800-000016000000}" name="EPM4A1" dataDxfId="2">
      <calculatedColumnFormula>AC128</calculatedColumnFormula>
    </tableColumn>
    <tableColumn id="23" xr3:uid="{00000000-0010-0000-0800-000017000000}" name="EPM4A2" dataDxfId="1">
      <calculatedColumnFormula>AC130</calculatedColumnFormula>
    </tableColumn>
    <tableColumn id="24" xr3:uid="{00000000-0010-0000-0800-000018000000}" name="EPM4A3" dataDxfId="0">
      <calculatedColumnFormula>AC132</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5875">
          <a:solidFill>
            <a:schemeClr val="tx1">
              <a:lumMod val="95000"/>
              <a:lumOff val="5000"/>
              <a:alpha val="25000"/>
            </a:schemeClr>
          </a:solidFill>
        </a:ln>
        <a:effectLst>
          <a:outerShdw blurRad="44450" dist="27940" dir="5400000" algn="ctr">
            <a:schemeClr val="accent1">
              <a:alpha val="32000"/>
            </a:schemeClr>
          </a:outerShdw>
        </a:effectLst>
        <a:scene3d>
          <a:camera prst="orthographicFront">
            <a:rot lat="0" lon="0" rev="0"/>
          </a:camera>
          <a:lightRig rig="balanced" dir="t">
            <a:rot lat="0" lon="0" rev="8700000"/>
          </a:lightRig>
        </a:scene3d>
        <a:sp3d>
          <a:bevelT w="190500" h="38100"/>
        </a:sp3d>
      </a:spPr>
      <a:bodyPr vertOverflow="clip" rtlCol="0" anchor="ctr"/>
      <a:lstStyle>
        <a:defPPr algn="ctr">
          <a:defRPr sz="1800" b="1">
            <a:solidFill>
              <a:schemeClr val="tx1">
                <a:lumMod val="95000"/>
                <a:lumOff val="5000"/>
              </a:schemeClr>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epa.gov/compliance/state-oversight-resources-and-guidance-documents" TargetMode="External"/><Relationship Id="rId7" Type="http://schemas.openxmlformats.org/officeDocument/2006/relationships/drawing" Target="../drawings/drawing1.xml"/><Relationship Id="rId2" Type="http://schemas.openxmlformats.org/officeDocument/2006/relationships/hyperlink" Target="https://www.epa.gov/grants" TargetMode="External"/><Relationship Id="rId1" Type="http://schemas.openxmlformats.org/officeDocument/2006/relationships/hyperlink" Target="http://points.wsu.edu/" TargetMode="External"/><Relationship Id="rId6" Type="http://schemas.openxmlformats.org/officeDocument/2006/relationships/printerSettings" Target="../printerSettings/printerSettings1.bin"/><Relationship Id="rId5" Type="http://schemas.openxmlformats.org/officeDocument/2006/relationships/hyperlink" Target="https://cpardpub.epa.gov/apex/cpardpub/f?p=119:1::::::" TargetMode="External"/><Relationship Id="rId4" Type="http://schemas.openxmlformats.org/officeDocument/2006/relationships/hyperlink" Target="https://www.epa.gov/compliance/state-oversight-resources-and-guidance-documents" TargetMode="External"/><Relationship Id="rId9"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3.v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1.docx"/><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Microsoft_Word_97_-_2003_Document.doc"/><Relationship Id="rId5" Type="http://schemas.openxmlformats.org/officeDocument/2006/relationships/image" Target="../media/image2.emf"/><Relationship Id="rId4" Type="http://schemas.openxmlformats.org/officeDocument/2006/relationships/package" Target="../embeddings/Microsoft_Word_Document.docx"/><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3" Type="http://schemas.openxmlformats.org/officeDocument/2006/relationships/hyperlink" Target="http://www.gsa.gov/Portal/gsa/ep/contentView.do?contentType=GSA_BASIC&amp;contentId=17943" TargetMode="External"/><Relationship Id="rId7" Type="http://schemas.openxmlformats.org/officeDocument/2006/relationships/drawing" Target="../drawings/drawing3.xml"/><Relationship Id="rId2" Type="http://schemas.openxmlformats.org/officeDocument/2006/relationships/hyperlink" Target="http://maps.google.com/" TargetMode="External"/><Relationship Id="rId1" Type="http://schemas.openxmlformats.org/officeDocument/2006/relationships/hyperlink" Target="http://www.gsa.gov/Portal/gsa/ep/contentView.do?contentType=GSA_BASIC&amp;contentId=9646" TargetMode="External"/><Relationship Id="rId6" Type="http://schemas.openxmlformats.org/officeDocument/2006/relationships/printerSettings" Target="../printerSettings/printerSettings3.bin"/><Relationship Id="rId5" Type="http://schemas.openxmlformats.org/officeDocument/2006/relationships/hyperlink" Target="http://apps.fas.gsa.gov/citypairs/search" TargetMode="External"/><Relationship Id="rId4" Type="http://schemas.openxmlformats.org/officeDocument/2006/relationships/hyperlink" Target="http://www.gsa.gov/Portal/gsa/ep/contentView.do?contentType=GSA_BASIC&amp;contentId=1794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http://www.epa.gov/compliance/resources/policies/monitoring/fifra/bee-inspection-guide.pdf" TargetMode="External"/><Relationship Id="rId5" Type="http://schemas.openxmlformats.org/officeDocument/2006/relationships/comments" Target="../comments1.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pa.gov/compliance/resources/policies/state/grants/fifra/15-17guidance.pdf" TargetMode="External"/><Relationship Id="rId2" Type="http://schemas.openxmlformats.org/officeDocument/2006/relationships/hyperlink" Target="http://www.epa.gov/compliance/resources/policies/state/grants/fifra/15-17guidance.pdf" TargetMode="External"/><Relationship Id="rId1" Type="http://schemas.openxmlformats.org/officeDocument/2006/relationships/hyperlink" Target="http://www.epa.gov/compliance/resources/policies/state/grants/fifra/15-17guidance.pdf" TargetMode="External"/><Relationship Id="rId6" Type="http://schemas.openxmlformats.org/officeDocument/2006/relationships/table" Target="../tables/table6.xml"/><Relationship Id="rId5" Type="http://schemas.openxmlformats.org/officeDocument/2006/relationships/printerSettings" Target="../printerSettings/printerSettings8.bin"/><Relationship Id="rId4" Type="http://schemas.openxmlformats.org/officeDocument/2006/relationships/hyperlink" Target="http://www.epa.gov/compliance/resources/policies/state/grants/fifra/15-17guidance.pdf"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pageSetUpPr fitToPage="1"/>
  </sheetPr>
  <dimension ref="A1:BA165"/>
  <sheetViews>
    <sheetView showGridLines="0" showRowColHeaders="0" showRuler="0" showWhiteSpace="0" topLeftCell="Q32" zoomScale="90" zoomScaleNormal="90" zoomScaleSheetLayoutView="50" zoomScalePageLayoutView="50" workbookViewId="0">
      <selection activeCell="AM36" sqref="AM36"/>
    </sheetView>
  </sheetViews>
  <sheetFormatPr defaultColWidth="9.1796875" defaultRowHeight="14" x14ac:dyDescent="0.35"/>
  <cols>
    <col min="1" max="1" width="32.54296875" style="772" hidden="1" customWidth="1"/>
    <col min="2" max="2" width="10.453125" style="4" hidden="1" customWidth="1"/>
    <col min="3" max="3" width="13.1796875" style="4" hidden="1" customWidth="1"/>
    <col min="4" max="4" width="11" style="4" hidden="1" customWidth="1"/>
    <col min="5" max="5" width="9.54296875" style="4" hidden="1" customWidth="1"/>
    <col min="6" max="12" width="12.81640625" style="4" hidden="1" customWidth="1"/>
    <col min="13" max="13" width="12.26953125" style="4" hidden="1" customWidth="1"/>
    <col min="14" max="14" width="6.7265625" style="4" hidden="1" customWidth="1"/>
    <col min="15" max="15" width="8" style="4" hidden="1" customWidth="1"/>
    <col min="16" max="16" width="7.54296875" style="4" hidden="1" customWidth="1"/>
    <col min="17" max="17" width="2.54296875" style="4" customWidth="1"/>
    <col min="18" max="18" width="5.26953125" style="4" customWidth="1"/>
    <col min="19" max="19" width="2.81640625" style="4" customWidth="1"/>
    <col min="20" max="20" width="3.1796875" style="114" customWidth="1"/>
    <col min="21" max="21" width="28.81640625" style="11" customWidth="1"/>
    <col min="22" max="22" width="3" style="11" customWidth="1"/>
    <col min="23" max="23" width="1.7265625" style="4" customWidth="1"/>
    <col min="24" max="24" width="11.1796875" style="4" customWidth="1"/>
    <col min="25" max="25" width="14.26953125" style="4" customWidth="1"/>
    <col min="26" max="26" width="1.54296875" style="4" customWidth="1"/>
    <col min="27" max="27" width="2.1796875" style="4" customWidth="1"/>
    <col min="28" max="28" width="16.1796875" style="4" customWidth="1"/>
    <col min="29" max="29" width="1.7265625" style="4" customWidth="1"/>
    <col min="30" max="30" width="9.81640625" style="4" customWidth="1"/>
    <col min="31" max="31" width="10.81640625" style="4" customWidth="1"/>
    <col min="32" max="32" width="12.7265625" style="4" customWidth="1"/>
    <col min="33" max="33" width="11.1796875" style="4" hidden="1" customWidth="1"/>
    <col min="34" max="34" width="9.7265625" style="4" hidden="1" customWidth="1"/>
    <col min="35" max="35" width="2.453125" style="4" customWidth="1"/>
    <col min="36" max="36" width="1.453125" style="4" customWidth="1"/>
    <col min="37" max="37" width="28.453125" style="4" customWidth="1"/>
    <col min="38" max="38" width="2.81640625" style="4" customWidth="1"/>
    <col min="39" max="39" width="12.453125" style="4" customWidth="1"/>
    <col min="40" max="40" width="3.453125" style="4" customWidth="1"/>
    <col min="41" max="41" width="3" style="4" customWidth="1"/>
    <col min="42" max="42" width="2.26953125" style="4" customWidth="1"/>
    <col min="43" max="43" width="4.7265625" style="4" customWidth="1"/>
    <col min="44" max="44" width="1.453125" style="3" customWidth="1"/>
    <col min="45" max="77" width="9.1796875" style="4" customWidth="1"/>
    <col min="78" max="16384" width="9.1796875" style="4"/>
  </cols>
  <sheetData>
    <row r="1" spans="1:49" hidden="1" x14ac:dyDescent="0.35"/>
    <row r="2" spans="1:49" ht="22.5" customHeight="1" x14ac:dyDescent="0.35">
      <c r="O2" s="3"/>
      <c r="P2" s="3"/>
      <c r="Q2" s="948"/>
      <c r="R2" s="948"/>
      <c r="S2" s="949"/>
      <c r="T2" s="950"/>
      <c r="U2" s="951"/>
      <c r="V2" s="951"/>
      <c r="W2" s="952"/>
      <c r="X2" s="952"/>
      <c r="Y2" s="952"/>
      <c r="Z2" s="952"/>
      <c r="AA2" s="952"/>
      <c r="AB2" s="1195" t="s">
        <v>734</v>
      </c>
      <c r="AC2" s="952"/>
      <c r="AD2" s="952"/>
      <c r="AE2" s="952"/>
      <c r="AF2" s="952"/>
      <c r="AG2" s="952"/>
      <c r="AH2" s="952"/>
      <c r="AI2" s="952"/>
      <c r="AJ2" s="952"/>
      <c r="AK2" s="952"/>
      <c r="AL2" s="952"/>
      <c r="AM2" s="949"/>
      <c r="AN2" s="952"/>
      <c r="AO2" s="952"/>
      <c r="AP2" s="1247"/>
      <c r="AQ2" s="1247"/>
      <c r="AR2" s="5"/>
      <c r="AS2" s="108"/>
      <c r="AT2" s="108"/>
      <c r="AU2" s="108"/>
      <c r="AV2" s="108"/>
      <c r="AW2" s="108"/>
    </row>
    <row r="3" spans="1:49" ht="41.25" customHeight="1" x14ac:dyDescent="0.6">
      <c r="Q3" s="948"/>
      <c r="R3" s="1167"/>
      <c r="S3" s="948"/>
      <c r="T3" s="954"/>
      <c r="U3" s="955"/>
      <c r="V3" s="956"/>
      <c r="W3" s="957"/>
      <c r="X3" s="957"/>
      <c r="Y3" s="958"/>
      <c r="Z3" s="958"/>
      <c r="AA3" s="958"/>
      <c r="AB3" s="959"/>
      <c r="AC3" s="959"/>
      <c r="AD3" s="959"/>
      <c r="AE3" s="949"/>
      <c r="AF3" s="960" t="str">
        <f>IF(AK3="","", "Start")</f>
        <v/>
      </c>
      <c r="AG3" s="961"/>
      <c r="AH3" s="958"/>
      <c r="AI3" s="958"/>
      <c r="AJ3" s="962"/>
      <c r="AK3" s="1137" t="str">
        <f>AG22</f>
        <v/>
      </c>
      <c r="AL3" s="964"/>
      <c r="AM3" s="965">
        <f ca="1">TODAY()</f>
        <v>44845</v>
      </c>
      <c r="AN3" s="959"/>
      <c r="AO3" s="948"/>
      <c r="AP3" s="5"/>
      <c r="AQ3" s="1248"/>
      <c r="AR3" s="108"/>
      <c r="AS3" s="5"/>
      <c r="AT3" s="108"/>
      <c r="AU3" s="108"/>
      <c r="AV3" s="108"/>
      <c r="AW3" s="108"/>
    </row>
    <row r="4" spans="1:49" ht="20.25" customHeight="1" x14ac:dyDescent="0.35">
      <c r="Q4" s="948"/>
      <c r="R4" s="966" t="str">
        <f>IF(U11="","",U11)</f>
        <v/>
      </c>
      <c r="S4" s="948"/>
      <c r="T4" s="967"/>
      <c r="U4" s="955"/>
      <c r="V4" s="956"/>
      <c r="W4" s="957"/>
      <c r="X4" s="957"/>
      <c r="Y4" s="958"/>
      <c r="Z4" s="958"/>
      <c r="AA4" s="958"/>
      <c r="AB4" s="959"/>
      <c r="AC4" s="959"/>
      <c r="AD4" s="959"/>
      <c r="AE4" s="949"/>
      <c r="AF4" s="960" t="str">
        <f>IF(AK4="","", "End")</f>
        <v/>
      </c>
      <c r="AG4" s="953"/>
      <c r="AH4" s="968"/>
      <c r="AI4" s="953"/>
      <c r="AJ4" s="953"/>
      <c r="AK4" s="963" t="str">
        <f>AG23</f>
        <v/>
      </c>
      <c r="AL4" s="964"/>
      <c r="AM4" s="953"/>
      <c r="AN4" s="959"/>
      <c r="AO4" s="948"/>
      <c r="AP4" s="5"/>
      <c r="AQ4" s="1248"/>
      <c r="AR4" s="108"/>
      <c r="AS4" s="5"/>
      <c r="AT4" s="108"/>
      <c r="AU4" s="108"/>
      <c r="AV4" s="108"/>
      <c r="AW4" s="108"/>
    </row>
    <row r="5" spans="1:49" ht="18.75" customHeight="1" x14ac:dyDescent="0.35">
      <c r="O5" s="3"/>
      <c r="P5" s="103"/>
      <c r="Q5" s="953"/>
      <c r="R5" s="178"/>
      <c r="S5" s="179"/>
      <c r="T5" s="987" t="s">
        <v>511</v>
      </c>
      <c r="U5" s="180"/>
      <c r="V5" s="181"/>
      <c r="W5" s="179"/>
      <c r="X5" s="946"/>
      <c r="Y5" s="179"/>
      <c r="Z5" s="179"/>
      <c r="AA5" s="179"/>
      <c r="AB5" s="179"/>
      <c r="AC5" s="179"/>
      <c r="AD5" s="179"/>
      <c r="AE5" s="179"/>
      <c r="AF5" s="179"/>
      <c r="AG5" s="179"/>
      <c r="AH5" s="179"/>
      <c r="AI5" s="179"/>
      <c r="AJ5" s="179"/>
      <c r="AK5" s="182"/>
      <c r="AL5" s="182"/>
      <c r="AM5" s="179"/>
      <c r="AN5" s="183"/>
      <c r="AO5" s="949"/>
      <c r="AP5" s="108"/>
      <c r="AQ5" s="108"/>
      <c r="AR5" s="108"/>
      <c r="AS5" s="108"/>
      <c r="AT5" s="108"/>
      <c r="AU5" s="108"/>
      <c r="AV5" s="108"/>
      <c r="AW5" s="108"/>
    </row>
    <row r="6" spans="1:49" ht="14.25" customHeight="1" x14ac:dyDescent="0.35">
      <c r="O6" s="3"/>
      <c r="P6" s="103"/>
      <c r="Q6" s="953"/>
      <c r="R6" s="981"/>
      <c r="S6" s="982"/>
      <c r="T6" s="192"/>
      <c r="U6" s="983"/>
      <c r="V6" s="984"/>
      <c r="W6" s="982"/>
      <c r="X6" s="985"/>
      <c r="Y6" s="982"/>
      <c r="Z6" s="982"/>
      <c r="AA6" s="982"/>
      <c r="AB6" s="982"/>
      <c r="AC6" s="982"/>
      <c r="AD6" s="982"/>
      <c r="AE6" s="982"/>
      <c r="AF6" s="982"/>
      <c r="AG6" s="982"/>
      <c r="AH6" s="982"/>
      <c r="AI6" s="982"/>
      <c r="AJ6" s="982"/>
      <c r="AK6" s="187"/>
      <c r="AL6" s="187"/>
      <c r="AM6" s="982"/>
      <c r="AN6" s="986"/>
      <c r="AO6" s="949"/>
      <c r="AP6" s="108"/>
      <c r="AQ6" s="108"/>
      <c r="AR6" s="108"/>
      <c r="AS6" s="108"/>
      <c r="AT6" s="108"/>
      <c r="AU6" s="108"/>
      <c r="AV6" s="108"/>
      <c r="AW6" s="108"/>
    </row>
    <row r="7" spans="1:49" ht="17.25" customHeight="1" x14ac:dyDescent="0.35">
      <c r="O7" s="3"/>
      <c r="P7" s="100"/>
      <c r="Q7" s="953"/>
      <c r="R7" s="184"/>
      <c r="S7" s="185"/>
      <c r="T7" s="1380" t="s">
        <v>506</v>
      </c>
      <c r="U7" s="1381"/>
      <c r="V7" s="1381"/>
      <c r="W7" s="185"/>
      <c r="X7" s="947" t="s">
        <v>507</v>
      </c>
      <c r="Y7" s="186"/>
      <c r="Z7" s="780"/>
      <c r="AA7" s="780"/>
      <c r="AB7" s="186"/>
      <c r="AC7" s="186"/>
      <c r="AD7" s="186"/>
      <c r="AE7" s="186"/>
      <c r="AF7" s="187"/>
      <c r="AG7" s="187"/>
      <c r="AH7" s="187"/>
      <c r="AI7" s="187"/>
      <c r="AJ7" s="778"/>
      <c r="AK7" s="1015" t="s">
        <v>272</v>
      </c>
      <c r="AL7" s="187"/>
      <c r="AM7" s="976" t="s">
        <v>508</v>
      </c>
      <c r="AN7" s="189"/>
      <c r="AO7" s="949"/>
      <c r="AP7" s="108"/>
      <c r="AQ7" s="108"/>
      <c r="AR7" s="108"/>
      <c r="AS7" s="108"/>
      <c r="AT7" s="108"/>
      <c r="AU7" s="108"/>
      <c r="AV7" s="108"/>
      <c r="AW7" s="108"/>
    </row>
    <row r="8" spans="1:49" ht="6.75" customHeight="1" x14ac:dyDescent="0.35">
      <c r="O8" s="3"/>
      <c r="P8" s="104"/>
      <c r="Q8" s="953"/>
      <c r="R8" s="190"/>
      <c r="S8" s="191"/>
      <c r="T8" s="192"/>
      <c r="U8" s="188"/>
      <c r="V8" s="188"/>
      <c r="W8" s="193"/>
      <c r="X8" s="187"/>
      <c r="Y8" s="187"/>
      <c r="Z8" s="187"/>
      <c r="AA8" s="187"/>
      <c r="AB8" s="187"/>
      <c r="AC8" s="187"/>
      <c r="AD8" s="187"/>
      <c r="AE8" s="187"/>
      <c r="AF8" s="187"/>
      <c r="AG8" s="187"/>
      <c r="AH8" s="193"/>
      <c r="AI8" s="193"/>
      <c r="AJ8" s="194"/>
      <c r="AK8" s="187"/>
      <c r="AL8" s="194"/>
      <c r="AM8" s="195"/>
      <c r="AN8" s="189"/>
      <c r="AO8" s="949"/>
      <c r="AP8" s="108"/>
      <c r="AQ8" s="108"/>
      <c r="AR8" s="108"/>
      <c r="AS8" s="108"/>
      <c r="AT8" s="108"/>
      <c r="AU8" s="108"/>
      <c r="AV8" s="108"/>
      <c r="AW8" s="108"/>
    </row>
    <row r="9" spans="1:49" s="13" customFormat="1" ht="14.25" customHeight="1" x14ac:dyDescent="0.4">
      <c r="A9" s="773"/>
      <c r="O9" s="12"/>
      <c r="P9" s="105"/>
      <c r="Q9" s="953"/>
      <c r="R9" s="196"/>
      <c r="S9" s="197"/>
      <c r="T9" s="969" t="s">
        <v>499</v>
      </c>
      <c r="U9" s="129"/>
      <c r="V9" s="988" t="s">
        <v>512</v>
      </c>
      <c r="W9" s="199"/>
      <c r="X9" s="200"/>
      <c r="Y9" s="796"/>
      <c r="Z9" s="969" t="s">
        <v>501</v>
      </c>
      <c r="AA9" s="198"/>
      <c r="AB9" s="130"/>
      <c r="AC9" s="989" t="s">
        <v>514</v>
      </c>
      <c r="AD9" s="201"/>
      <c r="AE9" s="200"/>
      <c r="AF9" s="200"/>
      <c r="AG9" s="202"/>
      <c r="AH9" s="200"/>
      <c r="AI9" s="200"/>
      <c r="AJ9" s="187"/>
      <c r="AK9" s="133"/>
      <c r="AL9" s="1034" t="s">
        <v>551</v>
      </c>
      <c r="AM9" s="134"/>
      <c r="AN9" s="1035" t="s">
        <v>552</v>
      </c>
      <c r="AO9" s="949"/>
      <c r="AP9" s="108"/>
      <c r="AQ9" s="108"/>
      <c r="AR9" s="108"/>
      <c r="AS9" s="108"/>
      <c r="AT9" s="108"/>
      <c r="AU9" s="108"/>
      <c r="AV9" s="108"/>
      <c r="AW9" s="108"/>
    </row>
    <row r="10" spans="1:49" ht="15" customHeight="1" x14ac:dyDescent="0.35">
      <c r="O10" s="3"/>
      <c r="P10" s="101"/>
      <c r="Q10" s="953"/>
      <c r="R10" s="204"/>
      <c r="S10" s="205"/>
      <c r="T10" s="192"/>
      <c r="U10" s="187"/>
      <c r="V10" s="187"/>
      <c r="W10" s="187"/>
      <c r="X10" s="187"/>
      <c r="Y10" s="206"/>
      <c r="Z10" s="206"/>
      <c r="AA10" s="206"/>
      <c r="AB10" s="206"/>
      <c r="AC10" s="206"/>
      <c r="AD10" s="206"/>
      <c r="AE10" s="206"/>
      <c r="AF10" s="206"/>
      <c r="AG10" s="206"/>
      <c r="AH10" s="207"/>
      <c r="AI10" s="207"/>
      <c r="AJ10" s="187"/>
      <c r="AK10" s="129"/>
      <c r="AL10" s="187"/>
      <c r="AM10" s="134"/>
      <c r="AN10" s="189"/>
      <c r="AO10" s="949"/>
      <c r="AP10" s="108"/>
      <c r="AQ10" s="108"/>
      <c r="AR10" s="108"/>
      <c r="AS10" s="108"/>
      <c r="AT10" s="108"/>
      <c r="AU10" s="108"/>
      <c r="AV10" s="108"/>
      <c r="AW10" s="108"/>
    </row>
    <row r="11" spans="1:49" ht="18.75" customHeight="1" x14ac:dyDescent="0.4">
      <c r="O11" s="3"/>
      <c r="P11" s="106"/>
      <c r="Q11" s="953"/>
      <c r="R11" s="204"/>
      <c r="S11" s="205"/>
      <c r="T11" s="970" t="s">
        <v>500</v>
      </c>
      <c r="U11" s="1382"/>
      <c r="V11" s="209" t="s">
        <v>513</v>
      </c>
      <c r="W11" s="187"/>
      <c r="X11" s="187"/>
      <c r="Y11" s="778"/>
      <c r="Z11" s="969" t="s">
        <v>502</v>
      </c>
      <c r="AA11" s="198"/>
      <c r="AB11" s="131"/>
      <c r="AC11" s="202" t="s">
        <v>515</v>
      </c>
      <c r="AD11" s="202"/>
      <c r="AE11" s="187"/>
      <c r="AF11" s="187"/>
      <c r="AG11" s="206"/>
      <c r="AH11" s="207"/>
      <c r="AI11" s="207"/>
      <c r="AJ11" s="187"/>
      <c r="AK11" s="129"/>
      <c r="AL11" s="187"/>
      <c r="AM11" s="134"/>
      <c r="AN11" s="189"/>
      <c r="AO11" s="949"/>
      <c r="AP11" s="108"/>
      <c r="AQ11" s="108"/>
      <c r="AR11" s="108"/>
      <c r="AS11" s="108"/>
      <c r="AT11" s="108"/>
      <c r="AU11" s="108"/>
      <c r="AV11" s="108"/>
      <c r="AW11" s="108"/>
    </row>
    <row r="12" spans="1:49" s="13" customFormat="1" ht="21.75" customHeight="1" thickBot="1" x14ac:dyDescent="0.4">
      <c r="A12" s="773"/>
      <c r="O12" s="12"/>
      <c r="P12" s="105"/>
      <c r="Q12" s="953"/>
      <c r="R12" s="196"/>
      <c r="S12" s="197"/>
      <c r="T12" s="210"/>
      <c r="U12" s="1383"/>
      <c r="V12" s="200"/>
      <c r="W12" s="200"/>
      <c r="X12" s="211"/>
      <c r="Y12" s="202"/>
      <c r="Z12" s="202"/>
      <c r="AA12" s="202"/>
      <c r="AB12" s="200"/>
      <c r="AC12" s="200"/>
      <c r="AD12" s="200"/>
      <c r="AE12" s="212"/>
      <c r="AF12" s="213"/>
      <c r="AG12" s="214"/>
      <c r="AH12" s="215"/>
      <c r="AI12" s="215"/>
      <c r="AJ12" s="200"/>
      <c r="AK12" s="129"/>
      <c r="AL12" s="200"/>
      <c r="AM12" s="134"/>
      <c r="AN12" s="203"/>
      <c r="AO12" s="949"/>
      <c r="AP12" s="108"/>
      <c r="AQ12" s="108"/>
      <c r="AR12" s="108"/>
      <c r="AS12" s="108"/>
      <c r="AT12" s="108"/>
      <c r="AU12" s="108"/>
      <c r="AV12" s="108"/>
      <c r="AW12" s="108"/>
    </row>
    <row r="13" spans="1:49" ht="16.5" customHeight="1" x14ac:dyDescent="0.45">
      <c r="O13" s="3"/>
      <c r="P13" s="106"/>
      <c r="Q13" s="953"/>
      <c r="R13" s="204"/>
      <c r="S13" s="205"/>
      <c r="T13" s="192"/>
      <c r="U13" s="216" t="str">
        <f>IF(U11="", "",VLOOKUP(U11,A80:C165,2))</f>
        <v/>
      </c>
      <c r="V13" s="188"/>
      <c r="W13" s="187"/>
      <c r="X13" s="211"/>
      <c r="Y13" s="217"/>
      <c r="Z13" s="217"/>
      <c r="AA13" s="217"/>
      <c r="AB13" s="971" t="s">
        <v>48</v>
      </c>
      <c r="AC13" s="218"/>
      <c r="AD13" s="218"/>
      <c r="AE13" s="971" t="str">
        <f>IF(AB15="","","End")</f>
        <v/>
      </c>
      <c r="AF13" s="972" t="s">
        <v>472</v>
      </c>
      <c r="AG13" s="783" t="s">
        <v>239</v>
      </c>
      <c r="AH13" s="784" t="s">
        <v>240</v>
      </c>
      <c r="AI13" s="219"/>
      <c r="AJ13" s="187"/>
      <c r="AK13" s="129"/>
      <c r="AL13" s="187"/>
      <c r="AM13" s="134"/>
      <c r="AN13" s="189"/>
      <c r="AO13" s="949"/>
      <c r="AP13" s="108"/>
      <c r="AQ13" s="108"/>
      <c r="AR13" s="108"/>
      <c r="AS13" s="108"/>
      <c r="AT13" s="108"/>
      <c r="AU13" s="108"/>
      <c r="AV13" s="108"/>
      <c r="AW13" s="108"/>
    </row>
    <row r="14" spans="1:49" ht="17.25" customHeight="1" x14ac:dyDescent="0.35">
      <c r="O14" s="3"/>
      <c r="P14" s="106"/>
      <c r="Q14" s="953"/>
      <c r="R14" s="204"/>
      <c r="S14" s="205"/>
      <c r="T14" s="192"/>
      <c r="U14" s="220" t="str">
        <f>IF(U11="","","(EPA Region "&amp;VLOOKUP(U11,A80:C165,3)&amp;")")</f>
        <v/>
      </c>
      <c r="V14" s="187"/>
      <c r="W14" s="187"/>
      <c r="X14" s="187"/>
      <c r="Y14" s="778"/>
      <c r="Z14" s="970" t="s">
        <v>503</v>
      </c>
      <c r="AA14" s="208"/>
      <c r="AB14" s="132">
        <v>43647</v>
      </c>
      <c r="AC14" s="990" t="s">
        <v>516</v>
      </c>
      <c r="AD14" s="221"/>
      <c r="AE14" s="798" t="str">
        <f>IF(AB11="","",IF(AB14="","",DATE(YEAR(AB14)+AB11,MONTH(AB14-1),DAY(AB14-1))))</f>
        <v/>
      </c>
      <c r="AF14" s="933"/>
      <c r="AG14" s="777"/>
      <c r="AH14" s="785"/>
      <c r="AI14" s="222"/>
      <c r="AJ14" s="187"/>
      <c r="AK14" s="129"/>
      <c r="AL14" s="187"/>
      <c r="AM14" s="134"/>
      <c r="AN14" s="189"/>
      <c r="AO14" s="949"/>
      <c r="AP14" s="108"/>
      <c r="AQ14" s="108"/>
      <c r="AR14" s="108"/>
      <c r="AS14" s="108"/>
      <c r="AT14" s="108"/>
      <c r="AU14" s="108"/>
      <c r="AV14" s="108"/>
      <c r="AW14" s="108"/>
    </row>
    <row r="15" spans="1:49" ht="15" customHeight="1" x14ac:dyDescent="0.35">
      <c r="O15" s="3"/>
      <c r="P15" s="101"/>
      <c r="Q15" s="953"/>
      <c r="R15" s="204"/>
      <c r="S15" s="205"/>
      <c r="T15" s="192"/>
      <c r="U15" s="188"/>
      <c r="V15" s="188"/>
      <c r="W15" s="187"/>
      <c r="X15" s="223"/>
      <c r="Y15" s="778"/>
      <c r="Z15" s="224" t="str">
        <f>IF($AB$11&gt;=1,"Budget Period #1 ","")</f>
        <v/>
      </c>
      <c r="AA15" s="224"/>
      <c r="AB15" s="124" t="str">
        <f>IF(AB11="","",IF(AB14="","", AB14))</f>
        <v/>
      </c>
      <c r="AC15" s="124"/>
      <c r="AD15" s="124"/>
      <c r="AE15" s="799" t="str">
        <f>IF(AB15="","",IF($AB$11&gt;=1,DATE(YEAR($AB$14)+1,MONTH($AB$14-1),DAY($AB$14-1))," "))</f>
        <v/>
      </c>
      <c r="AF15" s="778"/>
      <c r="AG15" s="786" t="e">
        <f>IF(MONTH(AE15)&lt;7, RIGHT(YEAR(AE15)-1,2),RIGHT( YEAR(AE15),2))&amp;"-"&amp;IF( MONTH(AE15)&lt;7, RIGHT(YEAR(AE15),2), RIGHT(YEAR(AE15)+1,2))</f>
        <v>#VALUE!</v>
      </c>
      <c r="AH15" s="787" t="e">
        <f>IF(MONTH(AE15)&lt;10, RIGHT(YEAR(AE15),2),RIGHT( YEAR(AE15)+1,2))</f>
        <v>#VALUE!</v>
      </c>
      <c r="AI15" s="225"/>
      <c r="AJ15" s="187"/>
      <c r="AK15" s="129"/>
      <c r="AL15" s="187"/>
      <c r="AM15" s="134"/>
      <c r="AN15" s="189"/>
      <c r="AO15" s="949"/>
      <c r="AP15" s="108"/>
      <c r="AQ15" s="108"/>
      <c r="AR15" s="108"/>
      <c r="AS15" s="108"/>
      <c r="AT15" s="108"/>
      <c r="AU15" s="108"/>
      <c r="AV15" s="108"/>
      <c r="AW15" s="108"/>
    </row>
    <row r="16" spans="1:49" ht="14.25" customHeight="1" x14ac:dyDescent="0.35">
      <c r="O16" s="3"/>
      <c r="P16" s="101"/>
      <c r="Q16" s="953"/>
      <c r="R16" s="204"/>
      <c r="S16" s="205"/>
      <c r="T16" s="192"/>
      <c r="U16" s="248"/>
      <c r="V16" s="188"/>
      <c r="W16" s="226"/>
      <c r="X16" s="223"/>
      <c r="Y16" s="778"/>
      <c r="Z16" s="224" t="str">
        <f>IF($AB$11&gt;1,"Budget Period #2 ","")</f>
        <v/>
      </c>
      <c r="AA16" s="224"/>
      <c r="AB16" s="124" t="str">
        <f>IF(AB14="","", IF($AB$11&gt;1,DATE(YEAR($AB$14)+1,MONTH($AB$14),DAY($AB$14)),""))</f>
        <v/>
      </c>
      <c r="AC16" s="124"/>
      <c r="AD16" s="124"/>
      <c r="AE16" s="799" t="str">
        <f>IF(AB14="","", IF($AB$11&gt;1,DATE(YEAR($AB$14)+2,MONTH($AB$14-1),DAY($AB$14-1))," "))</f>
        <v xml:space="preserve"> </v>
      </c>
      <c r="AF16" s="778"/>
      <c r="AG16" s="786" t="e">
        <f>IF(MONTH(AE16)&lt;7, RIGHT(YEAR(AE16)-1,2),RIGHT( YEAR(AE16),2))&amp;"-"&amp;IF( MONTH(AE16)&lt;7, RIGHT(YEAR(AE16),2), RIGHT(YEAR(AE16)+1,2))</f>
        <v>#VALUE!</v>
      </c>
      <c r="AH16" s="787" t="e">
        <f>IF(MONTH(AE16)&lt;10, RIGHT(YEAR(AE16),2),RIGHT( YEAR(AE16)+1,2))</f>
        <v>#VALUE!</v>
      </c>
      <c r="AI16" s="225"/>
      <c r="AJ16" s="187"/>
      <c r="AK16" s="129"/>
      <c r="AL16" s="187"/>
      <c r="AM16" s="134"/>
      <c r="AN16" s="189"/>
      <c r="AO16" s="949"/>
      <c r="AP16" s="108"/>
      <c r="AQ16" s="108"/>
      <c r="AR16" s="108"/>
      <c r="AS16" s="108"/>
      <c r="AT16" s="108"/>
      <c r="AU16" s="108"/>
      <c r="AV16" s="108"/>
      <c r="AW16" s="108"/>
    </row>
    <row r="17" spans="15:51" ht="14.25" customHeight="1" x14ac:dyDescent="0.35">
      <c r="O17" s="3"/>
      <c r="P17" s="101"/>
      <c r="Q17" s="953"/>
      <c r="R17" s="204"/>
      <c r="S17" s="205"/>
      <c r="T17" s="192"/>
      <c r="U17" s="188"/>
      <c r="V17" s="188"/>
      <c r="W17" s="187"/>
      <c r="X17" s="227"/>
      <c r="Y17" s="778"/>
      <c r="Z17" s="224" t="str">
        <f>IF($AB$11&gt;2,"Budget Period #3 ","")</f>
        <v/>
      </c>
      <c r="AA17" s="224"/>
      <c r="AB17" s="124" t="str">
        <f>IF(AB14="", "", IF($AB$11&gt;2,DATE(YEAR($AB$14)+2,MONTH($AB$14),DAY($AB$14)),""))</f>
        <v/>
      </c>
      <c r="AC17" s="124"/>
      <c r="AD17" s="124"/>
      <c r="AE17" s="799" t="str">
        <f>IF(AB14="","",IF($AB$11&gt;2,DATE(YEAR($AB$14)+3,MONTH($AB$14-1),DAY($AB$14-1))," "))</f>
        <v xml:space="preserve"> </v>
      </c>
      <c r="AF17" s="778"/>
      <c r="AG17" s="786" t="e">
        <f>IF(MONTH(AE17)&lt;7, RIGHT(YEAR(AE17)-1,2),RIGHT( YEAR(AE17),2))&amp;"-"&amp;IF( MONTH(AE17)&lt;7, RIGHT(YEAR(AE17),2), RIGHT(YEAR(AE17)+1,2))</f>
        <v>#VALUE!</v>
      </c>
      <c r="AH17" s="787" t="e">
        <f>IF(MONTH(AE17)&lt;10, RIGHT(YEAR(AE17),2),RIGHT( YEAR(AE17)+1,2))</f>
        <v>#VALUE!</v>
      </c>
      <c r="AI17" s="225"/>
      <c r="AJ17" s="228"/>
      <c r="AK17" s="129"/>
      <c r="AL17" s="187"/>
      <c r="AM17" s="134"/>
      <c r="AN17" s="189"/>
      <c r="AO17" s="949"/>
      <c r="AP17" s="108"/>
      <c r="AQ17" s="108"/>
      <c r="AR17" s="108"/>
      <c r="AS17" s="108"/>
      <c r="AT17" s="108"/>
      <c r="AU17" s="108"/>
      <c r="AV17" s="108"/>
      <c r="AW17" s="108"/>
      <c r="AY17" s="4" t="s">
        <v>363</v>
      </c>
    </row>
    <row r="18" spans="15:51" ht="16.5" customHeight="1" x14ac:dyDescent="0.35">
      <c r="O18" s="3"/>
      <c r="P18" s="101"/>
      <c r="Q18" s="953"/>
      <c r="R18" s="204"/>
      <c r="S18" s="205"/>
      <c r="T18" s="192"/>
      <c r="U18" s="188"/>
      <c r="V18" s="188"/>
      <c r="W18" s="205"/>
      <c r="X18" s="227"/>
      <c r="Y18" s="778"/>
      <c r="Z18" s="224" t="str">
        <f>IF($AB$11&gt;3,"Budget Period #4 ","")</f>
        <v/>
      </c>
      <c r="AA18" s="224"/>
      <c r="AB18" s="124" t="str">
        <f>IF(AB14="","", IF($AB$11&gt;3,DATE(YEAR($AB$14)+3,MONTH($AB$14),DAY($AB$14)),""))</f>
        <v/>
      </c>
      <c r="AC18" s="124"/>
      <c r="AD18" s="124"/>
      <c r="AE18" s="799" t="str">
        <f>IF(AB14="","",IF($AB$11&gt;3,DATE(YEAR($AB$14)+4,MONTH($AB$14-1),DAY($AB$14-1))," "))</f>
        <v xml:space="preserve"> </v>
      </c>
      <c r="AF18" s="778"/>
      <c r="AG18" s="786" t="e">
        <f>IF(MONTH(AE18)&lt;7, RIGHT(YEAR(AE18)-1,2),RIGHT( YEAR(AE18),2))&amp;"-"&amp;IF( MONTH(AE18)&lt;7, RIGHT(YEAR(AE18),2), RIGHT(YEAR(AE18)+1,2))</f>
        <v>#VALUE!</v>
      </c>
      <c r="AH18" s="787" t="e">
        <f>IF(MONTH(AE18)&lt;10, RIGHT(YEAR(AE18),2),RIGHT( YEAR(AE18)+1,2))</f>
        <v>#VALUE!</v>
      </c>
      <c r="AI18" s="225"/>
      <c r="AJ18" s="228"/>
      <c r="AK18" s="129"/>
      <c r="AL18" s="187"/>
      <c r="AM18" s="134"/>
      <c r="AN18" s="229"/>
      <c r="AO18" s="949"/>
      <c r="AP18" s="108"/>
      <c r="AQ18" s="108"/>
      <c r="AR18" s="108"/>
      <c r="AS18" s="108"/>
      <c r="AT18" s="108"/>
      <c r="AU18" s="108"/>
      <c r="AV18" s="108"/>
      <c r="AW18" s="108"/>
    </row>
    <row r="19" spans="15:51" ht="11.25" customHeight="1" x14ac:dyDescent="0.35">
      <c r="O19" s="3"/>
      <c r="P19" s="106"/>
      <c r="Q19" s="953"/>
      <c r="R19" s="204"/>
      <c r="S19" s="205"/>
      <c r="T19" s="192"/>
      <c r="U19" s="188"/>
      <c r="V19" s="188"/>
      <c r="W19" s="205"/>
      <c r="X19" s="227"/>
      <c r="Y19" s="778"/>
      <c r="Z19" s="224"/>
      <c r="AA19" s="224"/>
      <c r="AB19" s="124"/>
      <c r="AC19" s="124"/>
      <c r="AD19" s="124"/>
      <c r="AE19" s="124"/>
      <c r="AF19" s="778"/>
      <c r="AG19" s="786"/>
      <c r="AH19" s="787"/>
      <c r="AI19" s="225"/>
      <c r="AJ19" s="228"/>
      <c r="AK19" s="187"/>
      <c r="AL19" s="187"/>
      <c r="AM19" s="187"/>
      <c r="AN19" s="229"/>
      <c r="AO19" s="949"/>
      <c r="AP19" s="108"/>
      <c r="AQ19" s="108"/>
      <c r="AR19" s="108"/>
      <c r="AS19" s="108"/>
      <c r="AT19" s="108"/>
      <c r="AU19" s="108"/>
      <c r="AV19" s="108"/>
      <c r="AW19" s="108"/>
    </row>
    <row r="20" spans="15:51" ht="13.5" customHeight="1" x14ac:dyDescent="0.4">
      <c r="O20" s="3"/>
      <c r="P20" s="101"/>
      <c r="Q20" s="953"/>
      <c r="R20" s="204"/>
      <c r="S20" s="205"/>
      <c r="T20" s="192"/>
      <c r="U20" s="188"/>
      <c r="V20" s="188"/>
      <c r="W20" s="226"/>
      <c r="X20" s="230"/>
      <c r="Y20" s="778"/>
      <c r="Z20" s="969" t="s">
        <v>504</v>
      </c>
      <c r="AA20" s="198"/>
      <c r="AB20" s="977" t="s">
        <v>831</v>
      </c>
      <c r="AC20" s="127" t="s">
        <v>517</v>
      </c>
      <c r="AD20" s="188"/>
      <c r="AE20" s="778"/>
      <c r="AF20" s="778"/>
      <c r="AG20" s="788" t="str">
        <f>IF(AB14="","",IF(AB11="","",IF(AB20="","",IF(MONTH(AG22)=10,"FFY",IF(MONTH(AG22)=7,"SFY","")))))</f>
        <v/>
      </c>
      <c r="AH20" s="785"/>
      <c r="AI20" s="187"/>
      <c r="AJ20" s="187"/>
      <c r="AK20" s="778"/>
      <c r="AL20" s="231"/>
      <c r="AM20" s="187"/>
      <c r="AN20" s="189"/>
      <c r="AO20" s="949"/>
      <c r="AP20" s="108"/>
      <c r="AQ20" s="108"/>
      <c r="AR20" s="108"/>
      <c r="AS20" s="108"/>
      <c r="AT20" s="108"/>
      <c r="AU20" s="108"/>
      <c r="AV20" s="108"/>
      <c r="AW20" s="108"/>
    </row>
    <row r="21" spans="15:51" ht="10.5" customHeight="1" x14ac:dyDescent="0.35">
      <c r="O21" s="3"/>
      <c r="P21" s="101"/>
      <c r="Q21" s="953"/>
      <c r="R21" s="204"/>
      <c r="S21" s="205"/>
      <c r="T21" s="192"/>
      <c r="U21" s="188"/>
      <c r="V21" s="188"/>
      <c r="W21" s="226"/>
      <c r="X21" s="230"/>
      <c r="Y21" s="778"/>
      <c r="Z21" s="187"/>
      <c r="AA21" s="187"/>
      <c r="AB21" s="187"/>
      <c r="AC21" s="187"/>
      <c r="AD21" s="187"/>
      <c r="AE21" s="778"/>
      <c r="AF21" s="778"/>
      <c r="AG21" s="788" t="str">
        <f>IF(AND(AG20="FFY",AB11=1),AH15,IF(AND(AG20="SFY",AB11=1),AG15,IF(AG20="SFY",LOOKUP(AB20,Z15:Z18,AG15:AG18),IF(AG20="FFY",LOOKUP(AB20,Z15:Z18,AH15:AH18),""))))</f>
        <v/>
      </c>
      <c r="AH21" s="785"/>
      <c r="AI21" s="187"/>
      <c r="AJ21" s="187"/>
      <c r="AK21" s="187"/>
      <c r="AL21" s="187"/>
      <c r="AM21" s="187"/>
      <c r="AN21" s="189"/>
      <c r="AO21" s="949"/>
      <c r="AP21" s="108"/>
      <c r="AQ21" s="108"/>
      <c r="AR21" s="108"/>
      <c r="AS21" s="108"/>
      <c r="AT21" s="108"/>
      <c r="AU21" s="108"/>
      <c r="AV21" s="108"/>
      <c r="AW21" s="108"/>
    </row>
    <row r="22" spans="15:51" ht="13.9" customHeight="1" x14ac:dyDescent="0.35">
      <c r="O22" s="3"/>
      <c r="P22" s="106"/>
      <c r="Q22" s="953"/>
      <c r="R22" s="204"/>
      <c r="S22" s="205"/>
      <c r="T22" s="192"/>
      <c r="U22" s="188"/>
      <c r="V22" s="188"/>
      <c r="W22" s="226"/>
      <c r="X22" s="230"/>
      <c r="Y22" s="778"/>
      <c r="Z22" s="1148" t="s">
        <v>729</v>
      </c>
      <c r="AA22" s="232"/>
      <c r="AB22" s="1159"/>
      <c r="AC22" s="187"/>
      <c r="AD22" s="187"/>
      <c r="AE22" s="778"/>
      <c r="AF22" s="778"/>
      <c r="AG22" s="789" t="str">
        <f>IF(AB20=Z15,AB15,IF(AB20=Z16,AB16, IF(AB20=Z17,AB17, IF(AB20=Z18,AB18,""))))</f>
        <v/>
      </c>
      <c r="AH22" s="787"/>
      <c r="AI22" s="228"/>
      <c r="AJ22" s="187"/>
      <c r="AK22" s="187"/>
      <c r="AL22" s="187"/>
      <c r="AM22" s="187"/>
      <c r="AN22" s="189"/>
      <c r="AO22" s="949"/>
      <c r="AP22" s="108"/>
      <c r="AQ22" s="108"/>
      <c r="AR22" s="108"/>
      <c r="AS22" s="108"/>
      <c r="AT22" s="108"/>
      <c r="AU22" s="108"/>
      <c r="AV22" s="108"/>
      <c r="AW22" s="108"/>
    </row>
    <row r="23" spans="15:51" ht="9.75" customHeight="1" x14ac:dyDescent="0.35">
      <c r="O23" s="3"/>
      <c r="P23" s="106"/>
      <c r="Q23" s="953"/>
      <c r="R23" s="234"/>
      <c r="S23" s="235"/>
      <c r="T23" s="236"/>
      <c r="U23" s="237"/>
      <c r="V23" s="237"/>
      <c r="W23" s="238"/>
      <c r="X23" s="239"/>
      <c r="Y23" s="239"/>
      <c r="Z23" s="239"/>
      <c r="AA23" s="239"/>
      <c r="AB23" s="239"/>
      <c r="AC23" s="239"/>
      <c r="AD23" s="239"/>
      <c r="AE23" s="779"/>
      <c r="AF23" s="797"/>
      <c r="AG23" s="1187" t="str">
        <f>IF(AB20=Z15,AE15,IF(AB20=Z16,AE16, IF(AB20=Z17,AE17, IF(AB20=Z18,AE18,""))))</f>
        <v/>
      </c>
      <c r="AH23" s="787"/>
      <c r="AI23" s="228"/>
      <c r="AJ23" s="187"/>
      <c r="AK23" s="239"/>
      <c r="AL23" s="239"/>
      <c r="AM23" s="239"/>
      <c r="AN23" s="240"/>
      <c r="AO23" s="949"/>
      <c r="AP23" s="108"/>
      <c r="AQ23" s="108"/>
      <c r="AR23" s="108"/>
      <c r="AS23" s="108"/>
      <c r="AT23" s="108"/>
      <c r="AU23" s="108"/>
      <c r="AV23" s="108"/>
      <c r="AW23" s="108"/>
    </row>
    <row r="24" spans="15:51" ht="9.75" customHeight="1" x14ac:dyDescent="0.35">
      <c r="O24" s="3"/>
      <c r="P24" s="106"/>
      <c r="Q24" s="953"/>
      <c r="R24" s="1153"/>
      <c r="S24" s="1154"/>
      <c r="T24" s="1155"/>
      <c r="U24" s="1156"/>
      <c r="V24" s="1156"/>
      <c r="W24" s="1157"/>
      <c r="X24" s="1151"/>
      <c r="Y24" s="187"/>
      <c r="Z24" s="1151"/>
      <c r="AA24" s="1151"/>
      <c r="AB24" s="1151"/>
      <c r="AC24" s="1151"/>
      <c r="AD24" s="1151"/>
      <c r="AE24" s="1151"/>
      <c r="AF24" s="1151"/>
      <c r="AG24" s="1151"/>
      <c r="AH24" s="1151"/>
      <c r="AI24" s="1151"/>
      <c r="AJ24" s="1151"/>
      <c r="AK24" s="1151"/>
      <c r="AL24" s="1151"/>
      <c r="AM24" s="1151"/>
      <c r="AN24" s="1160"/>
      <c r="AO24" s="949"/>
      <c r="AP24" s="108"/>
      <c r="AQ24" s="108"/>
      <c r="AR24" s="108"/>
      <c r="AS24" s="108"/>
      <c r="AT24" s="108"/>
      <c r="AU24" s="108"/>
      <c r="AV24" s="108"/>
      <c r="AW24" s="108"/>
    </row>
    <row r="25" spans="15:51" ht="17.25" customHeight="1" x14ac:dyDescent="0.4">
      <c r="O25" s="3"/>
      <c r="P25" s="106"/>
      <c r="Q25" s="953"/>
      <c r="R25" s="241"/>
      <c r="S25" s="1171" t="s">
        <v>826</v>
      </c>
      <c r="T25" s="1172"/>
      <c r="U25" s="1172"/>
      <c r="V25" s="1172"/>
      <c r="W25" s="1172"/>
      <c r="X25" s="1172"/>
      <c r="Y25" s="1172"/>
      <c r="Z25" s="187"/>
      <c r="AA25" s="187"/>
      <c r="AB25" s="778"/>
      <c r="AC25" s="1149" t="s">
        <v>510</v>
      </c>
      <c r="AD25" s="797"/>
      <c r="AE25" s="797"/>
      <c r="AF25" s="1379"/>
      <c r="AG25" s="1379"/>
      <c r="AH25" s="1379"/>
      <c r="AI25" s="1379"/>
      <c r="AJ25" s="187"/>
      <c r="AK25" s="978" t="s">
        <v>289</v>
      </c>
      <c r="AL25" s="797"/>
      <c r="AM25" s="187"/>
      <c r="AN25" s="189"/>
      <c r="AO25" s="949"/>
      <c r="AP25" s="108"/>
      <c r="AQ25" s="108"/>
      <c r="AR25" s="108"/>
      <c r="AS25" s="108"/>
      <c r="AT25" s="108"/>
      <c r="AU25" s="108"/>
      <c r="AV25" s="108"/>
      <c r="AW25" s="108"/>
    </row>
    <row r="26" spans="15:51" ht="13.5" customHeight="1" x14ac:dyDescent="0.35">
      <c r="O26" s="3"/>
      <c r="P26" s="106"/>
      <c r="Q26" s="953"/>
      <c r="R26" s="190"/>
      <c r="S26" s="187"/>
      <c r="T26" s="187"/>
      <c r="U26" s="188"/>
      <c r="V26" s="187"/>
      <c r="W26" s="242"/>
      <c r="X26" s="187"/>
      <c r="Y26" s="187"/>
      <c r="Z26" s="187"/>
      <c r="AA26" s="187"/>
      <c r="AB26" s="187"/>
      <c r="AC26" s="934"/>
      <c r="AD26" s="797"/>
      <c r="AE26" s="797"/>
      <c r="AF26" s="243"/>
      <c r="AG26" s="243"/>
      <c r="AH26" s="244"/>
      <c r="AI26" s="244"/>
      <c r="AJ26" s="934"/>
      <c r="AK26" s="934"/>
      <c r="AL26" s="934"/>
      <c r="AM26" s="934"/>
      <c r="AN26" s="189"/>
      <c r="AO26" s="949"/>
      <c r="AP26" s="108"/>
      <c r="AQ26" s="108"/>
      <c r="AR26" s="108"/>
      <c r="AS26" s="108"/>
      <c r="AT26" s="108"/>
      <c r="AU26" s="108"/>
      <c r="AV26" s="108"/>
      <c r="AW26" s="108"/>
    </row>
    <row r="27" spans="15:51" ht="17.25" customHeight="1" x14ac:dyDescent="0.4">
      <c r="O27" s="3"/>
      <c r="P27" s="106"/>
      <c r="Q27" s="953"/>
      <c r="R27" s="190"/>
      <c r="S27" s="974"/>
      <c r="T27" s="1384" t="s">
        <v>282</v>
      </c>
      <c r="U27" s="1384"/>
      <c r="V27" s="1158"/>
      <c r="W27" s="1375" t="s">
        <v>476</v>
      </c>
      <c r="X27" s="1375"/>
      <c r="Y27" s="1375"/>
      <c r="Z27" s="1375"/>
      <c r="AA27" s="187"/>
      <c r="AB27" s="778"/>
      <c r="AC27" s="1379" t="s">
        <v>714</v>
      </c>
      <c r="AD27" s="1379"/>
      <c r="AE27" s="1379"/>
      <c r="AF27" s="1379"/>
      <c r="AG27" s="1163"/>
      <c r="AH27" s="1163"/>
      <c r="AI27" s="1163"/>
      <c r="AJ27" s="1165"/>
      <c r="AK27" s="1375" t="s">
        <v>290</v>
      </c>
      <c r="AL27" s="1375"/>
      <c r="AM27" s="797"/>
      <c r="AN27" s="189"/>
      <c r="AO27" s="949"/>
      <c r="AP27" s="108"/>
      <c r="AQ27" s="108"/>
      <c r="AR27" s="108"/>
      <c r="AS27" s="108"/>
      <c r="AT27" s="108"/>
      <c r="AU27" s="108"/>
      <c r="AV27" s="108"/>
      <c r="AW27" s="108"/>
    </row>
    <row r="28" spans="15:51" ht="17.25" customHeight="1" x14ac:dyDescent="0.4">
      <c r="O28" s="3"/>
      <c r="P28" s="106"/>
      <c r="Q28" s="953"/>
      <c r="R28" s="190"/>
      <c r="S28" s="975"/>
      <c r="T28" s="1384" t="s">
        <v>505</v>
      </c>
      <c r="U28" s="1384"/>
      <c r="V28" s="1158"/>
      <c r="W28" s="1375" t="s">
        <v>283</v>
      </c>
      <c r="X28" s="1375"/>
      <c r="Y28" s="1375"/>
      <c r="Z28" s="1375"/>
      <c r="AA28" s="187"/>
      <c r="AB28" s="778"/>
      <c r="AC28" s="778"/>
      <c r="AD28" s="1162"/>
      <c r="AE28" s="1162"/>
      <c r="AF28" s="781"/>
      <c r="AG28" s="781"/>
      <c r="AH28" s="781"/>
      <c r="AI28" s="781"/>
      <c r="AJ28" s="1165"/>
      <c r="AK28" s="781"/>
      <c r="AL28" s="797"/>
      <c r="AM28" s="250"/>
      <c r="AN28" s="189"/>
      <c r="AO28" s="949"/>
      <c r="AP28" s="108"/>
      <c r="AQ28" s="108"/>
      <c r="AR28" s="108"/>
      <c r="AS28" s="108"/>
      <c r="AT28" s="108"/>
      <c r="AU28" s="108"/>
      <c r="AV28" s="108"/>
      <c r="AW28" s="108"/>
    </row>
    <row r="29" spans="15:51" ht="19.5" customHeight="1" x14ac:dyDescent="0.4">
      <c r="O29" s="3"/>
      <c r="P29" s="106"/>
      <c r="Q29" s="953"/>
      <c r="R29" s="190"/>
      <c r="S29" s="245"/>
      <c r="T29" s="1384" t="s">
        <v>281</v>
      </c>
      <c r="U29" s="1384"/>
      <c r="V29" s="1385"/>
      <c r="W29" s="1375" t="s">
        <v>284</v>
      </c>
      <c r="X29" s="1375"/>
      <c r="Y29" s="1375"/>
      <c r="Z29" s="1375"/>
      <c r="AA29" s="1375"/>
      <c r="AB29" s="778"/>
      <c r="AC29" s="1379" t="s">
        <v>715</v>
      </c>
      <c r="AD29" s="1379"/>
      <c r="AE29" s="1379"/>
      <c r="AF29" s="1379"/>
      <c r="AG29" s="781"/>
      <c r="AH29" s="781"/>
      <c r="AI29" s="781"/>
      <c r="AJ29" s="1165"/>
      <c r="AK29" s="1376" t="s">
        <v>591</v>
      </c>
      <c r="AL29" s="1376"/>
      <c r="AM29" s="249"/>
      <c r="AN29" s="189"/>
      <c r="AO29" s="949"/>
      <c r="AP29" s="108"/>
      <c r="AQ29" s="108"/>
      <c r="AR29" s="108"/>
      <c r="AS29" s="108"/>
      <c r="AT29" s="108"/>
      <c r="AU29" s="108"/>
      <c r="AV29" s="108"/>
      <c r="AW29" s="108"/>
    </row>
    <row r="30" spans="15:51" ht="16.5" customHeight="1" x14ac:dyDescent="0.4">
      <c r="O30" s="3"/>
      <c r="P30" s="106"/>
      <c r="Q30" s="953"/>
      <c r="R30" s="190"/>
      <c r="S30" s="800"/>
      <c r="T30" s="1384" t="s">
        <v>350</v>
      </c>
      <c r="U30" s="1384"/>
      <c r="V30" s="1385"/>
      <c r="W30" s="1379" t="s">
        <v>730</v>
      </c>
      <c r="X30" s="1379"/>
      <c r="Y30" s="1379"/>
      <c r="Z30" s="1379"/>
      <c r="AA30" s="1379"/>
      <c r="AB30" s="1161"/>
      <c r="AC30" s="1164"/>
      <c r="AD30" s="1164"/>
      <c r="AE30" s="1164"/>
      <c r="AF30" s="1168"/>
      <c r="AG30" s="781"/>
      <c r="AH30" s="781"/>
      <c r="AI30" s="1168"/>
      <c r="AJ30" s="1166"/>
      <c r="AK30" s="1161"/>
      <c r="AL30" s="797"/>
      <c r="AM30" s="249"/>
      <c r="AN30" s="189"/>
      <c r="AO30" s="949"/>
      <c r="AP30" s="108"/>
      <c r="AQ30" s="108"/>
      <c r="AR30" s="108"/>
      <c r="AS30" s="108"/>
      <c r="AT30" s="108"/>
      <c r="AU30" s="108"/>
      <c r="AV30" s="108"/>
      <c r="AW30" s="108"/>
    </row>
    <row r="31" spans="15:51" ht="16.149999999999999" customHeight="1" x14ac:dyDescent="0.4">
      <c r="O31" s="3"/>
      <c r="P31" s="106"/>
      <c r="Q31" s="953"/>
      <c r="R31" s="190"/>
      <c r="S31" s="1076"/>
      <c r="T31" s="187"/>
      <c r="U31" s="187"/>
      <c r="V31" s="187"/>
      <c r="W31" s="1379"/>
      <c r="X31" s="1379"/>
      <c r="Y31" s="1379"/>
      <c r="Z31" s="1379"/>
      <c r="AA31" s="1379"/>
      <c r="AB31" s="1161"/>
      <c r="AC31" s="1162"/>
      <c r="AD31" s="1162"/>
      <c r="AE31" s="1162"/>
      <c r="AF31" s="781"/>
      <c r="AG31" s="781"/>
      <c r="AH31" s="781"/>
      <c r="AI31" s="781"/>
      <c r="AJ31" s="1165"/>
      <c r="AK31" s="1376" t="s">
        <v>741</v>
      </c>
      <c r="AL31" s="1376"/>
      <c r="AM31" s="249"/>
      <c r="AN31" s="189"/>
      <c r="AO31" s="949"/>
      <c r="AP31" s="108"/>
      <c r="AQ31" s="108"/>
      <c r="AR31" s="108"/>
      <c r="AS31" s="108"/>
      <c r="AT31" s="108"/>
      <c r="AU31" s="108"/>
      <c r="AV31" s="108"/>
      <c r="AW31" s="108"/>
    </row>
    <row r="32" spans="15:51" ht="19.5" customHeight="1" x14ac:dyDescent="0.35">
      <c r="O32" s="3"/>
      <c r="P32" s="106"/>
      <c r="Q32" s="953"/>
      <c r="R32" s="190"/>
      <c r="S32" s="778"/>
      <c r="T32" s="1173"/>
      <c r="U32" s="1174"/>
      <c r="V32" s="191"/>
      <c r="W32" s="247"/>
      <c r="X32" s="244"/>
      <c r="Y32" s="797"/>
      <c r="Z32" s="935"/>
      <c r="AA32" s="935"/>
      <c r="AB32" s="187"/>
      <c r="AC32" s="187"/>
      <c r="AD32" s="187"/>
      <c r="AE32" s="187"/>
      <c r="AF32" s="233"/>
      <c r="AG32" s="233"/>
      <c r="AH32" s="246"/>
      <c r="AI32" s="187"/>
      <c r="AJ32" s="187"/>
      <c r="AK32" s="187"/>
      <c r="AL32" s="187"/>
      <c r="AM32" s="187"/>
      <c r="AN32" s="189"/>
      <c r="AO32" s="949"/>
      <c r="AP32" s="108"/>
      <c r="AQ32" s="108"/>
      <c r="AR32" s="108"/>
      <c r="AS32" s="108"/>
      <c r="AT32" s="108"/>
      <c r="AU32" s="108"/>
      <c r="AV32" s="108"/>
      <c r="AW32" s="108"/>
    </row>
    <row r="33" spans="1:53" ht="17.25" customHeight="1" x14ac:dyDescent="0.4">
      <c r="O33" s="3"/>
      <c r="P33" s="106"/>
      <c r="Q33" s="953"/>
      <c r="R33" s="190"/>
      <c r="S33" s="778"/>
      <c r="T33" s="1173"/>
      <c r="U33" s="1174"/>
      <c r="V33" s="191"/>
      <c r="W33" s="1379"/>
      <c r="X33" s="1379"/>
      <c r="Y33" s="1379"/>
      <c r="Z33" s="1379"/>
      <c r="AA33" s="935"/>
      <c r="AB33" s="187"/>
      <c r="AC33" s="187"/>
      <c r="AD33" s="187"/>
      <c r="AE33" s="187"/>
      <c r="AF33" s="233"/>
      <c r="AG33" s="233"/>
      <c r="AH33" s="246"/>
      <c r="AI33" s="187"/>
      <c r="AJ33" s="187"/>
      <c r="AK33" s="187"/>
      <c r="AL33" s="187"/>
      <c r="AM33" s="187"/>
      <c r="AN33" s="189"/>
      <c r="AO33" s="949"/>
      <c r="AP33" s="108"/>
      <c r="AQ33" s="108"/>
      <c r="AR33" s="108"/>
      <c r="AS33" s="108"/>
      <c r="AT33" s="108"/>
      <c r="AU33" s="108"/>
      <c r="AV33" s="108"/>
      <c r="AW33" s="108"/>
    </row>
    <row r="34" spans="1:53" ht="18" customHeight="1" x14ac:dyDescent="0.35">
      <c r="O34" s="3"/>
      <c r="P34" s="106"/>
      <c r="Q34" s="953"/>
      <c r="R34" s="190"/>
      <c r="S34" s="778"/>
      <c r="T34" s="1173"/>
      <c r="U34" s="1174"/>
      <c r="V34" s="187"/>
      <c r="W34" s="797"/>
      <c r="X34" s="797"/>
      <c r="Y34" s="797"/>
      <c r="Z34" s="1152"/>
      <c r="AA34" s="797"/>
      <c r="AB34" s="979"/>
      <c r="AC34" s="187"/>
      <c r="AD34" s="797"/>
      <c r="AE34" s="797"/>
      <c r="AF34" s="233"/>
      <c r="AG34" s="233"/>
      <c r="AH34" s="246"/>
      <c r="AI34" s="187"/>
      <c r="AJ34" s="187"/>
      <c r="AK34" s="947"/>
      <c r="AL34" s="778"/>
      <c r="AM34" s="187"/>
      <c r="AN34" s="189"/>
      <c r="AO34" s="949"/>
      <c r="AP34" s="108"/>
      <c r="AQ34" s="108"/>
      <c r="AR34" s="108"/>
      <c r="AS34" s="108"/>
      <c r="AT34" s="108"/>
      <c r="AU34" s="108"/>
      <c r="AV34" s="108"/>
      <c r="AW34" s="108"/>
    </row>
    <row r="35" spans="1:53" ht="16.5" customHeight="1" x14ac:dyDescent="0.35">
      <c r="O35" s="3"/>
      <c r="P35" s="106"/>
      <c r="Q35" s="953"/>
      <c r="R35" s="1175"/>
      <c r="S35" s="948"/>
      <c r="T35" s="950"/>
      <c r="U35" s="1176"/>
      <c r="V35" s="959"/>
      <c r="W35" s="1177"/>
      <c r="X35" s="959"/>
      <c r="Y35" s="959"/>
      <c r="Z35" s="959"/>
      <c r="AA35" s="959"/>
      <c r="AB35" s="1178"/>
      <c r="AC35" s="1179"/>
      <c r="AD35" s="1180"/>
      <c r="AE35" s="1180"/>
      <c r="AF35" s="1181"/>
      <c r="AG35" s="1181"/>
      <c r="AH35" s="1182"/>
      <c r="AI35" s="1182"/>
      <c r="AJ35" s="959"/>
      <c r="AK35" s="1179"/>
      <c r="AL35" s="948"/>
      <c r="AM35" s="1183"/>
      <c r="AN35" s="959"/>
      <c r="AO35" s="949"/>
      <c r="AP35" s="108"/>
      <c r="AQ35" s="108"/>
      <c r="AR35" s="108"/>
      <c r="AS35" s="108"/>
      <c r="AT35" s="108"/>
      <c r="AU35" s="108"/>
      <c r="AV35" s="108"/>
      <c r="AW35" s="108"/>
    </row>
    <row r="36" spans="1:53" ht="17.25" customHeight="1" x14ac:dyDescent="0.35">
      <c r="O36" s="3"/>
      <c r="P36" s="106"/>
      <c r="Q36" s="953"/>
      <c r="R36" s="1184"/>
      <c r="S36" s="948"/>
      <c r="T36" s="950"/>
      <c r="U36" s="1176"/>
      <c r="V36" s="1185"/>
      <c r="W36" s="1177"/>
      <c r="X36" s="959"/>
      <c r="Y36" s="959"/>
      <c r="Z36" s="959"/>
      <c r="AA36" s="959"/>
      <c r="AB36" s="1377"/>
      <c r="AC36" s="1377"/>
      <c r="AD36" s="1377"/>
      <c r="AE36" s="1377"/>
      <c r="AF36" s="1181"/>
      <c r="AG36" s="1181"/>
      <c r="AH36" s="1182"/>
      <c r="AI36" s="1182"/>
      <c r="AJ36" s="959"/>
      <c r="AK36" s="1179"/>
      <c r="AL36" s="948"/>
      <c r="AM36" s="973" t="s">
        <v>846</v>
      </c>
      <c r="AN36" s="959"/>
      <c r="AO36" s="949"/>
      <c r="AP36" s="108"/>
      <c r="AQ36" s="108"/>
      <c r="AR36" s="108"/>
      <c r="AS36" s="108"/>
      <c r="AT36" s="108"/>
      <c r="AU36" s="108"/>
      <c r="AV36" s="108"/>
      <c r="AW36" s="108"/>
    </row>
    <row r="37" spans="1:53" ht="13.5" customHeight="1" x14ac:dyDescent="0.35">
      <c r="O37" s="3"/>
      <c r="P37" s="106"/>
      <c r="Q37" s="953"/>
      <c r="R37" s="1184"/>
      <c r="S37" s="948"/>
      <c r="T37" s="950"/>
      <c r="U37" s="1176"/>
      <c r="V37" s="1185"/>
      <c r="W37" s="1177"/>
      <c r="X37" s="959"/>
      <c r="Y37" s="959"/>
      <c r="Z37" s="959"/>
      <c r="AA37" s="959"/>
      <c r="AB37" s="1378"/>
      <c r="AC37" s="1378"/>
      <c r="AD37" s="1378"/>
      <c r="AE37" s="1378"/>
      <c r="AF37" s="1186"/>
      <c r="AG37" s="1186"/>
      <c r="AH37" s="1186"/>
      <c r="AI37" s="1186"/>
      <c r="AJ37" s="959"/>
      <c r="AK37" s="1179"/>
      <c r="AL37" s="948"/>
      <c r="AM37" s="1183"/>
      <c r="AN37" s="959"/>
      <c r="AO37" s="949"/>
      <c r="AP37" s="108"/>
      <c r="AQ37" s="108"/>
      <c r="AR37" s="108"/>
      <c r="AS37" s="108"/>
      <c r="AT37" s="108"/>
      <c r="AU37" s="108"/>
      <c r="AV37" s="108"/>
      <c r="AW37" s="108"/>
    </row>
    <row r="38" spans="1:53" ht="13.5" customHeight="1" x14ac:dyDescent="0.35">
      <c r="O38" s="3"/>
      <c r="P38" s="106"/>
      <c r="Q38" s="1249"/>
      <c r="R38" s="1250"/>
      <c r="S38" s="5"/>
      <c r="T38" s="115"/>
      <c r="U38" s="8"/>
      <c r="V38" s="1251"/>
      <c r="W38" s="1252"/>
      <c r="X38" s="1253"/>
      <c r="Y38" s="1253"/>
      <c r="Z38" s="1253"/>
      <c r="AA38" s="1253"/>
      <c r="AB38" s="1254"/>
      <c r="AC38" s="1253"/>
      <c r="AD38" s="5"/>
      <c r="AE38" s="5"/>
      <c r="AF38" s="1255"/>
      <c r="AG38" s="1255"/>
      <c r="AH38" s="1256"/>
      <c r="AI38" s="1256"/>
      <c r="AJ38" s="1253"/>
      <c r="AK38" s="1257"/>
      <c r="AL38" s="5"/>
      <c r="AM38" s="1258"/>
      <c r="AN38" s="1253"/>
      <c r="AO38" s="108"/>
      <c r="AP38" s="108"/>
      <c r="AQ38" s="108"/>
      <c r="AR38" s="108"/>
      <c r="AS38" s="108"/>
      <c r="AT38" s="108"/>
      <c r="AU38" s="108"/>
      <c r="AV38" s="108"/>
      <c r="AW38" s="108"/>
    </row>
    <row r="39" spans="1:53" ht="24.75" customHeight="1" x14ac:dyDescent="0.35">
      <c r="O39" s="3"/>
      <c r="P39" s="106"/>
      <c r="Q39" s="1249"/>
      <c r="R39" s="1259"/>
      <c r="S39" s="1259"/>
      <c r="T39" s="1253"/>
      <c r="U39" s="1253"/>
      <c r="V39" s="1253"/>
      <c r="W39" s="1260"/>
      <c r="X39" s="1253"/>
      <c r="Y39" s="1253"/>
      <c r="Z39" s="1253"/>
      <c r="AA39" s="1253"/>
      <c r="AB39" s="1253"/>
      <c r="AC39" s="1253"/>
      <c r="AD39" s="1253"/>
      <c r="AE39" s="1253"/>
      <c r="AF39" s="1261"/>
      <c r="AG39" s="1261"/>
      <c r="AH39" s="1262"/>
      <c r="AI39" s="1262"/>
      <c r="AJ39" s="1253"/>
      <c r="AK39" s="1253"/>
      <c r="AL39" s="1253"/>
      <c r="AM39" s="1253"/>
      <c r="AN39" s="1253"/>
      <c r="AO39" s="108"/>
      <c r="AP39" s="108"/>
      <c r="AQ39" s="108"/>
      <c r="AR39" s="108"/>
      <c r="AS39" s="108"/>
      <c r="AT39" s="108"/>
      <c r="AU39" s="108"/>
      <c r="AV39" s="108"/>
      <c r="AW39" s="108"/>
    </row>
    <row r="40" spans="1:53" ht="13.5" customHeight="1" x14ac:dyDescent="0.35">
      <c r="O40" s="3"/>
      <c r="P40" s="106"/>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row>
    <row r="41" spans="1:53" ht="15" customHeight="1" x14ac:dyDescent="0.35">
      <c r="O41" s="3"/>
      <c r="P41" s="102"/>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5"/>
      <c r="AY41" s="5"/>
      <c r="AZ41" s="118"/>
      <c r="BA41" s="108"/>
    </row>
    <row r="42" spans="1:53" ht="19.5" customHeight="1" x14ac:dyDescent="0.35">
      <c r="O42" s="3"/>
      <c r="P42" s="5"/>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row>
    <row r="43" spans="1:53" s="108" customFormat="1" ht="19.5" customHeight="1" x14ac:dyDescent="0.35">
      <c r="A43" s="774"/>
      <c r="O43" s="5"/>
      <c r="P43" s="5"/>
      <c r="Q43" s="5"/>
      <c r="R43" s="5"/>
      <c r="S43" s="5"/>
      <c r="T43" s="116"/>
      <c r="V43" s="8"/>
      <c r="W43" s="5"/>
      <c r="X43" s="5"/>
      <c r="Y43" s="5"/>
      <c r="Z43" s="5"/>
      <c r="AA43" s="5"/>
      <c r="AB43" s="5"/>
      <c r="AC43" s="5"/>
      <c r="AD43" s="5"/>
      <c r="AE43" s="5"/>
      <c r="AF43" s="5"/>
      <c r="AG43" s="5"/>
      <c r="AH43" s="5"/>
      <c r="AI43" s="5"/>
      <c r="AJ43" s="5"/>
      <c r="AK43" s="5"/>
      <c r="AL43" s="5"/>
      <c r="AM43" s="5"/>
      <c r="AN43" s="5"/>
      <c r="AO43" s="5"/>
      <c r="AP43" s="5"/>
      <c r="AQ43" s="5"/>
      <c r="AR43" s="5"/>
      <c r="AS43" s="5"/>
    </row>
    <row r="44" spans="1:53" s="5" customFormat="1" ht="29.25" customHeight="1" x14ac:dyDescent="0.35">
      <c r="A44" s="1286" t="s">
        <v>243</v>
      </c>
      <c r="B44" s="1287" t="s">
        <v>239</v>
      </c>
      <c r="C44" s="1287" t="s">
        <v>244</v>
      </c>
      <c r="D44" s="1288" t="s">
        <v>240</v>
      </c>
      <c r="E44" s="1287" t="s">
        <v>245</v>
      </c>
      <c r="F44" s="1289" t="s">
        <v>48</v>
      </c>
      <c r="G44" s="1287" t="s">
        <v>323</v>
      </c>
      <c r="H44" s="1287" t="s">
        <v>322</v>
      </c>
      <c r="I44" s="1287" t="s">
        <v>321</v>
      </c>
      <c r="J44" s="1287" t="s">
        <v>324</v>
      </c>
      <c r="K44" s="1287" t="s">
        <v>325</v>
      </c>
      <c r="L44" s="1287" t="s">
        <v>326</v>
      </c>
      <c r="M44" s="1290" t="s">
        <v>49</v>
      </c>
      <c r="N44" s="1291" t="s">
        <v>246</v>
      </c>
      <c r="O44" s="1291" t="s">
        <v>247</v>
      </c>
      <c r="P44" s="1292" t="s">
        <v>248</v>
      </c>
      <c r="Q44" s="99"/>
      <c r="T44" s="115"/>
      <c r="V44" s="14"/>
      <c r="W44" s="113"/>
      <c r="X44" s="113"/>
      <c r="Y44" s="113"/>
      <c r="Z44" s="113"/>
      <c r="AA44" s="113"/>
      <c r="AB44" s="109"/>
      <c r="AC44" s="109"/>
      <c r="AD44" s="109"/>
      <c r="AE44" s="108"/>
      <c r="AJ44" s="107"/>
    </row>
    <row r="45" spans="1:53" ht="14.5" x14ac:dyDescent="0.35">
      <c r="A45" s="1280">
        <v>2013</v>
      </c>
      <c r="B45" s="1246" t="s">
        <v>787</v>
      </c>
      <c r="C45" s="1246" t="s">
        <v>55</v>
      </c>
      <c r="D45" s="1234">
        <v>2014</v>
      </c>
      <c r="E45" s="1246" t="s">
        <v>54</v>
      </c>
      <c r="F45" s="1016">
        <v>41456</v>
      </c>
      <c r="G45" s="1016">
        <v>41547</v>
      </c>
      <c r="H45" s="1016">
        <v>41548</v>
      </c>
      <c r="I45" s="1016">
        <v>41639</v>
      </c>
      <c r="J45" s="1016">
        <v>41640</v>
      </c>
      <c r="K45" s="1016">
        <v>41729</v>
      </c>
      <c r="L45" s="1016">
        <v>41730</v>
      </c>
      <c r="M45" s="1016">
        <v>41820</v>
      </c>
      <c r="N45" s="1285"/>
      <c r="O45" s="1272"/>
      <c r="P45" s="1284"/>
      <c r="Q45" s="2"/>
      <c r="U45" s="4"/>
      <c r="V45" s="9"/>
      <c r="W45" s="3"/>
      <c r="X45" s="3"/>
      <c r="Y45" s="3"/>
      <c r="Z45" s="3"/>
      <c r="AA45" s="3"/>
      <c r="AB45" s="98"/>
      <c r="AC45" s="98"/>
      <c r="AD45" s="98"/>
      <c r="AE45" s="5"/>
      <c r="AF45" s="5"/>
      <c r="AG45" s="5"/>
      <c r="AH45" s="5"/>
      <c r="AI45" s="5"/>
      <c r="AJ45" s="5"/>
      <c r="AK45" s="5"/>
      <c r="AL45" s="5"/>
      <c r="AM45" s="5"/>
      <c r="AN45" s="5"/>
      <c r="AO45" s="5"/>
      <c r="AP45" s="5"/>
      <c r="AQ45" s="3"/>
    </row>
    <row r="46" spans="1:53" ht="14.5" x14ac:dyDescent="0.35">
      <c r="A46" s="1280">
        <v>2013</v>
      </c>
      <c r="B46" s="1246" t="s">
        <v>787</v>
      </c>
      <c r="C46" s="1246" t="s">
        <v>58</v>
      </c>
      <c r="D46" s="1234">
        <v>2015</v>
      </c>
      <c r="E46" s="1246" t="s">
        <v>55</v>
      </c>
      <c r="F46" s="1016">
        <v>41548</v>
      </c>
      <c r="G46" s="1016">
        <v>41639</v>
      </c>
      <c r="H46" s="1016">
        <v>41640</v>
      </c>
      <c r="I46" s="1016">
        <v>41729</v>
      </c>
      <c r="J46" s="1016">
        <v>41730</v>
      </c>
      <c r="K46" s="1016">
        <v>41820</v>
      </c>
      <c r="L46" s="1016">
        <v>41821</v>
      </c>
      <c r="M46" s="1016">
        <v>41912</v>
      </c>
      <c r="N46" s="1285"/>
      <c r="O46" s="1272"/>
      <c r="P46" s="1284"/>
      <c r="Q46" s="2"/>
      <c r="U46" s="4"/>
      <c r="V46" s="9"/>
      <c r="W46" s="3"/>
      <c r="X46" s="3"/>
      <c r="Y46" s="3"/>
      <c r="Z46" s="3"/>
      <c r="AA46" s="3"/>
      <c r="AB46" s="98"/>
      <c r="AC46" s="98"/>
      <c r="AD46" s="98"/>
      <c r="AE46" s="5"/>
      <c r="AF46" s="5"/>
      <c r="AG46" s="5"/>
      <c r="AH46" s="5"/>
      <c r="AI46" s="5"/>
      <c r="AJ46" s="5"/>
      <c r="AK46" s="5"/>
      <c r="AL46" s="5"/>
      <c r="AM46" s="5"/>
      <c r="AN46" s="5"/>
      <c r="AO46" s="5"/>
      <c r="AP46" s="5"/>
      <c r="AQ46" s="3"/>
    </row>
    <row r="47" spans="1:53" ht="14.5" x14ac:dyDescent="0.35">
      <c r="A47" s="1280">
        <v>2014</v>
      </c>
      <c r="B47" s="1246" t="s">
        <v>785</v>
      </c>
      <c r="C47" s="1246" t="s">
        <v>55</v>
      </c>
      <c r="D47" s="1234">
        <v>2014</v>
      </c>
      <c r="E47" s="1246" t="s">
        <v>54</v>
      </c>
      <c r="F47" s="1016">
        <v>41821</v>
      </c>
      <c r="G47" s="1016">
        <v>41912</v>
      </c>
      <c r="H47" s="1016">
        <v>41913</v>
      </c>
      <c r="I47" s="1016">
        <v>42004</v>
      </c>
      <c r="J47" s="1016">
        <v>42005</v>
      </c>
      <c r="K47" s="1016">
        <v>42094</v>
      </c>
      <c r="L47" s="1016">
        <v>42095</v>
      </c>
      <c r="M47" s="1016">
        <v>42185</v>
      </c>
      <c r="N47" s="1285"/>
      <c r="O47" s="1272"/>
      <c r="P47" s="1284"/>
      <c r="Q47" s="2"/>
      <c r="U47" s="4"/>
      <c r="V47" s="9"/>
      <c r="W47" s="3"/>
      <c r="X47" s="3"/>
      <c r="Y47" s="3"/>
      <c r="Z47" s="3"/>
      <c r="AA47" s="3"/>
      <c r="AB47" s="98"/>
      <c r="AC47" s="98"/>
      <c r="AD47" s="98"/>
      <c r="AE47" s="5"/>
      <c r="AF47" s="5"/>
      <c r="AG47" s="5"/>
      <c r="AH47" s="5"/>
      <c r="AI47" s="5"/>
      <c r="AJ47" s="5"/>
      <c r="AK47" s="5"/>
      <c r="AL47" s="5"/>
      <c r="AM47" s="5"/>
      <c r="AN47" s="5"/>
      <c r="AO47" s="5"/>
      <c r="AP47" s="5"/>
      <c r="AQ47" s="3"/>
    </row>
    <row r="48" spans="1:53" ht="14.5" x14ac:dyDescent="0.35">
      <c r="A48" s="1280">
        <v>2014</v>
      </c>
      <c r="B48" s="1246" t="s">
        <v>786</v>
      </c>
      <c r="C48" s="1246" t="s">
        <v>58</v>
      </c>
      <c r="D48" s="1234">
        <v>2015</v>
      </c>
      <c r="E48" s="1246" t="s">
        <v>55</v>
      </c>
      <c r="F48" s="1016">
        <v>41913</v>
      </c>
      <c r="G48" s="1016">
        <v>42004</v>
      </c>
      <c r="H48" s="1016">
        <v>42005</v>
      </c>
      <c r="I48" s="1016">
        <v>42094</v>
      </c>
      <c r="J48" s="1016">
        <v>42095</v>
      </c>
      <c r="K48" s="1016">
        <v>42185</v>
      </c>
      <c r="L48" s="1016">
        <v>42186</v>
      </c>
      <c r="M48" s="1016">
        <v>42277</v>
      </c>
      <c r="N48" s="1285"/>
      <c r="O48" s="1272"/>
      <c r="P48" s="1284"/>
      <c r="Q48" s="2"/>
      <c r="U48" s="4"/>
      <c r="V48" s="9"/>
      <c r="W48" s="3"/>
      <c r="X48" s="3"/>
      <c r="Y48" s="3"/>
      <c r="Z48" s="3"/>
      <c r="AA48" s="3"/>
      <c r="AB48" s="98"/>
      <c r="AC48" s="98"/>
      <c r="AD48" s="98"/>
      <c r="AE48" s="5"/>
      <c r="AF48" s="5"/>
      <c r="AG48" s="5"/>
      <c r="AH48" s="5"/>
      <c r="AI48" s="5"/>
      <c r="AJ48" s="5"/>
      <c r="AK48" s="5"/>
      <c r="AL48" s="5"/>
      <c r="AM48" s="5"/>
      <c r="AN48" s="5"/>
      <c r="AO48" s="5"/>
      <c r="AP48" s="5"/>
      <c r="AQ48" s="3"/>
    </row>
    <row r="49" spans="1:43" ht="14.5" x14ac:dyDescent="0.35">
      <c r="A49" s="1281">
        <v>2015</v>
      </c>
      <c r="B49" s="1246" t="s">
        <v>249</v>
      </c>
      <c r="C49" s="1246" t="s">
        <v>55</v>
      </c>
      <c r="D49" s="1234">
        <v>2015</v>
      </c>
      <c r="E49" s="1246" t="s">
        <v>54</v>
      </c>
      <c r="F49" s="1016">
        <v>42186</v>
      </c>
      <c r="G49" s="1016">
        <v>42277</v>
      </c>
      <c r="H49" s="1016">
        <v>42278</v>
      </c>
      <c r="I49" s="1016">
        <v>42369</v>
      </c>
      <c r="J49" s="1016">
        <v>42370</v>
      </c>
      <c r="K49" s="1016">
        <v>42460</v>
      </c>
      <c r="L49" s="1016">
        <v>42461</v>
      </c>
      <c r="M49" s="1016">
        <v>42551</v>
      </c>
      <c r="N49" s="1285"/>
      <c r="O49" s="1272"/>
      <c r="P49" s="1284"/>
      <c r="Q49" s="2"/>
      <c r="U49" s="4"/>
      <c r="V49" s="9"/>
      <c r="W49" s="3"/>
      <c r="X49" s="3"/>
      <c r="Y49" s="3"/>
      <c r="Z49" s="3"/>
      <c r="AA49" s="3"/>
      <c r="AB49" s="98"/>
      <c r="AC49" s="98"/>
      <c r="AD49" s="98"/>
      <c r="AE49" s="5"/>
      <c r="AF49" s="5"/>
      <c r="AG49" s="5"/>
      <c r="AH49" s="5"/>
      <c r="AI49" s="5"/>
      <c r="AJ49" s="5"/>
      <c r="AK49" s="5"/>
      <c r="AL49" s="5"/>
      <c r="AM49" s="5"/>
      <c r="AN49" s="5"/>
      <c r="AO49" s="5"/>
      <c r="AP49" s="5"/>
      <c r="AQ49" s="3"/>
    </row>
    <row r="50" spans="1:43" ht="14.5" x14ac:dyDescent="0.35">
      <c r="A50" s="1281">
        <v>2015</v>
      </c>
      <c r="B50" s="1246" t="s">
        <v>249</v>
      </c>
      <c r="C50" s="1246" t="s">
        <v>58</v>
      </c>
      <c r="D50" s="1234">
        <v>2016</v>
      </c>
      <c r="E50" s="1246" t="s">
        <v>55</v>
      </c>
      <c r="F50" s="1016">
        <v>42278</v>
      </c>
      <c r="G50" s="1016">
        <v>42369</v>
      </c>
      <c r="H50" s="1016">
        <v>42370</v>
      </c>
      <c r="I50" s="1016">
        <v>42460</v>
      </c>
      <c r="J50" s="1016">
        <v>42461</v>
      </c>
      <c r="K50" s="1016">
        <v>42551</v>
      </c>
      <c r="L50" s="1016">
        <v>42552</v>
      </c>
      <c r="M50" s="1016">
        <v>42643</v>
      </c>
      <c r="N50" s="1285"/>
      <c r="O50" s="1272"/>
      <c r="P50" s="1284"/>
      <c r="Q50" s="2"/>
      <c r="U50" s="4"/>
      <c r="V50" s="9"/>
      <c r="W50" s="3"/>
      <c r="X50" s="3"/>
      <c r="Y50" s="3"/>
      <c r="Z50" s="3"/>
      <c r="AA50" s="3"/>
      <c r="AB50" s="98"/>
      <c r="AC50" s="98"/>
      <c r="AD50" s="98"/>
      <c r="AE50" s="5"/>
      <c r="AF50" s="5"/>
      <c r="AG50" s="5"/>
      <c r="AH50" s="5"/>
      <c r="AI50" s="5"/>
      <c r="AJ50" s="5"/>
      <c r="AK50" s="5"/>
      <c r="AL50" s="5"/>
      <c r="AM50" s="5"/>
      <c r="AN50" s="5"/>
      <c r="AO50" s="5"/>
      <c r="AP50" s="5"/>
      <c r="AQ50" s="3"/>
    </row>
    <row r="51" spans="1:43" ht="14.5" x14ac:dyDescent="0.35">
      <c r="A51" s="1280">
        <v>2016</v>
      </c>
      <c r="B51" s="1246" t="s">
        <v>250</v>
      </c>
      <c r="C51" s="1246" t="s">
        <v>55</v>
      </c>
      <c r="D51" s="1234">
        <v>2016</v>
      </c>
      <c r="E51" s="1246" t="s">
        <v>54</v>
      </c>
      <c r="F51" s="1016">
        <v>42552</v>
      </c>
      <c r="G51" s="1016">
        <v>42643</v>
      </c>
      <c r="H51" s="1016">
        <v>42644</v>
      </c>
      <c r="I51" s="1016">
        <v>42735</v>
      </c>
      <c r="J51" s="1016">
        <v>42736</v>
      </c>
      <c r="K51" s="1016">
        <v>42825</v>
      </c>
      <c r="L51" s="1016">
        <v>42826</v>
      </c>
      <c r="M51" s="1016">
        <v>42916</v>
      </c>
      <c r="N51" s="1285"/>
      <c r="O51" s="1272"/>
      <c r="P51" s="1284"/>
      <c r="Q51" s="2"/>
      <c r="U51" s="4"/>
      <c r="V51" s="9"/>
      <c r="W51" s="3"/>
      <c r="X51" s="3"/>
      <c r="Y51" s="3"/>
      <c r="Z51" s="3"/>
      <c r="AA51" s="3"/>
      <c r="AB51" s="98"/>
      <c r="AC51" s="98"/>
      <c r="AD51" s="98"/>
      <c r="AE51" s="5"/>
      <c r="AF51" s="5"/>
      <c r="AG51" s="5"/>
      <c r="AH51" s="5"/>
      <c r="AI51" s="5"/>
      <c r="AJ51" s="5"/>
      <c r="AK51" s="5"/>
      <c r="AL51" s="5"/>
      <c r="AM51" s="5"/>
      <c r="AN51" s="5"/>
      <c r="AO51" s="5"/>
      <c r="AP51" s="5"/>
      <c r="AQ51" s="3"/>
    </row>
    <row r="52" spans="1:43" ht="14.5" x14ac:dyDescent="0.35">
      <c r="A52" s="1280">
        <v>2016</v>
      </c>
      <c r="B52" s="1246" t="s">
        <v>250</v>
      </c>
      <c r="C52" s="1246" t="s">
        <v>58</v>
      </c>
      <c r="D52" s="1234">
        <v>2017</v>
      </c>
      <c r="E52" s="1246" t="s">
        <v>55</v>
      </c>
      <c r="F52" s="1016">
        <v>42644</v>
      </c>
      <c r="G52" s="1016">
        <v>42735</v>
      </c>
      <c r="H52" s="1016">
        <v>42736</v>
      </c>
      <c r="I52" s="1016">
        <v>42825</v>
      </c>
      <c r="J52" s="1016">
        <v>42826</v>
      </c>
      <c r="K52" s="1016">
        <v>42916</v>
      </c>
      <c r="L52" s="1016">
        <v>42917</v>
      </c>
      <c r="M52" s="1016">
        <v>43008</v>
      </c>
      <c r="N52" s="1285"/>
      <c r="O52" s="1272"/>
      <c r="P52" s="1284"/>
      <c r="Q52" s="2"/>
      <c r="U52" s="4"/>
      <c r="V52" s="9"/>
      <c r="W52" s="3"/>
      <c r="X52" s="3"/>
      <c r="Y52" s="3"/>
      <c r="Z52" s="3"/>
      <c r="AA52" s="3"/>
      <c r="AB52" s="98"/>
      <c r="AC52" s="98"/>
      <c r="AD52" s="98"/>
      <c r="AE52" s="5"/>
      <c r="AF52" s="5"/>
      <c r="AG52" s="5"/>
      <c r="AH52" s="5"/>
      <c r="AI52" s="5"/>
      <c r="AJ52" s="5"/>
      <c r="AK52" s="5"/>
      <c r="AL52" s="5"/>
      <c r="AM52" s="5"/>
      <c r="AN52" s="5"/>
      <c r="AO52" s="5"/>
      <c r="AP52" s="5"/>
      <c r="AQ52" s="3"/>
    </row>
    <row r="53" spans="1:43" ht="14.5" x14ac:dyDescent="0.35">
      <c r="A53" s="1280">
        <v>2017</v>
      </c>
      <c r="B53" s="1246" t="s">
        <v>251</v>
      </c>
      <c r="C53" s="1246" t="s">
        <v>55</v>
      </c>
      <c r="D53" s="1234">
        <v>2017</v>
      </c>
      <c r="E53" s="1246" t="s">
        <v>54</v>
      </c>
      <c r="F53" s="1016">
        <v>42917</v>
      </c>
      <c r="G53" s="1016">
        <v>43008</v>
      </c>
      <c r="H53" s="1016">
        <v>43009</v>
      </c>
      <c r="I53" s="1016">
        <v>43100</v>
      </c>
      <c r="J53" s="1016">
        <v>43101</v>
      </c>
      <c r="K53" s="1016">
        <v>43190</v>
      </c>
      <c r="L53" s="1016">
        <v>43191</v>
      </c>
      <c r="M53" s="1016">
        <v>43281</v>
      </c>
      <c r="N53" s="1285"/>
      <c r="O53" s="1272"/>
      <c r="P53" s="1284"/>
      <c r="Q53" s="2"/>
      <c r="U53" s="4"/>
      <c r="V53" s="10"/>
      <c r="W53" s="6"/>
      <c r="X53" s="6"/>
      <c r="Y53" s="3"/>
      <c r="Z53" s="3"/>
      <c r="AA53" s="3"/>
      <c r="AB53" s="98"/>
      <c r="AC53" s="98"/>
      <c r="AD53" s="98"/>
      <c r="AE53" s="3"/>
      <c r="AF53" s="3"/>
      <c r="AG53" s="3"/>
      <c r="AH53" s="3"/>
      <c r="AI53" s="3"/>
      <c r="AJ53" s="3"/>
      <c r="AK53" s="3"/>
      <c r="AL53" s="3"/>
      <c r="AM53" s="3"/>
      <c r="AN53" s="3"/>
      <c r="AO53" s="3"/>
      <c r="AP53" s="3"/>
      <c r="AQ53" s="3"/>
    </row>
    <row r="54" spans="1:43" ht="14.5" x14ac:dyDescent="0.35">
      <c r="A54" s="1280">
        <v>2017</v>
      </c>
      <c r="B54" s="1246" t="s">
        <v>251</v>
      </c>
      <c r="C54" s="1246" t="s">
        <v>58</v>
      </c>
      <c r="D54" s="1282">
        <v>2018</v>
      </c>
      <c r="E54" s="1246" t="s">
        <v>55</v>
      </c>
      <c r="F54" s="1016">
        <v>43009</v>
      </c>
      <c r="G54" s="1016">
        <v>43100</v>
      </c>
      <c r="H54" s="1016">
        <f>Start!$F54+92</f>
        <v>43101</v>
      </c>
      <c r="I54" s="1016">
        <v>43190</v>
      </c>
      <c r="J54" s="1016">
        <v>43191</v>
      </c>
      <c r="K54" s="1016">
        <v>43281</v>
      </c>
      <c r="L54" s="1016">
        <v>43282</v>
      </c>
      <c r="M54" s="1016">
        <v>43373</v>
      </c>
      <c r="N54" s="1285"/>
      <c r="O54" s="1272"/>
      <c r="P54" s="1284"/>
      <c r="Q54" s="2"/>
      <c r="U54" s="4"/>
      <c r="V54" s="10"/>
      <c r="W54" s="6"/>
      <c r="X54" s="6"/>
      <c r="Y54" s="3"/>
      <c r="Z54" s="3"/>
      <c r="AA54" s="3"/>
      <c r="AB54" s="98"/>
      <c r="AC54" s="98"/>
      <c r="AD54" s="98"/>
      <c r="AE54" s="3"/>
      <c r="AF54" s="3"/>
      <c r="AG54" s="3"/>
      <c r="AH54" s="3"/>
      <c r="AI54" s="3"/>
      <c r="AJ54" s="3"/>
      <c r="AK54" s="3"/>
      <c r="AL54" s="3"/>
      <c r="AM54" s="3"/>
      <c r="AN54" s="3"/>
      <c r="AO54" s="3"/>
      <c r="AP54" s="3"/>
      <c r="AQ54" s="3"/>
    </row>
    <row r="55" spans="1:43" ht="14.5" x14ac:dyDescent="0.35">
      <c r="A55" s="1280">
        <v>2018</v>
      </c>
      <c r="B55" s="1246" t="s">
        <v>483</v>
      </c>
      <c r="C55" s="1246" t="s">
        <v>55</v>
      </c>
      <c r="D55" s="1282">
        <v>2018</v>
      </c>
      <c r="E55" s="1246" t="s">
        <v>54</v>
      </c>
      <c r="F55" s="1016">
        <v>43282</v>
      </c>
      <c r="G55" s="1016">
        <v>43373</v>
      </c>
      <c r="H55" s="1016">
        <f>Start!$F55+92</f>
        <v>43374</v>
      </c>
      <c r="I55" s="1016">
        <v>43465</v>
      </c>
      <c r="J55" s="1016">
        <v>43466</v>
      </c>
      <c r="K55" s="1016">
        <v>43555</v>
      </c>
      <c r="L55" s="1016">
        <v>43556</v>
      </c>
      <c r="M55" s="1016">
        <v>43646</v>
      </c>
      <c r="N55" s="1285"/>
      <c r="O55" s="1272"/>
      <c r="P55" s="1284"/>
      <c r="Q55" s="2"/>
      <c r="U55" s="4"/>
      <c r="V55" s="10"/>
      <c r="W55" s="6"/>
      <c r="X55" s="6"/>
      <c r="Y55" s="3"/>
      <c r="Z55" s="3"/>
      <c r="AA55" s="3"/>
      <c r="AB55" s="98"/>
      <c r="AC55" s="98"/>
      <c r="AD55" s="98"/>
      <c r="AE55" s="3"/>
      <c r="AF55" s="3"/>
      <c r="AG55" s="3"/>
      <c r="AH55" s="3"/>
      <c r="AI55" s="3"/>
      <c r="AJ55" s="3"/>
      <c r="AK55" s="3"/>
      <c r="AL55" s="3"/>
      <c r="AM55" s="3"/>
      <c r="AN55" s="3"/>
      <c r="AO55" s="3"/>
      <c r="AP55" s="3"/>
      <c r="AQ55" s="3"/>
    </row>
    <row r="56" spans="1:43" ht="14.5" x14ac:dyDescent="0.35">
      <c r="A56" s="1280">
        <v>2018</v>
      </c>
      <c r="B56" s="1246" t="s">
        <v>483</v>
      </c>
      <c r="C56" s="1246" t="s">
        <v>58</v>
      </c>
      <c r="D56" s="1282">
        <v>2019</v>
      </c>
      <c r="E56" s="1246" t="s">
        <v>55</v>
      </c>
      <c r="F56" s="1016">
        <v>43374</v>
      </c>
      <c r="G56" s="1016">
        <v>43465</v>
      </c>
      <c r="H56" s="1016">
        <f>Start!$F56+92</f>
        <v>43466</v>
      </c>
      <c r="I56" s="1016">
        <v>43555</v>
      </c>
      <c r="J56" s="1016">
        <v>43556</v>
      </c>
      <c r="K56" s="1016">
        <v>43646</v>
      </c>
      <c r="L56" s="1016">
        <v>43647</v>
      </c>
      <c r="M56" s="1016">
        <v>43738</v>
      </c>
      <c r="N56" s="1285"/>
      <c r="O56" s="1272"/>
      <c r="P56" s="1284"/>
      <c r="Q56" s="2"/>
      <c r="U56" s="4"/>
      <c r="V56" s="10"/>
      <c r="W56" s="6"/>
      <c r="X56" s="6"/>
      <c r="Y56" s="3"/>
      <c r="Z56" s="3"/>
      <c r="AA56" s="3"/>
      <c r="AB56" s="98"/>
      <c r="AC56" s="98"/>
      <c r="AD56" s="98"/>
      <c r="AE56" s="3"/>
      <c r="AF56" s="3"/>
      <c r="AG56" s="3"/>
      <c r="AH56" s="3"/>
      <c r="AI56" s="3"/>
      <c r="AJ56" s="3"/>
      <c r="AK56" s="3"/>
      <c r="AL56" s="3"/>
      <c r="AM56" s="3"/>
      <c r="AN56" s="3"/>
      <c r="AO56" s="3"/>
      <c r="AP56" s="3"/>
      <c r="AQ56" s="3"/>
    </row>
    <row r="57" spans="1:43" ht="14.5" x14ac:dyDescent="0.35">
      <c r="A57" s="1280">
        <v>2019</v>
      </c>
      <c r="B57" s="1246" t="s">
        <v>484</v>
      </c>
      <c r="C57" s="1246" t="s">
        <v>55</v>
      </c>
      <c r="D57" s="1282">
        <v>2019</v>
      </c>
      <c r="E57" s="1246" t="s">
        <v>54</v>
      </c>
      <c r="F57" s="1016">
        <v>43647</v>
      </c>
      <c r="G57" s="1016">
        <v>43738</v>
      </c>
      <c r="H57" s="1016">
        <f>Start!$F57+92</f>
        <v>43739</v>
      </c>
      <c r="I57" s="1016">
        <v>43830</v>
      </c>
      <c r="J57" s="1016">
        <v>43831</v>
      </c>
      <c r="K57" s="1016">
        <v>43921</v>
      </c>
      <c r="L57" s="1016">
        <v>43922</v>
      </c>
      <c r="M57" s="1016">
        <v>44012</v>
      </c>
      <c r="N57" s="1285"/>
      <c r="O57" s="1272"/>
      <c r="P57" s="1284"/>
      <c r="Q57" s="2"/>
      <c r="U57" s="4"/>
      <c r="V57" s="10"/>
      <c r="W57" s="6"/>
      <c r="X57" s="6"/>
      <c r="Y57" s="3"/>
      <c r="Z57" s="3"/>
      <c r="AA57" s="3"/>
      <c r="AB57" s="98"/>
      <c r="AC57" s="98"/>
      <c r="AD57" s="98"/>
      <c r="AE57" s="3"/>
      <c r="AF57" s="3"/>
      <c r="AG57" s="3"/>
      <c r="AH57" s="3"/>
      <c r="AI57" s="3"/>
      <c r="AJ57" s="3"/>
      <c r="AK57" s="3"/>
      <c r="AL57" s="3"/>
      <c r="AM57" s="3"/>
      <c r="AN57" s="3"/>
      <c r="AO57" s="3"/>
      <c r="AP57" s="3"/>
      <c r="AQ57" s="3"/>
    </row>
    <row r="58" spans="1:43" ht="14.5" x14ac:dyDescent="0.35">
      <c r="A58" s="1280">
        <v>2019</v>
      </c>
      <c r="B58" s="1246" t="s">
        <v>484</v>
      </c>
      <c r="C58" s="1246" t="s">
        <v>58</v>
      </c>
      <c r="D58" s="1282">
        <v>2020</v>
      </c>
      <c r="E58" s="1246" t="s">
        <v>55</v>
      </c>
      <c r="F58" s="1016">
        <v>43739</v>
      </c>
      <c r="G58" s="1016">
        <v>43830</v>
      </c>
      <c r="H58" s="1016">
        <f>Start!$F58+92</f>
        <v>43831</v>
      </c>
      <c r="I58" s="1016">
        <v>43921</v>
      </c>
      <c r="J58" s="1016">
        <v>43922</v>
      </c>
      <c r="K58" s="1016">
        <v>44012</v>
      </c>
      <c r="L58" s="1016">
        <v>44013</v>
      </c>
      <c r="M58" s="1016">
        <v>44104</v>
      </c>
      <c r="N58" s="1285"/>
      <c r="O58" s="1272"/>
      <c r="P58" s="1284"/>
      <c r="Q58" s="2"/>
      <c r="U58" s="4"/>
      <c r="V58" s="10"/>
      <c r="W58" s="6"/>
      <c r="X58" s="6"/>
      <c r="Y58" s="3"/>
      <c r="Z58" s="3"/>
      <c r="AA58" s="3"/>
      <c r="AB58" s="98"/>
      <c r="AC58" s="98"/>
      <c r="AD58" s="98"/>
      <c r="AE58" s="3"/>
      <c r="AF58" s="3"/>
      <c r="AG58" s="3"/>
      <c r="AH58" s="3"/>
      <c r="AI58" s="3"/>
      <c r="AJ58" s="3"/>
      <c r="AK58" s="3"/>
      <c r="AL58" s="3"/>
      <c r="AM58" s="3"/>
      <c r="AN58" s="3"/>
      <c r="AO58" s="3"/>
      <c r="AP58" s="3"/>
      <c r="AQ58" s="3"/>
    </row>
    <row r="59" spans="1:43" ht="14.5" x14ac:dyDescent="0.35">
      <c r="A59" s="1280">
        <v>2020</v>
      </c>
      <c r="B59" s="1246" t="s">
        <v>485</v>
      </c>
      <c r="C59" s="1246" t="s">
        <v>55</v>
      </c>
      <c r="D59" s="1282">
        <v>2020</v>
      </c>
      <c r="E59" s="1246" t="s">
        <v>54</v>
      </c>
      <c r="F59" s="1016">
        <v>44013</v>
      </c>
      <c r="G59" s="1016">
        <v>44104</v>
      </c>
      <c r="H59" s="1016">
        <f>Start!$F59+92</f>
        <v>44105</v>
      </c>
      <c r="I59" s="1016">
        <v>44196</v>
      </c>
      <c r="J59" s="1016">
        <v>44197</v>
      </c>
      <c r="K59" s="1016">
        <v>44286</v>
      </c>
      <c r="L59" s="1016">
        <v>44287</v>
      </c>
      <c r="M59" s="1016">
        <v>44377</v>
      </c>
      <c r="N59" s="1285"/>
      <c r="O59" s="1272"/>
      <c r="P59" s="1284"/>
      <c r="Q59" s="2"/>
      <c r="U59" s="4" t="s">
        <v>0</v>
      </c>
      <c r="V59" s="10"/>
      <c r="W59" s="6"/>
      <c r="X59" s="6"/>
      <c r="Y59" s="3"/>
      <c r="Z59" s="3"/>
      <c r="AA59" s="3"/>
      <c r="AB59" s="98"/>
      <c r="AC59" s="98"/>
      <c r="AD59" s="98"/>
      <c r="AE59" s="3"/>
      <c r="AF59" s="3"/>
      <c r="AG59" s="3"/>
      <c r="AH59" s="3"/>
      <c r="AI59" s="3"/>
      <c r="AJ59" s="3"/>
      <c r="AK59" s="3"/>
      <c r="AL59" s="3"/>
      <c r="AM59" s="3"/>
      <c r="AN59" s="3"/>
      <c r="AO59" s="3"/>
      <c r="AP59" s="3"/>
      <c r="AQ59" s="3"/>
    </row>
    <row r="60" spans="1:43" ht="14.5" x14ac:dyDescent="0.35">
      <c r="A60" s="1280">
        <v>2020</v>
      </c>
      <c r="B60" s="1246" t="s">
        <v>485</v>
      </c>
      <c r="C60" s="1246" t="s">
        <v>58</v>
      </c>
      <c r="D60" s="1282">
        <v>2021</v>
      </c>
      <c r="E60" s="1246" t="s">
        <v>55</v>
      </c>
      <c r="F60" s="1016">
        <v>44105</v>
      </c>
      <c r="G60" s="1016">
        <v>44196</v>
      </c>
      <c r="H60" s="1016">
        <f>Start!$F60+92</f>
        <v>44197</v>
      </c>
      <c r="I60" s="1016">
        <v>44286</v>
      </c>
      <c r="J60" s="1016">
        <v>44287</v>
      </c>
      <c r="K60" s="1016">
        <v>44377</v>
      </c>
      <c r="L60" s="1016">
        <v>44378</v>
      </c>
      <c r="M60" s="1016">
        <v>44469</v>
      </c>
      <c r="N60" s="1285"/>
      <c r="O60" s="1272"/>
      <c r="P60" s="1284"/>
      <c r="Q60" s="2"/>
      <c r="U60" s="4"/>
      <c r="V60" s="10"/>
      <c r="W60" s="6"/>
      <c r="X60" s="6"/>
      <c r="Y60" s="3"/>
      <c r="Z60" s="3"/>
      <c r="AA60" s="3"/>
      <c r="AB60" s="98"/>
      <c r="AC60" s="98"/>
      <c r="AD60" s="98"/>
      <c r="AE60" s="3"/>
      <c r="AF60" s="3"/>
      <c r="AG60" s="3"/>
      <c r="AH60" s="3"/>
      <c r="AI60" s="3"/>
      <c r="AJ60" s="3"/>
      <c r="AK60" s="3"/>
      <c r="AL60" s="3"/>
      <c r="AM60" s="3"/>
      <c r="AN60" s="3"/>
      <c r="AO60" s="3"/>
      <c r="AP60" s="3"/>
      <c r="AQ60" s="3"/>
    </row>
    <row r="61" spans="1:43" ht="14.5" x14ac:dyDescent="0.35">
      <c r="A61" s="1280">
        <v>2021</v>
      </c>
      <c r="B61" s="1246" t="s">
        <v>486</v>
      </c>
      <c r="C61" s="1246" t="s">
        <v>55</v>
      </c>
      <c r="D61" s="1282">
        <v>2021</v>
      </c>
      <c r="E61" s="1246" t="s">
        <v>54</v>
      </c>
      <c r="F61" s="1016">
        <v>44378</v>
      </c>
      <c r="G61" s="1016">
        <v>44469</v>
      </c>
      <c r="H61" s="1016">
        <f>Start!$F61+92</f>
        <v>44470</v>
      </c>
      <c r="I61" s="1016">
        <v>44561</v>
      </c>
      <c r="J61" s="1016">
        <v>44562</v>
      </c>
      <c r="K61" s="1016">
        <v>44651</v>
      </c>
      <c r="L61" s="1016">
        <v>44652</v>
      </c>
      <c r="M61" s="1016">
        <v>44742</v>
      </c>
      <c r="N61" s="1285"/>
      <c r="O61" s="1272"/>
      <c r="P61" s="1284"/>
      <c r="Q61" s="2"/>
      <c r="U61" s="4"/>
      <c r="V61" s="10"/>
      <c r="W61" s="6"/>
      <c r="X61" s="6"/>
      <c r="Y61" s="3"/>
      <c r="Z61" s="3"/>
      <c r="AA61" s="3"/>
      <c r="AB61" s="98"/>
      <c r="AC61" s="98"/>
      <c r="AD61" s="98"/>
      <c r="AE61" s="3"/>
      <c r="AF61" s="3"/>
      <c r="AG61" s="3"/>
      <c r="AH61" s="3"/>
      <c r="AI61" s="3"/>
      <c r="AJ61" s="3"/>
      <c r="AK61" s="3"/>
      <c r="AL61" s="3"/>
      <c r="AM61" s="3"/>
      <c r="AN61" s="3"/>
      <c r="AO61" s="3"/>
      <c r="AP61" s="3"/>
      <c r="AQ61" s="3"/>
    </row>
    <row r="62" spans="1:43" ht="14.5" x14ac:dyDescent="0.35">
      <c r="A62" s="1280">
        <v>2021</v>
      </c>
      <c r="B62" s="1246" t="s">
        <v>486</v>
      </c>
      <c r="C62" s="1246" t="s">
        <v>58</v>
      </c>
      <c r="D62" s="1234">
        <v>2022</v>
      </c>
      <c r="E62" s="1246" t="s">
        <v>55</v>
      </c>
      <c r="F62" s="1016">
        <v>44470</v>
      </c>
      <c r="G62" s="1016">
        <v>44561</v>
      </c>
      <c r="H62" s="1016">
        <f>Start!$F62+92</f>
        <v>44562</v>
      </c>
      <c r="I62" s="1016">
        <v>44651</v>
      </c>
      <c r="J62" s="1016">
        <v>44652</v>
      </c>
      <c r="K62" s="1016">
        <v>44742</v>
      </c>
      <c r="L62" s="1016">
        <v>44743</v>
      </c>
      <c r="M62" s="1016">
        <v>44834</v>
      </c>
      <c r="N62" s="1285"/>
      <c r="O62" s="1272"/>
      <c r="P62" s="1284"/>
      <c r="Q62" s="2"/>
      <c r="U62" s="4"/>
      <c r="V62" s="10"/>
      <c r="W62" s="6"/>
      <c r="X62" s="6"/>
      <c r="Y62" s="3"/>
      <c r="Z62" s="3"/>
      <c r="AA62" s="3"/>
      <c r="AB62" s="98"/>
      <c r="AC62" s="98"/>
      <c r="AD62" s="98"/>
      <c r="AE62" s="3"/>
      <c r="AF62" s="3"/>
      <c r="AG62" s="3"/>
      <c r="AH62" s="3"/>
      <c r="AI62" s="3"/>
      <c r="AJ62" s="3"/>
      <c r="AK62" s="3"/>
      <c r="AL62" s="3"/>
      <c r="AM62" s="3"/>
      <c r="AN62" s="3"/>
      <c r="AO62" s="3"/>
      <c r="AP62" s="3"/>
      <c r="AQ62" s="3"/>
    </row>
    <row r="63" spans="1:43" ht="14.5" x14ac:dyDescent="0.35">
      <c r="A63" s="1283">
        <v>2022</v>
      </c>
      <c r="B63" s="1284" t="s">
        <v>794</v>
      </c>
      <c r="C63" s="1246" t="s">
        <v>55</v>
      </c>
      <c r="D63" s="1272">
        <v>2022</v>
      </c>
      <c r="E63" s="1246" t="s">
        <v>54</v>
      </c>
      <c r="F63" s="1016">
        <v>44743</v>
      </c>
      <c r="G63" s="1016">
        <v>44834</v>
      </c>
      <c r="H63" s="1016">
        <f>Start!$F63+92</f>
        <v>44835</v>
      </c>
      <c r="I63" s="1016">
        <v>44926</v>
      </c>
      <c r="J63" s="1016">
        <v>44927</v>
      </c>
      <c r="K63" s="1016">
        <v>45016</v>
      </c>
      <c r="L63" s="1016">
        <v>45017</v>
      </c>
      <c r="M63" s="1016">
        <v>45107</v>
      </c>
      <c r="N63" s="1285"/>
      <c r="O63" s="1272"/>
      <c r="P63" s="1284"/>
      <c r="Q63" s="2"/>
      <c r="U63" s="4"/>
      <c r="V63" s="10"/>
      <c r="W63" s="6"/>
      <c r="X63" s="6"/>
      <c r="Y63" s="3"/>
      <c r="Z63" s="3"/>
      <c r="AA63" s="3"/>
      <c r="AB63" s="98"/>
      <c r="AC63" s="98"/>
      <c r="AD63" s="98"/>
      <c r="AE63" s="3"/>
      <c r="AF63" s="3"/>
      <c r="AG63" s="3"/>
      <c r="AH63" s="3"/>
      <c r="AI63" s="3"/>
      <c r="AJ63" s="3"/>
      <c r="AK63" s="3"/>
      <c r="AL63" s="3"/>
      <c r="AM63" s="3"/>
      <c r="AN63" s="3"/>
      <c r="AO63" s="3"/>
      <c r="AP63" s="3"/>
      <c r="AQ63" s="3"/>
    </row>
    <row r="64" spans="1:43" ht="14.5" x14ac:dyDescent="0.35">
      <c r="A64" s="1283">
        <v>2022</v>
      </c>
      <c r="B64" s="1284" t="s">
        <v>794</v>
      </c>
      <c r="C64" s="1246" t="s">
        <v>58</v>
      </c>
      <c r="D64" s="1272">
        <v>2023</v>
      </c>
      <c r="E64" s="1246" t="s">
        <v>55</v>
      </c>
      <c r="F64" s="1016">
        <v>44835</v>
      </c>
      <c r="G64" s="1016">
        <v>44926</v>
      </c>
      <c r="H64" s="1016">
        <f>Start!$F64+92</f>
        <v>44927</v>
      </c>
      <c r="I64" s="1016">
        <v>45016</v>
      </c>
      <c r="J64" s="1016">
        <v>45017</v>
      </c>
      <c r="K64" s="1016">
        <v>45107</v>
      </c>
      <c r="L64" s="1016">
        <v>45108</v>
      </c>
      <c r="M64" s="1016">
        <v>45199</v>
      </c>
      <c r="N64" s="1285"/>
      <c r="O64" s="1272"/>
      <c r="P64" s="1284"/>
      <c r="Q64" s="2"/>
      <c r="U64" s="4"/>
      <c r="V64" s="10"/>
      <c r="W64" s="6"/>
      <c r="X64" s="6"/>
      <c r="Y64" s="3"/>
      <c r="Z64" s="3"/>
      <c r="AA64" s="3"/>
      <c r="AB64" s="98"/>
      <c r="AC64" s="98"/>
      <c r="AD64" s="98"/>
      <c r="AE64" s="3"/>
      <c r="AF64" s="3"/>
      <c r="AG64" s="3"/>
      <c r="AH64" s="3"/>
      <c r="AI64" s="3"/>
      <c r="AJ64" s="3"/>
      <c r="AK64" s="3"/>
      <c r="AL64" s="3"/>
      <c r="AM64" s="3"/>
      <c r="AN64" s="3"/>
      <c r="AO64" s="3"/>
      <c r="AP64" s="3"/>
      <c r="AQ64" s="3"/>
    </row>
    <row r="65" spans="1:43" ht="14.5" x14ac:dyDescent="0.35">
      <c r="A65" s="1283">
        <v>2023</v>
      </c>
      <c r="B65" s="1284" t="s">
        <v>796</v>
      </c>
      <c r="C65" s="1246" t="s">
        <v>55</v>
      </c>
      <c r="D65" s="1272">
        <v>2023</v>
      </c>
      <c r="E65" s="1246" t="s">
        <v>54</v>
      </c>
      <c r="F65" s="1016">
        <v>45108</v>
      </c>
      <c r="G65" s="1016">
        <v>45199</v>
      </c>
      <c r="H65" s="1016">
        <f>Start!$F65+92</f>
        <v>45200</v>
      </c>
      <c r="I65" s="1016">
        <v>45291</v>
      </c>
      <c r="J65" s="1016">
        <v>45292</v>
      </c>
      <c r="K65" s="1016">
        <v>45382</v>
      </c>
      <c r="L65" s="1016">
        <v>45383</v>
      </c>
      <c r="M65" s="1016">
        <v>45473</v>
      </c>
      <c r="N65" s="1285"/>
      <c r="O65" s="1272"/>
      <c r="P65" s="1284"/>
      <c r="Q65" s="2"/>
      <c r="U65" s="4"/>
      <c r="V65" s="10"/>
      <c r="W65" s="6"/>
      <c r="X65" s="6"/>
      <c r="Y65" s="3"/>
      <c r="Z65" s="3"/>
      <c r="AA65" s="3"/>
      <c r="AB65" s="98"/>
      <c r="AC65" s="98"/>
      <c r="AD65" s="98"/>
      <c r="AE65" s="3"/>
      <c r="AF65" s="3"/>
      <c r="AG65" s="3"/>
      <c r="AH65" s="3"/>
      <c r="AI65" s="3"/>
      <c r="AJ65" s="3"/>
      <c r="AK65" s="3"/>
      <c r="AL65" s="3"/>
      <c r="AM65" s="3"/>
      <c r="AN65" s="3"/>
      <c r="AO65" s="3"/>
      <c r="AP65" s="3"/>
      <c r="AQ65" s="3"/>
    </row>
    <row r="66" spans="1:43" ht="14.5" x14ac:dyDescent="0.35">
      <c r="A66" s="1283">
        <v>2023</v>
      </c>
      <c r="B66" s="1284" t="s">
        <v>796</v>
      </c>
      <c r="C66" s="1246" t="s">
        <v>58</v>
      </c>
      <c r="D66" s="1272">
        <v>2024</v>
      </c>
      <c r="E66" s="1246" t="s">
        <v>55</v>
      </c>
      <c r="F66" s="1016">
        <v>45200</v>
      </c>
      <c r="G66" s="1016">
        <v>45291</v>
      </c>
      <c r="H66" s="1016">
        <f>Start!$F66+92</f>
        <v>45292</v>
      </c>
      <c r="I66" s="1016">
        <v>45382</v>
      </c>
      <c r="J66" s="1016">
        <v>45383</v>
      </c>
      <c r="K66" s="1016">
        <v>45473</v>
      </c>
      <c r="L66" s="1016">
        <v>45474</v>
      </c>
      <c r="M66" s="1016">
        <v>45930</v>
      </c>
      <c r="N66" s="1285"/>
      <c r="O66" s="1272"/>
      <c r="P66" s="1284"/>
      <c r="Q66" s="2"/>
      <c r="U66" s="4"/>
      <c r="V66" s="10"/>
      <c r="W66" s="6"/>
      <c r="X66" s="6"/>
      <c r="Y66" s="3"/>
      <c r="Z66" s="3"/>
      <c r="AA66" s="3"/>
      <c r="AB66" s="98"/>
      <c r="AC66" s="98"/>
      <c r="AD66" s="98"/>
      <c r="AE66" s="3"/>
      <c r="AF66" s="3"/>
      <c r="AG66" s="3"/>
      <c r="AH66" s="3"/>
      <c r="AI66" s="3"/>
      <c r="AJ66" s="3"/>
      <c r="AK66" s="3"/>
      <c r="AL66" s="3"/>
      <c r="AM66" s="3"/>
      <c r="AN66" s="3"/>
      <c r="AO66" s="3"/>
      <c r="AP66" s="3"/>
      <c r="AQ66" s="3"/>
    </row>
    <row r="67" spans="1:43" ht="14.5" x14ac:dyDescent="0.35">
      <c r="A67" s="1283">
        <v>2024</v>
      </c>
      <c r="B67" s="1284" t="s">
        <v>795</v>
      </c>
      <c r="C67" s="1246" t="s">
        <v>55</v>
      </c>
      <c r="D67" s="1272">
        <v>2024</v>
      </c>
      <c r="E67" s="1246" t="s">
        <v>54</v>
      </c>
      <c r="F67" s="1016">
        <v>45474</v>
      </c>
      <c r="G67" s="1016">
        <v>45565</v>
      </c>
      <c r="H67" s="1016">
        <f>Start!$F67+92</f>
        <v>45566</v>
      </c>
      <c r="I67" s="1016">
        <v>45657</v>
      </c>
      <c r="J67" s="1016">
        <v>45658</v>
      </c>
      <c r="K67" s="1016">
        <v>45747</v>
      </c>
      <c r="L67" s="1016">
        <v>45748</v>
      </c>
      <c r="M67" s="1016">
        <v>45838</v>
      </c>
      <c r="N67" s="1285"/>
      <c r="O67" s="1272"/>
      <c r="P67" s="1284"/>
      <c r="Q67" s="2"/>
      <c r="U67" s="4"/>
      <c r="V67" s="10"/>
      <c r="W67" s="6"/>
      <c r="X67" s="6"/>
      <c r="Y67" s="3"/>
      <c r="Z67" s="3"/>
      <c r="AA67" s="3"/>
      <c r="AB67" s="98"/>
      <c r="AC67" s="98"/>
      <c r="AD67" s="98"/>
      <c r="AE67" s="3"/>
      <c r="AF67" s="3"/>
      <c r="AG67" s="3"/>
      <c r="AH67" s="3"/>
      <c r="AI67" s="3"/>
      <c r="AJ67" s="3"/>
      <c r="AK67" s="3"/>
      <c r="AL67" s="3"/>
      <c r="AM67" s="3"/>
      <c r="AN67" s="3"/>
      <c r="AO67" s="3"/>
      <c r="AP67" s="3"/>
      <c r="AQ67" s="3"/>
    </row>
    <row r="68" spans="1:43" ht="14.5" x14ac:dyDescent="0.35">
      <c r="A68" s="1283">
        <v>2024</v>
      </c>
      <c r="B68" s="1284" t="s">
        <v>795</v>
      </c>
      <c r="C68" s="1246" t="s">
        <v>58</v>
      </c>
      <c r="D68" s="1272">
        <v>2025</v>
      </c>
      <c r="E68" s="1246" t="s">
        <v>55</v>
      </c>
      <c r="F68" s="1016">
        <v>45566</v>
      </c>
      <c r="G68" s="1016">
        <v>45657</v>
      </c>
      <c r="H68" s="1016">
        <f>Start!$F68+92</f>
        <v>45658</v>
      </c>
      <c r="I68" s="1016">
        <v>45747</v>
      </c>
      <c r="J68" s="1016">
        <v>45748</v>
      </c>
      <c r="K68" s="1016">
        <v>45838</v>
      </c>
      <c r="L68" s="1016">
        <v>45839</v>
      </c>
      <c r="M68" s="1016">
        <v>46295</v>
      </c>
      <c r="N68" s="1285"/>
      <c r="O68" s="1272"/>
      <c r="P68" s="1284"/>
      <c r="Q68" s="2"/>
      <c r="U68" s="4"/>
      <c r="V68" s="10"/>
      <c r="W68" s="6"/>
      <c r="X68" s="6"/>
      <c r="Y68" s="3"/>
      <c r="Z68" s="3"/>
      <c r="AA68" s="3"/>
      <c r="AB68" s="98"/>
      <c r="AC68" s="98"/>
      <c r="AD68" s="98"/>
      <c r="AE68" s="3"/>
      <c r="AF68" s="3"/>
      <c r="AG68" s="3"/>
      <c r="AH68" s="3"/>
      <c r="AI68" s="3"/>
      <c r="AJ68" s="3"/>
      <c r="AK68" s="3"/>
      <c r="AL68" s="3"/>
      <c r="AM68" s="3"/>
      <c r="AN68" s="3"/>
      <c r="AO68" s="3"/>
      <c r="AP68" s="3"/>
      <c r="AQ68" s="3"/>
    </row>
    <row r="69" spans="1:43" ht="14.5" x14ac:dyDescent="0.35">
      <c r="A69" s="1283">
        <v>2025</v>
      </c>
      <c r="B69" s="1284" t="s">
        <v>797</v>
      </c>
      <c r="C69" s="1284" t="s">
        <v>55</v>
      </c>
      <c r="D69" s="1272">
        <v>2025</v>
      </c>
      <c r="E69" s="1246" t="s">
        <v>54</v>
      </c>
      <c r="F69" s="1016">
        <v>45839</v>
      </c>
      <c r="G69" s="1016">
        <v>45930</v>
      </c>
      <c r="H69" s="1016">
        <f>Start!$F69+92</f>
        <v>45931</v>
      </c>
      <c r="I69" s="1016">
        <v>46387</v>
      </c>
      <c r="J69" s="1016">
        <v>46023</v>
      </c>
      <c r="K69" s="1243">
        <v>46112</v>
      </c>
      <c r="L69" s="1243">
        <v>46113</v>
      </c>
      <c r="M69" s="1243">
        <v>46203</v>
      </c>
      <c r="N69" s="1285"/>
      <c r="O69" s="1272"/>
      <c r="P69" s="1284"/>
      <c r="Q69" s="2"/>
      <c r="U69" s="4"/>
      <c r="V69" s="10"/>
      <c r="W69" s="6"/>
      <c r="X69" s="6"/>
      <c r="Y69" s="3"/>
      <c r="Z69" s="3"/>
      <c r="AA69" s="3"/>
      <c r="AB69" s="98"/>
      <c r="AC69" s="98"/>
      <c r="AD69" s="98"/>
      <c r="AE69" s="3"/>
      <c r="AF69" s="3"/>
      <c r="AG69" s="3"/>
      <c r="AH69" s="3"/>
      <c r="AI69" s="3"/>
      <c r="AJ69" s="3"/>
      <c r="AK69" s="3"/>
      <c r="AL69" s="3"/>
      <c r="AM69" s="3"/>
      <c r="AN69" s="3"/>
      <c r="AO69" s="3"/>
      <c r="AP69" s="3"/>
      <c r="AQ69" s="3"/>
    </row>
    <row r="70" spans="1:43" ht="14.5" x14ac:dyDescent="0.35">
      <c r="A70" s="1283"/>
      <c r="B70" s="1284"/>
      <c r="C70" s="1284"/>
      <c r="D70" s="1272"/>
      <c r="E70" s="1284"/>
      <c r="F70" s="1243"/>
      <c r="G70" s="1243"/>
      <c r="H70" s="1243"/>
      <c r="I70" s="1243"/>
      <c r="J70" s="1243"/>
      <c r="K70" s="1243"/>
      <c r="L70" s="1243"/>
      <c r="M70" s="1243"/>
      <c r="N70" s="1285"/>
      <c r="O70" s="1272"/>
      <c r="P70" s="1284"/>
      <c r="Q70" s="2"/>
      <c r="U70" s="4"/>
      <c r="V70" s="10"/>
      <c r="W70" s="6"/>
      <c r="X70" s="6"/>
      <c r="Y70" s="3"/>
      <c r="Z70" s="3"/>
      <c r="AA70" s="3"/>
      <c r="AB70" s="98"/>
      <c r="AC70" s="98"/>
      <c r="AD70" s="98"/>
      <c r="AE70" s="3"/>
      <c r="AF70" s="3"/>
      <c r="AG70" s="3"/>
      <c r="AH70" s="3"/>
      <c r="AI70" s="3"/>
      <c r="AJ70" s="3"/>
      <c r="AK70" s="3"/>
      <c r="AL70" s="3"/>
      <c r="AM70" s="3"/>
      <c r="AN70" s="3"/>
      <c r="AO70" s="3"/>
      <c r="AP70" s="3"/>
      <c r="AQ70" s="3"/>
    </row>
    <row r="71" spans="1:43" ht="14.25" customHeight="1" x14ac:dyDescent="0.35">
      <c r="A71" s="1283"/>
      <c r="B71" s="1284"/>
      <c r="C71" s="1284"/>
      <c r="D71" s="1272"/>
      <c r="E71" s="1284"/>
      <c r="F71" s="1243"/>
      <c r="G71" s="1243"/>
      <c r="H71" s="1243"/>
      <c r="I71" s="1243"/>
      <c r="J71" s="1243"/>
      <c r="K71" s="1243"/>
      <c r="L71" s="1243"/>
      <c r="M71" s="1243"/>
      <c r="N71" s="1285"/>
      <c r="O71" s="1272"/>
      <c r="P71" s="1284"/>
      <c r="Q71" s="2"/>
      <c r="U71" s="4"/>
      <c r="V71" s="10"/>
      <c r="W71" s="6"/>
      <c r="X71" s="6"/>
      <c r="Y71" s="3"/>
      <c r="Z71" s="3"/>
      <c r="AA71" s="3"/>
      <c r="AB71" s="98"/>
      <c r="AC71" s="98"/>
      <c r="AD71" s="98"/>
      <c r="AE71" s="3"/>
      <c r="AF71" s="3"/>
      <c r="AG71" s="3"/>
      <c r="AH71" s="3"/>
      <c r="AI71" s="3"/>
      <c r="AJ71" s="3"/>
      <c r="AK71" s="3"/>
      <c r="AL71" s="3"/>
      <c r="AM71" s="3"/>
      <c r="AN71" s="3"/>
      <c r="AO71" s="3"/>
      <c r="AP71" s="3"/>
      <c r="AQ71" s="3"/>
    </row>
    <row r="72" spans="1:43" ht="14.25" customHeight="1" x14ac:dyDescent="0.35">
      <c r="A72" s="1283"/>
      <c r="B72" s="1284"/>
      <c r="C72" s="1284"/>
      <c r="D72" s="1272"/>
      <c r="E72" s="1284"/>
      <c r="F72" s="1243"/>
      <c r="G72" s="1243"/>
      <c r="H72" s="1243"/>
      <c r="I72" s="1243"/>
      <c r="J72" s="1243"/>
      <c r="K72" s="1243"/>
      <c r="L72" s="1243"/>
      <c r="M72" s="1243"/>
      <c r="N72" s="1285"/>
      <c r="O72" s="1272"/>
      <c r="P72" s="1284"/>
      <c r="Q72" s="2"/>
      <c r="U72" s="4"/>
      <c r="V72" s="10"/>
      <c r="W72" s="6"/>
      <c r="X72" s="6"/>
      <c r="Y72" s="3"/>
      <c r="Z72" s="3"/>
      <c r="AA72" s="3"/>
      <c r="AB72" s="98"/>
      <c r="AC72" s="98"/>
      <c r="AD72" s="98"/>
      <c r="AE72" s="3"/>
      <c r="AF72" s="3"/>
      <c r="AG72" s="3"/>
      <c r="AH72" s="3"/>
      <c r="AI72" s="3"/>
      <c r="AJ72" s="3"/>
      <c r="AK72" s="3"/>
      <c r="AL72" s="3"/>
      <c r="AM72" s="3"/>
      <c r="AN72" s="3"/>
      <c r="AO72" s="3"/>
      <c r="AP72" s="3"/>
      <c r="AQ72" s="3"/>
    </row>
    <row r="73" spans="1:43" ht="14.25" customHeight="1" x14ac:dyDescent="0.35">
      <c r="A73" s="1240"/>
      <c r="B73" s="1140"/>
      <c r="C73" s="1140"/>
      <c r="D73" s="1241"/>
      <c r="E73" s="1140"/>
      <c r="F73" s="1243"/>
      <c r="G73" s="1242"/>
      <c r="H73" s="1243"/>
      <c r="I73" s="1242"/>
      <c r="J73" s="1242"/>
      <c r="K73" s="1242"/>
      <c r="L73" s="1243"/>
      <c r="M73" s="1242"/>
      <c r="N73" s="1244"/>
      <c r="O73" s="1241"/>
      <c r="P73" s="1140"/>
      <c r="Q73" s="2"/>
      <c r="U73" s="4"/>
      <c r="V73" s="10"/>
      <c r="W73" s="6"/>
      <c r="X73" s="6"/>
      <c r="Y73" s="3"/>
      <c r="Z73" s="3"/>
      <c r="AA73" s="3"/>
      <c r="AB73" s="98"/>
      <c r="AC73" s="98"/>
      <c r="AD73" s="98"/>
      <c r="AE73" s="3"/>
      <c r="AF73" s="3"/>
      <c r="AG73" s="3"/>
      <c r="AH73" s="3"/>
      <c r="AI73" s="3"/>
      <c r="AJ73" s="3"/>
      <c r="AK73" s="3"/>
      <c r="AL73" s="3"/>
      <c r="AM73" s="3"/>
      <c r="AN73" s="3"/>
      <c r="AO73" s="3"/>
      <c r="AP73" s="3"/>
      <c r="AQ73" s="3"/>
    </row>
    <row r="74" spans="1:43" ht="14.25" customHeight="1" x14ac:dyDescent="0.35">
      <c r="A74" s="1240"/>
      <c r="B74" s="1140"/>
      <c r="C74" s="1140"/>
      <c r="D74" s="1241"/>
      <c r="E74" s="1140"/>
      <c r="F74" s="1243"/>
      <c r="G74" s="1242"/>
      <c r="H74" s="1243"/>
      <c r="I74" s="1242"/>
      <c r="J74" s="1242"/>
      <c r="K74" s="1242"/>
      <c r="L74" s="1243"/>
      <c r="M74" s="1242"/>
      <c r="N74" s="1244"/>
      <c r="O74" s="1241"/>
      <c r="P74" s="1140"/>
      <c r="Q74" s="2"/>
      <c r="U74" s="4"/>
      <c r="V74" s="10"/>
      <c r="W74" s="6"/>
      <c r="X74" s="6"/>
      <c r="Y74" s="3"/>
      <c r="Z74" s="3"/>
      <c r="AA74" s="3"/>
      <c r="AB74" s="98"/>
      <c r="AC74" s="98"/>
      <c r="AD74" s="98"/>
      <c r="AE74" s="3"/>
      <c r="AF74" s="3"/>
      <c r="AG74" s="3"/>
      <c r="AH74" s="3"/>
      <c r="AI74" s="3"/>
      <c r="AJ74" s="3"/>
      <c r="AK74" s="3"/>
      <c r="AL74" s="3"/>
      <c r="AM74" s="3"/>
      <c r="AN74" s="3"/>
      <c r="AO74" s="3"/>
      <c r="AP74" s="3"/>
      <c r="AQ74" s="3"/>
    </row>
    <row r="75" spans="1:43" ht="14.5" x14ac:dyDescent="0.35">
      <c r="A75" s="1240"/>
      <c r="B75" s="1140"/>
      <c r="C75" s="1140"/>
      <c r="D75" s="1241"/>
      <c r="E75" s="1140"/>
      <c r="F75" s="1243"/>
      <c r="G75" s="1242"/>
      <c r="H75" s="1243"/>
      <c r="I75" s="1242"/>
      <c r="J75" s="1242"/>
      <c r="K75" s="1242"/>
      <c r="L75" s="1243"/>
      <c r="M75" s="1242"/>
      <c r="N75" s="1244"/>
      <c r="O75" s="1241"/>
      <c r="P75" s="1140"/>
      <c r="Q75" s="2"/>
      <c r="U75" s="4"/>
      <c r="V75" s="10"/>
      <c r="W75" s="6"/>
      <c r="X75" s="6"/>
      <c r="Y75" s="3"/>
      <c r="Z75" s="3"/>
      <c r="AA75" s="3"/>
      <c r="AB75" s="98"/>
      <c r="AC75" s="98"/>
      <c r="AD75" s="98"/>
      <c r="AE75" s="3"/>
      <c r="AF75" s="3"/>
      <c r="AG75" s="3"/>
      <c r="AH75" s="3"/>
      <c r="AI75" s="3"/>
      <c r="AJ75" s="3"/>
      <c r="AK75" s="3"/>
      <c r="AL75" s="3"/>
      <c r="AM75" s="3"/>
      <c r="AN75" s="3"/>
      <c r="AO75" s="3"/>
      <c r="AP75" s="3"/>
      <c r="AQ75" s="3"/>
    </row>
    <row r="76" spans="1:43" ht="14.5" x14ac:dyDescent="0.35">
      <c r="A76" s="1240"/>
      <c r="B76" s="1140"/>
      <c r="C76" s="1140"/>
      <c r="D76" s="1241"/>
      <c r="E76" s="1140"/>
      <c r="F76" s="1243"/>
      <c r="G76" s="1242"/>
      <c r="H76" s="1243"/>
      <c r="I76" s="1242"/>
      <c r="J76" s="1242"/>
      <c r="K76" s="1242"/>
      <c r="L76" s="1243"/>
      <c r="M76" s="1242"/>
      <c r="N76" s="1244"/>
      <c r="O76" s="1241"/>
      <c r="P76" s="1140"/>
      <c r="Q76" s="2"/>
      <c r="U76" s="4"/>
      <c r="V76" s="10"/>
      <c r="W76" s="6"/>
      <c r="X76" s="6"/>
      <c r="Y76" s="3"/>
      <c r="Z76" s="3"/>
      <c r="AA76" s="3"/>
      <c r="AB76" s="98"/>
      <c r="AC76" s="98"/>
      <c r="AD76" s="98"/>
      <c r="AE76" s="3"/>
      <c r="AF76" s="3"/>
      <c r="AG76" s="3"/>
      <c r="AH76" s="3"/>
      <c r="AI76" s="3"/>
      <c r="AJ76" s="3"/>
      <c r="AK76" s="3"/>
      <c r="AL76" s="3"/>
      <c r="AM76" s="3"/>
      <c r="AN76" s="3"/>
      <c r="AO76" s="3"/>
      <c r="AP76" s="3"/>
      <c r="AQ76" s="3"/>
    </row>
    <row r="77" spans="1:43" ht="14.5" x14ac:dyDescent="0.35">
      <c r="A77" s="1240"/>
      <c r="B77" s="1140"/>
      <c r="C77" s="1140"/>
      <c r="D77" s="1241"/>
      <c r="E77" s="1140"/>
      <c r="F77" s="1243"/>
      <c r="G77" s="1242"/>
      <c r="H77" s="1243"/>
      <c r="I77" s="1242"/>
      <c r="J77" s="1242"/>
      <c r="K77" s="1242"/>
      <c r="L77" s="1243"/>
      <c r="M77" s="1242"/>
      <c r="N77" s="1244"/>
      <c r="O77" s="1241"/>
      <c r="P77" s="1140"/>
      <c r="Q77" s="2"/>
      <c r="U77" s="4"/>
      <c r="V77" s="10"/>
      <c r="W77" s="6"/>
      <c r="X77" s="6"/>
      <c r="Y77" s="3"/>
      <c r="Z77" s="3"/>
      <c r="AA77" s="3"/>
      <c r="AB77" s="98"/>
      <c r="AC77" s="98"/>
      <c r="AD77" s="98"/>
      <c r="AE77" s="3"/>
      <c r="AF77" s="3"/>
      <c r="AG77" s="3"/>
      <c r="AH77" s="3"/>
      <c r="AI77" s="3"/>
      <c r="AJ77" s="3"/>
      <c r="AK77" s="3"/>
      <c r="AL77" s="3"/>
      <c r="AM77" s="3"/>
      <c r="AN77" s="3"/>
      <c r="AO77" s="3"/>
      <c r="AP77" s="3"/>
      <c r="AQ77" s="3"/>
    </row>
    <row r="78" spans="1:43" ht="14.5" x14ac:dyDescent="0.35">
      <c r="A78" s="1240"/>
      <c r="B78" s="1140"/>
      <c r="C78" s="1140"/>
      <c r="D78" s="1241"/>
      <c r="E78" s="1140"/>
      <c r="F78" s="1243"/>
      <c r="G78" s="1242"/>
      <c r="H78" s="1243"/>
      <c r="I78" s="1242"/>
      <c r="J78" s="1242"/>
      <c r="K78" s="1242"/>
      <c r="L78" s="1243"/>
      <c r="M78" s="1242"/>
      <c r="N78" s="1244"/>
      <c r="O78" s="1241"/>
      <c r="P78" s="1140"/>
      <c r="Q78" s="2"/>
      <c r="U78" s="4"/>
      <c r="V78" s="10"/>
      <c r="W78" s="6"/>
      <c r="X78" s="6"/>
      <c r="Y78" s="3"/>
      <c r="Z78" s="3"/>
      <c r="AA78" s="3"/>
      <c r="AB78" s="98"/>
      <c r="AC78" s="98"/>
      <c r="AD78" s="98"/>
      <c r="AE78" s="3"/>
      <c r="AF78" s="3"/>
      <c r="AG78" s="3"/>
      <c r="AH78" s="3"/>
      <c r="AI78" s="3"/>
      <c r="AJ78" s="3"/>
      <c r="AK78" s="3"/>
      <c r="AL78" s="3"/>
      <c r="AM78" s="3"/>
      <c r="AN78" s="3"/>
      <c r="AO78" s="3"/>
      <c r="AP78" s="3"/>
      <c r="AQ78" s="3"/>
    </row>
    <row r="79" spans="1:43" ht="15" customHeight="1" x14ac:dyDescent="0.35">
      <c r="O79" s="3"/>
      <c r="U79" s="4"/>
      <c r="V79" s="10"/>
      <c r="AH79" s="3"/>
      <c r="AI79" s="3"/>
      <c r="AJ79" s="3"/>
      <c r="AK79" s="3"/>
      <c r="AL79" s="3"/>
      <c r="AM79" s="3"/>
      <c r="AN79" s="3"/>
      <c r="AO79" s="3"/>
      <c r="AP79" s="3"/>
      <c r="AQ79" s="3"/>
    </row>
    <row r="80" spans="1:43" ht="15" thickBot="1" x14ac:dyDescent="0.4">
      <c r="A80" s="1017" t="s">
        <v>136</v>
      </c>
      <c r="B80" s="1017" t="s">
        <v>137</v>
      </c>
      <c r="C80" s="1017" t="s">
        <v>138</v>
      </c>
      <c r="D80" s="1018" t="s">
        <v>439</v>
      </c>
      <c r="O80" s="3"/>
      <c r="U80" s="4"/>
      <c r="V80" s="10"/>
      <c r="AH80" s="3"/>
      <c r="AI80" s="3"/>
      <c r="AJ80" s="3"/>
      <c r="AK80" s="3"/>
      <c r="AL80" s="3"/>
      <c r="AM80" s="3"/>
      <c r="AN80" s="3"/>
      <c r="AO80" s="3"/>
      <c r="AP80" s="3"/>
      <c r="AQ80" s="3"/>
    </row>
    <row r="81" spans="1:43" ht="15" thickTop="1" x14ac:dyDescent="0.35">
      <c r="A81" s="1026" t="s">
        <v>441</v>
      </c>
      <c r="B81" s="1019" t="s">
        <v>442</v>
      </c>
      <c r="C81" s="1020">
        <v>9</v>
      </c>
      <c r="D81" s="1021"/>
      <c r="O81" s="3"/>
      <c r="U81" s="4"/>
      <c r="V81" s="10"/>
      <c r="AH81" s="3"/>
      <c r="AI81" s="3"/>
      <c r="AJ81" s="3"/>
      <c r="AK81" s="3"/>
      <c r="AL81" s="3"/>
      <c r="AM81" s="3"/>
      <c r="AN81" s="3"/>
      <c r="AO81" s="3"/>
      <c r="AP81" s="3"/>
      <c r="AQ81" s="3"/>
    </row>
    <row r="82" spans="1:43" ht="30" x14ac:dyDescent="0.4">
      <c r="A82" s="1022" t="s">
        <v>438</v>
      </c>
      <c r="B82" s="1023" t="s">
        <v>440</v>
      </c>
      <c r="C82" s="1024">
        <v>4</v>
      </c>
      <c r="D82" s="1025"/>
      <c r="O82" s="3"/>
      <c r="U82" s="4"/>
      <c r="V82" s="10"/>
      <c r="AH82" s="3"/>
      <c r="AI82" s="3"/>
      <c r="AJ82" s="3"/>
      <c r="AK82" s="3"/>
      <c r="AL82" s="3"/>
      <c r="AM82" s="3"/>
      <c r="AN82" s="3"/>
      <c r="AO82" s="3"/>
      <c r="AP82" s="3"/>
      <c r="AQ82" s="3"/>
    </row>
    <row r="83" spans="1:43" ht="28" x14ac:dyDescent="0.35">
      <c r="A83" s="1026" t="s">
        <v>559</v>
      </c>
      <c r="B83" s="1027" t="s">
        <v>139</v>
      </c>
      <c r="C83" s="1027">
        <v>10</v>
      </c>
      <c r="D83" s="1021"/>
      <c r="O83" s="3"/>
      <c r="U83" s="4"/>
      <c r="V83" s="10"/>
      <c r="AH83" s="3"/>
      <c r="AI83" s="3"/>
      <c r="AJ83" s="3"/>
      <c r="AK83" s="3"/>
      <c r="AL83" s="3"/>
      <c r="AM83" s="3"/>
      <c r="AN83" s="3"/>
      <c r="AO83" s="3"/>
      <c r="AP83" s="3"/>
      <c r="AQ83" s="3"/>
    </row>
    <row r="84" spans="1:43" ht="14.5" x14ac:dyDescent="0.35">
      <c r="A84" s="1028" t="s">
        <v>140</v>
      </c>
      <c r="B84" s="1029" t="s">
        <v>60</v>
      </c>
      <c r="C84" s="1029">
        <v>9</v>
      </c>
      <c r="D84" s="1030"/>
      <c r="O84" s="3"/>
      <c r="U84" s="4"/>
      <c r="V84" s="10"/>
      <c r="AH84" s="3"/>
      <c r="AI84" s="3"/>
      <c r="AJ84" s="3"/>
      <c r="AK84" s="3"/>
      <c r="AL84" s="3"/>
      <c r="AM84" s="3"/>
      <c r="AN84" s="3"/>
      <c r="AO84" s="3"/>
      <c r="AP84" s="3"/>
      <c r="AQ84" s="3"/>
    </row>
    <row r="85" spans="1:43" ht="14.5" x14ac:dyDescent="0.35">
      <c r="A85" s="1026" t="s">
        <v>327</v>
      </c>
      <c r="B85" s="1027" t="s">
        <v>142</v>
      </c>
      <c r="C85" s="1027">
        <v>9</v>
      </c>
      <c r="D85" s="1021"/>
      <c r="O85" s="3"/>
      <c r="U85" s="4"/>
      <c r="V85" s="10"/>
      <c r="AH85" s="3"/>
      <c r="AI85" s="3"/>
      <c r="AJ85" s="3"/>
      <c r="AK85" s="3"/>
      <c r="AL85" s="3"/>
      <c r="AM85" s="3"/>
      <c r="AN85" s="3"/>
      <c r="AO85" s="3"/>
      <c r="AP85" s="3"/>
      <c r="AQ85" s="3"/>
    </row>
    <row r="86" spans="1:43" ht="14.5" x14ac:dyDescent="0.35">
      <c r="A86" s="1028" t="s">
        <v>1</v>
      </c>
      <c r="B86" s="1029" t="s">
        <v>141</v>
      </c>
      <c r="C86" s="1029">
        <v>6</v>
      </c>
      <c r="D86" s="1030"/>
      <c r="O86" s="3"/>
      <c r="U86" s="10"/>
      <c r="V86" s="10"/>
      <c r="AH86" s="3"/>
      <c r="AI86" s="3"/>
      <c r="AJ86" s="3"/>
      <c r="AK86" s="3"/>
      <c r="AL86" s="3"/>
      <c r="AM86" s="3"/>
      <c r="AN86" s="3"/>
      <c r="AO86" s="3"/>
      <c r="AP86" s="3"/>
      <c r="AQ86" s="3"/>
    </row>
    <row r="87" spans="1:43" ht="28" x14ac:dyDescent="0.35">
      <c r="A87" s="1026" t="s">
        <v>2</v>
      </c>
      <c r="B87" s="1027" t="s">
        <v>143</v>
      </c>
      <c r="C87" s="1027">
        <v>9</v>
      </c>
      <c r="D87" s="1021"/>
      <c r="O87" s="3"/>
      <c r="U87" s="10"/>
      <c r="V87" s="10"/>
      <c r="AH87" s="3"/>
      <c r="AI87" s="3"/>
      <c r="AJ87" s="3"/>
      <c r="AK87" s="3"/>
      <c r="AL87" s="3"/>
      <c r="AM87" s="3"/>
      <c r="AN87" s="3"/>
      <c r="AO87" s="3"/>
      <c r="AP87" s="3"/>
      <c r="AQ87" s="3"/>
    </row>
    <row r="88" spans="1:43" ht="14.5" x14ac:dyDescent="0.35">
      <c r="A88" s="1026" t="s">
        <v>21</v>
      </c>
      <c r="B88" s="1027" t="s">
        <v>144</v>
      </c>
      <c r="C88" s="1027">
        <v>8</v>
      </c>
      <c r="D88" s="1021"/>
      <c r="O88" s="3"/>
      <c r="U88" s="10"/>
      <c r="V88" s="10"/>
      <c r="AH88" s="3"/>
      <c r="AI88" s="3"/>
      <c r="AJ88" s="3"/>
      <c r="AK88" s="3"/>
      <c r="AL88" s="3"/>
      <c r="AM88" s="3"/>
      <c r="AN88" s="3"/>
      <c r="AO88" s="3"/>
      <c r="AP88" s="3"/>
      <c r="AQ88" s="3"/>
    </row>
    <row r="89" spans="1:43" ht="42" x14ac:dyDescent="0.35">
      <c r="A89" s="1028" t="s">
        <v>3</v>
      </c>
      <c r="B89" s="1029" t="s">
        <v>145</v>
      </c>
      <c r="C89" s="1029">
        <v>4</v>
      </c>
      <c r="D89" s="1030"/>
      <c r="O89" s="3"/>
      <c r="U89" s="10"/>
      <c r="V89" s="10"/>
      <c r="AH89" s="3"/>
      <c r="AI89" s="3"/>
      <c r="AJ89" s="3"/>
      <c r="AK89" s="3"/>
      <c r="AL89" s="3"/>
      <c r="AM89" s="3"/>
      <c r="AN89" s="3"/>
      <c r="AO89" s="3"/>
      <c r="AP89" s="3"/>
      <c r="AQ89" s="3"/>
    </row>
    <row r="90" spans="1:43" ht="14.5" x14ac:dyDescent="0.35">
      <c r="A90" s="1026" t="s">
        <v>446</v>
      </c>
      <c r="B90" s="1027" t="s">
        <v>447</v>
      </c>
      <c r="C90" s="1027">
        <v>9</v>
      </c>
      <c r="D90" s="1021"/>
      <c r="O90" s="3"/>
      <c r="U90" s="10"/>
      <c r="V90" s="10"/>
      <c r="AH90" s="3"/>
      <c r="AI90" s="3"/>
      <c r="AJ90" s="3"/>
      <c r="AK90" s="3"/>
      <c r="AL90" s="3"/>
      <c r="AM90" s="3"/>
      <c r="AN90" s="3"/>
      <c r="AO90" s="3"/>
      <c r="AP90" s="3"/>
      <c r="AQ90" s="3"/>
    </row>
    <row r="91" spans="1:43" ht="28" x14ac:dyDescent="0.35">
      <c r="A91" s="1028" t="s">
        <v>562</v>
      </c>
      <c r="B91" s="1042" t="s">
        <v>564</v>
      </c>
      <c r="C91" s="1029">
        <v>10</v>
      </c>
      <c r="D91" s="1030"/>
      <c r="O91" s="3"/>
      <c r="U91" s="10"/>
      <c r="V91" s="10"/>
      <c r="AH91" s="3"/>
      <c r="AI91" s="3"/>
      <c r="AJ91" s="3"/>
      <c r="AK91" s="3"/>
      <c r="AL91" s="3"/>
      <c r="AM91" s="3"/>
      <c r="AN91" s="3"/>
      <c r="AO91" s="3"/>
      <c r="AP91" s="3"/>
      <c r="AQ91" s="3"/>
    </row>
    <row r="92" spans="1:43" ht="28" x14ac:dyDescent="0.35">
      <c r="A92" s="1026" t="s">
        <v>443</v>
      </c>
      <c r="B92" s="1043" t="s">
        <v>563</v>
      </c>
      <c r="C92" s="1027">
        <v>8</v>
      </c>
      <c r="D92" s="1021"/>
      <c r="O92" s="3"/>
      <c r="U92" s="10"/>
      <c r="V92" s="10"/>
      <c r="AH92" s="3"/>
      <c r="AI92" s="3"/>
      <c r="AJ92" s="3"/>
      <c r="AK92" s="3"/>
      <c r="AL92" s="3"/>
      <c r="AM92" s="3"/>
      <c r="AN92" s="3"/>
      <c r="AO92" s="3"/>
      <c r="AP92" s="3"/>
      <c r="AQ92" s="3"/>
    </row>
    <row r="93" spans="1:43" ht="14.5" x14ac:dyDescent="0.35">
      <c r="A93" s="1028" t="s">
        <v>444</v>
      </c>
      <c r="B93" s="1029" t="s">
        <v>445</v>
      </c>
      <c r="C93" s="1029">
        <v>9</v>
      </c>
      <c r="D93" s="1030"/>
      <c r="O93" s="3"/>
      <c r="U93" s="10"/>
      <c r="V93" s="10"/>
      <c r="AH93" s="3"/>
      <c r="AI93" s="3"/>
      <c r="AJ93" s="3"/>
      <c r="AK93" s="3"/>
      <c r="AL93" s="3"/>
      <c r="AM93" s="3"/>
      <c r="AN93" s="3"/>
      <c r="AO93" s="3"/>
      <c r="AP93" s="3"/>
      <c r="AQ93" s="3"/>
    </row>
    <row r="94" spans="1:43" ht="28" x14ac:dyDescent="0.35">
      <c r="A94" s="1026" t="s">
        <v>146</v>
      </c>
      <c r="B94" s="1027" t="s">
        <v>147</v>
      </c>
      <c r="C94" s="1027">
        <v>9</v>
      </c>
      <c r="D94" s="1021"/>
      <c r="O94" s="3"/>
      <c r="U94" s="10"/>
      <c r="V94" s="10"/>
      <c r="AH94" s="3"/>
      <c r="AI94" s="3"/>
      <c r="AJ94" s="3"/>
      <c r="AK94" s="3"/>
      <c r="AL94" s="3"/>
      <c r="AM94" s="3"/>
      <c r="AN94" s="3"/>
      <c r="AO94" s="3"/>
      <c r="AP94" s="3"/>
      <c r="AQ94" s="3"/>
    </row>
    <row r="95" spans="1:43" ht="28" x14ac:dyDescent="0.35">
      <c r="A95" s="1028" t="s">
        <v>29</v>
      </c>
      <c r="B95" s="1029" t="s">
        <v>148</v>
      </c>
      <c r="C95" s="1029">
        <v>8</v>
      </c>
      <c r="D95" s="1030"/>
      <c r="O95" s="3"/>
      <c r="U95" s="10"/>
      <c r="V95" s="10"/>
      <c r="W95" s="6"/>
      <c r="X95" s="6"/>
      <c r="Y95" s="3"/>
      <c r="Z95" s="3"/>
      <c r="AA95" s="3"/>
      <c r="AB95" s="3"/>
      <c r="AC95" s="3"/>
      <c r="AD95" s="3"/>
      <c r="AE95" s="3"/>
      <c r="AF95" s="3"/>
      <c r="AG95" s="3"/>
      <c r="AH95" s="3"/>
      <c r="AI95" s="3"/>
      <c r="AJ95" s="3"/>
      <c r="AK95" s="3"/>
      <c r="AL95" s="3"/>
      <c r="AM95" s="3"/>
      <c r="AN95" s="3"/>
      <c r="AO95" s="3"/>
      <c r="AP95" s="3"/>
      <c r="AQ95" s="3"/>
    </row>
    <row r="96" spans="1:43" ht="28" x14ac:dyDescent="0.35">
      <c r="A96" s="1026" t="s">
        <v>30</v>
      </c>
      <c r="B96" s="1027" t="s">
        <v>149</v>
      </c>
      <c r="C96" s="1027">
        <v>1</v>
      </c>
      <c r="D96" s="1021"/>
      <c r="O96" s="3"/>
      <c r="U96" s="10"/>
      <c r="V96" s="10"/>
      <c r="W96" s="6"/>
      <c r="X96" s="6"/>
      <c r="Y96" s="3"/>
      <c r="Z96" s="3"/>
      <c r="AA96" s="3"/>
      <c r="AB96" s="3"/>
      <c r="AC96" s="3"/>
      <c r="AD96" s="3"/>
      <c r="AE96" s="3"/>
      <c r="AF96" s="3"/>
      <c r="AG96" s="3"/>
      <c r="AH96" s="3"/>
      <c r="AI96" s="3"/>
      <c r="AJ96" s="3"/>
      <c r="AK96" s="3"/>
      <c r="AL96" s="3"/>
      <c r="AM96" s="3"/>
      <c r="AN96" s="3"/>
      <c r="AO96" s="3"/>
      <c r="AP96" s="3"/>
      <c r="AQ96" s="3"/>
    </row>
    <row r="97" spans="1:43" ht="28" x14ac:dyDescent="0.35">
      <c r="A97" s="1028" t="s">
        <v>31</v>
      </c>
      <c r="B97" s="1029" t="s">
        <v>150</v>
      </c>
      <c r="C97" s="1029">
        <v>3</v>
      </c>
      <c r="D97" s="1030"/>
      <c r="O97" s="3"/>
      <c r="U97" s="10"/>
      <c r="V97" s="10"/>
      <c r="W97" s="6"/>
      <c r="X97" s="6"/>
      <c r="Y97" s="3"/>
      <c r="Z97" s="3"/>
      <c r="AA97" s="3"/>
      <c r="AB97" s="3"/>
      <c r="AC97" s="3"/>
      <c r="AD97" s="3"/>
      <c r="AE97" s="3"/>
      <c r="AF97" s="3"/>
      <c r="AG97" s="3"/>
      <c r="AH97" s="3"/>
      <c r="AI97" s="3"/>
      <c r="AJ97" s="3"/>
      <c r="AK97" s="3"/>
      <c r="AL97" s="3"/>
      <c r="AM97" s="3"/>
      <c r="AN97" s="3"/>
      <c r="AO97" s="3"/>
      <c r="AP97" s="3"/>
      <c r="AQ97" s="3"/>
    </row>
    <row r="98" spans="1:43" ht="28" x14ac:dyDescent="0.35">
      <c r="A98" s="1026" t="s">
        <v>565</v>
      </c>
      <c r="B98" s="1043" t="s">
        <v>566</v>
      </c>
      <c r="C98" s="1027">
        <v>3</v>
      </c>
      <c r="D98" s="1021"/>
      <c r="O98" s="3"/>
      <c r="U98" s="10"/>
      <c r="V98" s="10"/>
      <c r="W98" s="6"/>
      <c r="X98" s="6"/>
      <c r="Y98" s="3"/>
      <c r="Z98" s="3"/>
      <c r="AA98" s="3"/>
      <c r="AB98" s="3"/>
      <c r="AC98" s="3"/>
      <c r="AD98" s="3"/>
      <c r="AE98" s="3"/>
      <c r="AF98" s="3"/>
      <c r="AG98" s="3"/>
      <c r="AH98" s="3"/>
      <c r="AI98" s="3"/>
      <c r="AJ98" s="3"/>
      <c r="AK98" s="3"/>
      <c r="AL98" s="3"/>
      <c r="AM98" s="3"/>
      <c r="AN98" s="3"/>
      <c r="AO98" s="3"/>
      <c r="AP98" s="3"/>
      <c r="AQ98" s="3"/>
    </row>
    <row r="99" spans="1:43" ht="28" x14ac:dyDescent="0.35">
      <c r="A99" s="1028" t="s">
        <v>32</v>
      </c>
      <c r="B99" s="1042" t="s">
        <v>567</v>
      </c>
      <c r="C99" s="1029">
        <v>6</v>
      </c>
      <c r="D99" s="1030"/>
      <c r="O99" s="3"/>
      <c r="U99" s="10"/>
      <c r="V99" s="10"/>
      <c r="W99" s="6"/>
      <c r="X99" s="6"/>
      <c r="Y99" s="3"/>
      <c r="Z99" s="3"/>
      <c r="AA99" s="3"/>
      <c r="AB99" s="3"/>
      <c r="AC99" s="3"/>
      <c r="AD99" s="3"/>
      <c r="AE99" s="3"/>
      <c r="AF99" s="3"/>
      <c r="AG99" s="3"/>
      <c r="AH99" s="3"/>
      <c r="AI99" s="3"/>
      <c r="AJ99" s="3"/>
      <c r="AK99" s="3"/>
      <c r="AL99" s="3"/>
      <c r="AM99" s="3"/>
      <c r="AN99" s="3"/>
      <c r="AO99" s="3"/>
      <c r="AP99" s="3"/>
      <c r="AQ99" s="3"/>
    </row>
    <row r="100" spans="1:43" ht="28" x14ac:dyDescent="0.35">
      <c r="A100" s="1026" t="s">
        <v>33</v>
      </c>
      <c r="B100" s="1027" t="s">
        <v>151</v>
      </c>
      <c r="C100" s="1027">
        <v>4</v>
      </c>
      <c r="D100" s="1021"/>
      <c r="O100" s="3"/>
      <c r="U100" s="10"/>
      <c r="V100" s="10"/>
      <c r="W100" s="6"/>
      <c r="X100" s="6"/>
      <c r="Y100" s="3"/>
      <c r="Z100" s="3"/>
      <c r="AA100" s="3"/>
      <c r="AB100" s="3"/>
      <c r="AC100" s="3"/>
      <c r="AD100" s="3"/>
      <c r="AE100" s="3"/>
      <c r="AF100" s="3"/>
      <c r="AG100" s="3"/>
      <c r="AH100" s="3"/>
      <c r="AI100" s="3"/>
      <c r="AJ100" s="3"/>
      <c r="AK100" s="3"/>
      <c r="AL100" s="3"/>
      <c r="AM100" s="3"/>
      <c r="AN100" s="3"/>
      <c r="AO100" s="3"/>
      <c r="AP100" s="3"/>
      <c r="AQ100" s="3"/>
    </row>
    <row r="101" spans="1:43" ht="14.5" x14ac:dyDescent="0.35">
      <c r="A101" s="1028" t="s">
        <v>451</v>
      </c>
      <c r="B101" s="1029" t="s">
        <v>452</v>
      </c>
      <c r="C101" s="1029">
        <v>9</v>
      </c>
      <c r="D101" s="1030"/>
      <c r="O101" s="3"/>
      <c r="U101" s="10"/>
      <c r="V101" s="10"/>
      <c r="W101" s="6"/>
      <c r="X101" s="6"/>
      <c r="Y101" s="3"/>
      <c r="Z101" s="3"/>
      <c r="AA101" s="3"/>
      <c r="AB101" s="3"/>
      <c r="AC101" s="3"/>
      <c r="AD101" s="3"/>
      <c r="AE101" s="3"/>
      <c r="AF101" s="3"/>
      <c r="AG101" s="3"/>
      <c r="AH101" s="3"/>
      <c r="AI101" s="3"/>
      <c r="AJ101" s="3"/>
      <c r="AK101" s="3"/>
      <c r="AL101" s="3"/>
      <c r="AM101" s="3"/>
      <c r="AN101" s="3"/>
      <c r="AO101" s="3"/>
      <c r="AP101" s="3"/>
      <c r="AQ101" s="3"/>
    </row>
    <row r="102" spans="1:43" ht="14.5" x14ac:dyDescent="0.35">
      <c r="A102" s="1026" t="s">
        <v>34</v>
      </c>
      <c r="B102" s="1027" t="s">
        <v>152</v>
      </c>
      <c r="C102" s="1027">
        <v>8</v>
      </c>
      <c r="D102" s="1021"/>
      <c r="O102" s="3"/>
      <c r="U102" s="10"/>
      <c r="V102" s="10"/>
      <c r="W102" s="6"/>
      <c r="X102" s="6"/>
      <c r="Y102" s="3"/>
      <c r="Z102" s="3"/>
      <c r="AA102" s="3"/>
      <c r="AB102" s="3"/>
      <c r="AC102" s="3"/>
      <c r="AD102" s="3"/>
      <c r="AE102" s="3"/>
      <c r="AF102" s="3"/>
      <c r="AG102" s="3"/>
      <c r="AH102" s="3"/>
      <c r="AI102" s="3"/>
      <c r="AJ102" s="3"/>
      <c r="AK102" s="3"/>
      <c r="AL102" s="3"/>
      <c r="AM102" s="3"/>
      <c r="AN102" s="3"/>
      <c r="AO102" s="3"/>
      <c r="AP102" s="3"/>
      <c r="AQ102" s="3"/>
    </row>
    <row r="103" spans="1:43" ht="14.5" x14ac:dyDescent="0.35">
      <c r="A103" s="1028" t="s">
        <v>35</v>
      </c>
      <c r="B103" s="1029" t="s">
        <v>153</v>
      </c>
      <c r="C103" s="1029">
        <v>4</v>
      </c>
      <c r="D103" s="1030"/>
      <c r="O103" s="3"/>
      <c r="U103" s="10"/>
      <c r="V103" s="10"/>
      <c r="W103" s="6"/>
      <c r="X103" s="6"/>
      <c r="Y103" s="3"/>
      <c r="Z103" s="3"/>
      <c r="AA103" s="3"/>
      <c r="AB103" s="3"/>
      <c r="AC103" s="3"/>
      <c r="AD103" s="3"/>
      <c r="AE103" s="3"/>
      <c r="AF103" s="3"/>
      <c r="AG103" s="3"/>
      <c r="AH103" s="3"/>
      <c r="AI103" s="3"/>
      <c r="AJ103" s="3"/>
      <c r="AK103" s="3"/>
      <c r="AL103" s="3"/>
      <c r="AM103" s="3"/>
      <c r="AN103" s="3"/>
      <c r="AO103" s="3"/>
      <c r="AP103" s="3"/>
      <c r="AQ103" s="3"/>
    </row>
    <row r="104" spans="1:43" ht="14.5" x14ac:dyDescent="0.35">
      <c r="A104" s="1026" t="s">
        <v>455</v>
      </c>
      <c r="B104" s="1027" t="s">
        <v>456</v>
      </c>
      <c r="C104" s="1027">
        <v>9</v>
      </c>
      <c r="D104" s="1021"/>
      <c r="O104" s="3"/>
      <c r="U104" s="10"/>
      <c r="V104" s="10"/>
      <c r="W104" s="6"/>
      <c r="X104" s="6"/>
      <c r="Y104" s="3"/>
      <c r="Z104" s="3"/>
      <c r="AA104" s="3"/>
      <c r="AB104" s="3"/>
      <c r="AC104" s="3"/>
      <c r="AD104" s="3"/>
      <c r="AE104" s="3"/>
      <c r="AF104" s="3"/>
      <c r="AG104" s="3"/>
      <c r="AH104" s="3"/>
      <c r="AI104" s="3"/>
      <c r="AJ104" s="3"/>
      <c r="AK104" s="3"/>
      <c r="AL104" s="3"/>
      <c r="AM104" s="3"/>
      <c r="AN104" s="3"/>
      <c r="AO104" s="3"/>
      <c r="AP104" s="3"/>
      <c r="AQ104" s="3"/>
    </row>
    <row r="105" spans="1:43" ht="14.5" x14ac:dyDescent="0.35">
      <c r="A105" s="1028" t="s">
        <v>154</v>
      </c>
      <c r="B105" s="1029" t="s">
        <v>59</v>
      </c>
      <c r="C105" s="1029">
        <v>9</v>
      </c>
      <c r="D105" s="1030"/>
      <c r="O105" s="3"/>
      <c r="U105" s="10"/>
      <c r="V105" s="10"/>
      <c r="W105" s="6"/>
      <c r="X105" s="6"/>
      <c r="Y105" s="3"/>
      <c r="Z105" s="3"/>
      <c r="AA105" s="3"/>
      <c r="AB105" s="3"/>
      <c r="AC105" s="3"/>
      <c r="AD105" s="3"/>
      <c r="AE105" s="3"/>
      <c r="AF105" s="3"/>
      <c r="AG105" s="3"/>
      <c r="AH105" s="3"/>
      <c r="AI105" s="3"/>
      <c r="AJ105" s="3"/>
      <c r="AK105" s="3"/>
      <c r="AL105" s="3"/>
      <c r="AM105" s="3"/>
      <c r="AN105" s="3"/>
      <c r="AO105" s="3"/>
      <c r="AP105" s="3"/>
      <c r="AQ105" s="3"/>
    </row>
    <row r="106" spans="1:43" ht="14.5" x14ac:dyDescent="0.35">
      <c r="A106" s="1026" t="s">
        <v>36</v>
      </c>
      <c r="B106" s="1043" t="s">
        <v>568</v>
      </c>
      <c r="C106" s="1027">
        <v>9</v>
      </c>
      <c r="D106" s="1021"/>
      <c r="O106" s="3"/>
      <c r="U106" s="10"/>
      <c r="V106" s="10"/>
      <c r="W106" s="6"/>
      <c r="X106" s="6"/>
      <c r="Y106" s="3"/>
      <c r="Z106" s="3"/>
      <c r="AA106" s="3"/>
      <c r="AB106" s="3"/>
      <c r="AC106" s="3"/>
      <c r="AD106" s="3"/>
      <c r="AE106" s="3"/>
      <c r="AF106" s="3"/>
      <c r="AG106" s="3"/>
      <c r="AH106" s="3"/>
      <c r="AI106" s="3"/>
      <c r="AJ106" s="3"/>
      <c r="AK106" s="3"/>
      <c r="AL106" s="3"/>
      <c r="AM106" s="3"/>
      <c r="AN106" s="3"/>
      <c r="AO106" s="3"/>
      <c r="AP106" s="3"/>
      <c r="AQ106" s="3"/>
    </row>
    <row r="107" spans="1:43" ht="14.5" x14ac:dyDescent="0.35">
      <c r="A107" s="1028" t="s">
        <v>448</v>
      </c>
      <c r="B107" s="1029" t="s">
        <v>519</v>
      </c>
      <c r="C107" s="1029">
        <v>9</v>
      </c>
      <c r="D107" s="1030"/>
      <c r="O107" s="3"/>
      <c r="U107" s="10"/>
      <c r="V107" s="10"/>
      <c r="W107" s="6"/>
      <c r="X107" s="6"/>
      <c r="Y107" s="3"/>
      <c r="Z107" s="3"/>
      <c r="AA107" s="3"/>
      <c r="AB107" s="3"/>
      <c r="AC107" s="3"/>
      <c r="AD107" s="3"/>
      <c r="AE107" s="3"/>
      <c r="AF107" s="3"/>
      <c r="AG107" s="3"/>
      <c r="AH107" s="3"/>
      <c r="AI107" s="3"/>
      <c r="AJ107" s="3"/>
      <c r="AK107" s="3"/>
      <c r="AL107" s="3"/>
      <c r="AM107" s="3"/>
      <c r="AN107" s="3"/>
      <c r="AO107" s="3"/>
      <c r="AP107" s="3"/>
      <c r="AQ107" s="3"/>
    </row>
    <row r="108" spans="1:43" ht="28" x14ac:dyDescent="0.35">
      <c r="A108" s="1026" t="s">
        <v>602</v>
      </c>
      <c r="B108" s="1027" t="s">
        <v>463</v>
      </c>
      <c r="C108" s="1027">
        <v>10</v>
      </c>
      <c r="D108" s="1021"/>
      <c r="O108" s="3"/>
      <c r="U108" s="10"/>
      <c r="V108" s="10"/>
      <c r="W108" s="6"/>
      <c r="X108" s="6"/>
      <c r="Y108" s="3"/>
      <c r="Z108" s="3"/>
      <c r="AA108" s="3"/>
      <c r="AB108" s="3"/>
      <c r="AC108" s="3"/>
      <c r="AD108" s="3"/>
      <c r="AE108" s="3"/>
      <c r="AF108" s="3"/>
      <c r="AG108" s="3"/>
      <c r="AH108" s="3"/>
      <c r="AI108" s="3"/>
      <c r="AJ108" s="3"/>
      <c r="AK108" s="3"/>
      <c r="AL108" s="3"/>
      <c r="AM108" s="3"/>
      <c r="AN108" s="3"/>
      <c r="AO108" s="3"/>
      <c r="AP108" s="3"/>
      <c r="AQ108" s="3"/>
    </row>
    <row r="109" spans="1:43" ht="14.5" x14ac:dyDescent="0.35">
      <c r="A109" s="1028" t="s">
        <v>51</v>
      </c>
      <c r="B109" s="1042" t="s">
        <v>569</v>
      </c>
      <c r="C109" s="1029">
        <v>5</v>
      </c>
      <c r="D109" s="1030"/>
      <c r="O109" s="3"/>
      <c r="U109" s="10"/>
      <c r="V109" s="10"/>
      <c r="W109" s="6"/>
      <c r="X109" s="6"/>
      <c r="Y109" s="3"/>
      <c r="Z109" s="3"/>
      <c r="AA109" s="3"/>
      <c r="AB109" s="3"/>
      <c r="AC109" s="3"/>
      <c r="AD109" s="3"/>
      <c r="AE109" s="3"/>
      <c r="AF109" s="3"/>
      <c r="AG109" s="3"/>
      <c r="AH109" s="3"/>
      <c r="AI109" s="3"/>
      <c r="AJ109" s="3"/>
      <c r="AK109" s="3"/>
      <c r="AL109" s="3"/>
      <c r="AM109" s="3"/>
      <c r="AN109" s="3"/>
      <c r="AO109" s="3"/>
      <c r="AP109" s="3"/>
      <c r="AQ109" s="3"/>
    </row>
    <row r="110" spans="1:43" ht="28" x14ac:dyDescent="0.35">
      <c r="A110" s="1026" t="s">
        <v>37</v>
      </c>
      <c r="B110" s="1027" t="s">
        <v>462</v>
      </c>
      <c r="C110" s="1027">
        <v>5</v>
      </c>
      <c r="D110" s="1021"/>
      <c r="O110" s="3"/>
      <c r="U110" s="10"/>
      <c r="V110" s="10"/>
      <c r="W110" s="6"/>
      <c r="X110" s="6"/>
      <c r="Y110" s="3"/>
      <c r="Z110" s="3"/>
      <c r="AA110" s="3"/>
      <c r="AB110" s="3"/>
      <c r="AC110" s="3"/>
      <c r="AD110" s="3"/>
      <c r="AE110" s="3"/>
      <c r="AF110" s="3"/>
      <c r="AG110" s="3"/>
      <c r="AH110" s="3"/>
      <c r="AI110" s="3"/>
      <c r="AJ110" s="3"/>
      <c r="AK110" s="3"/>
      <c r="AL110" s="3"/>
      <c r="AM110" s="3"/>
      <c r="AN110" s="3"/>
      <c r="AO110" s="3"/>
      <c r="AP110" s="3"/>
      <c r="AQ110" s="3"/>
    </row>
    <row r="111" spans="1:43" ht="14.5" x14ac:dyDescent="0.35">
      <c r="A111" s="1028" t="s">
        <v>157</v>
      </c>
      <c r="B111" s="1029" t="s">
        <v>158</v>
      </c>
      <c r="C111" s="1029">
        <v>9</v>
      </c>
      <c r="D111" s="1030"/>
      <c r="O111" s="3"/>
      <c r="U111" s="10"/>
      <c r="V111" s="10"/>
      <c r="W111" s="6"/>
      <c r="X111" s="6"/>
      <c r="Y111" s="3"/>
      <c r="Z111" s="3"/>
      <c r="AA111" s="3"/>
      <c r="AB111" s="3"/>
      <c r="AC111" s="3"/>
      <c r="AD111" s="3"/>
      <c r="AE111" s="3"/>
      <c r="AF111" s="3"/>
      <c r="AG111" s="3"/>
      <c r="AH111" s="3"/>
      <c r="AI111" s="3"/>
      <c r="AJ111" s="3"/>
      <c r="AK111" s="3"/>
      <c r="AL111" s="3"/>
      <c r="AM111" s="3"/>
      <c r="AN111" s="3"/>
      <c r="AO111" s="3"/>
      <c r="AP111" s="3"/>
      <c r="AQ111" s="3"/>
    </row>
    <row r="112" spans="1:43" ht="14.5" x14ac:dyDescent="0.35">
      <c r="A112" s="1028" t="s">
        <v>560</v>
      </c>
      <c r="B112" s="1042" t="s">
        <v>561</v>
      </c>
      <c r="C112" s="1029">
        <v>6</v>
      </c>
      <c r="D112" s="1030"/>
      <c r="O112" s="3"/>
      <c r="U112" s="10"/>
      <c r="V112" s="10"/>
      <c r="W112" s="6"/>
      <c r="X112" s="6"/>
      <c r="Y112" s="3"/>
      <c r="Z112" s="3"/>
      <c r="AA112" s="3"/>
      <c r="AB112" s="3"/>
      <c r="AC112" s="3"/>
      <c r="AD112" s="3"/>
      <c r="AE112" s="3"/>
      <c r="AF112" s="3"/>
      <c r="AG112" s="3"/>
      <c r="AH112" s="3"/>
      <c r="AI112" s="3"/>
      <c r="AJ112" s="3"/>
      <c r="AK112" s="3"/>
      <c r="AL112" s="3"/>
      <c r="AM112" s="3"/>
      <c r="AN112" s="3"/>
      <c r="AO112" s="3"/>
      <c r="AP112" s="3"/>
      <c r="AQ112" s="3"/>
    </row>
    <row r="113" spans="1:43" ht="28" x14ac:dyDescent="0.35">
      <c r="A113" s="1026" t="s">
        <v>38</v>
      </c>
      <c r="B113" s="1027" t="s">
        <v>156</v>
      </c>
      <c r="C113" s="1027">
        <v>7</v>
      </c>
      <c r="D113" s="1021"/>
      <c r="O113" s="3"/>
      <c r="U113" s="10"/>
      <c r="V113" s="10"/>
      <c r="W113" s="6"/>
      <c r="X113" s="6"/>
      <c r="Y113" s="3"/>
      <c r="Z113" s="3"/>
      <c r="AA113" s="3"/>
      <c r="AB113" s="3"/>
      <c r="AC113" s="3"/>
      <c r="AD113" s="3"/>
      <c r="AE113" s="3"/>
      <c r="AF113" s="3"/>
      <c r="AG113" s="3"/>
      <c r="AH113" s="3"/>
      <c r="AI113" s="3"/>
      <c r="AJ113" s="3"/>
      <c r="AK113" s="3"/>
      <c r="AL113" s="3"/>
      <c r="AM113" s="3"/>
      <c r="AN113" s="3"/>
      <c r="AO113" s="3"/>
      <c r="AP113" s="3"/>
      <c r="AQ113" s="3"/>
    </row>
    <row r="114" spans="1:43" ht="14.5" x14ac:dyDescent="0.35">
      <c r="A114" s="1028" t="s">
        <v>39</v>
      </c>
      <c r="B114" s="1029" t="s">
        <v>464</v>
      </c>
      <c r="C114" s="1029">
        <v>7</v>
      </c>
      <c r="D114" s="1030"/>
      <c r="O114" s="3"/>
      <c r="U114" s="10"/>
      <c r="V114" s="10"/>
      <c r="W114" s="6"/>
      <c r="X114" s="6"/>
      <c r="Y114" s="3"/>
      <c r="Z114" s="3"/>
      <c r="AA114" s="3"/>
      <c r="AB114" s="3"/>
      <c r="AC114" s="3"/>
      <c r="AD114" s="3"/>
      <c r="AE114" s="3"/>
      <c r="AF114" s="3"/>
      <c r="AG114" s="3"/>
      <c r="AH114" s="3"/>
      <c r="AI114" s="3"/>
      <c r="AJ114" s="3"/>
      <c r="AK114" s="3"/>
      <c r="AL114" s="3"/>
      <c r="AM114" s="3"/>
      <c r="AN114" s="3"/>
      <c r="AO114" s="3"/>
      <c r="AP114" s="3"/>
      <c r="AQ114" s="3"/>
    </row>
    <row r="115" spans="1:43" ht="28" x14ac:dyDescent="0.35">
      <c r="A115" s="1026" t="s">
        <v>40</v>
      </c>
      <c r="B115" s="1027" t="s">
        <v>465</v>
      </c>
      <c r="C115" s="1027">
        <v>4</v>
      </c>
      <c r="D115" s="1021"/>
      <c r="O115" s="3"/>
      <c r="U115" s="10"/>
      <c r="V115" s="10"/>
      <c r="W115" s="6"/>
      <c r="X115" s="6"/>
      <c r="Y115" s="3"/>
      <c r="Z115" s="3"/>
      <c r="AA115" s="3"/>
      <c r="AB115" s="3"/>
      <c r="AC115" s="3"/>
      <c r="AD115" s="3"/>
      <c r="AE115" s="3"/>
      <c r="AF115" s="3"/>
      <c r="AG115" s="3"/>
      <c r="AH115" s="3"/>
      <c r="AI115" s="3"/>
      <c r="AJ115" s="3"/>
      <c r="AK115" s="3"/>
      <c r="AL115" s="3"/>
      <c r="AM115" s="3"/>
      <c r="AN115" s="3"/>
      <c r="AO115" s="3"/>
      <c r="AP115" s="3"/>
      <c r="AQ115" s="3"/>
    </row>
    <row r="116" spans="1:43" ht="28" x14ac:dyDescent="0.35">
      <c r="A116" s="1028" t="s">
        <v>41</v>
      </c>
      <c r="B116" s="1042" t="s">
        <v>570</v>
      </c>
      <c r="C116" s="1029">
        <v>6</v>
      </c>
      <c r="D116" s="1030"/>
      <c r="O116" s="3"/>
      <c r="U116" s="10"/>
      <c r="V116" s="10"/>
      <c r="W116" s="6"/>
      <c r="X116" s="6"/>
      <c r="Y116" s="3"/>
      <c r="Z116" s="3"/>
      <c r="AA116" s="3"/>
      <c r="AB116" s="3"/>
      <c r="AC116" s="3"/>
      <c r="AD116" s="3"/>
      <c r="AE116" s="3"/>
      <c r="AF116" s="3"/>
      <c r="AG116" s="3"/>
      <c r="AH116" s="3"/>
      <c r="AI116" s="3"/>
      <c r="AJ116" s="3"/>
      <c r="AK116" s="3"/>
      <c r="AL116" s="3"/>
      <c r="AM116" s="3"/>
      <c r="AN116" s="3"/>
      <c r="AO116" s="3"/>
      <c r="AP116" s="3"/>
      <c r="AQ116" s="3"/>
    </row>
    <row r="117" spans="1:43" ht="28" x14ac:dyDescent="0.35">
      <c r="A117" s="1026" t="s">
        <v>571</v>
      </c>
      <c r="B117" s="1043" t="s">
        <v>572</v>
      </c>
      <c r="C117" s="1027">
        <v>1</v>
      </c>
      <c r="D117" s="1021"/>
      <c r="O117" s="3"/>
      <c r="U117" s="10"/>
      <c r="V117" s="10"/>
      <c r="W117" s="6"/>
      <c r="X117" s="6"/>
      <c r="Y117" s="3"/>
      <c r="Z117" s="3"/>
      <c r="AA117" s="3"/>
      <c r="AB117" s="3"/>
      <c r="AC117" s="3"/>
      <c r="AD117" s="3"/>
      <c r="AE117" s="3"/>
      <c r="AF117" s="3"/>
      <c r="AG117" s="3"/>
      <c r="AH117" s="3"/>
      <c r="AI117" s="3"/>
      <c r="AJ117" s="3"/>
      <c r="AK117" s="3"/>
      <c r="AL117" s="3"/>
      <c r="AM117" s="3"/>
      <c r="AN117" s="3"/>
      <c r="AO117" s="3"/>
      <c r="AP117" s="3"/>
      <c r="AQ117" s="3"/>
    </row>
    <row r="118" spans="1:43" ht="28" x14ac:dyDescent="0.35">
      <c r="A118" s="1028" t="s">
        <v>43</v>
      </c>
      <c r="B118" s="1029" t="s">
        <v>466</v>
      </c>
      <c r="C118" s="1029">
        <v>3</v>
      </c>
      <c r="D118" s="1030"/>
      <c r="O118" s="3"/>
      <c r="U118" s="10"/>
      <c r="V118" s="10"/>
      <c r="W118" s="6"/>
      <c r="X118" s="6"/>
      <c r="Y118" s="3"/>
      <c r="Z118" s="3"/>
      <c r="AA118" s="3"/>
      <c r="AB118" s="3"/>
      <c r="AC118" s="3"/>
      <c r="AD118" s="3"/>
      <c r="AE118" s="3"/>
      <c r="AF118" s="3"/>
      <c r="AG118" s="3"/>
      <c r="AH118" s="3"/>
      <c r="AI118" s="3"/>
      <c r="AJ118" s="3"/>
      <c r="AK118" s="3"/>
      <c r="AL118" s="3"/>
      <c r="AM118" s="3"/>
      <c r="AN118" s="3"/>
      <c r="AO118" s="3"/>
      <c r="AP118" s="3"/>
      <c r="AQ118" s="3"/>
    </row>
    <row r="119" spans="1:43" ht="28" x14ac:dyDescent="0.35">
      <c r="A119" s="1026" t="s">
        <v>42</v>
      </c>
      <c r="B119" s="1043" t="s">
        <v>573</v>
      </c>
      <c r="C119" s="1027">
        <v>1</v>
      </c>
      <c r="D119" s="1021"/>
      <c r="O119" s="3"/>
      <c r="U119" s="9"/>
      <c r="V119" s="9"/>
      <c r="W119" s="3"/>
      <c r="X119" s="3"/>
      <c r="Y119" s="3"/>
      <c r="Z119" s="3"/>
      <c r="AA119" s="3"/>
      <c r="AB119" s="3"/>
      <c r="AC119" s="3"/>
      <c r="AD119" s="3"/>
      <c r="AE119" s="3"/>
      <c r="AF119" s="3"/>
      <c r="AG119" s="3"/>
      <c r="AH119" s="3"/>
      <c r="AI119" s="3"/>
      <c r="AJ119" s="3"/>
      <c r="AK119" s="3"/>
      <c r="AL119" s="3"/>
      <c r="AM119" s="3"/>
      <c r="AN119" s="3"/>
      <c r="AO119" s="3"/>
      <c r="AP119" s="3"/>
      <c r="AQ119" s="3"/>
    </row>
    <row r="120" spans="1:43" ht="28" x14ac:dyDescent="0.35">
      <c r="A120" s="1028" t="s">
        <v>44</v>
      </c>
      <c r="B120" s="1029" t="s">
        <v>477</v>
      </c>
      <c r="C120" s="1029">
        <v>5</v>
      </c>
      <c r="D120" s="1030"/>
      <c r="O120" s="3"/>
      <c r="U120" s="9"/>
      <c r="V120" s="9"/>
      <c r="W120" s="3"/>
      <c r="X120" s="3"/>
      <c r="Y120" s="3"/>
      <c r="Z120" s="3"/>
      <c r="AA120" s="3"/>
      <c r="AB120" s="3"/>
      <c r="AC120" s="3"/>
      <c r="AD120" s="3"/>
      <c r="AE120" s="3"/>
      <c r="AF120" s="3"/>
      <c r="AG120" s="3"/>
      <c r="AH120" s="3"/>
      <c r="AI120" s="3"/>
      <c r="AJ120" s="3"/>
      <c r="AK120" s="3"/>
      <c r="AL120" s="3"/>
      <c r="AM120" s="3"/>
      <c r="AN120" s="3"/>
      <c r="AO120" s="3"/>
      <c r="AP120" s="3"/>
      <c r="AQ120" s="3"/>
    </row>
    <row r="121" spans="1:43" ht="28" x14ac:dyDescent="0.35">
      <c r="A121" s="1026" t="s">
        <v>45</v>
      </c>
      <c r="B121" s="1027" t="s">
        <v>467</v>
      </c>
      <c r="C121" s="1027">
        <v>5</v>
      </c>
      <c r="D121" s="1021"/>
      <c r="O121" s="3"/>
      <c r="U121" s="9"/>
      <c r="V121" s="9"/>
      <c r="W121" s="3"/>
      <c r="X121" s="3"/>
      <c r="Y121" s="3"/>
      <c r="Z121" s="3"/>
      <c r="AA121" s="3"/>
      <c r="AB121" s="3"/>
      <c r="AC121" s="3"/>
      <c r="AD121" s="3"/>
      <c r="AE121" s="3"/>
      <c r="AF121" s="3"/>
      <c r="AG121" s="3"/>
      <c r="AH121" s="3"/>
      <c r="AI121" s="3"/>
      <c r="AJ121" s="3"/>
      <c r="AK121" s="3"/>
      <c r="AL121" s="3"/>
      <c r="AM121" s="3"/>
      <c r="AN121" s="3"/>
      <c r="AO121" s="3"/>
      <c r="AP121" s="3"/>
      <c r="AQ121" s="3"/>
    </row>
    <row r="122" spans="1:43" ht="28" x14ac:dyDescent="0.35">
      <c r="A122" s="1028" t="s">
        <v>46</v>
      </c>
      <c r="B122" s="1042" t="s">
        <v>574</v>
      </c>
      <c r="C122" s="1029">
        <v>4</v>
      </c>
      <c r="D122" s="1030"/>
      <c r="O122" s="3"/>
      <c r="U122" s="9"/>
      <c r="V122" s="9"/>
      <c r="W122" s="3"/>
      <c r="X122" s="3"/>
      <c r="Y122" s="3"/>
      <c r="Z122" s="3"/>
      <c r="AA122" s="3"/>
      <c r="AB122" s="3"/>
      <c r="AC122" s="3"/>
      <c r="AD122" s="3"/>
      <c r="AE122" s="3"/>
      <c r="AF122" s="3"/>
      <c r="AG122" s="3"/>
      <c r="AH122" s="3"/>
      <c r="AI122" s="3"/>
      <c r="AJ122" s="3"/>
      <c r="AK122" s="3"/>
      <c r="AL122" s="3"/>
      <c r="AM122" s="3"/>
      <c r="AN122" s="3"/>
      <c r="AO122" s="3"/>
      <c r="AP122" s="3"/>
      <c r="AQ122" s="3"/>
    </row>
    <row r="123" spans="1:43" ht="14.5" x14ac:dyDescent="0.35">
      <c r="A123" s="1026" t="s">
        <v>47</v>
      </c>
      <c r="B123" s="1027" t="s">
        <v>468</v>
      </c>
      <c r="C123" s="1027">
        <v>7</v>
      </c>
      <c r="D123" s="1021"/>
      <c r="O123" s="3"/>
      <c r="U123" s="9"/>
      <c r="V123" s="9"/>
      <c r="W123" s="3"/>
      <c r="X123" s="3"/>
      <c r="Y123" s="3"/>
      <c r="Z123" s="3"/>
      <c r="AA123" s="3"/>
      <c r="AB123" s="3"/>
      <c r="AC123" s="3"/>
      <c r="AD123" s="3"/>
      <c r="AE123" s="3"/>
      <c r="AF123" s="3"/>
      <c r="AG123" s="3"/>
      <c r="AH123" s="3"/>
      <c r="AI123" s="3"/>
      <c r="AJ123" s="3"/>
      <c r="AK123" s="3"/>
      <c r="AL123" s="3"/>
      <c r="AM123" s="3"/>
      <c r="AN123" s="3"/>
      <c r="AO123" s="3"/>
      <c r="AP123" s="3"/>
      <c r="AQ123" s="3"/>
    </row>
    <row r="124" spans="1:43" ht="28" x14ac:dyDescent="0.35">
      <c r="A124" s="1028" t="s">
        <v>575</v>
      </c>
      <c r="B124" s="1029" t="s">
        <v>159</v>
      </c>
      <c r="C124" s="1029">
        <v>8</v>
      </c>
      <c r="D124" s="1030"/>
      <c r="O124" s="3"/>
      <c r="U124" s="9"/>
      <c r="V124" s="9"/>
      <c r="W124" s="3"/>
      <c r="X124" s="3"/>
      <c r="Y124" s="3"/>
      <c r="Z124" s="3"/>
      <c r="AA124" s="3"/>
      <c r="AB124" s="3"/>
      <c r="AC124" s="3"/>
      <c r="AD124" s="3"/>
      <c r="AE124" s="3"/>
      <c r="AF124" s="3"/>
      <c r="AG124" s="3"/>
      <c r="AH124" s="3"/>
      <c r="AI124" s="3"/>
      <c r="AJ124" s="3"/>
      <c r="AK124" s="3"/>
      <c r="AL124" s="3"/>
      <c r="AM124" s="3"/>
      <c r="AN124" s="3"/>
      <c r="AO124" s="3"/>
      <c r="AP124" s="3"/>
      <c r="AQ124" s="3"/>
    </row>
    <row r="125" spans="1:43" ht="14.5" x14ac:dyDescent="0.35">
      <c r="A125" s="1026" t="s">
        <v>160</v>
      </c>
      <c r="B125" s="1027" t="s">
        <v>161</v>
      </c>
      <c r="C125" s="1027">
        <v>9</v>
      </c>
      <c r="D125" s="1021"/>
      <c r="O125" s="3"/>
      <c r="U125" s="9"/>
      <c r="V125" s="9"/>
      <c r="W125" s="3"/>
      <c r="X125" s="3"/>
      <c r="Y125" s="3"/>
      <c r="Z125" s="3"/>
      <c r="AA125" s="3"/>
      <c r="AB125" s="3"/>
      <c r="AC125" s="3"/>
      <c r="AD125" s="3"/>
      <c r="AE125" s="3"/>
      <c r="AF125" s="3"/>
      <c r="AG125" s="3"/>
      <c r="AH125" s="3"/>
      <c r="AI125" s="3"/>
      <c r="AJ125" s="3"/>
      <c r="AK125" s="3"/>
      <c r="AL125" s="3"/>
      <c r="AM125" s="3"/>
      <c r="AN125" s="3"/>
      <c r="AO125" s="3"/>
      <c r="AP125" s="3"/>
      <c r="AQ125" s="3"/>
    </row>
    <row r="126" spans="1:43" ht="28" x14ac:dyDescent="0.35">
      <c r="A126" s="1028" t="s">
        <v>5</v>
      </c>
      <c r="B126" s="1042" t="s">
        <v>577</v>
      </c>
      <c r="C126" s="1029">
        <v>7</v>
      </c>
      <c r="D126" s="1030"/>
      <c r="O126" s="3"/>
      <c r="U126" s="9"/>
      <c r="V126" s="9"/>
      <c r="W126" s="3"/>
      <c r="X126" s="3"/>
      <c r="Y126" s="3"/>
      <c r="Z126" s="3"/>
      <c r="AA126" s="3"/>
      <c r="AB126" s="3"/>
      <c r="AC126" s="3"/>
      <c r="AD126" s="3"/>
      <c r="AE126" s="3"/>
      <c r="AF126" s="3"/>
      <c r="AG126" s="3"/>
      <c r="AH126" s="3"/>
      <c r="AI126" s="3"/>
      <c r="AJ126" s="3"/>
      <c r="AK126" s="3"/>
      <c r="AL126" s="3"/>
      <c r="AM126" s="3"/>
      <c r="AN126" s="3"/>
      <c r="AO126" s="3"/>
      <c r="AP126" s="3"/>
      <c r="AQ126" s="3"/>
    </row>
    <row r="127" spans="1:43" ht="14.5" x14ac:dyDescent="0.35">
      <c r="A127" s="1026" t="s">
        <v>8</v>
      </c>
      <c r="B127" s="1043" t="s">
        <v>576</v>
      </c>
      <c r="C127" s="1027">
        <v>9</v>
      </c>
      <c r="D127" s="1021"/>
      <c r="O127" s="3"/>
      <c r="U127" s="9"/>
      <c r="V127" s="9"/>
      <c r="W127" s="3"/>
      <c r="X127" s="3"/>
      <c r="Y127" s="3"/>
      <c r="Z127" s="3"/>
      <c r="AA127" s="3"/>
      <c r="AB127" s="3"/>
      <c r="AC127" s="3"/>
      <c r="AD127" s="3"/>
      <c r="AE127" s="3"/>
      <c r="AF127" s="3"/>
      <c r="AG127" s="3"/>
      <c r="AH127" s="3"/>
      <c r="AI127" s="3"/>
      <c r="AJ127" s="3"/>
      <c r="AK127" s="3"/>
      <c r="AL127" s="3"/>
      <c r="AM127" s="3"/>
      <c r="AN127" s="3"/>
      <c r="AO127" s="3"/>
      <c r="AP127" s="3"/>
      <c r="AQ127" s="3"/>
    </row>
    <row r="128" spans="1:43" ht="28" x14ac:dyDescent="0.35">
      <c r="A128" s="1028" t="s">
        <v>6</v>
      </c>
      <c r="B128" s="1029" t="s">
        <v>165</v>
      </c>
      <c r="C128" s="1029">
        <v>1</v>
      </c>
      <c r="D128" s="1030"/>
      <c r="O128" s="3"/>
      <c r="U128" s="9"/>
      <c r="V128" s="9"/>
      <c r="W128" s="3"/>
      <c r="X128" s="3"/>
      <c r="Y128" s="3"/>
      <c r="Z128" s="3"/>
      <c r="AA128" s="3"/>
      <c r="AB128" s="3"/>
      <c r="AC128" s="3"/>
      <c r="AD128" s="3"/>
      <c r="AE128" s="3"/>
      <c r="AF128" s="3"/>
      <c r="AG128" s="3"/>
      <c r="AH128" s="3"/>
      <c r="AI128" s="3"/>
      <c r="AJ128" s="3"/>
      <c r="AK128" s="3"/>
      <c r="AL128" s="3"/>
      <c r="AM128" s="3"/>
      <c r="AN128" s="3"/>
      <c r="AO128" s="3"/>
      <c r="AP128" s="3"/>
      <c r="AQ128" s="3"/>
    </row>
    <row r="129" spans="1:43" ht="28" x14ac:dyDescent="0.35">
      <c r="A129" s="1028" t="s">
        <v>578</v>
      </c>
      <c r="B129" s="1042" t="s">
        <v>579</v>
      </c>
      <c r="C129" s="1029">
        <v>2</v>
      </c>
      <c r="D129" s="1030"/>
      <c r="O129" s="3"/>
      <c r="U129" s="9"/>
      <c r="V129" s="9"/>
      <c r="W129" s="3"/>
      <c r="X129" s="3"/>
      <c r="Y129" s="3"/>
      <c r="Z129" s="3"/>
      <c r="AA129" s="3"/>
      <c r="AB129" s="3"/>
      <c r="AC129" s="3"/>
      <c r="AD129" s="3"/>
      <c r="AE129" s="3"/>
      <c r="AF129" s="3"/>
      <c r="AG129" s="3"/>
      <c r="AH129" s="3"/>
      <c r="AI129" s="3"/>
      <c r="AJ129" s="3"/>
      <c r="AK129" s="3"/>
      <c r="AL129" s="3"/>
      <c r="AM129" s="3"/>
      <c r="AN129" s="3"/>
      <c r="AO129" s="3"/>
      <c r="AP129" s="3"/>
      <c r="AQ129" s="3"/>
    </row>
    <row r="130" spans="1:43" ht="28" x14ac:dyDescent="0.35">
      <c r="A130" s="1026" t="s">
        <v>7</v>
      </c>
      <c r="B130" s="1027" t="s">
        <v>166</v>
      </c>
      <c r="C130" s="1027">
        <v>6</v>
      </c>
      <c r="D130" s="1021"/>
      <c r="O130" s="3"/>
      <c r="U130" s="9"/>
      <c r="V130" s="9"/>
      <c r="W130" s="3"/>
      <c r="X130" s="3"/>
      <c r="Y130" s="3"/>
      <c r="Z130" s="3"/>
      <c r="AA130" s="3"/>
      <c r="AB130" s="3"/>
      <c r="AC130" s="3"/>
      <c r="AD130" s="3"/>
      <c r="AE130" s="3"/>
      <c r="AF130" s="3"/>
      <c r="AG130" s="3"/>
      <c r="AH130" s="3"/>
      <c r="AI130" s="3"/>
      <c r="AJ130" s="3"/>
      <c r="AK130" s="3"/>
      <c r="AL130" s="3"/>
      <c r="AM130" s="3"/>
      <c r="AN130" s="3"/>
      <c r="AO130" s="3"/>
      <c r="AP130" s="3"/>
      <c r="AQ130" s="3"/>
    </row>
    <row r="131" spans="1:43" ht="28" x14ac:dyDescent="0.35">
      <c r="A131" s="1028" t="s">
        <v>581</v>
      </c>
      <c r="B131" s="1042" t="s">
        <v>582</v>
      </c>
      <c r="C131" s="1029">
        <v>2</v>
      </c>
      <c r="D131" s="1030"/>
      <c r="O131" s="3"/>
      <c r="U131" s="9"/>
      <c r="V131" s="9"/>
      <c r="W131" s="3"/>
      <c r="X131" s="3"/>
      <c r="Y131" s="3"/>
      <c r="Z131" s="3"/>
      <c r="AA131" s="3"/>
      <c r="AB131" s="3"/>
      <c r="AC131" s="3"/>
      <c r="AD131" s="3"/>
      <c r="AE131" s="3"/>
      <c r="AF131" s="3"/>
      <c r="AG131" s="3"/>
      <c r="AH131" s="3"/>
      <c r="AI131" s="3"/>
      <c r="AJ131" s="3"/>
      <c r="AK131" s="3"/>
      <c r="AL131" s="3"/>
      <c r="AM131" s="3"/>
      <c r="AN131" s="3"/>
      <c r="AO131" s="3"/>
      <c r="AP131" s="3"/>
      <c r="AQ131" s="3"/>
    </row>
    <row r="132" spans="1:43" ht="28" x14ac:dyDescent="0.35">
      <c r="A132" s="1026" t="s">
        <v>4</v>
      </c>
      <c r="B132" s="1027" t="s">
        <v>162</v>
      </c>
      <c r="C132" s="1027">
        <v>4</v>
      </c>
      <c r="D132" s="1021"/>
      <c r="O132" s="3"/>
      <c r="U132" s="9"/>
      <c r="V132" s="9"/>
      <c r="W132" s="3"/>
      <c r="X132" s="3"/>
      <c r="Y132" s="3"/>
      <c r="Z132" s="3"/>
      <c r="AA132" s="3"/>
      <c r="AB132" s="3"/>
      <c r="AC132" s="3"/>
      <c r="AD132" s="3"/>
      <c r="AE132" s="3"/>
      <c r="AF132" s="3"/>
      <c r="AG132" s="3"/>
      <c r="AH132" s="3"/>
      <c r="AI132" s="3"/>
      <c r="AJ132" s="3"/>
      <c r="AK132" s="3"/>
      <c r="AL132" s="3"/>
      <c r="AM132" s="3"/>
      <c r="AN132" s="3"/>
      <c r="AO132" s="3"/>
      <c r="AP132" s="3"/>
      <c r="AQ132" s="3"/>
    </row>
    <row r="133" spans="1:43" ht="28" x14ac:dyDescent="0.35">
      <c r="A133" s="1028" t="s">
        <v>580</v>
      </c>
      <c r="B133" s="1029" t="s">
        <v>163</v>
      </c>
      <c r="C133" s="1029">
        <v>8</v>
      </c>
      <c r="D133" s="1030"/>
      <c r="O133" s="3"/>
      <c r="U133" s="9"/>
      <c r="V133" s="9"/>
      <c r="W133" s="3"/>
      <c r="X133" s="3"/>
      <c r="Y133" s="3"/>
      <c r="Z133" s="3"/>
      <c r="AA133" s="3"/>
      <c r="AB133" s="3"/>
      <c r="AC133" s="3"/>
      <c r="AD133" s="3"/>
      <c r="AE133" s="3"/>
      <c r="AF133" s="3"/>
      <c r="AG133" s="3"/>
      <c r="AH133" s="3"/>
      <c r="AI133" s="3"/>
      <c r="AJ133" s="3"/>
      <c r="AK133" s="3"/>
      <c r="AL133" s="3"/>
      <c r="AM133" s="3"/>
      <c r="AN133" s="3"/>
      <c r="AO133" s="3"/>
      <c r="AP133" s="3"/>
      <c r="AQ133" s="3"/>
    </row>
    <row r="134" spans="1:43" ht="28" x14ac:dyDescent="0.35">
      <c r="A134" s="1026" t="s">
        <v>22</v>
      </c>
      <c r="B134" s="1027" t="s">
        <v>164</v>
      </c>
      <c r="C134" s="1027">
        <v>8</v>
      </c>
      <c r="D134" s="1021"/>
      <c r="O134" s="3"/>
      <c r="U134" s="9"/>
      <c r="V134" s="9"/>
      <c r="W134" s="3"/>
      <c r="X134" s="3"/>
      <c r="Y134" s="3"/>
      <c r="Z134" s="3"/>
      <c r="AA134" s="3"/>
      <c r="AB134" s="3"/>
      <c r="AC134" s="3"/>
      <c r="AD134" s="3"/>
      <c r="AE134" s="3"/>
      <c r="AF134" s="3"/>
      <c r="AG134" s="3"/>
      <c r="AH134" s="3"/>
      <c r="AI134" s="3"/>
      <c r="AJ134" s="3"/>
      <c r="AK134" s="3"/>
      <c r="AL134" s="3"/>
      <c r="AM134" s="3"/>
      <c r="AN134" s="3"/>
      <c r="AO134" s="3"/>
      <c r="AP134" s="3"/>
      <c r="AQ134" s="3"/>
    </row>
    <row r="135" spans="1:43" ht="28" x14ac:dyDescent="0.35">
      <c r="A135" s="1026" t="s">
        <v>583</v>
      </c>
      <c r="B135" s="1027" t="s">
        <v>155</v>
      </c>
      <c r="C135" s="1027">
        <v>5</v>
      </c>
      <c r="D135" s="1021"/>
      <c r="O135" s="3"/>
      <c r="U135" s="9"/>
      <c r="V135" s="9"/>
      <c r="W135" s="3"/>
      <c r="X135" s="3"/>
      <c r="Y135" s="3"/>
      <c r="Z135" s="3"/>
      <c r="AA135" s="3"/>
      <c r="AB135" s="3"/>
      <c r="AC135" s="3"/>
      <c r="AD135" s="3"/>
      <c r="AE135" s="3"/>
      <c r="AF135" s="3"/>
      <c r="AG135" s="3"/>
      <c r="AH135" s="3"/>
      <c r="AI135" s="3"/>
      <c r="AJ135" s="3"/>
      <c r="AK135" s="3"/>
      <c r="AL135" s="3"/>
      <c r="AM135" s="3"/>
      <c r="AN135" s="3"/>
      <c r="AO135" s="3"/>
      <c r="AP135" s="3"/>
      <c r="AQ135" s="3"/>
    </row>
    <row r="136" spans="1:43" ht="14.5" x14ac:dyDescent="0.35">
      <c r="A136" s="1028" t="s">
        <v>23</v>
      </c>
      <c r="B136" s="1029" t="s">
        <v>167</v>
      </c>
      <c r="C136" s="1029">
        <v>8</v>
      </c>
      <c r="D136" s="1030"/>
      <c r="O136" s="3"/>
      <c r="U136" s="9"/>
      <c r="V136" s="9"/>
      <c r="W136" s="3"/>
      <c r="X136" s="3"/>
      <c r="Y136" s="3"/>
      <c r="Z136" s="3"/>
      <c r="AA136" s="3"/>
      <c r="AB136" s="3"/>
      <c r="AC136" s="3"/>
      <c r="AD136" s="3"/>
      <c r="AE136" s="3"/>
      <c r="AF136" s="3"/>
      <c r="AG136" s="3"/>
      <c r="AH136" s="3"/>
      <c r="AI136" s="3"/>
      <c r="AJ136" s="3"/>
      <c r="AK136" s="3"/>
      <c r="AL136" s="3"/>
      <c r="AM136" s="3"/>
      <c r="AN136" s="3"/>
      <c r="AO136" s="3"/>
      <c r="AP136" s="3"/>
      <c r="AQ136" s="3"/>
    </row>
    <row r="137" spans="1:43" ht="14.5" x14ac:dyDescent="0.35">
      <c r="A137" s="1026" t="s">
        <v>9</v>
      </c>
      <c r="B137" s="1027" t="s">
        <v>461</v>
      </c>
      <c r="C137" s="1027">
        <v>5</v>
      </c>
      <c r="D137" s="1021"/>
      <c r="O137" s="3"/>
      <c r="U137" s="9"/>
      <c r="V137" s="9"/>
      <c r="W137" s="3"/>
      <c r="X137" s="3"/>
      <c r="Y137" s="3"/>
      <c r="Z137" s="3"/>
      <c r="AA137" s="3"/>
      <c r="AB137" s="3"/>
      <c r="AC137" s="3"/>
      <c r="AD137" s="3"/>
      <c r="AE137" s="3"/>
      <c r="AF137" s="3"/>
      <c r="AG137" s="3"/>
      <c r="AH137" s="3"/>
      <c r="AI137" s="3"/>
      <c r="AJ137" s="3"/>
      <c r="AK137" s="3"/>
      <c r="AL137" s="3"/>
      <c r="AM137" s="3"/>
      <c r="AN137" s="3"/>
      <c r="AO137" s="3"/>
      <c r="AP137" s="3"/>
      <c r="AQ137" s="3"/>
    </row>
    <row r="138" spans="1:43" ht="28" x14ac:dyDescent="0.35">
      <c r="A138" s="1028" t="s">
        <v>10</v>
      </c>
      <c r="B138" s="1042" t="s">
        <v>584</v>
      </c>
      <c r="C138" s="1029">
        <v>6</v>
      </c>
      <c r="D138" s="1030"/>
      <c r="O138" s="3"/>
      <c r="U138" s="9"/>
      <c r="V138" s="9"/>
      <c r="W138" s="3"/>
      <c r="X138" s="3"/>
      <c r="Y138" s="3"/>
      <c r="Z138" s="3"/>
      <c r="AA138" s="3"/>
      <c r="AB138" s="3"/>
      <c r="AC138" s="3"/>
      <c r="AD138" s="3"/>
      <c r="AE138" s="3"/>
      <c r="AF138" s="3"/>
      <c r="AG138" s="3"/>
      <c r="AH138" s="3"/>
      <c r="AI138" s="3"/>
      <c r="AJ138" s="3"/>
      <c r="AK138" s="3"/>
      <c r="AL138" s="3"/>
      <c r="AM138" s="3"/>
      <c r="AN138" s="3"/>
      <c r="AO138" s="3"/>
      <c r="AP138" s="3"/>
      <c r="AQ138" s="3"/>
    </row>
    <row r="139" spans="1:43" ht="14.5" x14ac:dyDescent="0.35">
      <c r="A139" s="1026" t="s">
        <v>459</v>
      </c>
      <c r="B139" s="1027" t="s">
        <v>460</v>
      </c>
      <c r="C139" s="1027">
        <v>10</v>
      </c>
      <c r="D139" s="1021"/>
      <c r="O139" s="3"/>
      <c r="U139" s="9"/>
      <c r="V139" s="9"/>
      <c r="W139" s="3"/>
      <c r="X139" s="3"/>
      <c r="Y139" s="3"/>
      <c r="Z139" s="3"/>
      <c r="AA139" s="3"/>
      <c r="AB139" s="3"/>
      <c r="AC139" s="3"/>
      <c r="AD139" s="3"/>
      <c r="AE139" s="3"/>
      <c r="AF139" s="3"/>
      <c r="AG139" s="3"/>
      <c r="AH139" s="3"/>
      <c r="AI139" s="3"/>
      <c r="AJ139" s="3"/>
      <c r="AK139" s="3"/>
      <c r="AL139" s="3"/>
      <c r="AM139" s="3"/>
      <c r="AN139" s="3"/>
      <c r="AO139" s="3"/>
      <c r="AP139" s="3"/>
      <c r="AQ139" s="3"/>
    </row>
    <row r="140" spans="1:43" ht="14.5" x14ac:dyDescent="0.35">
      <c r="A140" s="1028" t="s">
        <v>586</v>
      </c>
      <c r="B140" s="1042" t="s">
        <v>585</v>
      </c>
      <c r="C140" s="1029">
        <v>10</v>
      </c>
      <c r="D140" s="1030"/>
      <c r="O140" s="3"/>
      <c r="U140" s="9"/>
      <c r="V140" s="9"/>
      <c r="W140" s="3"/>
      <c r="X140" s="3"/>
      <c r="Y140" s="3"/>
      <c r="Z140" s="3"/>
      <c r="AA140" s="3"/>
      <c r="AB140" s="3"/>
      <c r="AC140" s="3"/>
      <c r="AD140" s="3"/>
      <c r="AE140" s="3"/>
      <c r="AF140" s="3"/>
      <c r="AG140" s="3"/>
      <c r="AH140" s="3"/>
      <c r="AI140" s="3"/>
      <c r="AJ140" s="3"/>
      <c r="AK140" s="3"/>
      <c r="AL140" s="3"/>
      <c r="AM140" s="3"/>
      <c r="AN140" s="3"/>
      <c r="AO140" s="3"/>
      <c r="AP140" s="3"/>
      <c r="AQ140" s="3"/>
    </row>
    <row r="141" spans="1:43" ht="28" x14ac:dyDescent="0.35">
      <c r="A141" s="1026" t="s">
        <v>11</v>
      </c>
      <c r="B141" s="1027" t="s">
        <v>168</v>
      </c>
      <c r="C141" s="1027">
        <v>3</v>
      </c>
      <c r="D141" s="1021"/>
      <c r="O141" s="3"/>
      <c r="U141" s="9"/>
      <c r="V141" s="9"/>
      <c r="W141" s="3"/>
      <c r="X141" s="3"/>
      <c r="Y141" s="3"/>
      <c r="Z141" s="3"/>
      <c r="AA141" s="3"/>
      <c r="AB141" s="3"/>
      <c r="AC141" s="3"/>
      <c r="AD141" s="3"/>
      <c r="AE141" s="3"/>
      <c r="AF141" s="3"/>
      <c r="AG141" s="3"/>
      <c r="AH141" s="3"/>
      <c r="AI141" s="3"/>
      <c r="AJ141" s="3"/>
      <c r="AK141" s="3"/>
      <c r="AL141" s="3"/>
      <c r="AM141" s="3"/>
      <c r="AN141" s="3"/>
      <c r="AO141" s="3"/>
      <c r="AP141" s="3"/>
      <c r="AQ141" s="3"/>
    </row>
    <row r="142" spans="1:43" ht="28" x14ac:dyDescent="0.35">
      <c r="A142" s="1028" t="s">
        <v>12</v>
      </c>
      <c r="B142" s="1042" t="s">
        <v>592</v>
      </c>
      <c r="C142" s="1029">
        <v>2</v>
      </c>
      <c r="D142" s="1030"/>
      <c r="O142" s="3"/>
      <c r="U142" s="9"/>
      <c r="V142" s="9"/>
      <c r="W142" s="3"/>
      <c r="X142" s="3"/>
      <c r="Y142" s="3"/>
      <c r="Z142" s="3"/>
      <c r="AA142" s="3"/>
      <c r="AB142" s="3"/>
      <c r="AC142" s="3"/>
      <c r="AD142" s="3"/>
      <c r="AE142" s="3"/>
      <c r="AF142" s="3"/>
      <c r="AG142" s="3"/>
      <c r="AH142" s="3"/>
      <c r="AI142" s="3"/>
      <c r="AJ142" s="3"/>
      <c r="AK142" s="3"/>
      <c r="AL142" s="3"/>
      <c r="AM142" s="3"/>
      <c r="AN142" s="3"/>
      <c r="AO142" s="3"/>
      <c r="AP142" s="3"/>
      <c r="AQ142" s="3"/>
    </row>
    <row r="143" spans="1:43" ht="14.5" x14ac:dyDescent="0.35">
      <c r="A143" s="1026" t="s">
        <v>453</v>
      </c>
      <c r="B143" s="1027" t="s">
        <v>454</v>
      </c>
      <c r="C143" s="1027">
        <v>9</v>
      </c>
      <c r="D143" s="1021"/>
      <c r="O143" s="3"/>
      <c r="U143" s="9"/>
      <c r="V143" s="9"/>
      <c r="W143" s="3"/>
      <c r="X143" s="3"/>
      <c r="Y143" s="3"/>
      <c r="Z143" s="3"/>
      <c r="AA143" s="3"/>
      <c r="AB143" s="3"/>
      <c r="AC143" s="3"/>
      <c r="AD143" s="3"/>
      <c r="AE143" s="3"/>
      <c r="AF143" s="3"/>
      <c r="AG143" s="3"/>
      <c r="AH143" s="3"/>
      <c r="AI143" s="3"/>
      <c r="AJ143" s="3"/>
      <c r="AK143" s="3"/>
      <c r="AL143" s="3"/>
      <c r="AM143" s="3"/>
      <c r="AN143" s="3"/>
      <c r="AO143" s="3"/>
      <c r="AP143" s="3"/>
      <c r="AQ143" s="3"/>
    </row>
    <row r="144" spans="1:43" ht="28" x14ac:dyDescent="0.35">
      <c r="A144" s="1028" t="s">
        <v>13</v>
      </c>
      <c r="B144" s="1029" t="s">
        <v>169</v>
      </c>
      <c r="C144" s="1029">
        <v>1</v>
      </c>
      <c r="D144" s="1030"/>
      <c r="O144" s="3"/>
      <c r="U144" s="9"/>
      <c r="V144" s="9"/>
      <c r="W144" s="3"/>
      <c r="X144" s="3"/>
      <c r="Y144" s="3"/>
      <c r="Z144" s="3"/>
      <c r="AA144" s="3"/>
      <c r="AB144" s="3"/>
      <c r="AC144" s="3"/>
      <c r="AD144" s="3"/>
      <c r="AE144" s="3"/>
      <c r="AF144" s="3"/>
      <c r="AG144" s="3"/>
      <c r="AH144" s="3"/>
      <c r="AI144" s="3"/>
      <c r="AJ144" s="3"/>
      <c r="AK144" s="3"/>
      <c r="AL144" s="3"/>
      <c r="AM144" s="3"/>
      <c r="AN144" s="3"/>
      <c r="AO144" s="3"/>
      <c r="AP144" s="3"/>
      <c r="AQ144" s="3"/>
    </row>
    <row r="145" spans="1:43" ht="14.5" x14ac:dyDescent="0.35">
      <c r="A145" s="1026" t="s">
        <v>605</v>
      </c>
      <c r="B145" s="1027" t="s">
        <v>171</v>
      </c>
      <c r="C145" s="1027">
        <v>2</v>
      </c>
      <c r="D145" s="1021"/>
      <c r="O145" s="3"/>
      <c r="U145" s="9"/>
      <c r="V145" s="9"/>
      <c r="W145" s="3"/>
      <c r="X145" s="3"/>
      <c r="Y145" s="3"/>
      <c r="Z145" s="3"/>
      <c r="AA145" s="3"/>
      <c r="AB145" s="3"/>
      <c r="AC145" s="3"/>
      <c r="AD145" s="3"/>
      <c r="AE145" s="3"/>
      <c r="AF145" s="3"/>
      <c r="AG145" s="3"/>
      <c r="AH145" s="3"/>
      <c r="AI145" s="3"/>
      <c r="AJ145" s="3"/>
      <c r="AK145" s="3"/>
      <c r="AL145" s="3"/>
      <c r="AM145" s="3"/>
      <c r="AN145" s="3"/>
      <c r="AO145" s="3"/>
      <c r="AP145" s="3"/>
      <c r="AQ145" s="3"/>
    </row>
    <row r="146" spans="1:43" ht="28" x14ac:dyDescent="0.35">
      <c r="A146" s="1045" t="s">
        <v>449</v>
      </c>
      <c r="B146" s="1027" t="s">
        <v>450</v>
      </c>
      <c r="C146" s="1027">
        <v>9</v>
      </c>
      <c r="D146" s="1021"/>
      <c r="O146" s="3"/>
      <c r="U146" s="9"/>
      <c r="V146" s="9"/>
      <c r="W146" s="3"/>
      <c r="X146" s="3"/>
      <c r="Y146" s="3"/>
      <c r="Z146" s="3"/>
      <c r="AA146" s="3"/>
      <c r="AB146" s="3"/>
      <c r="AC146" s="3"/>
      <c r="AD146" s="3"/>
      <c r="AE146" s="3"/>
      <c r="AF146" s="3"/>
      <c r="AG146" s="3"/>
      <c r="AH146" s="3"/>
      <c r="AI146" s="3"/>
      <c r="AJ146" s="3"/>
      <c r="AK146" s="3"/>
      <c r="AL146" s="3"/>
      <c r="AM146" s="3"/>
      <c r="AN146" s="3"/>
      <c r="AO146" s="3"/>
      <c r="AP146" s="3"/>
      <c r="AQ146" s="3"/>
    </row>
    <row r="147" spans="1:43" ht="16.5" x14ac:dyDescent="0.4">
      <c r="A147" s="1046" t="s">
        <v>587</v>
      </c>
      <c r="B147" s="1042" t="s">
        <v>588</v>
      </c>
      <c r="C147" s="1029">
        <v>5</v>
      </c>
      <c r="D147" s="1030"/>
      <c r="O147" s="3"/>
      <c r="U147" s="9"/>
      <c r="V147" s="9"/>
      <c r="W147" s="3"/>
      <c r="X147" s="3"/>
      <c r="Y147" s="3"/>
      <c r="Z147" s="3"/>
      <c r="AA147" s="3"/>
      <c r="AB147" s="3"/>
      <c r="AC147" s="3"/>
      <c r="AD147" s="3"/>
      <c r="AE147" s="3"/>
      <c r="AF147" s="3"/>
      <c r="AG147" s="3"/>
      <c r="AH147" s="3"/>
      <c r="AI147" s="3"/>
      <c r="AJ147" s="3"/>
      <c r="AK147" s="3"/>
      <c r="AL147" s="3"/>
      <c r="AM147" s="3"/>
      <c r="AN147" s="3"/>
      <c r="AO147" s="3"/>
      <c r="AP147" s="3"/>
      <c r="AQ147" s="3"/>
    </row>
    <row r="148" spans="1:43" ht="28" x14ac:dyDescent="0.35">
      <c r="A148" s="1026" t="s">
        <v>457</v>
      </c>
      <c r="B148" s="1027" t="s">
        <v>458</v>
      </c>
      <c r="C148" s="1027">
        <v>9</v>
      </c>
      <c r="D148" s="1021"/>
      <c r="O148" s="3"/>
      <c r="U148" s="9"/>
      <c r="V148" s="9"/>
      <c r="W148" s="3"/>
      <c r="X148" s="3"/>
      <c r="Y148" s="3"/>
      <c r="Z148" s="3"/>
      <c r="AA148" s="3"/>
      <c r="AB148" s="3"/>
      <c r="AC148" s="3"/>
      <c r="AD148" s="3"/>
      <c r="AE148" s="3"/>
      <c r="AF148" s="3"/>
      <c r="AG148" s="3"/>
      <c r="AH148" s="3"/>
      <c r="AI148" s="3"/>
      <c r="AJ148" s="3"/>
      <c r="AK148" s="3"/>
      <c r="AL148" s="3"/>
      <c r="AM148" s="3"/>
      <c r="AN148" s="3"/>
      <c r="AO148" s="3"/>
      <c r="AP148" s="3"/>
      <c r="AQ148" s="3"/>
    </row>
    <row r="149" spans="1:43" ht="28" x14ac:dyDescent="0.35">
      <c r="A149" s="1028" t="s">
        <v>593</v>
      </c>
      <c r="B149" s="1029" t="s">
        <v>170</v>
      </c>
      <c r="C149" s="1029">
        <v>8</v>
      </c>
      <c r="D149" s="1030"/>
      <c r="O149" s="3"/>
      <c r="U149" s="9"/>
      <c r="V149" s="9"/>
      <c r="W149" s="3"/>
      <c r="X149" s="3"/>
      <c r="Y149" s="3"/>
      <c r="Z149" s="3"/>
      <c r="AA149" s="3"/>
      <c r="AB149" s="3"/>
      <c r="AC149" s="3"/>
      <c r="AD149" s="3"/>
      <c r="AE149" s="3"/>
      <c r="AF149" s="3"/>
      <c r="AG149" s="3"/>
      <c r="AH149" s="3"/>
      <c r="AI149" s="3"/>
      <c r="AJ149" s="3"/>
      <c r="AK149" s="3"/>
      <c r="AL149" s="3"/>
      <c r="AM149" s="3"/>
      <c r="AN149" s="3"/>
      <c r="AO149" s="3"/>
      <c r="AP149" s="3"/>
      <c r="AQ149" s="3"/>
    </row>
    <row r="150" spans="1:43" ht="14.5" x14ac:dyDescent="0.35">
      <c r="A150" s="1028" t="s">
        <v>24</v>
      </c>
      <c r="B150" s="1029" t="s">
        <v>172</v>
      </c>
      <c r="C150" s="1029">
        <v>8</v>
      </c>
      <c r="D150" s="1030"/>
      <c r="O150" s="3"/>
      <c r="U150" s="9"/>
      <c r="V150" s="9"/>
      <c r="W150" s="3"/>
      <c r="X150" s="3"/>
      <c r="Y150" s="3"/>
      <c r="Z150" s="3"/>
      <c r="AA150" s="3"/>
      <c r="AB150" s="3"/>
      <c r="AC150" s="3"/>
      <c r="AD150" s="3"/>
      <c r="AE150" s="3"/>
      <c r="AF150" s="3"/>
      <c r="AG150" s="3"/>
      <c r="AH150" s="3"/>
      <c r="AI150" s="3"/>
      <c r="AJ150" s="3"/>
      <c r="AK150" s="3"/>
      <c r="AL150" s="3"/>
      <c r="AM150" s="3"/>
      <c r="AN150" s="3"/>
      <c r="AO150" s="3"/>
      <c r="AP150" s="3"/>
      <c r="AQ150" s="3"/>
    </row>
    <row r="151" spans="1:43" ht="28" x14ac:dyDescent="0.35">
      <c r="A151" s="1026" t="s">
        <v>14</v>
      </c>
      <c r="B151" s="1027" t="s">
        <v>173</v>
      </c>
      <c r="C151" s="1027">
        <v>4</v>
      </c>
      <c r="D151" s="1021"/>
      <c r="O151" s="3"/>
      <c r="U151" s="9"/>
      <c r="V151" s="9"/>
      <c r="W151" s="3"/>
      <c r="X151" s="3"/>
      <c r="Y151" s="3"/>
      <c r="Z151" s="3"/>
      <c r="AA151" s="3"/>
      <c r="AB151" s="3"/>
      <c r="AC151" s="3"/>
      <c r="AD151" s="3"/>
      <c r="AE151" s="3"/>
      <c r="AF151" s="3"/>
      <c r="AG151" s="3"/>
      <c r="AH151" s="3"/>
      <c r="AI151" s="3"/>
      <c r="AJ151" s="3"/>
      <c r="AK151" s="3"/>
      <c r="AL151" s="3"/>
      <c r="AM151" s="3"/>
      <c r="AN151" s="3"/>
      <c r="AO151" s="3"/>
      <c r="AP151" s="3"/>
      <c r="AQ151" s="3"/>
    </row>
    <row r="152" spans="1:43" ht="28" x14ac:dyDescent="0.35">
      <c r="A152" s="1028" t="s">
        <v>16</v>
      </c>
      <c r="B152" s="1042" t="s">
        <v>594</v>
      </c>
      <c r="C152" s="1029">
        <v>6</v>
      </c>
      <c r="D152" s="1030"/>
      <c r="O152" s="3"/>
      <c r="U152" s="9"/>
      <c r="V152" s="9"/>
      <c r="W152" s="3"/>
      <c r="X152" s="3"/>
      <c r="Y152" s="3"/>
      <c r="Z152" s="3"/>
      <c r="AA152" s="3"/>
      <c r="AB152" s="3"/>
      <c r="AC152" s="3"/>
      <c r="AD152" s="3"/>
      <c r="AE152" s="3"/>
      <c r="AF152" s="3"/>
      <c r="AG152" s="3"/>
      <c r="AH152" s="3"/>
      <c r="AI152" s="3"/>
      <c r="AJ152" s="3"/>
      <c r="AK152" s="3"/>
      <c r="AL152" s="3"/>
      <c r="AM152" s="3"/>
      <c r="AN152" s="3"/>
      <c r="AO152" s="3"/>
      <c r="AP152" s="3"/>
      <c r="AQ152" s="3"/>
    </row>
    <row r="153" spans="1:43" ht="14.5" x14ac:dyDescent="0.35">
      <c r="A153" s="1026" t="s">
        <v>15</v>
      </c>
      <c r="B153" s="1043" t="s">
        <v>595</v>
      </c>
      <c r="C153" s="1027">
        <v>6</v>
      </c>
      <c r="D153" s="1021"/>
      <c r="O153" s="3"/>
      <c r="U153" s="9"/>
      <c r="V153" s="9"/>
      <c r="W153" s="3"/>
      <c r="X153" s="3"/>
      <c r="Y153" s="3"/>
      <c r="Z153" s="3"/>
      <c r="AA153" s="3"/>
      <c r="AB153" s="3"/>
      <c r="AC153" s="3"/>
      <c r="AD153" s="3"/>
      <c r="AE153" s="3"/>
      <c r="AF153" s="3"/>
      <c r="AG153" s="3"/>
      <c r="AH153" s="3"/>
      <c r="AI153" s="3"/>
      <c r="AJ153" s="3"/>
      <c r="AK153" s="3"/>
      <c r="AL153" s="3"/>
      <c r="AM153" s="3"/>
      <c r="AN153" s="3"/>
      <c r="AO153" s="3"/>
      <c r="AP153" s="3"/>
      <c r="AQ153" s="3"/>
    </row>
    <row r="154" spans="1:43" s="3" customFormat="1" ht="14.25" customHeight="1" x14ac:dyDescent="0.35">
      <c r="A154" s="1028" t="s">
        <v>25</v>
      </c>
      <c r="B154" s="1042" t="s">
        <v>596</v>
      </c>
      <c r="C154" s="1029">
        <v>8</v>
      </c>
      <c r="D154" s="1030"/>
      <c r="T154" s="117"/>
      <c r="U154" s="9"/>
      <c r="V154" s="9"/>
    </row>
    <row r="155" spans="1:43" s="3" customFormat="1" ht="28" x14ac:dyDescent="0.35">
      <c r="A155" s="1026" t="s">
        <v>26</v>
      </c>
      <c r="B155" s="1027" t="s">
        <v>174</v>
      </c>
      <c r="C155" s="1027">
        <v>8</v>
      </c>
      <c r="D155" s="1021"/>
      <c r="T155" s="117"/>
      <c r="U155" s="9"/>
      <c r="V155" s="9"/>
    </row>
    <row r="156" spans="1:43" ht="14.5" x14ac:dyDescent="0.35">
      <c r="A156" s="1028" t="s">
        <v>19</v>
      </c>
      <c r="B156" s="1029" t="s">
        <v>177</v>
      </c>
      <c r="C156" s="1029">
        <v>1</v>
      </c>
      <c r="D156" s="1030"/>
    </row>
    <row r="157" spans="1:43" ht="32.5" customHeight="1" x14ac:dyDescent="0.35">
      <c r="A157" s="1026" t="s">
        <v>17</v>
      </c>
      <c r="B157" s="1027" t="s">
        <v>175</v>
      </c>
      <c r="C157" s="1027">
        <v>2</v>
      </c>
      <c r="D157" s="1021"/>
    </row>
    <row r="158" spans="1:43" ht="28" x14ac:dyDescent="0.35">
      <c r="A158" s="1028" t="s">
        <v>18</v>
      </c>
      <c r="B158" s="1029" t="s">
        <v>176</v>
      </c>
      <c r="C158" s="1029">
        <v>3</v>
      </c>
      <c r="D158" s="1030"/>
    </row>
    <row r="159" spans="1:43" ht="28" x14ac:dyDescent="0.35">
      <c r="A159" s="1026" t="s">
        <v>597</v>
      </c>
      <c r="B159" s="1027" t="s">
        <v>178</v>
      </c>
      <c r="C159" s="1027">
        <v>10</v>
      </c>
      <c r="D159" s="1021"/>
    </row>
    <row r="160" spans="1:43" ht="28" x14ac:dyDescent="0.35">
      <c r="A160" s="1028" t="s">
        <v>20</v>
      </c>
      <c r="B160" s="1029" t="s">
        <v>180</v>
      </c>
      <c r="C160" s="1029">
        <v>3</v>
      </c>
      <c r="D160" s="1030"/>
    </row>
    <row r="161" spans="1:4" ht="28" x14ac:dyDescent="0.35">
      <c r="A161" s="1026" t="s">
        <v>598</v>
      </c>
      <c r="B161" s="1043" t="s">
        <v>599</v>
      </c>
      <c r="C161" s="1027">
        <v>5</v>
      </c>
      <c r="D161" s="1021"/>
    </row>
    <row r="162" spans="1:4" ht="16.5" x14ac:dyDescent="0.4">
      <c r="A162" s="1048" t="s">
        <v>589</v>
      </c>
      <c r="B162" s="1042" t="s">
        <v>590</v>
      </c>
      <c r="C162" s="1029">
        <v>7</v>
      </c>
      <c r="D162" s="1030"/>
    </row>
    <row r="163" spans="1:4" ht="42" x14ac:dyDescent="0.35">
      <c r="A163" s="1047" t="s">
        <v>600</v>
      </c>
      <c r="B163" s="1042" t="s">
        <v>601</v>
      </c>
      <c r="C163" s="1029">
        <v>5</v>
      </c>
      <c r="D163" s="1030"/>
    </row>
    <row r="164" spans="1:4" ht="28" x14ac:dyDescent="0.35">
      <c r="A164" s="1026" t="s">
        <v>27</v>
      </c>
      <c r="B164" s="1027" t="s">
        <v>179</v>
      </c>
      <c r="C164" s="1027">
        <v>8</v>
      </c>
      <c r="D164" s="1021"/>
    </row>
    <row r="165" spans="1:4" ht="14.5" x14ac:dyDescent="0.35">
      <c r="A165" s="1031" t="s">
        <v>603</v>
      </c>
      <c r="B165" s="1044" t="s">
        <v>604</v>
      </c>
      <c r="C165" s="1032">
        <v>10</v>
      </c>
      <c r="D165" s="1033"/>
    </row>
  </sheetData>
  <sheetProtection insertHyperlinks="0"/>
  <mergeCells count="21">
    <mergeCell ref="W31:AA31"/>
    <mergeCell ref="W33:Z33"/>
    <mergeCell ref="AC27:AF27"/>
    <mergeCell ref="AC29:AF29"/>
    <mergeCell ref="T7:V7"/>
    <mergeCell ref="U11:U12"/>
    <mergeCell ref="T30:U30"/>
    <mergeCell ref="T28:U28"/>
    <mergeCell ref="T27:U27"/>
    <mergeCell ref="T29:U29"/>
    <mergeCell ref="V29:V30"/>
    <mergeCell ref="W27:Z27"/>
    <mergeCell ref="W28:Z28"/>
    <mergeCell ref="W29:AA29"/>
    <mergeCell ref="W30:AA30"/>
    <mergeCell ref="AF25:AI25"/>
    <mergeCell ref="AK27:AL27"/>
    <mergeCell ref="AK29:AL29"/>
    <mergeCell ref="AK31:AL31"/>
    <mergeCell ref="AB36:AE36"/>
    <mergeCell ref="AB37:AE37"/>
  </mergeCells>
  <conditionalFormatting sqref="AB15:AD15">
    <cfRule type="expression" dxfId="502" priority="15">
      <formula>"IF($B$6&gt;1,DATE(YEAR($B$5),MONTH($B$5),DAY($B$5)),"""")"</formula>
    </cfRule>
  </conditionalFormatting>
  <conditionalFormatting sqref="AB16 AE16">
    <cfRule type="expression" dxfId="501" priority="5">
      <formula>"$S$14=$T$18"</formula>
    </cfRule>
  </conditionalFormatting>
  <conditionalFormatting sqref="AB15 AE15">
    <cfRule type="expression" dxfId="500" priority="4">
      <formula>"$S$13=$T$18"</formula>
    </cfRule>
  </conditionalFormatting>
  <conditionalFormatting sqref="AB17 AE17">
    <cfRule type="expression" dxfId="499" priority="3">
      <formula>"$S$15=$T$18"</formula>
    </cfRule>
  </conditionalFormatting>
  <conditionalFormatting sqref="Z15:AA15">
    <cfRule type="expression" dxfId="498" priority="1">
      <formula>"($S$13=$T$18)&amp;($T$18&lt;&gt;"""")"</formula>
    </cfRule>
  </conditionalFormatting>
  <dataValidations count="7">
    <dataValidation type="list" allowBlank="1" showInputMessage="1" showErrorMessage="1" sqref="AB20" xr:uid="{00000000-0002-0000-0000-000000000000}">
      <formula1>$Z$15:$Z$18</formula1>
    </dataValidation>
    <dataValidation type="list" allowBlank="1" showInputMessage="1" showErrorMessage="1" sqref="AB11" xr:uid="{00000000-0002-0000-0000-000001000000}">
      <formula1>"1,2,3,4"</formula1>
    </dataValidation>
    <dataValidation type="list" allowBlank="1" showInputMessage="1" showErrorMessage="1" sqref="AB9" xr:uid="{00000000-0002-0000-0000-000002000000}">
      <formula1>"Consolidated, PPG"</formula1>
    </dataValidation>
    <dataValidation type="list" showInputMessage="1" showErrorMessage="1" sqref="U11:U12" xr:uid="{00000000-0002-0000-0000-000003000000}">
      <formula1>$A$81:$A$165</formula1>
    </dataValidation>
    <dataValidation showInputMessage="1" showErrorMessage="1" sqref="V11" xr:uid="{00000000-0002-0000-0000-000004000000}"/>
    <dataValidation type="list" allowBlank="1" showInputMessage="1" showErrorMessage="1" sqref="AK9:AK18" xr:uid="{00000000-0002-0000-0000-000005000000}">
      <formula1>"Work Plan Draft, Work Plan Final, Work Plan Final (Amdmt), Grantee Report Draft, Grantee Report Final, Grantee Report Final (Amdmt), EPA Report Draft, EPA Report Final, EPA Report Final (Amdmt)"</formula1>
    </dataValidation>
    <dataValidation type="list" allowBlank="1" showInputMessage="1" showErrorMessage="1" sqref="AB14" xr:uid="{00000000-0002-0000-0000-000006000000}">
      <formula1>$F$47:$F$69</formula1>
    </dataValidation>
  </dataValidations>
  <hyperlinks>
    <hyperlink ref="W27:X27" location="'5700 Main'!A1" display="5700 Main" xr:uid="{00000000-0004-0000-0000-000000000000}"/>
    <hyperlink ref="T27:U27" location="Narrative!A1" display="Narrative" xr:uid="{00000000-0004-0000-0000-000001000000}"/>
    <hyperlink ref="T28:U28" location="Budget!A1" display="Budget " xr:uid="{00000000-0004-0000-0000-000002000000}"/>
    <hyperlink ref="T29:U29" location="'Work Plan and Reports'!A1" display="Work Plan/Report" xr:uid="{00000000-0004-0000-0000-000003000000}"/>
    <hyperlink ref="T30:U30" location="Outcomes!A1" display="Outcomes" xr:uid="{00000000-0004-0000-0000-000004000000}"/>
    <hyperlink ref="W28" location="'5700 WPS'!A1" display="5700 Worker Protection" xr:uid="{00000000-0004-0000-0000-000005000000}"/>
    <hyperlink ref="W29" location="'5700 CC'!A1" display="5700 Container Containment" xr:uid="{00000000-0004-0000-0000-000006000000}"/>
    <hyperlink ref="AC29:AF29" r:id="rId1" display="Pesticides in Water-POINTS" xr:uid="{00000000-0004-0000-0000-000007000000}"/>
    <hyperlink ref="AK27:AL27" r:id="rId2" display="EPA Grant Forms List" xr:uid="{00000000-0004-0000-0000-000008000000}"/>
    <hyperlink ref="AK29:AL29" r:id="rId3" display="Template Instructions/Help " xr:uid="{00000000-0004-0000-0000-000009000000}"/>
    <hyperlink ref="W30" location="'Perf Meas'!A1" display="Performance Measures" xr:uid="{00000000-0004-0000-0000-00000A000000}"/>
    <hyperlink ref="AK31:AL31" r:id="rId4" display="FY 18-21 Grant Guidance" xr:uid="{00000000-0004-0000-0000-00000B000000}"/>
    <hyperlink ref="AC27:AF27" r:id="rId5" display="Certification and Training-CPARD" xr:uid="{00000000-0004-0000-0000-00000C000000}"/>
  </hyperlinks>
  <pageMargins left="0.7" right="0.7" top="0.75" bottom="0.75" header="0.3" footer="0.3"/>
  <pageSetup scale="19" orientation="landscape" r:id="rId6"/>
  <drawing r:id="rId7"/>
  <tableParts count="2">
    <tablePart r:id="rId8"/>
    <tablePart r:id="rId9"/>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70C0"/>
  </sheetPr>
  <dimension ref="A1:R98"/>
  <sheetViews>
    <sheetView showGridLines="0" showRowColHeaders="0" zoomScale="80" zoomScaleNormal="80" workbookViewId="0">
      <selection activeCell="C2" sqref="C2:M2"/>
    </sheetView>
  </sheetViews>
  <sheetFormatPr defaultColWidth="9.1796875" defaultRowHeight="14.5" outlineLevelRow="1" x14ac:dyDescent="0.35"/>
  <cols>
    <col min="1" max="1" width="2.7265625" style="15" customWidth="1"/>
    <col min="2" max="2" width="6.54296875" style="15" customWidth="1"/>
    <col min="3" max="3" width="12" style="15" customWidth="1"/>
    <col min="4" max="4" width="11" style="15" customWidth="1"/>
    <col min="5" max="5" width="13.81640625" style="15" customWidth="1"/>
    <col min="6" max="6" width="13.26953125" style="15" customWidth="1"/>
    <col min="7" max="7" width="12.1796875" style="15" customWidth="1"/>
    <col min="8" max="8" width="11.7265625" style="15" customWidth="1"/>
    <col min="9" max="9" width="13.26953125" style="15" customWidth="1"/>
    <col min="10" max="10" width="5.54296875" style="15" customWidth="1"/>
    <col min="11" max="11" width="47.54296875" style="15" customWidth="1"/>
    <col min="12" max="12" width="15.54296875" style="15" customWidth="1"/>
    <col min="13" max="13" width="2" style="15" customWidth="1"/>
    <col min="14" max="14" width="2.81640625" style="15" customWidth="1"/>
    <col min="15" max="16384" width="9.1796875" style="15"/>
  </cols>
  <sheetData>
    <row r="1" spans="1:18" ht="15" thickBot="1" x14ac:dyDescent="0.4">
      <c r="A1" s="7"/>
      <c r="B1" s="7"/>
      <c r="C1" s="7"/>
      <c r="D1" s="7"/>
      <c r="E1" s="7"/>
      <c r="F1" s="7"/>
      <c r="G1" s="7"/>
      <c r="H1" s="7"/>
      <c r="I1" s="7"/>
      <c r="J1" s="7"/>
      <c r="K1" s="7"/>
      <c r="L1" s="771" t="s">
        <v>275</v>
      </c>
      <c r="M1" s="7"/>
      <c r="N1" s="7"/>
    </row>
    <row r="2" spans="1:18" ht="61.5" customHeight="1" thickBot="1" x14ac:dyDescent="0.4">
      <c r="A2" s="7"/>
      <c r="B2" s="50"/>
      <c r="C2" s="1672" t="s">
        <v>119</v>
      </c>
      <c r="D2" s="1673"/>
      <c r="E2" s="1673"/>
      <c r="F2" s="1673"/>
      <c r="G2" s="1673"/>
      <c r="H2" s="1673"/>
      <c r="I2" s="1673"/>
      <c r="J2" s="1673"/>
      <c r="K2" s="1673"/>
      <c r="L2" s="1673"/>
      <c r="M2" s="1674"/>
      <c r="N2" s="75"/>
      <c r="O2" s="88"/>
      <c r="P2" s="88"/>
      <c r="Q2" s="88"/>
      <c r="R2" s="28"/>
    </row>
    <row r="3" spans="1:18" ht="24" customHeight="1" thickBot="1" x14ac:dyDescent="0.55000000000000004">
      <c r="A3" s="7"/>
      <c r="B3" s="50"/>
      <c r="C3" s="1633" t="s">
        <v>509</v>
      </c>
      <c r="D3" s="1634"/>
      <c r="E3" s="1634"/>
      <c r="F3" s="1634"/>
      <c r="G3" s="1634"/>
      <c r="H3" s="1634"/>
      <c r="I3" s="1634"/>
      <c r="J3" s="1634"/>
      <c r="K3" s="1634"/>
      <c r="L3" s="1634"/>
      <c r="M3" s="1636"/>
      <c r="N3" s="7"/>
    </row>
    <row r="4" spans="1:18" ht="38.25" customHeight="1" thickBot="1" x14ac:dyDescent="0.4">
      <c r="A4" s="7"/>
      <c r="B4" s="50"/>
      <c r="C4" s="87" t="s">
        <v>92</v>
      </c>
      <c r="D4" s="112" t="str">
        <f>Start!$U$13</f>
        <v/>
      </c>
      <c r="E4" s="86" t="s">
        <v>333</v>
      </c>
      <c r="F4" s="112" t="str">
        <f>Start!$AG$20&amp;Start!$AG$21</f>
        <v/>
      </c>
      <c r="G4" s="85" t="s">
        <v>91</v>
      </c>
      <c r="H4" s="159" t="str">
        <f>Start!AG22</f>
        <v/>
      </c>
      <c r="I4" s="177" t="str">
        <f>Start!AG23</f>
        <v/>
      </c>
      <c r="J4" s="865"/>
      <c r="K4" s="1066" t="s">
        <v>329</v>
      </c>
      <c r="L4" s="84"/>
      <c r="M4" s="83"/>
      <c r="N4" s="7"/>
    </row>
    <row r="5" spans="1:18" ht="15.75" customHeight="1" outlineLevel="1" x14ac:dyDescent="0.35">
      <c r="A5" s="7"/>
      <c r="B5" s="50"/>
      <c r="C5" s="1637" t="s">
        <v>101</v>
      </c>
      <c r="D5" s="1638"/>
      <c r="E5" s="1639"/>
      <c r="F5" s="97" t="s">
        <v>134</v>
      </c>
      <c r="G5" s="97" t="s">
        <v>133</v>
      </c>
      <c r="H5" s="82"/>
      <c r="I5" s="1051"/>
      <c r="J5" s="1662" t="s">
        <v>132</v>
      </c>
      <c r="K5" s="1663"/>
      <c r="L5" s="94"/>
      <c r="M5" s="73"/>
      <c r="N5" s="7"/>
    </row>
    <row r="6" spans="1:18" ht="30" customHeight="1" outlineLevel="1" thickBot="1" x14ac:dyDescent="0.4">
      <c r="A6" s="7"/>
      <c r="B6" s="50"/>
      <c r="C6" s="1675"/>
      <c r="D6" s="1676"/>
      <c r="E6" s="1677"/>
      <c r="F6" s="858" t="s">
        <v>131</v>
      </c>
      <c r="G6" s="859" t="s">
        <v>123</v>
      </c>
      <c r="H6" s="76" t="s">
        <v>115</v>
      </c>
      <c r="I6" s="38"/>
      <c r="J6" s="1664"/>
      <c r="K6" s="1678"/>
      <c r="L6" s="94"/>
      <c r="M6" s="73"/>
      <c r="N6" s="7"/>
    </row>
    <row r="7" spans="1:18" ht="28.5" customHeight="1" outlineLevel="1" x14ac:dyDescent="0.45">
      <c r="A7" s="7"/>
      <c r="B7" s="50"/>
      <c r="C7" s="1679" t="s">
        <v>97</v>
      </c>
      <c r="D7" s="1680"/>
      <c r="E7" s="1680"/>
      <c r="F7" s="1062">
        <f>F26+F45+F64+F83</f>
        <v>0</v>
      </c>
      <c r="G7" s="1062">
        <f>G26+G45+G64+G83</f>
        <v>0</v>
      </c>
      <c r="H7" s="1053" t="str">
        <f t="shared" ref="H7:H20" si="0">IF(SUM(F7:G7)&gt;0, SUM(F7:G7),"")</f>
        <v/>
      </c>
      <c r="I7" s="51"/>
      <c r="J7" s="93" t="s">
        <v>130</v>
      </c>
      <c r="K7" s="51"/>
      <c r="L7" s="1122"/>
      <c r="M7" s="43"/>
      <c r="N7" s="7"/>
    </row>
    <row r="8" spans="1:18" ht="28.5" customHeight="1" outlineLevel="1" x14ac:dyDescent="0.35">
      <c r="A8" s="7"/>
      <c r="B8" s="50"/>
      <c r="C8" s="1629" t="str">
        <f>"Samples Collected   "&amp;IF(SUM(H8:H9)&gt;0,"("&amp;SUM(H8:H9)&amp;")","")</f>
        <v xml:space="preserve">Samples Collected   </v>
      </c>
      <c r="D8" s="1630"/>
      <c r="E8" s="857" t="s">
        <v>95</v>
      </c>
      <c r="F8" s="1055">
        <f t="shared" ref="F8:G20" si="1">F27+F46+F65+F84</f>
        <v>0</v>
      </c>
      <c r="G8" s="1055">
        <f t="shared" si="1"/>
        <v>0</v>
      </c>
      <c r="H8" s="56" t="str">
        <f t="shared" si="0"/>
        <v/>
      </c>
      <c r="I8" s="52"/>
      <c r="J8" s="92"/>
      <c r="K8" s="63" t="s">
        <v>129</v>
      </c>
      <c r="L8" s="1063">
        <f>SUM(L27+L46+L65+L84)</f>
        <v>0</v>
      </c>
      <c r="M8" s="43"/>
      <c r="N8" s="7"/>
    </row>
    <row r="9" spans="1:18" ht="28.5" customHeight="1" outlineLevel="1" thickBot="1" x14ac:dyDescent="0.4">
      <c r="A9" s="7"/>
      <c r="B9" s="50"/>
      <c r="C9" s="1627"/>
      <c r="D9" s="1628"/>
      <c r="E9" s="827" t="s">
        <v>76</v>
      </c>
      <c r="F9" s="1055">
        <f t="shared" si="1"/>
        <v>0</v>
      </c>
      <c r="G9" s="1055">
        <f t="shared" si="1"/>
        <v>0</v>
      </c>
      <c r="H9" s="56" t="str">
        <f t="shared" si="0"/>
        <v/>
      </c>
      <c r="I9" s="52"/>
      <c r="J9" s="92"/>
      <c r="K9" s="63" t="s">
        <v>128</v>
      </c>
      <c r="L9" s="1063">
        <f t="shared" ref="L9:L13" si="2">SUM(L28+L47+L66+L85)</f>
        <v>0</v>
      </c>
      <c r="M9" s="43"/>
      <c r="N9" s="7"/>
    </row>
    <row r="10" spans="1:18" ht="28.5" customHeight="1" outlineLevel="1" x14ac:dyDescent="0.35">
      <c r="A10" s="7"/>
      <c r="B10" s="50"/>
      <c r="C10" s="1623" t="s">
        <v>72</v>
      </c>
      <c r="D10" s="1624"/>
      <c r="E10" s="1671"/>
      <c r="F10" s="1055">
        <f t="shared" si="1"/>
        <v>0</v>
      </c>
      <c r="G10" s="1055">
        <f t="shared" si="1"/>
        <v>0</v>
      </c>
      <c r="H10" s="56" t="str">
        <f t="shared" si="0"/>
        <v/>
      </c>
      <c r="I10" s="52"/>
      <c r="J10" s="92"/>
      <c r="K10" s="63" t="s">
        <v>127</v>
      </c>
      <c r="L10" s="1063">
        <f t="shared" si="2"/>
        <v>0</v>
      </c>
      <c r="M10" s="43"/>
      <c r="N10" s="7"/>
    </row>
    <row r="11" spans="1:18" ht="43.5" customHeight="1" outlineLevel="1" x14ac:dyDescent="0.35">
      <c r="A11" s="7"/>
      <c r="B11" s="50"/>
      <c r="C11" s="1620" t="s">
        <v>71</v>
      </c>
      <c r="D11" s="1621"/>
      <c r="E11" s="1669"/>
      <c r="F11" s="1055">
        <f t="shared" si="1"/>
        <v>0</v>
      </c>
      <c r="G11" s="1055">
        <f t="shared" si="1"/>
        <v>0</v>
      </c>
      <c r="H11" s="56" t="str">
        <f t="shared" si="0"/>
        <v/>
      </c>
      <c r="I11" s="52"/>
      <c r="J11" s="92"/>
      <c r="K11" s="63" t="s">
        <v>126</v>
      </c>
      <c r="L11" s="1063">
        <f t="shared" si="2"/>
        <v>0</v>
      </c>
      <c r="M11" s="43"/>
      <c r="N11" s="7"/>
    </row>
    <row r="12" spans="1:18" ht="30" customHeight="1" outlineLevel="1" x14ac:dyDescent="0.35">
      <c r="A12" s="7"/>
      <c r="B12" s="50"/>
      <c r="C12" s="1620" t="s">
        <v>70</v>
      </c>
      <c r="D12" s="1621"/>
      <c r="E12" s="1669"/>
      <c r="F12" s="1055">
        <f t="shared" si="1"/>
        <v>0</v>
      </c>
      <c r="G12" s="1055">
        <f t="shared" si="1"/>
        <v>0</v>
      </c>
      <c r="H12" s="56" t="str">
        <f t="shared" si="0"/>
        <v/>
      </c>
      <c r="I12" s="52"/>
      <c r="J12" s="92"/>
      <c r="K12" s="91" t="s">
        <v>125</v>
      </c>
      <c r="L12" s="1063">
        <f t="shared" si="2"/>
        <v>0</v>
      </c>
      <c r="M12" s="43"/>
      <c r="N12" s="7"/>
    </row>
    <row r="13" spans="1:18" ht="28.5" customHeight="1" outlineLevel="1" x14ac:dyDescent="0.35">
      <c r="A13" s="7"/>
      <c r="B13" s="50"/>
      <c r="C13" s="1620" t="s">
        <v>69</v>
      </c>
      <c r="D13" s="1621"/>
      <c r="E13" s="1669"/>
      <c r="F13" s="1055">
        <f t="shared" si="1"/>
        <v>0</v>
      </c>
      <c r="G13" s="1055">
        <f t="shared" si="1"/>
        <v>0</v>
      </c>
      <c r="H13" s="56" t="str">
        <f t="shared" si="0"/>
        <v/>
      </c>
      <c r="I13" s="52"/>
      <c r="J13" s="92"/>
      <c r="K13" s="91" t="s">
        <v>124</v>
      </c>
      <c r="L13" s="1063">
        <f t="shared" si="2"/>
        <v>0</v>
      </c>
      <c r="M13" s="43"/>
      <c r="N13" s="7"/>
    </row>
    <row r="14" spans="1:18" ht="28.5" customHeight="1" outlineLevel="1" x14ac:dyDescent="0.45">
      <c r="A14" s="7"/>
      <c r="B14" s="50"/>
      <c r="C14" s="1620" t="s">
        <v>68</v>
      </c>
      <c r="D14" s="1621"/>
      <c r="E14" s="1669"/>
      <c r="F14" s="1055">
        <f t="shared" si="1"/>
        <v>0</v>
      </c>
      <c r="G14" s="1055">
        <f t="shared" si="1"/>
        <v>0</v>
      </c>
      <c r="H14" s="56" t="str">
        <f t="shared" si="0"/>
        <v/>
      </c>
      <c r="I14" s="52"/>
      <c r="J14" s="93" t="s">
        <v>123</v>
      </c>
      <c r="K14" s="52"/>
      <c r="L14" s="1122"/>
      <c r="M14" s="43"/>
      <c r="N14" s="7"/>
    </row>
    <row r="15" spans="1:18" ht="33" customHeight="1" outlineLevel="1" x14ac:dyDescent="0.35">
      <c r="A15" s="7"/>
      <c r="B15" s="50"/>
      <c r="C15" s="1620" t="s">
        <v>67</v>
      </c>
      <c r="D15" s="1621"/>
      <c r="E15" s="1669"/>
      <c r="F15" s="1055">
        <f t="shared" si="1"/>
        <v>0</v>
      </c>
      <c r="G15" s="1055">
        <f t="shared" si="1"/>
        <v>0</v>
      </c>
      <c r="H15" s="56" t="str">
        <f t="shared" si="0"/>
        <v/>
      </c>
      <c r="I15" s="52"/>
      <c r="J15" s="92"/>
      <c r="K15" s="91" t="s">
        <v>122</v>
      </c>
      <c r="L15" s="1063">
        <f>SUM(L34+L53+L72+L91)</f>
        <v>0</v>
      </c>
      <c r="M15" s="43"/>
      <c r="N15" s="7"/>
    </row>
    <row r="16" spans="1:18" ht="33" customHeight="1" outlineLevel="1" x14ac:dyDescent="0.35">
      <c r="A16" s="7"/>
      <c r="B16" s="50"/>
      <c r="C16" s="1620" t="s">
        <v>66</v>
      </c>
      <c r="D16" s="1621"/>
      <c r="E16" s="1669"/>
      <c r="F16" s="1055">
        <f t="shared" si="1"/>
        <v>0</v>
      </c>
      <c r="G16" s="1055">
        <f t="shared" si="1"/>
        <v>0</v>
      </c>
      <c r="H16" s="56" t="str">
        <f t="shared" si="0"/>
        <v/>
      </c>
      <c r="I16" s="52"/>
      <c r="J16" s="92"/>
      <c r="K16" s="91" t="s">
        <v>121</v>
      </c>
      <c r="L16" s="1063">
        <f t="shared" ref="L16:L17" si="3">SUM(L35+L54+L73+L92)</f>
        <v>0</v>
      </c>
      <c r="M16" s="43"/>
      <c r="N16" s="7"/>
    </row>
    <row r="17" spans="1:14" ht="33" customHeight="1" outlineLevel="1" x14ac:dyDescent="0.35">
      <c r="A17" s="7"/>
      <c r="B17" s="50"/>
      <c r="C17" s="1620" t="s">
        <v>94</v>
      </c>
      <c r="D17" s="1645"/>
      <c r="E17" s="1670"/>
      <c r="F17" s="1055">
        <f t="shared" si="1"/>
        <v>0</v>
      </c>
      <c r="G17" s="1055">
        <f t="shared" si="1"/>
        <v>0</v>
      </c>
      <c r="H17" s="56" t="str">
        <f t="shared" si="0"/>
        <v/>
      </c>
      <c r="I17" s="52"/>
      <c r="J17" s="92"/>
      <c r="K17" s="91" t="s">
        <v>120</v>
      </c>
      <c r="L17" s="1063">
        <f t="shared" si="3"/>
        <v>0</v>
      </c>
      <c r="M17" s="43"/>
      <c r="N17" s="7"/>
    </row>
    <row r="18" spans="1:14" ht="28.5" customHeight="1" outlineLevel="1" thickBot="1" x14ac:dyDescent="0.4">
      <c r="A18" s="7"/>
      <c r="B18" s="50"/>
      <c r="C18" s="1620" t="s">
        <v>65</v>
      </c>
      <c r="D18" s="1645"/>
      <c r="E18" s="1670"/>
      <c r="F18" s="1055">
        <f t="shared" si="1"/>
        <v>0</v>
      </c>
      <c r="G18" s="1055">
        <f t="shared" si="1"/>
        <v>0</v>
      </c>
      <c r="H18" s="56" t="str">
        <f t="shared" si="0"/>
        <v/>
      </c>
      <c r="I18" s="52"/>
      <c r="J18" s="1073" t="s">
        <v>102</v>
      </c>
      <c r="K18" s="1074"/>
      <c r="L18" s="1075">
        <f>SUM(L8:L17)</f>
        <v>0</v>
      </c>
      <c r="M18" s="58"/>
      <c r="N18" s="7"/>
    </row>
    <row r="19" spans="1:14" ht="28.5" customHeight="1" outlineLevel="1" x14ac:dyDescent="0.35">
      <c r="A19" s="7"/>
      <c r="B19" s="50"/>
      <c r="C19" s="1620" t="s">
        <v>64</v>
      </c>
      <c r="D19" s="1645"/>
      <c r="E19" s="1670"/>
      <c r="F19" s="1055">
        <f t="shared" si="1"/>
        <v>0</v>
      </c>
      <c r="G19" s="1055">
        <f t="shared" si="1"/>
        <v>0</v>
      </c>
      <c r="H19" s="56" t="str">
        <f t="shared" si="0"/>
        <v/>
      </c>
      <c r="I19" s="52"/>
      <c r="J19" s="52"/>
      <c r="K19" s="52"/>
      <c r="L19" s="52"/>
      <c r="M19" s="890"/>
      <c r="N19" s="7"/>
    </row>
    <row r="20" spans="1:14" ht="28.5" customHeight="1" outlineLevel="1" thickBot="1" x14ac:dyDescent="0.4">
      <c r="A20" s="7"/>
      <c r="B20" s="50"/>
      <c r="C20" s="1659" t="s">
        <v>63</v>
      </c>
      <c r="D20" s="1660"/>
      <c r="E20" s="1661"/>
      <c r="F20" s="1064">
        <f t="shared" si="1"/>
        <v>0</v>
      </c>
      <c r="G20" s="1064">
        <f t="shared" si="1"/>
        <v>0</v>
      </c>
      <c r="H20" s="54" t="str">
        <f t="shared" si="0"/>
        <v/>
      </c>
      <c r="I20" s="52"/>
      <c r="J20" s="52"/>
      <c r="K20" s="52"/>
      <c r="L20" s="52"/>
      <c r="M20" s="43"/>
      <c r="N20" s="7"/>
    </row>
    <row r="21" spans="1:14" ht="24" customHeight="1" x14ac:dyDescent="0.45">
      <c r="A21" s="7"/>
      <c r="B21" s="7"/>
      <c r="C21" s="892" t="s">
        <v>478</v>
      </c>
      <c r="D21" s="828"/>
      <c r="E21" s="828"/>
      <c r="F21" s="176"/>
      <c r="G21" s="176"/>
      <c r="H21" s="176"/>
      <c r="I21" s="176"/>
      <c r="J21" s="176"/>
      <c r="K21" s="176"/>
      <c r="L21" s="176"/>
      <c r="M21" s="830"/>
      <c r="N21" s="7"/>
    </row>
    <row r="22" spans="1:14" ht="6.75" customHeight="1" thickBot="1" x14ac:dyDescent="0.5">
      <c r="A22" s="7"/>
      <c r="B22" s="852"/>
      <c r="C22" s="887"/>
      <c r="D22" s="837"/>
      <c r="E22" s="837"/>
      <c r="F22" s="837"/>
      <c r="G22" s="837"/>
      <c r="H22" s="837"/>
      <c r="I22" s="837"/>
      <c r="J22" s="837"/>
      <c r="K22" s="837"/>
      <c r="L22" s="837"/>
      <c r="M22" s="871"/>
      <c r="N22" s="7"/>
    </row>
    <row r="23" spans="1:14" ht="26.5" outlineLevel="1" thickBot="1" x14ac:dyDescent="0.5">
      <c r="A23" s="7"/>
      <c r="B23" s="804" t="s">
        <v>55</v>
      </c>
      <c r="C23" s="87" t="s">
        <v>92</v>
      </c>
      <c r="D23" s="112" t="str">
        <f>Start!$U$13</f>
        <v/>
      </c>
      <c r="E23" s="86" t="s">
        <v>333</v>
      </c>
      <c r="F23" s="112" t="str">
        <f>Start!$AG$20&amp;Start!$AG$21</f>
        <v/>
      </c>
      <c r="G23" s="85" t="s">
        <v>91</v>
      </c>
      <c r="H23" s="159" t="str">
        <f>Start!AG22</f>
        <v/>
      </c>
      <c r="I23" s="1065" t="e">
        <f>LOOKUP(Start!$AG$22,Start!$F$51:$F$62,Start!$G$51:$G$62)</f>
        <v>#N/A</v>
      </c>
      <c r="J23" s="865"/>
      <c r="K23" s="1057" t="str">
        <f>$K$4</f>
        <v>Work Plan Accomplishments</v>
      </c>
      <c r="L23" s="84"/>
      <c r="M23" s="83"/>
      <c r="N23" s="7"/>
    </row>
    <row r="24" spans="1:14" ht="18" outlineLevel="1" x14ac:dyDescent="0.35">
      <c r="A24" s="7"/>
      <c r="B24" s="7"/>
      <c r="C24" s="1637" t="s">
        <v>101</v>
      </c>
      <c r="D24" s="1638"/>
      <c r="E24" s="1639"/>
      <c r="F24" s="97" t="s">
        <v>134</v>
      </c>
      <c r="G24" s="97" t="s">
        <v>133</v>
      </c>
      <c r="H24" s="82"/>
      <c r="I24" s="1051"/>
      <c r="J24" s="1662" t="s">
        <v>132</v>
      </c>
      <c r="K24" s="1663"/>
      <c r="L24" s="94"/>
      <c r="M24" s="73"/>
      <c r="N24" s="7"/>
    </row>
    <row r="25" spans="1:14" ht="27" outlineLevel="1" thickBot="1" x14ac:dyDescent="0.4">
      <c r="A25" s="7"/>
      <c r="B25" s="7"/>
      <c r="C25" s="1640"/>
      <c r="D25" s="1641"/>
      <c r="E25" s="1642"/>
      <c r="F25" s="96" t="s">
        <v>131</v>
      </c>
      <c r="G25" s="95" t="s">
        <v>123</v>
      </c>
      <c r="H25" s="76" t="s">
        <v>115</v>
      </c>
      <c r="I25" s="38"/>
      <c r="J25" s="1664"/>
      <c r="K25" s="1665"/>
      <c r="L25" s="94"/>
      <c r="M25" s="73"/>
      <c r="N25" s="7"/>
    </row>
    <row r="26" spans="1:14" ht="19" outlineLevel="1" thickTop="1" x14ac:dyDescent="0.45">
      <c r="A26" s="7"/>
      <c r="B26" s="7"/>
      <c r="C26" s="1666" t="s">
        <v>97</v>
      </c>
      <c r="D26" s="1667"/>
      <c r="E26" s="1668"/>
      <c r="F26" s="72"/>
      <c r="G26" s="72"/>
      <c r="H26" s="71" t="str">
        <f>IF(SUM(F26:G26)&gt;0, SUM(F26:G26),"")</f>
        <v/>
      </c>
      <c r="I26" s="51"/>
      <c r="J26" s="93" t="s">
        <v>130</v>
      </c>
      <c r="K26" s="51"/>
      <c r="L26" s="860"/>
      <c r="M26" s="43"/>
      <c r="N26" s="7"/>
    </row>
    <row r="27" spans="1:14" ht="29" outlineLevel="1" x14ac:dyDescent="0.35">
      <c r="A27" s="7"/>
      <c r="B27" s="7"/>
      <c r="C27" s="1629" t="str">
        <f>"Samples Collected   "&amp;IF(SUM(H27:H28)&gt;0,"("&amp;SUM(H27:H28)&amp;")","")</f>
        <v xml:space="preserve">Samples Collected   </v>
      </c>
      <c r="D27" s="1630"/>
      <c r="E27" s="888" t="s">
        <v>95</v>
      </c>
      <c r="F27" s="57"/>
      <c r="G27" s="57"/>
      <c r="H27" s="56" t="str">
        <f t="shared" ref="H27:H39" si="4">IF(SUM(F27:G27)&gt;0, SUM(F27:G27),"")</f>
        <v/>
      </c>
      <c r="I27" s="52"/>
      <c r="J27" s="92"/>
      <c r="K27" s="63" t="s">
        <v>129</v>
      </c>
      <c r="L27" s="62"/>
      <c r="M27" s="43"/>
      <c r="N27" s="7"/>
    </row>
    <row r="28" spans="1:14" ht="15" outlineLevel="1" thickBot="1" x14ac:dyDescent="0.4">
      <c r="A28" s="7"/>
      <c r="B28" s="7"/>
      <c r="C28" s="1652"/>
      <c r="D28" s="1653"/>
      <c r="E28" s="69" t="s">
        <v>76</v>
      </c>
      <c r="F28" s="894"/>
      <c r="G28" s="894"/>
      <c r="H28" s="68" t="str">
        <f t="shared" si="4"/>
        <v/>
      </c>
      <c r="I28" s="52"/>
      <c r="J28" s="92"/>
      <c r="K28" s="63" t="s">
        <v>128</v>
      </c>
      <c r="L28" s="62"/>
      <c r="M28" s="43"/>
      <c r="N28" s="7"/>
    </row>
    <row r="29" spans="1:14" ht="26.25" customHeight="1" outlineLevel="1" thickTop="1" x14ac:dyDescent="0.35">
      <c r="A29" s="7"/>
      <c r="B29" s="7"/>
      <c r="C29" s="1654" t="s">
        <v>72</v>
      </c>
      <c r="D29" s="1655"/>
      <c r="E29" s="1656"/>
      <c r="F29" s="67"/>
      <c r="G29" s="67"/>
      <c r="H29" s="66" t="str">
        <f t="shared" si="4"/>
        <v/>
      </c>
      <c r="I29" s="52"/>
      <c r="J29" s="92"/>
      <c r="K29" s="63" t="s">
        <v>127</v>
      </c>
      <c r="L29" s="62"/>
      <c r="M29" s="43"/>
      <c r="N29" s="7"/>
    </row>
    <row r="30" spans="1:14" ht="29" outlineLevel="1" x14ac:dyDescent="0.35">
      <c r="A30" s="7"/>
      <c r="B30" s="7"/>
      <c r="C30" s="1620" t="s">
        <v>71</v>
      </c>
      <c r="D30" s="1622"/>
      <c r="E30" s="1657"/>
      <c r="F30" s="57"/>
      <c r="G30" s="57"/>
      <c r="H30" s="56" t="str">
        <f t="shared" si="4"/>
        <v/>
      </c>
      <c r="I30" s="52"/>
      <c r="J30" s="92"/>
      <c r="K30" s="63" t="s">
        <v>126</v>
      </c>
      <c r="L30" s="62"/>
      <c r="M30" s="43"/>
      <c r="N30" s="7"/>
    </row>
    <row r="31" spans="1:14" outlineLevel="1" x14ac:dyDescent="0.35">
      <c r="A31" s="7"/>
      <c r="B31" s="7"/>
      <c r="C31" s="1620" t="s">
        <v>70</v>
      </c>
      <c r="D31" s="1622"/>
      <c r="E31" s="1657"/>
      <c r="F31" s="57"/>
      <c r="G31" s="57"/>
      <c r="H31" s="56" t="str">
        <f t="shared" si="4"/>
        <v/>
      </c>
      <c r="I31" s="52"/>
      <c r="J31" s="92"/>
      <c r="K31" s="91" t="s">
        <v>125</v>
      </c>
      <c r="L31" s="62"/>
      <c r="M31" s="43"/>
      <c r="N31" s="7"/>
    </row>
    <row r="32" spans="1:14" outlineLevel="1" x14ac:dyDescent="0.35">
      <c r="A32" s="7"/>
      <c r="B32" s="7"/>
      <c r="C32" s="1620" t="s">
        <v>69</v>
      </c>
      <c r="D32" s="1622"/>
      <c r="E32" s="1657"/>
      <c r="F32" s="57"/>
      <c r="G32" s="57"/>
      <c r="H32" s="56" t="str">
        <f t="shared" si="4"/>
        <v/>
      </c>
      <c r="I32" s="52"/>
      <c r="J32" s="92"/>
      <c r="K32" s="91" t="s">
        <v>124</v>
      </c>
      <c r="L32" s="62"/>
      <c r="M32" s="43"/>
      <c r="N32" s="7"/>
    </row>
    <row r="33" spans="1:14" ht="18.5" outlineLevel="1" x14ac:dyDescent="0.45">
      <c r="A33" s="7"/>
      <c r="B33" s="7"/>
      <c r="C33" s="1620" t="s">
        <v>68</v>
      </c>
      <c r="D33" s="1622"/>
      <c r="E33" s="1657"/>
      <c r="F33" s="57"/>
      <c r="G33" s="57"/>
      <c r="H33" s="56" t="str">
        <f t="shared" si="4"/>
        <v/>
      </c>
      <c r="I33" s="52"/>
      <c r="J33" s="93" t="s">
        <v>123</v>
      </c>
      <c r="K33" s="52"/>
      <c r="L33" s="860"/>
      <c r="M33" s="43"/>
      <c r="N33" s="7"/>
    </row>
    <row r="34" spans="1:14" ht="30.75" customHeight="1" outlineLevel="1" x14ac:dyDescent="0.35">
      <c r="A34" s="7"/>
      <c r="B34" s="7"/>
      <c r="C34" s="1620" t="s">
        <v>67</v>
      </c>
      <c r="D34" s="1622"/>
      <c r="E34" s="1657"/>
      <c r="F34" s="57"/>
      <c r="G34" s="57"/>
      <c r="H34" s="56" t="str">
        <f t="shared" si="4"/>
        <v/>
      </c>
      <c r="I34" s="52"/>
      <c r="J34" s="92"/>
      <c r="K34" s="91" t="s">
        <v>122</v>
      </c>
      <c r="L34" s="62"/>
      <c r="M34" s="43"/>
      <c r="N34" s="7"/>
    </row>
    <row r="35" spans="1:14" ht="30.75" customHeight="1" outlineLevel="1" x14ac:dyDescent="0.35">
      <c r="A35" s="7"/>
      <c r="B35" s="7"/>
      <c r="C35" s="1620" t="s">
        <v>66</v>
      </c>
      <c r="D35" s="1622"/>
      <c r="E35" s="1657"/>
      <c r="F35" s="57"/>
      <c r="G35" s="57"/>
      <c r="H35" s="56" t="str">
        <f t="shared" si="4"/>
        <v/>
      </c>
      <c r="I35" s="52"/>
      <c r="J35" s="92"/>
      <c r="K35" s="91" t="s">
        <v>121</v>
      </c>
      <c r="L35" s="62"/>
      <c r="M35" s="43"/>
      <c r="N35" s="7"/>
    </row>
    <row r="36" spans="1:14" ht="30.75" customHeight="1" outlineLevel="1" x14ac:dyDescent="0.35">
      <c r="A36" s="7"/>
      <c r="B36" s="7"/>
      <c r="C36" s="1620" t="s">
        <v>94</v>
      </c>
      <c r="D36" s="1646"/>
      <c r="E36" s="1658"/>
      <c r="F36" s="57"/>
      <c r="G36" s="57"/>
      <c r="H36" s="56" t="str">
        <f t="shared" si="4"/>
        <v/>
      </c>
      <c r="I36" s="52"/>
      <c r="J36" s="92"/>
      <c r="K36" s="91" t="s">
        <v>120</v>
      </c>
      <c r="L36" s="62"/>
      <c r="M36" s="43"/>
      <c r="N36" s="7"/>
    </row>
    <row r="37" spans="1:14" ht="18.5" outlineLevel="1" thickBot="1" x14ac:dyDescent="0.4">
      <c r="A37" s="7"/>
      <c r="B37" s="7"/>
      <c r="C37" s="1620" t="s">
        <v>65</v>
      </c>
      <c r="D37" s="1646"/>
      <c r="E37" s="1658"/>
      <c r="F37" s="57"/>
      <c r="G37" s="57"/>
      <c r="H37" s="56" t="str">
        <f t="shared" si="4"/>
        <v/>
      </c>
      <c r="I37" s="52"/>
      <c r="J37" s="90" t="s">
        <v>102</v>
      </c>
      <c r="K37" s="89"/>
      <c r="L37" s="59">
        <f>SUM(L27:L36)</f>
        <v>0</v>
      </c>
      <c r="M37" s="58"/>
      <c r="N37" s="7"/>
    </row>
    <row r="38" spans="1:14" outlineLevel="1" x14ac:dyDescent="0.35">
      <c r="A38" s="7"/>
      <c r="B38" s="7"/>
      <c r="C38" s="1620" t="s">
        <v>64</v>
      </c>
      <c r="D38" s="1646"/>
      <c r="E38" s="1658"/>
      <c r="F38" s="57"/>
      <c r="G38" s="57"/>
      <c r="H38" s="56" t="str">
        <f t="shared" si="4"/>
        <v/>
      </c>
      <c r="I38" s="52"/>
      <c r="J38" s="52"/>
      <c r="K38" s="52"/>
      <c r="L38" s="52"/>
      <c r="M38" s="43"/>
      <c r="N38" s="7"/>
    </row>
    <row r="39" spans="1:14" ht="15" outlineLevel="1" thickBot="1" x14ac:dyDescent="0.4">
      <c r="A39" s="7"/>
      <c r="B39" s="7"/>
      <c r="C39" s="1659" t="s">
        <v>63</v>
      </c>
      <c r="D39" s="1660"/>
      <c r="E39" s="1661"/>
      <c r="F39" s="55"/>
      <c r="G39" s="55"/>
      <c r="H39" s="68" t="str">
        <f t="shared" si="4"/>
        <v/>
      </c>
      <c r="I39" s="52"/>
      <c r="J39" s="52"/>
      <c r="K39" s="52"/>
      <c r="L39" s="52"/>
      <c r="M39" s="43"/>
      <c r="N39" s="7"/>
    </row>
    <row r="40" spans="1:14" ht="15.5" x14ac:dyDescent="0.35">
      <c r="A40" s="7"/>
      <c r="B40" s="7"/>
      <c r="C40" s="893" t="s">
        <v>479</v>
      </c>
      <c r="D40" s="176"/>
      <c r="E40" s="176"/>
      <c r="F40" s="176"/>
      <c r="G40" s="176"/>
      <c r="H40" s="176"/>
      <c r="I40" s="176"/>
      <c r="J40" s="176"/>
      <c r="K40" s="176"/>
      <c r="L40" s="176"/>
      <c r="M40" s="830"/>
      <c r="N40" s="7"/>
    </row>
    <row r="41" spans="1:14" ht="8.25" customHeight="1" thickBot="1" x14ac:dyDescent="0.4">
      <c r="A41" s="7"/>
      <c r="B41" s="7"/>
      <c r="C41" s="887"/>
      <c r="D41" s="837"/>
      <c r="E41" s="837"/>
      <c r="F41" s="837"/>
      <c r="G41" s="837"/>
      <c r="H41" s="837"/>
      <c r="I41" s="837"/>
      <c r="J41" s="837"/>
      <c r="K41" s="837"/>
      <c r="L41" s="837"/>
      <c r="M41" s="871"/>
      <c r="N41" s="7"/>
    </row>
    <row r="42" spans="1:14" ht="26.5" outlineLevel="1" thickBot="1" x14ac:dyDescent="0.5">
      <c r="A42" s="7"/>
      <c r="B42" s="804" t="s">
        <v>58</v>
      </c>
      <c r="C42" s="87" t="s">
        <v>92</v>
      </c>
      <c r="D42" s="112" t="str">
        <f>Start!$U$13</f>
        <v/>
      </c>
      <c r="E42" s="86" t="s">
        <v>333</v>
      </c>
      <c r="F42" s="112" t="str">
        <f>Start!$AG$20&amp;Start!$AG$21</f>
        <v/>
      </c>
      <c r="G42" s="85" t="s">
        <v>91</v>
      </c>
      <c r="H42" s="170" t="e">
        <f>LOOKUP(Start!$AG$22,Start!$F$51:$F$62,Start!$H$51:$H$62)</f>
        <v>#N/A</v>
      </c>
      <c r="I42" s="170" t="e">
        <f>LOOKUP(Start!$AG$22,Start!$F$51:$F$62,Start!$I$51:$I$62)</f>
        <v>#N/A</v>
      </c>
      <c r="J42" s="865"/>
      <c r="K42" s="1057" t="str">
        <f>$K$4</f>
        <v>Work Plan Accomplishments</v>
      </c>
      <c r="L42" s="84"/>
      <c r="M42" s="83"/>
      <c r="N42" s="7"/>
    </row>
    <row r="43" spans="1:14" ht="18" outlineLevel="1" x14ac:dyDescent="0.35">
      <c r="A43" s="7"/>
      <c r="B43" s="7"/>
      <c r="C43" s="1637" t="s">
        <v>101</v>
      </c>
      <c r="D43" s="1638"/>
      <c r="E43" s="1639"/>
      <c r="F43" s="97" t="s">
        <v>134</v>
      </c>
      <c r="G43" s="97" t="s">
        <v>133</v>
      </c>
      <c r="H43" s="82"/>
      <c r="I43" s="1051"/>
      <c r="J43" s="1662" t="s">
        <v>132</v>
      </c>
      <c r="K43" s="1663"/>
      <c r="L43" s="94"/>
      <c r="M43" s="73"/>
      <c r="N43" s="7"/>
    </row>
    <row r="44" spans="1:14" ht="27" outlineLevel="1" thickBot="1" x14ac:dyDescent="0.4">
      <c r="A44" s="7"/>
      <c r="B44" s="7"/>
      <c r="C44" s="1640"/>
      <c r="D44" s="1641"/>
      <c r="E44" s="1642"/>
      <c r="F44" s="96" t="s">
        <v>131</v>
      </c>
      <c r="G44" s="95" t="s">
        <v>123</v>
      </c>
      <c r="H44" s="76" t="s">
        <v>115</v>
      </c>
      <c r="I44" s="38"/>
      <c r="J44" s="1664"/>
      <c r="K44" s="1665"/>
      <c r="L44" s="94"/>
      <c r="M44" s="73"/>
      <c r="N44" s="7"/>
    </row>
    <row r="45" spans="1:14" ht="19" outlineLevel="1" thickTop="1" x14ac:dyDescent="0.45">
      <c r="A45" s="7"/>
      <c r="B45" s="7"/>
      <c r="C45" s="1666" t="s">
        <v>97</v>
      </c>
      <c r="D45" s="1667"/>
      <c r="E45" s="1668"/>
      <c r="F45" s="72"/>
      <c r="G45" s="72"/>
      <c r="H45" s="71" t="str">
        <f t="shared" ref="H45:H58" si="5">IF(SUM(F45:G45)&gt;0, SUM(F45:G45),"")</f>
        <v/>
      </c>
      <c r="I45" s="51"/>
      <c r="J45" s="93" t="s">
        <v>130</v>
      </c>
      <c r="K45" s="51"/>
      <c r="L45" s="860"/>
      <c r="M45" s="43"/>
      <c r="N45" s="7"/>
    </row>
    <row r="46" spans="1:14" ht="29" outlineLevel="1" x14ac:dyDescent="0.35">
      <c r="A46" s="7"/>
      <c r="B46" s="7"/>
      <c r="C46" s="1629" t="str">
        <f>"Samples Collected   "&amp;IF(SUM(H46:H47)&gt;0,"("&amp;SUM(H46:H47)&amp;")","")</f>
        <v xml:space="preserve">Samples Collected   </v>
      </c>
      <c r="D46" s="1630"/>
      <c r="E46" s="888" t="s">
        <v>95</v>
      </c>
      <c r="F46" s="57"/>
      <c r="G46" s="57"/>
      <c r="H46" s="56" t="str">
        <f t="shared" si="5"/>
        <v/>
      </c>
      <c r="I46" s="52"/>
      <c r="J46" s="92"/>
      <c r="K46" s="63" t="s">
        <v>129</v>
      </c>
      <c r="L46" s="62"/>
      <c r="M46" s="43"/>
      <c r="N46" s="7"/>
    </row>
    <row r="47" spans="1:14" ht="15" outlineLevel="1" thickBot="1" x14ac:dyDescent="0.4">
      <c r="A47" s="7"/>
      <c r="B47" s="7"/>
      <c r="C47" s="1652"/>
      <c r="D47" s="1653"/>
      <c r="E47" s="69" t="s">
        <v>76</v>
      </c>
      <c r="F47" s="894"/>
      <c r="G47" s="894"/>
      <c r="H47" s="68" t="str">
        <f t="shared" si="5"/>
        <v/>
      </c>
      <c r="I47" s="52"/>
      <c r="J47" s="92"/>
      <c r="K47" s="63" t="s">
        <v>128</v>
      </c>
      <c r="L47" s="62"/>
      <c r="M47" s="43"/>
      <c r="N47" s="7"/>
    </row>
    <row r="48" spans="1:14" ht="24" customHeight="1" outlineLevel="1" thickTop="1" x14ac:dyDescent="0.35">
      <c r="A48" s="7"/>
      <c r="B48" s="7"/>
      <c r="C48" s="1654" t="s">
        <v>72</v>
      </c>
      <c r="D48" s="1655"/>
      <c r="E48" s="1656"/>
      <c r="F48" s="67"/>
      <c r="G48" s="67"/>
      <c r="H48" s="66" t="str">
        <f t="shared" si="5"/>
        <v/>
      </c>
      <c r="I48" s="52"/>
      <c r="J48" s="92"/>
      <c r="K48" s="63" t="s">
        <v>127</v>
      </c>
      <c r="L48" s="62"/>
      <c r="M48" s="43"/>
      <c r="N48" s="7"/>
    </row>
    <row r="49" spans="1:14" ht="29" outlineLevel="1" x14ac:dyDescent="0.35">
      <c r="A49" s="7"/>
      <c r="B49" s="7"/>
      <c r="C49" s="1620" t="s">
        <v>71</v>
      </c>
      <c r="D49" s="1622"/>
      <c r="E49" s="1657"/>
      <c r="F49" s="57"/>
      <c r="G49" s="57"/>
      <c r="H49" s="56" t="str">
        <f t="shared" si="5"/>
        <v/>
      </c>
      <c r="I49" s="52"/>
      <c r="J49" s="92"/>
      <c r="K49" s="63" t="s">
        <v>126</v>
      </c>
      <c r="L49" s="62"/>
      <c r="M49" s="43"/>
      <c r="N49" s="7"/>
    </row>
    <row r="50" spans="1:14" outlineLevel="1" x14ac:dyDescent="0.35">
      <c r="A50" s="7"/>
      <c r="B50" s="7"/>
      <c r="C50" s="1620" t="s">
        <v>70</v>
      </c>
      <c r="D50" s="1622"/>
      <c r="E50" s="1657"/>
      <c r="F50" s="57"/>
      <c r="G50" s="57"/>
      <c r="H50" s="56" t="str">
        <f t="shared" si="5"/>
        <v/>
      </c>
      <c r="I50" s="52"/>
      <c r="J50" s="92"/>
      <c r="K50" s="91" t="s">
        <v>125</v>
      </c>
      <c r="L50" s="62"/>
      <c r="M50" s="43"/>
      <c r="N50" s="7"/>
    </row>
    <row r="51" spans="1:14" outlineLevel="1" x14ac:dyDescent="0.35">
      <c r="A51" s="7"/>
      <c r="B51" s="7"/>
      <c r="C51" s="1620" t="s">
        <v>69</v>
      </c>
      <c r="D51" s="1622"/>
      <c r="E51" s="1657"/>
      <c r="F51" s="57"/>
      <c r="G51" s="57"/>
      <c r="H51" s="56" t="str">
        <f t="shared" si="5"/>
        <v/>
      </c>
      <c r="I51" s="52"/>
      <c r="J51" s="92"/>
      <c r="K51" s="91" t="s">
        <v>124</v>
      </c>
      <c r="L51" s="62"/>
      <c r="M51" s="43"/>
      <c r="N51" s="7"/>
    </row>
    <row r="52" spans="1:14" ht="18.5" outlineLevel="1" x14ac:dyDescent="0.45">
      <c r="A52" s="7"/>
      <c r="B52" s="7"/>
      <c r="C52" s="1620" t="s">
        <v>68</v>
      </c>
      <c r="D52" s="1622"/>
      <c r="E52" s="1657"/>
      <c r="F52" s="57"/>
      <c r="G52" s="57"/>
      <c r="H52" s="56" t="str">
        <f t="shared" si="5"/>
        <v/>
      </c>
      <c r="I52" s="52"/>
      <c r="J52" s="93" t="s">
        <v>123</v>
      </c>
      <c r="K52" s="52"/>
      <c r="L52" s="860"/>
      <c r="M52" s="43"/>
      <c r="N52" s="7"/>
    </row>
    <row r="53" spans="1:14" ht="31.5" customHeight="1" outlineLevel="1" x14ac:dyDescent="0.35">
      <c r="A53" s="7"/>
      <c r="B53" s="7"/>
      <c r="C53" s="1620" t="s">
        <v>67</v>
      </c>
      <c r="D53" s="1622"/>
      <c r="E53" s="1657"/>
      <c r="F53" s="57"/>
      <c r="G53" s="57"/>
      <c r="H53" s="56" t="str">
        <f t="shared" si="5"/>
        <v/>
      </c>
      <c r="I53" s="52"/>
      <c r="J53" s="92"/>
      <c r="K53" s="91" t="s">
        <v>122</v>
      </c>
      <c r="L53" s="62"/>
      <c r="M53" s="43"/>
      <c r="N53" s="7"/>
    </row>
    <row r="54" spans="1:14" ht="31.5" customHeight="1" outlineLevel="1" x14ac:dyDescent="0.35">
      <c r="A54" s="7"/>
      <c r="B54" s="7"/>
      <c r="C54" s="1620" t="s">
        <v>66</v>
      </c>
      <c r="D54" s="1622"/>
      <c r="E54" s="1657"/>
      <c r="F54" s="57"/>
      <c r="G54" s="57"/>
      <c r="H54" s="56" t="str">
        <f t="shared" si="5"/>
        <v/>
      </c>
      <c r="I54" s="52"/>
      <c r="J54" s="92"/>
      <c r="K54" s="91" t="s">
        <v>121</v>
      </c>
      <c r="L54" s="62"/>
      <c r="M54" s="43"/>
      <c r="N54" s="7"/>
    </row>
    <row r="55" spans="1:14" ht="31.5" customHeight="1" outlineLevel="1" x14ac:dyDescent="0.35">
      <c r="A55" s="7"/>
      <c r="B55" s="7"/>
      <c r="C55" s="1620" t="s">
        <v>94</v>
      </c>
      <c r="D55" s="1646"/>
      <c r="E55" s="1658"/>
      <c r="F55" s="57"/>
      <c r="G55" s="57"/>
      <c r="H55" s="56" t="str">
        <f t="shared" si="5"/>
        <v/>
      </c>
      <c r="I55" s="52"/>
      <c r="J55" s="92"/>
      <c r="K55" s="91" t="s">
        <v>120</v>
      </c>
      <c r="L55" s="62"/>
      <c r="M55" s="43"/>
      <c r="N55" s="7"/>
    </row>
    <row r="56" spans="1:14" ht="18.5" outlineLevel="1" thickBot="1" x14ac:dyDescent="0.4">
      <c r="A56" s="7"/>
      <c r="B56" s="7"/>
      <c r="C56" s="1620" t="s">
        <v>65</v>
      </c>
      <c r="D56" s="1646"/>
      <c r="E56" s="1658"/>
      <c r="F56" s="57"/>
      <c r="G56" s="57"/>
      <c r="H56" s="56" t="str">
        <f t="shared" si="5"/>
        <v/>
      </c>
      <c r="I56" s="52"/>
      <c r="J56" s="90" t="s">
        <v>102</v>
      </c>
      <c r="K56" s="89"/>
      <c r="L56" s="59">
        <f>SUM(L46:L55)</f>
        <v>0</v>
      </c>
      <c r="M56" s="58"/>
      <c r="N56" s="7"/>
    </row>
    <row r="57" spans="1:14" outlineLevel="1" x14ac:dyDescent="0.35">
      <c r="A57" s="7"/>
      <c r="B57" s="7"/>
      <c r="C57" s="1620" t="s">
        <v>64</v>
      </c>
      <c r="D57" s="1646"/>
      <c r="E57" s="1658"/>
      <c r="F57" s="57"/>
      <c r="G57" s="57"/>
      <c r="H57" s="56" t="str">
        <f t="shared" si="5"/>
        <v/>
      </c>
      <c r="I57" s="52"/>
      <c r="J57" s="52"/>
      <c r="K57" s="52"/>
      <c r="L57" s="52"/>
      <c r="M57" s="43"/>
      <c r="N57" s="7"/>
    </row>
    <row r="58" spans="1:14" ht="15" outlineLevel="1" thickBot="1" x14ac:dyDescent="0.4">
      <c r="A58" s="7"/>
      <c r="B58" s="7"/>
      <c r="C58" s="1659" t="s">
        <v>63</v>
      </c>
      <c r="D58" s="1660"/>
      <c r="E58" s="1661"/>
      <c r="F58" s="55"/>
      <c r="G58" s="55"/>
      <c r="H58" s="68" t="str">
        <f t="shared" si="5"/>
        <v/>
      </c>
      <c r="I58" s="52"/>
      <c r="J58" s="52"/>
      <c r="K58" s="52"/>
      <c r="L58" s="52"/>
      <c r="M58" s="43"/>
      <c r="N58" s="7"/>
    </row>
    <row r="59" spans="1:14" ht="15.5" x14ac:dyDescent="0.35">
      <c r="A59" s="7"/>
      <c r="B59" s="7"/>
      <c r="C59" s="893" t="s">
        <v>480</v>
      </c>
      <c r="D59" s="176"/>
      <c r="E59" s="176"/>
      <c r="F59" s="176"/>
      <c r="G59" s="176"/>
      <c r="H59" s="176"/>
      <c r="I59" s="176"/>
      <c r="J59" s="176"/>
      <c r="K59" s="176"/>
      <c r="L59" s="176"/>
      <c r="M59" s="830"/>
      <c r="N59" s="7"/>
    </row>
    <row r="60" spans="1:14" ht="9" customHeight="1" thickBot="1" x14ac:dyDescent="0.4">
      <c r="A60" s="7"/>
      <c r="B60" s="7"/>
      <c r="C60" s="887"/>
      <c r="D60" s="837"/>
      <c r="E60" s="837"/>
      <c r="F60" s="837"/>
      <c r="G60" s="837"/>
      <c r="H60" s="837"/>
      <c r="I60" s="837"/>
      <c r="J60" s="837"/>
      <c r="K60" s="837"/>
      <c r="L60" s="837"/>
      <c r="M60" s="871"/>
      <c r="N60" s="7"/>
    </row>
    <row r="61" spans="1:14" ht="26.5" outlineLevel="1" thickBot="1" x14ac:dyDescent="0.5">
      <c r="A61" s="7"/>
      <c r="B61" s="804" t="s">
        <v>241</v>
      </c>
      <c r="C61" s="87" t="s">
        <v>92</v>
      </c>
      <c r="D61" s="112" t="str">
        <f>Start!$U$13</f>
        <v/>
      </c>
      <c r="E61" s="86" t="s">
        <v>333</v>
      </c>
      <c r="F61" s="112" t="str">
        <f>Start!$AG$20&amp;Start!$AG$21</f>
        <v/>
      </c>
      <c r="G61" s="85" t="s">
        <v>91</v>
      </c>
      <c r="H61" s="170" t="e">
        <f>LOOKUP(Start!$AG$22,Start!$F$51:$F$62,Start!$J$51:$J$62)</f>
        <v>#N/A</v>
      </c>
      <c r="I61" s="170" t="e">
        <f>LOOKUP(Start!$AG$22,Start!$F$51:$F$62,Start!$K$51:$K$62)</f>
        <v>#N/A</v>
      </c>
      <c r="J61" s="865"/>
      <c r="K61" s="1057" t="str">
        <f>$K$4</f>
        <v>Work Plan Accomplishments</v>
      </c>
      <c r="L61" s="84"/>
      <c r="M61" s="83"/>
      <c r="N61" s="7"/>
    </row>
    <row r="62" spans="1:14" ht="18" outlineLevel="1" x14ac:dyDescent="0.35">
      <c r="A62" s="7"/>
      <c r="B62" s="7"/>
      <c r="C62" s="1637" t="s">
        <v>101</v>
      </c>
      <c r="D62" s="1638"/>
      <c r="E62" s="1639"/>
      <c r="F62" s="97" t="s">
        <v>134</v>
      </c>
      <c r="G62" s="97" t="s">
        <v>133</v>
      </c>
      <c r="H62" s="82"/>
      <c r="I62" s="1051"/>
      <c r="J62" s="1662" t="s">
        <v>132</v>
      </c>
      <c r="K62" s="1663"/>
      <c r="L62" s="94"/>
      <c r="M62" s="73"/>
      <c r="N62" s="7"/>
    </row>
    <row r="63" spans="1:14" ht="27" outlineLevel="1" thickBot="1" x14ac:dyDescent="0.4">
      <c r="A63" s="7"/>
      <c r="B63" s="7"/>
      <c r="C63" s="1640"/>
      <c r="D63" s="1641"/>
      <c r="E63" s="1642"/>
      <c r="F63" s="96" t="s">
        <v>131</v>
      </c>
      <c r="G63" s="95" t="s">
        <v>123</v>
      </c>
      <c r="H63" s="76" t="s">
        <v>115</v>
      </c>
      <c r="I63" s="38"/>
      <c r="J63" s="1664"/>
      <c r="K63" s="1665"/>
      <c r="L63" s="94"/>
      <c r="M63" s="73"/>
      <c r="N63" s="7"/>
    </row>
    <row r="64" spans="1:14" ht="19" outlineLevel="1" thickTop="1" x14ac:dyDescent="0.45">
      <c r="A64" s="7"/>
      <c r="B64" s="7"/>
      <c r="C64" s="1666" t="s">
        <v>97</v>
      </c>
      <c r="D64" s="1667"/>
      <c r="E64" s="1668"/>
      <c r="F64" s="72"/>
      <c r="G64" s="72"/>
      <c r="H64" s="71" t="str">
        <f t="shared" ref="H64:H77" si="6">IF(SUM(F64:G64)&gt;0, SUM(F64:G64),"")</f>
        <v/>
      </c>
      <c r="I64" s="51"/>
      <c r="J64" s="93" t="s">
        <v>130</v>
      </c>
      <c r="K64" s="51"/>
      <c r="L64" s="860"/>
      <c r="M64" s="43"/>
      <c r="N64" s="7"/>
    </row>
    <row r="65" spans="1:14" ht="29" outlineLevel="1" x14ac:dyDescent="0.35">
      <c r="A65" s="7"/>
      <c r="B65" s="7"/>
      <c r="C65" s="1629" t="str">
        <f>"Samples Collected   "&amp;IF(SUM(H65:H66)&gt;0,"("&amp;SUM(H65:H66)&amp;")","")</f>
        <v xml:space="preserve">Samples Collected   </v>
      </c>
      <c r="D65" s="1630"/>
      <c r="E65" s="888" t="s">
        <v>95</v>
      </c>
      <c r="F65" s="57"/>
      <c r="G65" s="57"/>
      <c r="H65" s="56" t="str">
        <f t="shared" si="6"/>
        <v/>
      </c>
      <c r="I65" s="52"/>
      <c r="J65" s="92"/>
      <c r="K65" s="63" t="s">
        <v>129</v>
      </c>
      <c r="L65" s="62"/>
      <c r="M65" s="43"/>
      <c r="N65" s="7"/>
    </row>
    <row r="66" spans="1:14" ht="15" outlineLevel="1" thickBot="1" x14ac:dyDescent="0.4">
      <c r="A66" s="7"/>
      <c r="B66" s="7"/>
      <c r="C66" s="1652"/>
      <c r="D66" s="1653"/>
      <c r="E66" s="69" t="s">
        <v>76</v>
      </c>
      <c r="F66" s="894"/>
      <c r="G66" s="894"/>
      <c r="H66" s="68" t="str">
        <f t="shared" si="6"/>
        <v/>
      </c>
      <c r="I66" s="52"/>
      <c r="J66" s="92"/>
      <c r="K66" s="63" t="s">
        <v>128</v>
      </c>
      <c r="L66" s="62"/>
      <c r="M66" s="43"/>
      <c r="N66" s="7"/>
    </row>
    <row r="67" spans="1:14" ht="24" customHeight="1" outlineLevel="1" thickTop="1" x14ac:dyDescent="0.35">
      <c r="A67" s="7"/>
      <c r="B67" s="7"/>
      <c r="C67" s="1654" t="s">
        <v>72</v>
      </c>
      <c r="D67" s="1655"/>
      <c r="E67" s="1656"/>
      <c r="F67" s="67"/>
      <c r="G67" s="67"/>
      <c r="H67" s="66" t="str">
        <f t="shared" si="6"/>
        <v/>
      </c>
      <c r="I67" s="52"/>
      <c r="J67" s="92"/>
      <c r="K67" s="63" t="s">
        <v>127</v>
      </c>
      <c r="L67" s="62"/>
      <c r="M67" s="43"/>
      <c r="N67" s="7"/>
    </row>
    <row r="68" spans="1:14" ht="29" outlineLevel="1" x14ac:dyDescent="0.35">
      <c r="A68" s="7"/>
      <c r="B68" s="7"/>
      <c r="C68" s="1620" t="s">
        <v>71</v>
      </c>
      <c r="D68" s="1622"/>
      <c r="E68" s="1657"/>
      <c r="F68" s="57"/>
      <c r="G68" s="57"/>
      <c r="H68" s="56" t="str">
        <f t="shared" si="6"/>
        <v/>
      </c>
      <c r="I68" s="52"/>
      <c r="J68" s="92"/>
      <c r="K68" s="63" t="s">
        <v>126</v>
      </c>
      <c r="L68" s="62"/>
      <c r="M68" s="43"/>
      <c r="N68" s="7"/>
    </row>
    <row r="69" spans="1:14" outlineLevel="1" x14ac:dyDescent="0.35">
      <c r="A69" s="7"/>
      <c r="B69" s="7"/>
      <c r="C69" s="1620" t="s">
        <v>70</v>
      </c>
      <c r="D69" s="1622"/>
      <c r="E69" s="1657"/>
      <c r="F69" s="57"/>
      <c r="G69" s="57"/>
      <c r="H69" s="56" t="str">
        <f t="shared" si="6"/>
        <v/>
      </c>
      <c r="I69" s="52"/>
      <c r="J69" s="92"/>
      <c r="K69" s="91" t="s">
        <v>125</v>
      </c>
      <c r="L69" s="62"/>
      <c r="M69" s="43"/>
      <c r="N69" s="7"/>
    </row>
    <row r="70" spans="1:14" outlineLevel="1" x14ac:dyDescent="0.35">
      <c r="A70" s="7"/>
      <c r="B70" s="7"/>
      <c r="C70" s="1620" t="s">
        <v>69</v>
      </c>
      <c r="D70" s="1622"/>
      <c r="E70" s="1657"/>
      <c r="F70" s="57"/>
      <c r="G70" s="57"/>
      <c r="H70" s="56" t="str">
        <f t="shared" si="6"/>
        <v/>
      </c>
      <c r="I70" s="52"/>
      <c r="J70" s="92"/>
      <c r="K70" s="91" t="s">
        <v>124</v>
      </c>
      <c r="L70" s="62"/>
      <c r="M70" s="43"/>
      <c r="N70" s="7"/>
    </row>
    <row r="71" spans="1:14" ht="18.5" outlineLevel="1" x14ac:dyDescent="0.45">
      <c r="A71" s="7"/>
      <c r="B71" s="7"/>
      <c r="C71" s="1620" t="s">
        <v>68</v>
      </c>
      <c r="D71" s="1622"/>
      <c r="E71" s="1657"/>
      <c r="F71" s="57"/>
      <c r="G71" s="57"/>
      <c r="H71" s="56" t="str">
        <f t="shared" si="6"/>
        <v/>
      </c>
      <c r="I71" s="52"/>
      <c r="J71" s="93" t="s">
        <v>123</v>
      </c>
      <c r="K71" s="52"/>
      <c r="L71" s="860"/>
      <c r="M71" s="43"/>
      <c r="N71" s="7"/>
    </row>
    <row r="72" spans="1:14" ht="33.75" customHeight="1" outlineLevel="1" x14ac:dyDescent="0.35">
      <c r="A72" s="7"/>
      <c r="B72" s="7"/>
      <c r="C72" s="1620" t="s">
        <v>67</v>
      </c>
      <c r="D72" s="1622"/>
      <c r="E72" s="1657"/>
      <c r="F72" s="57"/>
      <c r="G72" s="57"/>
      <c r="H72" s="56" t="str">
        <f t="shared" si="6"/>
        <v/>
      </c>
      <c r="I72" s="52"/>
      <c r="J72" s="92"/>
      <c r="K72" s="91" t="s">
        <v>122</v>
      </c>
      <c r="L72" s="62"/>
      <c r="M72" s="43"/>
      <c r="N72" s="7"/>
    </row>
    <row r="73" spans="1:14" ht="33.75" customHeight="1" outlineLevel="1" x14ac:dyDescent="0.35">
      <c r="A73" s="7"/>
      <c r="B73" s="7"/>
      <c r="C73" s="1620" t="s">
        <v>66</v>
      </c>
      <c r="D73" s="1622"/>
      <c r="E73" s="1657"/>
      <c r="F73" s="57"/>
      <c r="G73" s="57"/>
      <c r="H73" s="56" t="str">
        <f t="shared" si="6"/>
        <v/>
      </c>
      <c r="I73" s="52"/>
      <c r="J73" s="92"/>
      <c r="K73" s="91" t="s">
        <v>121</v>
      </c>
      <c r="L73" s="62"/>
      <c r="M73" s="43"/>
      <c r="N73" s="7"/>
    </row>
    <row r="74" spans="1:14" ht="33.75" customHeight="1" outlineLevel="1" x14ac:dyDescent="0.35">
      <c r="A74" s="7"/>
      <c r="B74" s="7"/>
      <c r="C74" s="1620" t="s">
        <v>94</v>
      </c>
      <c r="D74" s="1646"/>
      <c r="E74" s="1658"/>
      <c r="F74" s="57"/>
      <c r="G74" s="57"/>
      <c r="H74" s="56" t="str">
        <f t="shared" si="6"/>
        <v/>
      </c>
      <c r="I74" s="52"/>
      <c r="J74" s="92"/>
      <c r="K74" s="91" t="s">
        <v>120</v>
      </c>
      <c r="L74" s="62"/>
      <c r="M74" s="43"/>
      <c r="N74" s="7"/>
    </row>
    <row r="75" spans="1:14" ht="21.75" customHeight="1" outlineLevel="1" thickBot="1" x14ac:dyDescent="0.4">
      <c r="A75" s="7"/>
      <c r="B75" s="7"/>
      <c r="C75" s="1620" t="s">
        <v>65</v>
      </c>
      <c r="D75" s="1646"/>
      <c r="E75" s="1658"/>
      <c r="F75" s="57"/>
      <c r="G75" s="57"/>
      <c r="H75" s="56" t="str">
        <f t="shared" si="6"/>
        <v/>
      </c>
      <c r="I75" s="52"/>
      <c r="J75" s="90" t="s">
        <v>102</v>
      </c>
      <c r="K75" s="89"/>
      <c r="L75" s="59">
        <f>SUM(L65:L74)</f>
        <v>0</v>
      </c>
      <c r="M75" s="58"/>
      <c r="N75" s="7"/>
    </row>
    <row r="76" spans="1:14" outlineLevel="1" x14ac:dyDescent="0.35">
      <c r="A76" s="7"/>
      <c r="B76" s="7"/>
      <c r="C76" s="1620" t="s">
        <v>64</v>
      </c>
      <c r="D76" s="1646"/>
      <c r="E76" s="1658"/>
      <c r="F76" s="57"/>
      <c r="G76" s="57"/>
      <c r="H76" s="56" t="str">
        <f t="shared" si="6"/>
        <v/>
      </c>
      <c r="I76" s="52"/>
      <c r="J76" s="52"/>
      <c r="K76" s="52"/>
      <c r="L76" s="52"/>
      <c r="M76" s="43"/>
      <c r="N76" s="7"/>
    </row>
    <row r="77" spans="1:14" ht="15" outlineLevel="1" thickBot="1" x14ac:dyDescent="0.4">
      <c r="A77" s="7"/>
      <c r="B77" s="7"/>
      <c r="C77" s="1659" t="s">
        <v>63</v>
      </c>
      <c r="D77" s="1660"/>
      <c r="E77" s="1661"/>
      <c r="F77" s="55"/>
      <c r="G77" s="55"/>
      <c r="H77" s="68" t="str">
        <f t="shared" si="6"/>
        <v/>
      </c>
      <c r="I77" s="52"/>
      <c r="J77" s="52"/>
      <c r="K77" s="52"/>
      <c r="L77" s="52"/>
      <c r="M77" s="43"/>
      <c r="N77" s="7"/>
    </row>
    <row r="78" spans="1:14" ht="15.5" x14ac:dyDescent="0.35">
      <c r="A78" s="7"/>
      <c r="B78" s="7"/>
      <c r="C78" s="893" t="s">
        <v>481</v>
      </c>
      <c r="D78" s="176"/>
      <c r="E78" s="176"/>
      <c r="F78" s="176"/>
      <c r="G78" s="176"/>
      <c r="H78" s="176"/>
      <c r="I78" s="176"/>
      <c r="J78" s="176"/>
      <c r="K78" s="176"/>
      <c r="L78" s="176"/>
      <c r="M78" s="830"/>
      <c r="N78" s="7"/>
    </row>
    <row r="79" spans="1:14" ht="9" customHeight="1" thickBot="1" x14ac:dyDescent="0.4">
      <c r="A79" s="7"/>
      <c r="B79" s="7"/>
      <c r="C79" s="887"/>
      <c r="D79" s="837"/>
      <c r="E79" s="837"/>
      <c r="F79" s="837"/>
      <c r="G79" s="837"/>
      <c r="H79" s="837"/>
      <c r="I79" s="837"/>
      <c r="J79" s="837"/>
      <c r="K79" s="837"/>
      <c r="L79" s="837"/>
      <c r="M79" s="871"/>
      <c r="N79" s="7"/>
    </row>
    <row r="80" spans="1:14" ht="26.5" outlineLevel="1" thickBot="1" x14ac:dyDescent="0.5">
      <c r="A80" s="7"/>
      <c r="B80" s="804" t="s">
        <v>487</v>
      </c>
      <c r="C80" s="87" t="s">
        <v>92</v>
      </c>
      <c r="D80" s="112" t="str">
        <f>Start!$U$13</f>
        <v/>
      </c>
      <c r="E80" s="86" t="s">
        <v>333</v>
      </c>
      <c r="F80" s="112" t="str">
        <f>Start!$AG$20&amp;Start!$AG$21</f>
        <v/>
      </c>
      <c r="G80" s="85" t="s">
        <v>91</v>
      </c>
      <c r="H80" s="170" t="e">
        <f>LOOKUP(Start!$AG$22,Start!$F$51:$F$62,Start!$L$51:$L$62)</f>
        <v>#N/A</v>
      </c>
      <c r="I80" s="170" t="e">
        <f>LOOKUP(Start!$AG$22,Start!$F$51:$F$62,Start!$M$51:$M$62)</f>
        <v>#N/A</v>
      </c>
      <c r="J80" s="865"/>
      <c r="K80" s="1057" t="str">
        <f>$K$4</f>
        <v>Work Plan Accomplishments</v>
      </c>
      <c r="L80" s="84"/>
      <c r="M80" s="83"/>
      <c r="N80" s="7"/>
    </row>
    <row r="81" spans="1:14" ht="18" outlineLevel="1" x14ac:dyDescent="0.35">
      <c r="A81" s="7"/>
      <c r="B81" s="7"/>
      <c r="C81" s="1637" t="s">
        <v>101</v>
      </c>
      <c r="D81" s="1638"/>
      <c r="E81" s="1639"/>
      <c r="F81" s="97" t="s">
        <v>134</v>
      </c>
      <c r="G81" s="97" t="s">
        <v>133</v>
      </c>
      <c r="H81" s="82"/>
      <c r="I81" s="1051"/>
      <c r="J81" s="1662" t="s">
        <v>132</v>
      </c>
      <c r="K81" s="1663"/>
      <c r="L81" s="94"/>
      <c r="M81" s="73"/>
      <c r="N81" s="7"/>
    </row>
    <row r="82" spans="1:14" ht="27" outlineLevel="1" thickBot="1" x14ac:dyDescent="0.4">
      <c r="A82" s="7"/>
      <c r="B82" s="7"/>
      <c r="C82" s="1640"/>
      <c r="D82" s="1641"/>
      <c r="E82" s="1642"/>
      <c r="F82" s="96" t="s">
        <v>131</v>
      </c>
      <c r="G82" s="95" t="s">
        <v>123</v>
      </c>
      <c r="H82" s="76" t="s">
        <v>115</v>
      </c>
      <c r="I82" s="38"/>
      <c r="J82" s="1664"/>
      <c r="K82" s="1665"/>
      <c r="L82" s="94"/>
      <c r="M82" s="73"/>
      <c r="N82" s="7"/>
    </row>
    <row r="83" spans="1:14" ht="19" outlineLevel="1" thickTop="1" x14ac:dyDescent="0.45">
      <c r="A83" s="7"/>
      <c r="B83" s="7"/>
      <c r="C83" s="1666" t="s">
        <v>97</v>
      </c>
      <c r="D83" s="1667"/>
      <c r="E83" s="1668"/>
      <c r="F83" s="72"/>
      <c r="G83" s="72"/>
      <c r="H83" s="71" t="str">
        <f t="shared" ref="H83:H96" si="7">IF(SUM(F83:G83)&gt;0, SUM(F83:G83),"")</f>
        <v/>
      </c>
      <c r="I83" s="51"/>
      <c r="J83" s="93" t="s">
        <v>130</v>
      </c>
      <c r="K83" s="51"/>
      <c r="L83" s="860"/>
      <c r="M83" s="43"/>
      <c r="N83" s="7"/>
    </row>
    <row r="84" spans="1:14" ht="29" outlineLevel="1" x14ac:dyDescent="0.35">
      <c r="A84" s="7"/>
      <c r="B84" s="7"/>
      <c r="C84" s="1629" t="str">
        <f>"Samples Collected   "&amp;IF(SUM(H84:H85)&gt;0,"("&amp;SUM(H84:H85)&amp;")","")</f>
        <v xml:space="preserve">Samples Collected   </v>
      </c>
      <c r="D84" s="1630"/>
      <c r="E84" s="888" t="s">
        <v>95</v>
      </c>
      <c r="F84" s="57"/>
      <c r="G84" s="57"/>
      <c r="H84" s="56" t="str">
        <f t="shared" si="7"/>
        <v/>
      </c>
      <c r="I84" s="52"/>
      <c r="J84" s="92"/>
      <c r="K84" s="63" t="s">
        <v>129</v>
      </c>
      <c r="L84" s="62"/>
      <c r="M84" s="43"/>
      <c r="N84" s="7"/>
    </row>
    <row r="85" spans="1:14" ht="15" outlineLevel="1" thickBot="1" x14ac:dyDescent="0.4">
      <c r="A85" s="7"/>
      <c r="B85" s="7"/>
      <c r="C85" s="1652"/>
      <c r="D85" s="1653"/>
      <c r="E85" s="69" t="s">
        <v>76</v>
      </c>
      <c r="F85" s="894"/>
      <c r="G85" s="894"/>
      <c r="H85" s="68" t="str">
        <f t="shared" si="7"/>
        <v/>
      </c>
      <c r="I85" s="52"/>
      <c r="J85" s="92"/>
      <c r="K85" s="63" t="s">
        <v>128</v>
      </c>
      <c r="L85" s="62"/>
      <c r="M85" s="43"/>
      <c r="N85" s="7"/>
    </row>
    <row r="86" spans="1:14" ht="24" customHeight="1" outlineLevel="1" thickTop="1" x14ac:dyDescent="0.35">
      <c r="A86" s="7"/>
      <c r="B86" s="7"/>
      <c r="C86" s="1654" t="s">
        <v>72</v>
      </c>
      <c r="D86" s="1655"/>
      <c r="E86" s="1656"/>
      <c r="F86" s="67"/>
      <c r="G86" s="67"/>
      <c r="H86" s="66" t="str">
        <f t="shared" si="7"/>
        <v/>
      </c>
      <c r="I86" s="52"/>
      <c r="J86" s="92"/>
      <c r="K86" s="63" t="s">
        <v>127</v>
      </c>
      <c r="L86" s="62"/>
      <c r="M86" s="43"/>
      <c r="N86" s="7"/>
    </row>
    <row r="87" spans="1:14" ht="29" outlineLevel="1" x14ac:dyDescent="0.35">
      <c r="A87" s="7"/>
      <c r="B87" s="7"/>
      <c r="C87" s="1620" t="s">
        <v>71</v>
      </c>
      <c r="D87" s="1622"/>
      <c r="E87" s="1657"/>
      <c r="F87" s="57"/>
      <c r="G87" s="57"/>
      <c r="H87" s="56" t="str">
        <f t="shared" si="7"/>
        <v/>
      </c>
      <c r="I87" s="52"/>
      <c r="J87" s="92"/>
      <c r="K87" s="63" t="s">
        <v>126</v>
      </c>
      <c r="L87" s="62"/>
      <c r="M87" s="43"/>
      <c r="N87" s="7"/>
    </row>
    <row r="88" spans="1:14" outlineLevel="1" x14ac:dyDescent="0.35">
      <c r="A88" s="7"/>
      <c r="B88" s="7"/>
      <c r="C88" s="1620" t="s">
        <v>70</v>
      </c>
      <c r="D88" s="1622"/>
      <c r="E88" s="1657"/>
      <c r="F88" s="57"/>
      <c r="G88" s="57"/>
      <c r="H88" s="56" t="str">
        <f t="shared" si="7"/>
        <v/>
      </c>
      <c r="I88" s="52"/>
      <c r="J88" s="92"/>
      <c r="K88" s="91" t="s">
        <v>125</v>
      </c>
      <c r="L88" s="62"/>
      <c r="M88" s="43"/>
      <c r="N88" s="7"/>
    </row>
    <row r="89" spans="1:14" outlineLevel="1" x14ac:dyDescent="0.35">
      <c r="A89" s="7"/>
      <c r="B89" s="7"/>
      <c r="C89" s="1620" t="s">
        <v>69</v>
      </c>
      <c r="D89" s="1622"/>
      <c r="E89" s="1657"/>
      <c r="F89" s="57"/>
      <c r="G89" s="57"/>
      <c r="H89" s="56" t="str">
        <f t="shared" si="7"/>
        <v/>
      </c>
      <c r="I89" s="52"/>
      <c r="J89" s="92"/>
      <c r="K89" s="91" t="s">
        <v>124</v>
      </c>
      <c r="L89" s="62"/>
      <c r="M89" s="43"/>
      <c r="N89" s="7"/>
    </row>
    <row r="90" spans="1:14" ht="18.5" outlineLevel="1" x14ac:dyDescent="0.45">
      <c r="A90" s="7"/>
      <c r="B90" s="7"/>
      <c r="C90" s="1620" t="s">
        <v>68</v>
      </c>
      <c r="D90" s="1622"/>
      <c r="E90" s="1657"/>
      <c r="F90" s="57"/>
      <c r="G90" s="57"/>
      <c r="H90" s="56" t="str">
        <f t="shared" si="7"/>
        <v/>
      </c>
      <c r="I90" s="52"/>
      <c r="J90" s="93" t="s">
        <v>123</v>
      </c>
      <c r="K90" s="52"/>
      <c r="L90" s="860"/>
      <c r="M90" s="43"/>
      <c r="N90" s="7"/>
    </row>
    <row r="91" spans="1:14" ht="30" customHeight="1" outlineLevel="1" x14ac:dyDescent="0.35">
      <c r="A91" s="7"/>
      <c r="B91" s="7"/>
      <c r="C91" s="1620" t="s">
        <v>67</v>
      </c>
      <c r="D91" s="1622"/>
      <c r="E91" s="1657"/>
      <c r="F91" s="57"/>
      <c r="G91" s="57"/>
      <c r="H91" s="56" t="str">
        <f t="shared" si="7"/>
        <v/>
      </c>
      <c r="I91" s="52"/>
      <c r="J91" s="92"/>
      <c r="K91" s="91" t="s">
        <v>122</v>
      </c>
      <c r="L91" s="62"/>
      <c r="M91" s="43"/>
      <c r="N91" s="7"/>
    </row>
    <row r="92" spans="1:14" ht="30" customHeight="1" outlineLevel="1" x14ac:dyDescent="0.35">
      <c r="A92" s="7"/>
      <c r="B92" s="7"/>
      <c r="C92" s="1620" t="s">
        <v>66</v>
      </c>
      <c r="D92" s="1622"/>
      <c r="E92" s="1657"/>
      <c r="F92" s="57"/>
      <c r="G92" s="57"/>
      <c r="H92" s="56" t="str">
        <f t="shared" si="7"/>
        <v/>
      </c>
      <c r="I92" s="52"/>
      <c r="J92" s="92"/>
      <c r="K92" s="91" t="s">
        <v>121</v>
      </c>
      <c r="L92" s="62"/>
      <c r="M92" s="43"/>
      <c r="N92" s="7"/>
    </row>
    <row r="93" spans="1:14" ht="30" customHeight="1" outlineLevel="1" x14ac:dyDescent="0.35">
      <c r="A93" s="7"/>
      <c r="B93" s="7"/>
      <c r="C93" s="1620" t="s">
        <v>94</v>
      </c>
      <c r="D93" s="1646"/>
      <c r="E93" s="1658"/>
      <c r="F93" s="57"/>
      <c r="G93" s="57"/>
      <c r="H93" s="56" t="str">
        <f t="shared" si="7"/>
        <v/>
      </c>
      <c r="I93" s="52"/>
      <c r="J93" s="92"/>
      <c r="K93" s="91" t="s">
        <v>120</v>
      </c>
      <c r="L93" s="62"/>
      <c r="M93" s="43"/>
      <c r="N93" s="7"/>
    </row>
    <row r="94" spans="1:14" ht="18.5" outlineLevel="1" thickBot="1" x14ac:dyDescent="0.4">
      <c r="A94" s="7"/>
      <c r="B94" s="7"/>
      <c r="C94" s="1620" t="s">
        <v>65</v>
      </c>
      <c r="D94" s="1646"/>
      <c r="E94" s="1658"/>
      <c r="F94" s="57"/>
      <c r="G94" s="57"/>
      <c r="H94" s="56" t="str">
        <f t="shared" si="7"/>
        <v/>
      </c>
      <c r="I94" s="52"/>
      <c r="J94" s="90" t="s">
        <v>102</v>
      </c>
      <c r="K94" s="89"/>
      <c r="L94" s="59">
        <f>SUM(L84:L93)</f>
        <v>0</v>
      </c>
      <c r="M94" s="58"/>
      <c r="N94" s="7"/>
    </row>
    <row r="95" spans="1:14" outlineLevel="1" x14ac:dyDescent="0.35">
      <c r="A95" s="7"/>
      <c r="B95" s="7"/>
      <c r="C95" s="1620" t="s">
        <v>64</v>
      </c>
      <c r="D95" s="1646"/>
      <c r="E95" s="1658"/>
      <c r="F95" s="57"/>
      <c r="G95" s="57"/>
      <c r="H95" s="56" t="str">
        <f t="shared" si="7"/>
        <v/>
      </c>
      <c r="I95" s="52"/>
      <c r="J95" s="52"/>
      <c r="K95" s="52"/>
      <c r="L95" s="52"/>
      <c r="M95" s="43"/>
      <c r="N95" s="7"/>
    </row>
    <row r="96" spans="1:14" ht="15" outlineLevel="1" thickBot="1" x14ac:dyDescent="0.4">
      <c r="A96" s="7"/>
      <c r="B96" s="7"/>
      <c r="C96" s="1659" t="s">
        <v>63</v>
      </c>
      <c r="D96" s="1660"/>
      <c r="E96" s="1661"/>
      <c r="F96" s="55"/>
      <c r="G96" s="55"/>
      <c r="H96" s="68" t="str">
        <f t="shared" si="7"/>
        <v/>
      </c>
      <c r="I96" s="52"/>
      <c r="J96" s="52"/>
      <c r="K96" s="52"/>
      <c r="L96" s="52"/>
      <c r="M96" s="43"/>
      <c r="N96" s="7"/>
    </row>
    <row r="97" spans="1:14" ht="16" thickBot="1" x14ac:dyDescent="0.4">
      <c r="A97" s="7"/>
      <c r="B97" s="7"/>
      <c r="C97" s="895" t="s">
        <v>482</v>
      </c>
      <c r="D97" s="881"/>
      <c r="E97" s="881"/>
      <c r="F97" s="881"/>
      <c r="G97" s="881"/>
      <c r="H97" s="881"/>
      <c r="I97" s="881"/>
      <c r="J97" s="881"/>
      <c r="K97" s="881"/>
      <c r="L97" s="881"/>
      <c r="M97" s="831"/>
      <c r="N97" s="7"/>
    </row>
    <row r="98" spans="1:14" x14ac:dyDescent="0.35">
      <c r="A98" s="7"/>
      <c r="B98" s="7"/>
      <c r="C98" s="7"/>
      <c r="D98" s="7"/>
      <c r="E98" s="7"/>
      <c r="F98" s="7"/>
      <c r="G98" s="7"/>
      <c r="H98" s="7"/>
      <c r="I98" s="7"/>
      <c r="J98" s="7"/>
      <c r="K98" s="7"/>
      <c r="L98" s="7"/>
      <c r="M98" s="7"/>
      <c r="N98" s="7"/>
    </row>
  </sheetData>
  <sheetProtection sheet="1" objects="1" scenarios="1"/>
  <mergeCells count="77">
    <mergeCell ref="C2:M2"/>
    <mergeCell ref="C3:M3"/>
    <mergeCell ref="C5:E6"/>
    <mergeCell ref="J5:K6"/>
    <mergeCell ref="C7:E7"/>
    <mergeCell ref="C20:E20"/>
    <mergeCell ref="C15:E15"/>
    <mergeCell ref="C8:D9"/>
    <mergeCell ref="C16:E16"/>
    <mergeCell ref="C17:E17"/>
    <mergeCell ref="C18:E18"/>
    <mergeCell ref="C19:E19"/>
    <mergeCell ref="C10:E10"/>
    <mergeCell ref="C11:E11"/>
    <mergeCell ref="C12:E12"/>
    <mergeCell ref="C13:E13"/>
    <mergeCell ref="C14:E14"/>
    <mergeCell ref="C24:E25"/>
    <mergeCell ref="J24:K25"/>
    <mergeCell ref="C26:E26"/>
    <mergeCell ref="C27:D28"/>
    <mergeCell ref="C29:E29"/>
    <mergeCell ref="C30:E30"/>
    <mergeCell ref="C31:E31"/>
    <mergeCell ref="C32:E32"/>
    <mergeCell ref="C33:E33"/>
    <mergeCell ref="C34:E34"/>
    <mergeCell ref="C35:E35"/>
    <mergeCell ref="C36:E36"/>
    <mergeCell ref="C37:E37"/>
    <mergeCell ref="C38:E38"/>
    <mergeCell ref="C39:E39"/>
    <mergeCell ref="C43:E44"/>
    <mergeCell ref="J43:K44"/>
    <mergeCell ref="C45:E45"/>
    <mergeCell ref="C46:D47"/>
    <mergeCell ref="C48:E48"/>
    <mergeCell ref="C49:E49"/>
    <mergeCell ref="C50:E50"/>
    <mergeCell ref="C51:E51"/>
    <mergeCell ref="C52:E52"/>
    <mergeCell ref="C53:E53"/>
    <mergeCell ref="C54:E54"/>
    <mergeCell ref="C55:E55"/>
    <mergeCell ref="C56:E56"/>
    <mergeCell ref="C57:E57"/>
    <mergeCell ref="C58:E58"/>
    <mergeCell ref="C62:E63"/>
    <mergeCell ref="J62:K63"/>
    <mergeCell ref="C64:E64"/>
    <mergeCell ref="C65:D66"/>
    <mergeCell ref="C67:E67"/>
    <mergeCell ref="C68:E68"/>
    <mergeCell ref="C69:E69"/>
    <mergeCell ref="C70:E70"/>
    <mergeCell ref="C71:E71"/>
    <mergeCell ref="C72:E72"/>
    <mergeCell ref="C73:E73"/>
    <mergeCell ref="C74:E74"/>
    <mergeCell ref="C75:E75"/>
    <mergeCell ref="C76:E76"/>
    <mergeCell ref="C77:E77"/>
    <mergeCell ref="C81:E82"/>
    <mergeCell ref="J81:K82"/>
    <mergeCell ref="C83:E83"/>
    <mergeCell ref="C84:D85"/>
    <mergeCell ref="C86:E86"/>
    <mergeCell ref="C87:E87"/>
    <mergeCell ref="C88:E88"/>
    <mergeCell ref="C89:E89"/>
    <mergeCell ref="C90:E90"/>
    <mergeCell ref="C91:E91"/>
    <mergeCell ref="C92:E92"/>
    <mergeCell ref="C93:E93"/>
    <mergeCell ref="C94:E94"/>
    <mergeCell ref="C95:E95"/>
    <mergeCell ref="C96:E96"/>
  </mergeCells>
  <dataValidations count="2">
    <dataValidation type="list" allowBlank="1" showInputMessage="1" showErrorMessage="1" sqref="K4" xr:uid="{00000000-0002-0000-0900-000000000000}">
      <formula1>"Work Plan Accomplishments, Total Program Accomplishments"</formula1>
    </dataValidation>
    <dataValidation type="whole" allowBlank="1" showInputMessage="1" showErrorMessage="1" sqref="F64:G77 L27:L32 L34:L36 F26:G39 L65:L70 F83:G96 F45:G58 L46:L51 L53:L55 L72:L74 L84:L89 L91:L93" xr:uid="{00000000-0002-0000-0900-000001000000}">
      <formula1>0</formula1>
      <formula2>5000</formula2>
    </dataValidation>
  </dataValidations>
  <hyperlinks>
    <hyperlink ref="L1" location="Start!A1" display="Back" xr:uid="{00000000-0004-0000-0900-000000000000}"/>
  </hyperlinks>
  <pageMargins left="0.7" right="0.7" top="0.75" bottom="0.75" header="0.3" footer="0.3"/>
  <pageSetup scale="77"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BP196"/>
  <sheetViews>
    <sheetView showGridLines="0" showRowColHeaders="0" showWhiteSpace="0" topLeftCell="Z4" zoomScale="90" zoomScaleNormal="90" workbookViewId="0">
      <selection activeCell="AC46" sqref="AC46"/>
    </sheetView>
  </sheetViews>
  <sheetFormatPr defaultColWidth="9.1796875" defaultRowHeight="14.5" x14ac:dyDescent="0.35"/>
  <cols>
    <col min="1" max="2" width="9.1796875" style="1083" hidden="1" customWidth="1"/>
    <col min="3" max="3" width="13.54296875" style="1083" hidden="1" customWidth="1"/>
    <col min="4" max="4" width="13.1796875" style="1083" hidden="1" customWidth="1"/>
    <col min="5" max="5" width="11.1796875" style="1083" hidden="1" customWidth="1"/>
    <col min="6" max="7" width="11.81640625" style="1083" hidden="1" customWidth="1"/>
    <col min="8" max="8" width="11.1796875" style="1083" hidden="1" customWidth="1"/>
    <col min="9" max="9" width="11.7265625" style="1083" hidden="1" customWidth="1"/>
    <col min="10" max="10" width="11.453125" style="1083" hidden="1" customWidth="1"/>
    <col min="11" max="11" width="12" style="1083" hidden="1" customWidth="1"/>
    <col min="12" max="12" width="11.453125" style="1083" hidden="1" customWidth="1"/>
    <col min="13" max="13" width="11.7265625" style="1083" hidden="1" customWidth="1"/>
    <col min="14" max="14" width="12" style="1083" hidden="1" customWidth="1"/>
    <col min="15" max="16" width="11.1796875" style="1083" hidden="1" customWidth="1"/>
    <col min="17" max="17" width="11.81640625" style="1083" hidden="1" customWidth="1"/>
    <col min="18" max="18" width="11.1796875" style="1083" hidden="1" customWidth="1"/>
    <col min="19" max="19" width="12.1796875" style="1083" hidden="1" customWidth="1"/>
    <col min="20" max="21" width="12.453125" style="1083" hidden="1" customWidth="1"/>
    <col min="22" max="22" width="11.54296875" style="1083" hidden="1" customWidth="1"/>
    <col min="23" max="23" width="12" style="1083" hidden="1" customWidth="1"/>
    <col min="24" max="24" width="13.26953125" style="1083" hidden="1" customWidth="1"/>
    <col min="25" max="25" width="2.81640625" style="1083" hidden="1" customWidth="1"/>
    <col min="26" max="26" width="2.81640625" style="1083" customWidth="1"/>
    <col min="27" max="27" width="3" style="1083" customWidth="1"/>
    <col min="28" max="28" width="79.54296875" style="1082" customWidth="1"/>
    <col min="29" max="29" width="18.26953125" style="1113" customWidth="1"/>
    <col min="30" max="30" width="9.1796875" style="1106"/>
    <col min="31" max="31" width="3" style="1082" customWidth="1"/>
    <col min="32" max="32" width="1.81640625" style="1082" customWidth="1"/>
    <col min="33" max="36" width="9.1796875" style="1082"/>
    <col min="37" max="37" width="12.26953125" style="1082" customWidth="1"/>
    <col min="38" max="38" width="4.26953125" style="1082" customWidth="1"/>
    <col min="39" max="39" width="12.26953125" style="1082" customWidth="1"/>
    <col min="40" max="40" width="10.7265625" style="1082" customWidth="1"/>
    <col min="41" max="42" width="15" style="1083" customWidth="1"/>
    <col min="43" max="43" width="14.81640625" style="1083" customWidth="1"/>
    <col min="44" max="44" width="20" style="1083" customWidth="1"/>
    <col min="45" max="45" width="7.26953125" style="1083" customWidth="1"/>
    <col min="46" max="46" width="9.1796875" style="1083"/>
    <col min="47" max="47" width="9.1796875" style="1083" customWidth="1"/>
    <col min="48" max="48" width="48.54296875" style="1083" bestFit="1" customWidth="1"/>
    <col min="49" max="51" width="14.81640625" style="1083" customWidth="1"/>
    <col min="52" max="56" width="15" style="1083" bestFit="1" customWidth="1"/>
    <col min="57" max="59" width="14.81640625" style="1083" customWidth="1"/>
    <col min="60" max="62" width="14.81640625" style="1083" bestFit="1" customWidth="1"/>
    <col min="63" max="68" width="15" style="1083" bestFit="1" customWidth="1"/>
    <col min="69" max="16384" width="9.1796875" style="1083"/>
  </cols>
  <sheetData>
    <row r="1" spans="1:68" s="1126" customFormat="1" ht="24" hidden="1" customHeight="1" x14ac:dyDescent="0.35">
      <c r="A1" s="1126" t="s">
        <v>52</v>
      </c>
      <c r="B1" s="1126" t="s">
        <v>712</v>
      </c>
      <c r="C1" s="1126" t="s">
        <v>616</v>
      </c>
      <c r="D1" s="1126" t="s">
        <v>617</v>
      </c>
      <c r="E1" s="1125" t="s">
        <v>692</v>
      </c>
      <c r="F1" s="1125" t="s">
        <v>693</v>
      </c>
      <c r="G1" s="1125" t="s">
        <v>694</v>
      </c>
      <c r="H1" s="1127" t="s">
        <v>695</v>
      </c>
      <c r="I1" s="1127" t="s">
        <v>696</v>
      </c>
      <c r="J1" s="1127" t="s">
        <v>697</v>
      </c>
      <c r="K1" s="1128" t="s">
        <v>698</v>
      </c>
      <c r="L1" s="1128" t="s">
        <v>699</v>
      </c>
      <c r="M1" s="1128" t="s">
        <v>700</v>
      </c>
      <c r="N1" s="1128" t="s">
        <v>701</v>
      </c>
      <c r="O1" s="1128" t="s">
        <v>702</v>
      </c>
      <c r="P1" s="1128" t="s">
        <v>703</v>
      </c>
      <c r="Q1" s="1128" t="s">
        <v>704</v>
      </c>
      <c r="R1" s="1128" t="s">
        <v>705</v>
      </c>
      <c r="S1" s="1129" t="s">
        <v>706</v>
      </c>
      <c r="T1" s="1129" t="s">
        <v>707</v>
      </c>
      <c r="U1" s="1129" t="s">
        <v>708</v>
      </c>
      <c r="V1" s="1127" t="s">
        <v>709</v>
      </c>
      <c r="W1" s="1127" t="s">
        <v>710</v>
      </c>
      <c r="X1" s="1127" t="s">
        <v>718</v>
      </c>
      <c r="AB1" s="1130"/>
      <c r="AC1" s="1131"/>
      <c r="AD1" s="1132"/>
      <c r="AE1" s="1130"/>
      <c r="AF1" s="1130"/>
      <c r="AG1" s="1130"/>
      <c r="AH1" s="1130"/>
      <c r="AI1" s="1130"/>
      <c r="AJ1" s="1130"/>
      <c r="AK1" s="1130"/>
      <c r="AL1" s="1130"/>
      <c r="AM1" s="1130"/>
      <c r="AN1" s="1130"/>
    </row>
    <row r="2" spans="1:68" ht="28.5" hidden="1" customHeight="1" x14ac:dyDescent="0.35">
      <c r="A2" s="1083" t="str">
        <f>AC9</f>
        <v/>
      </c>
      <c r="B2" s="1083" t="str">
        <f>AC10</f>
        <v/>
      </c>
      <c r="C2" s="1102" t="str">
        <f>AC11</f>
        <v/>
      </c>
      <c r="D2" s="1102" t="str">
        <f>AC12</f>
        <v/>
      </c>
      <c r="E2" s="1103">
        <f>AC20</f>
        <v>0</v>
      </c>
      <c r="F2" s="1103">
        <f>AC22</f>
        <v>0</v>
      </c>
      <c r="G2" s="1103">
        <f>AC24</f>
        <v>0</v>
      </c>
      <c r="H2" s="1083">
        <f>AC46</f>
        <v>0</v>
      </c>
      <c r="I2" s="1083">
        <f>AC48</f>
        <v>0</v>
      </c>
      <c r="J2" s="1083">
        <f>AC50</f>
        <v>0</v>
      </c>
      <c r="K2" s="1103">
        <f>AC76</f>
        <v>0</v>
      </c>
      <c r="L2" s="1083">
        <f>AC78</f>
        <v>0</v>
      </c>
      <c r="M2" s="1083">
        <f>AC96</f>
        <v>0</v>
      </c>
      <c r="N2" s="1083">
        <f>AC97</f>
        <v>0</v>
      </c>
      <c r="O2" s="1083">
        <f>AC98</f>
        <v>0</v>
      </c>
      <c r="P2" s="1083">
        <f>AC101</f>
        <v>0</v>
      </c>
      <c r="Q2" s="1083">
        <f>AC102</f>
        <v>0</v>
      </c>
      <c r="R2" s="1083">
        <f>AC103</f>
        <v>0</v>
      </c>
      <c r="S2" s="1083">
        <f>AC106</f>
        <v>0</v>
      </c>
      <c r="T2" s="1083">
        <f>AC107</f>
        <v>0</v>
      </c>
      <c r="U2" s="1083">
        <f>AC108</f>
        <v>0</v>
      </c>
      <c r="V2" s="1083">
        <f>AC128</f>
        <v>0</v>
      </c>
      <c r="W2" s="1083">
        <f>AC130</f>
        <v>0</v>
      </c>
      <c r="X2" s="1083">
        <f>AC132</f>
        <v>0</v>
      </c>
    </row>
    <row r="3" spans="1:68" ht="36.75" hidden="1" customHeight="1" x14ac:dyDescent="0.35">
      <c r="AM3"/>
      <c r="AN3"/>
    </row>
    <row r="4" spans="1:68" ht="15" customHeight="1" thickBot="1" x14ac:dyDescent="0.4">
      <c r="Z4" s="1080"/>
      <c r="AA4" s="1080"/>
      <c r="AB4" s="1081"/>
      <c r="AC4" s="1114"/>
      <c r="AD4" s="1121" t="s">
        <v>275</v>
      </c>
      <c r="AE4" s="1081"/>
      <c r="AG4" s="1081" t="s">
        <v>728</v>
      </c>
      <c r="AH4" s="1081"/>
      <c r="AI4" s="1081"/>
      <c r="AJ4" s="1081"/>
      <c r="AK4" s="1081"/>
      <c r="AL4" s="1081"/>
    </row>
    <row r="5" spans="1:68" x14ac:dyDescent="0.35">
      <c r="Z5" s="1080"/>
      <c r="AA5" s="1311"/>
      <c r="AB5" s="1312"/>
      <c r="AC5" s="1313"/>
      <c r="AD5" s="1314"/>
      <c r="AE5" s="1315"/>
      <c r="AG5" s="1145"/>
      <c r="AH5" s="1138" t="s">
        <v>713</v>
      </c>
      <c r="AI5" s="1138"/>
      <c r="AJ5" s="1138"/>
      <c r="AK5" s="1139"/>
      <c r="AL5" s="1141"/>
      <c r="AM5" s="1239"/>
      <c r="AN5" s="1359"/>
      <c r="AO5"/>
      <c r="AP5"/>
      <c r="AQ5"/>
      <c r="AR5"/>
      <c r="AS5"/>
    </row>
    <row r="6" spans="1:68" x14ac:dyDescent="0.35">
      <c r="Z6" s="1080"/>
      <c r="AA6" s="1316"/>
      <c r="AB6" s="1686" t="s">
        <v>474</v>
      </c>
      <c r="AC6" s="1686"/>
      <c r="AD6" s="1686"/>
      <c r="AE6" s="1317"/>
      <c r="AG6" s="1119"/>
      <c r="AH6" s="1140" t="s">
        <v>711</v>
      </c>
      <c r="AI6" s="1141"/>
      <c r="AJ6" s="1141"/>
      <c r="AK6" s="1142"/>
      <c r="AL6" s="1141"/>
      <c r="AM6" s="1359"/>
      <c r="AN6" s="1339"/>
      <c r="AO6"/>
      <c r="AP6"/>
      <c r="AQ6"/>
      <c r="AR6"/>
      <c r="AS6"/>
      <c r="AV6" s="2"/>
      <c r="AW6" s="2"/>
      <c r="AX6" s="2"/>
      <c r="AY6" s="2"/>
      <c r="AZ6" s="2"/>
      <c r="BA6" s="2"/>
      <c r="BB6" s="2"/>
      <c r="BC6" s="2"/>
      <c r="BD6" s="2"/>
      <c r="BE6" s="2"/>
      <c r="BF6" s="2"/>
      <c r="BG6" s="2"/>
      <c r="BH6" s="2"/>
      <c r="BI6" s="2"/>
      <c r="BJ6" s="2"/>
      <c r="BK6" s="2"/>
      <c r="BL6" s="2"/>
      <c r="BM6" s="2"/>
      <c r="BN6"/>
      <c r="BO6"/>
      <c r="BP6"/>
    </row>
    <row r="7" spans="1:68" ht="23.5" x14ac:dyDescent="0.35">
      <c r="Z7" s="1080"/>
      <c r="AA7" s="1316"/>
      <c r="AB7" s="1687" t="s">
        <v>615</v>
      </c>
      <c r="AC7" s="1687"/>
      <c r="AD7" s="1687"/>
      <c r="AE7" s="1317"/>
      <c r="AG7" s="1100"/>
      <c r="AH7" s="1146" t="s">
        <v>618</v>
      </c>
      <c r="AI7" s="1141"/>
      <c r="AJ7" s="1141"/>
      <c r="AK7" s="1142"/>
      <c r="AL7" s="1141"/>
      <c r="AM7" s="1238"/>
      <c r="AN7" s="1340"/>
      <c r="AO7"/>
      <c r="AP7"/>
      <c r="AQ7"/>
      <c r="AR7"/>
      <c r="AS7"/>
      <c r="AV7" s="148"/>
      <c r="AW7" s="1"/>
      <c r="AX7" s="1"/>
      <c r="AY7" s="1"/>
      <c r="AZ7" s="1"/>
      <c r="BA7" s="1"/>
      <c r="BB7" s="1"/>
      <c r="BC7" s="1"/>
      <c r="BD7" s="1"/>
      <c r="BE7" s="1"/>
      <c r="BF7" s="1"/>
      <c r="BG7" s="1"/>
      <c r="BH7" s="1"/>
      <c r="BI7" s="1"/>
      <c r="BJ7" s="1"/>
      <c r="BK7" s="1"/>
      <c r="BL7" s="1"/>
      <c r="BM7" s="1"/>
      <c r="BN7"/>
      <c r="BO7"/>
      <c r="BP7"/>
    </row>
    <row r="8" spans="1:68" ht="21" customHeight="1" x14ac:dyDescent="0.35">
      <c r="Z8" s="1080"/>
      <c r="AA8" s="1316"/>
      <c r="AB8" s="1084" t="s">
        <v>727</v>
      </c>
      <c r="AC8" s="1085"/>
      <c r="AD8" s="1108"/>
      <c r="AE8" s="1317"/>
      <c r="AG8" s="1101"/>
      <c r="AH8" s="1147" t="s">
        <v>719</v>
      </c>
      <c r="AI8" s="1143"/>
      <c r="AJ8" s="1143"/>
      <c r="AK8" s="1144"/>
      <c r="AL8" s="1141"/>
      <c r="AM8" s="1341"/>
      <c r="AN8" s="1340"/>
      <c r="AO8"/>
      <c r="AP8"/>
      <c r="AQ8"/>
      <c r="AR8"/>
      <c r="AS8"/>
      <c r="AV8" s="1264"/>
      <c r="AW8" s="1"/>
      <c r="AX8" s="1"/>
      <c r="AY8" s="1"/>
      <c r="AZ8" s="1"/>
      <c r="BA8" s="1"/>
      <c r="BB8" s="1"/>
      <c r="BC8" s="1"/>
      <c r="BD8" s="1"/>
      <c r="BE8" s="1"/>
      <c r="BF8" s="1"/>
      <c r="BG8" s="1"/>
      <c r="BH8" s="1"/>
      <c r="BI8" s="1"/>
      <c r="BJ8" s="1"/>
      <c r="BK8" s="1"/>
      <c r="BL8" s="1"/>
      <c r="BM8" s="1"/>
      <c r="BN8"/>
      <c r="BO8"/>
      <c r="BP8"/>
    </row>
    <row r="9" spans="1:68" ht="16.5" customHeight="1" x14ac:dyDescent="0.35">
      <c r="Z9" s="1080"/>
      <c r="AA9" s="1316"/>
      <c r="AB9" s="1086" t="s">
        <v>92</v>
      </c>
      <c r="AC9" s="1318" t="str">
        <f>Start!U13</f>
        <v/>
      </c>
      <c r="AD9" s="1108"/>
      <c r="AE9" s="1317"/>
      <c r="AF9" s="1081"/>
      <c r="AG9" s="1083"/>
      <c r="AH9" s="1081"/>
      <c r="AI9" s="1081"/>
      <c r="AJ9" s="1081"/>
      <c r="AK9" s="1081"/>
      <c r="AL9" s="1081"/>
      <c r="AM9" s="1341"/>
      <c r="AN9" s="1340"/>
      <c r="AO9"/>
      <c r="AP9"/>
      <c r="AQ9"/>
      <c r="AR9"/>
      <c r="AS9"/>
      <c r="AV9" s="1265"/>
      <c r="AW9" s="1"/>
      <c r="AX9" s="1"/>
      <c r="AY9" s="1"/>
      <c r="AZ9" s="1"/>
      <c r="BA9" s="1"/>
      <c r="BB9" s="1"/>
      <c r="BC9" s="1"/>
      <c r="BD9" s="1"/>
      <c r="BE9" s="1"/>
      <c r="BF9" s="1"/>
      <c r="BG9" s="1"/>
      <c r="BH9" s="1"/>
      <c r="BI9" s="1"/>
      <c r="BJ9" s="1"/>
      <c r="BK9" s="1"/>
      <c r="BL9" s="1"/>
      <c r="BM9" s="1"/>
      <c r="BN9"/>
      <c r="BO9"/>
      <c r="BP9"/>
    </row>
    <row r="10" spans="1:68" ht="21" x14ac:dyDescent="0.35">
      <c r="Z10" s="1080"/>
      <c r="AA10" s="1316"/>
      <c r="AB10" s="1086" t="s">
        <v>619</v>
      </c>
      <c r="AC10" s="1319" t="str">
        <f>Start!AG20</f>
        <v/>
      </c>
      <c r="AD10" s="1108"/>
      <c r="AE10" s="1317"/>
      <c r="AF10" s="1081"/>
      <c r="AG10" s="1081"/>
      <c r="AH10" s="1081"/>
      <c r="AI10" s="1081"/>
      <c r="AJ10" s="1081"/>
      <c r="AK10" s="1081"/>
      <c r="AL10" s="1081"/>
      <c r="AM10" s="1341"/>
      <c r="AN10" s="1340"/>
      <c r="AO10"/>
      <c r="AP10"/>
      <c r="AQ10"/>
      <c r="AR10"/>
      <c r="AS10"/>
      <c r="AV10" s="1266"/>
      <c r="AW10" s="1"/>
      <c r="AX10" s="1"/>
      <c r="AY10" s="1"/>
      <c r="AZ10" s="1"/>
      <c r="BA10" s="1"/>
      <c r="BB10" s="1"/>
      <c r="BC10" s="1"/>
      <c r="BD10" s="1"/>
      <c r="BE10" s="1"/>
      <c r="BF10" s="1"/>
      <c r="BG10" s="1"/>
      <c r="BH10" s="1"/>
      <c r="BI10" s="1"/>
      <c r="BJ10" s="1"/>
      <c r="BK10" s="1"/>
      <c r="BL10" s="1"/>
      <c r="BM10" s="1"/>
      <c r="BN10"/>
      <c r="BO10"/>
    </row>
    <row r="11" spans="1:68" ht="15.5" x14ac:dyDescent="0.35">
      <c r="Z11" s="1080"/>
      <c r="AA11" s="1316"/>
      <c r="AB11" s="1086" t="s">
        <v>91</v>
      </c>
      <c r="AC11" s="1320" t="str">
        <f>Start!AG22</f>
        <v/>
      </c>
      <c r="AD11" s="1109" t="s">
        <v>620</v>
      </c>
      <c r="AE11" s="1317"/>
      <c r="AF11" s="1081"/>
      <c r="AG11" s="1081"/>
      <c r="AH11" s="1081"/>
      <c r="AI11" s="1081"/>
      <c r="AJ11" s="1081"/>
      <c r="AK11" s="1081"/>
      <c r="AL11" s="1081"/>
      <c r="AM11" s="1341"/>
      <c r="AN11" s="1340"/>
      <c r="AO11"/>
      <c r="AP11"/>
      <c r="AQ11"/>
      <c r="AR11"/>
      <c r="AS11"/>
      <c r="AV11" s="1267"/>
      <c r="AW11" s="1"/>
      <c r="AX11" s="1"/>
      <c r="AY11" s="1"/>
      <c r="AZ11" s="1"/>
      <c r="BA11" s="1"/>
      <c r="BB11" s="1"/>
      <c r="BC11" s="1"/>
      <c r="BD11" s="1"/>
      <c r="BE11" s="1"/>
      <c r="BF11" s="1"/>
      <c r="BG11" s="1"/>
      <c r="BH11" s="1"/>
      <c r="BI11" s="1"/>
      <c r="BJ11" s="1"/>
      <c r="BK11" s="1"/>
      <c r="BL11" s="1"/>
      <c r="BM11" s="1"/>
      <c r="BN11"/>
    </row>
    <row r="12" spans="1:68" x14ac:dyDescent="0.35">
      <c r="Z12" s="1080"/>
      <c r="AA12" s="1316"/>
      <c r="AB12" s="1087"/>
      <c r="AC12" s="1320" t="str">
        <f>Start!AG23</f>
        <v/>
      </c>
      <c r="AD12" s="1110" t="s">
        <v>621</v>
      </c>
      <c r="AE12" s="1317"/>
      <c r="AF12" s="1081"/>
      <c r="AG12" s="1081"/>
      <c r="AH12" s="1081"/>
      <c r="AI12" s="1081"/>
      <c r="AJ12" s="1081"/>
      <c r="AK12" s="1081"/>
      <c r="AL12" s="1081"/>
      <c r="AM12" s="1341"/>
      <c r="AN12" s="1340"/>
      <c r="AO12"/>
      <c r="AP12"/>
      <c r="AQ12"/>
      <c r="AR12"/>
      <c r="AS12"/>
      <c r="AV12" s="148"/>
      <c r="AW12" s="1"/>
      <c r="AX12" s="1"/>
      <c r="AY12" s="1"/>
      <c r="AZ12" s="1"/>
      <c r="BA12" s="1"/>
      <c r="BB12" s="1"/>
      <c r="BC12" s="1"/>
      <c r="BD12" s="1"/>
      <c r="BE12" s="1"/>
      <c r="BF12" s="1"/>
      <c r="BG12" s="1"/>
      <c r="BH12" s="1"/>
      <c r="BI12" s="1"/>
      <c r="BJ12" s="1"/>
      <c r="BK12" s="1"/>
      <c r="BL12" s="1"/>
      <c r="BM12" s="1"/>
    </row>
    <row r="13" spans="1:68" ht="15.5" x14ac:dyDescent="0.35">
      <c r="Z13" s="1080"/>
      <c r="AA13" s="1316"/>
      <c r="AB13" s="1087"/>
      <c r="AC13" s="1115"/>
      <c r="AD13" s="1110"/>
      <c r="AE13" s="1317"/>
      <c r="AF13" s="1081"/>
      <c r="AG13" s="1081"/>
      <c r="AH13" s="1081"/>
      <c r="AI13" s="1081"/>
      <c r="AJ13" s="1081"/>
      <c r="AK13" s="1081"/>
      <c r="AL13" s="1081"/>
      <c r="AM13" s="1341"/>
      <c r="AN13" s="1340"/>
      <c r="AO13"/>
      <c r="AP13"/>
      <c r="AQ13"/>
      <c r="AR13"/>
      <c r="AS13"/>
      <c r="AV13"/>
      <c r="AW13"/>
      <c r="AX13"/>
    </row>
    <row r="14" spans="1:68" ht="18" customHeight="1" x14ac:dyDescent="0.35">
      <c r="Z14" s="1080"/>
      <c r="AA14" s="1316"/>
      <c r="AB14" s="1235" t="s">
        <v>788</v>
      </c>
      <c r="AC14" s="1104"/>
      <c r="AD14" s="1110"/>
      <c r="AE14" s="1317"/>
      <c r="AF14" s="1081"/>
      <c r="AG14" s="1081"/>
      <c r="AH14" s="1081"/>
      <c r="AI14" s="1081"/>
      <c r="AJ14" s="1081"/>
      <c r="AK14" s="1081"/>
      <c r="AL14" s="1081"/>
      <c r="AM14" s="1341"/>
      <c r="AN14" s="1340"/>
      <c r="AO14"/>
      <c r="AQ14" s="1237"/>
      <c r="AV14"/>
      <c r="AW14"/>
      <c r="AX14"/>
    </row>
    <row r="15" spans="1:68" ht="15.5" x14ac:dyDescent="0.35">
      <c r="Z15" s="1080"/>
      <c r="AA15" s="1316"/>
      <c r="AB15" s="1089"/>
      <c r="AC15" s="1104"/>
      <c r="AD15" s="1110"/>
      <c r="AE15" s="1317"/>
      <c r="AF15" s="1081"/>
      <c r="AG15" s="1081"/>
      <c r="AH15" s="1081"/>
      <c r="AI15" s="1081"/>
      <c r="AJ15" s="1081"/>
      <c r="AK15" s="1081"/>
      <c r="AL15" s="1081"/>
      <c r="AM15" s="1341"/>
      <c r="AN15" s="1340"/>
      <c r="AO15"/>
      <c r="AQ15" s="1237"/>
      <c r="AV15"/>
      <c r="AW15"/>
      <c r="AX15"/>
    </row>
    <row r="16" spans="1:68" ht="15.5" x14ac:dyDescent="0.35">
      <c r="Z16" s="1080"/>
      <c r="AA16" s="1316"/>
      <c r="AB16" s="1268" t="s">
        <v>798</v>
      </c>
      <c r="AC16" s="1104"/>
      <c r="AD16" s="1110"/>
      <c r="AE16" s="1317"/>
      <c r="AF16" s="1081"/>
      <c r="AG16" s="1081"/>
      <c r="AH16" s="1081"/>
      <c r="AI16" s="1081"/>
      <c r="AJ16" s="1081"/>
      <c r="AK16" s="1081"/>
      <c r="AL16" s="1081"/>
      <c r="AM16" s="1341"/>
      <c r="AN16" s="1340"/>
      <c r="AO16"/>
      <c r="AV16"/>
      <c r="AW16"/>
      <c r="AX16"/>
    </row>
    <row r="17" spans="26:50" ht="51" customHeight="1" x14ac:dyDescent="0.35">
      <c r="Z17" s="1080"/>
      <c r="AA17" s="1316"/>
      <c r="AB17" s="1682" t="s">
        <v>721</v>
      </c>
      <c r="AC17" s="1682"/>
      <c r="AD17" s="1337"/>
      <c r="AE17" s="1317"/>
      <c r="AF17" s="1081"/>
      <c r="AG17" s="1081"/>
      <c r="AH17" s="1081"/>
      <c r="AI17" s="1081"/>
      <c r="AJ17" s="1081"/>
      <c r="AK17" s="1081"/>
      <c r="AL17" s="1081"/>
      <c r="AM17" s="1341"/>
      <c r="AN17" s="1340"/>
      <c r="AO17"/>
      <c r="AV17"/>
      <c r="AW17"/>
      <c r="AX17"/>
    </row>
    <row r="18" spans="26:50" ht="15.5" x14ac:dyDescent="0.35">
      <c r="Z18" s="1080"/>
      <c r="AA18" s="1316"/>
      <c r="AB18" s="1088"/>
      <c r="AC18" s="1104"/>
      <c r="AD18" s="1110"/>
      <c r="AE18" s="1317"/>
      <c r="AF18" s="1081"/>
      <c r="AG18" s="1081"/>
      <c r="AH18" s="1081"/>
      <c r="AI18" s="1081"/>
      <c r="AJ18" s="1081"/>
      <c r="AK18" s="1081"/>
      <c r="AL18" s="1081"/>
      <c r="AM18" s="1341"/>
      <c r="AN18" s="1340"/>
      <c r="AO18"/>
      <c r="AV18"/>
      <c r="AW18"/>
      <c r="AX18"/>
    </row>
    <row r="19" spans="26:50" ht="15.5" x14ac:dyDescent="0.35">
      <c r="Z19" s="1080"/>
      <c r="AA19" s="1316"/>
      <c r="AB19" s="1090" t="s">
        <v>622</v>
      </c>
      <c r="AC19" s="1104"/>
      <c r="AD19" s="1110"/>
      <c r="AE19" s="1317"/>
      <c r="AF19" s="1081"/>
      <c r="AG19" s="1081"/>
      <c r="AH19" s="1081"/>
      <c r="AI19" s="1081"/>
      <c r="AJ19" s="1081"/>
      <c r="AK19" s="1081"/>
      <c r="AL19" s="1081"/>
      <c r="AM19" s="1341"/>
      <c r="AN19" s="1340"/>
      <c r="AO19"/>
      <c r="AV19"/>
      <c r="AW19"/>
      <c r="AX19"/>
    </row>
    <row r="20" spans="26:50" ht="33" x14ac:dyDescent="0.35">
      <c r="Z20" s="1080"/>
      <c r="AA20" s="1316"/>
      <c r="AB20" s="1263" t="s">
        <v>623</v>
      </c>
      <c r="AC20" s="1118">
        <f>'5700 WPS'!J7</f>
        <v>0</v>
      </c>
      <c r="AD20" s="1109" t="s">
        <v>692</v>
      </c>
      <c r="AE20" s="1317"/>
      <c r="AF20" s="1081"/>
      <c r="AG20" s="1081"/>
      <c r="AH20" s="1081"/>
      <c r="AI20" s="1081"/>
      <c r="AJ20" s="1081"/>
      <c r="AK20" s="1081"/>
      <c r="AL20" s="1081"/>
      <c r="AM20" s="1341"/>
      <c r="AN20" s="1340"/>
      <c r="AO20"/>
      <c r="AV20"/>
      <c r="AW20"/>
      <c r="AX20"/>
    </row>
    <row r="21" spans="26:50" ht="15.5" x14ac:dyDescent="0.35">
      <c r="Z21" s="1080"/>
      <c r="AA21" s="1316"/>
      <c r="AB21" s="1276"/>
      <c r="AC21" s="1104"/>
      <c r="AD21" s="1109"/>
      <c r="AE21" s="1317"/>
      <c r="AF21" s="1081"/>
      <c r="AG21" s="1081"/>
      <c r="AH21" s="1081"/>
      <c r="AI21" s="1081"/>
      <c r="AJ21" s="1081"/>
      <c r="AK21" s="1081"/>
      <c r="AL21" s="1081"/>
      <c r="AM21" s="1341"/>
      <c r="AN21" s="1340"/>
      <c r="AO21"/>
      <c r="AV21"/>
      <c r="AW21"/>
      <c r="AX21"/>
    </row>
    <row r="22" spans="26:50" ht="18" customHeight="1" x14ac:dyDescent="0.35">
      <c r="Z22" s="1080"/>
      <c r="AA22" s="1316"/>
      <c r="AB22" s="1277" t="s">
        <v>720</v>
      </c>
      <c r="AC22" s="1118">
        <f>'5700 WPS'!N18</f>
        <v>0</v>
      </c>
      <c r="AD22" s="1109" t="s">
        <v>693</v>
      </c>
      <c r="AE22" s="1317"/>
      <c r="AF22" s="1081"/>
      <c r="AG22" s="1081"/>
      <c r="AH22" s="1081"/>
      <c r="AI22" s="1081"/>
      <c r="AJ22" s="1081"/>
      <c r="AK22" s="1081"/>
      <c r="AL22" s="1081"/>
      <c r="AM22" s="1341"/>
      <c r="AN22" s="1340"/>
      <c r="AO22"/>
      <c r="AV22"/>
      <c r="AW22"/>
      <c r="AX22"/>
    </row>
    <row r="23" spans="26:50" ht="15.5" x14ac:dyDescent="0.35">
      <c r="Z23" s="1080"/>
      <c r="AA23" s="1316"/>
      <c r="AB23" s="1276" t="s">
        <v>624</v>
      </c>
      <c r="AC23" s="1104"/>
      <c r="AD23" s="1109"/>
      <c r="AE23" s="1317"/>
      <c r="AF23" s="1081"/>
      <c r="AG23" s="1081"/>
      <c r="AH23" s="1081"/>
      <c r="AI23" s="1081"/>
      <c r="AJ23" s="1081"/>
      <c r="AK23" s="1081"/>
      <c r="AL23" s="1081"/>
      <c r="AM23" s="1341"/>
      <c r="AN23" s="1340"/>
      <c r="AV23"/>
      <c r="AW23"/>
      <c r="AX23"/>
    </row>
    <row r="24" spans="26:50" ht="33.75" customHeight="1" x14ac:dyDescent="0.35">
      <c r="Z24" s="1080"/>
      <c r="AA24" s="1316"/>
      <c r="AB24" s="1263" t="s">
        <v>625</v>
      </c>
      <c r="AC24" s="1118">
        <f>SUM('5700 WPS'!J10:J19)</f>
        <v>0</v>
      </c>
      <c r="AD24" s="1109" t="s">
        <v>694</v>
      </c>
      <c r="AE24" s="1317"/>
      <c r="AF24" s="1081"/>
      <c r="AG24" s="1081"/>
      <c r="AH24" s="1081"/>
      <c r="AI24" s="1081"/>
      <c r="AJ24" s="1081"/>
      <c r="AK24" s="1081"/>
      <c r="AL24" s="1081"/>
      <c r="AM24" s="1341"/>
      <c r="AN24" s="1340"/>
    </row>
    <row r="25" spans="26:50" ht="15.5" x14ac:dyDescent="0.35">
      <c r="Z25" s="1080"/>
      <c r="AA25" s="1316"/>
      <c r="AB25" s="1088"/>
      <c r="AC25" s="1104"/>
      <c r="AD25" s="1110"/>
      <c r="AE25" s="1317"/>
      <c r="AF25" s="1081"/>
      <c r="AG25" s="1081"/>
      <c r="AH25" s="1081"/>
      <c r="AI25" s="1081"/>
      <c r="AJ25" s="1081"/>
      <c r="AK25" s="1081"/>
      <c r="AL25" s="1081"/>
      <c r="AM25"/>
      <c r="AN25"/>
    </row>
    <row r="26" spans="26:50" ht="15.5" x14ac:dyDescent="0.35">
      <c r="Z26" s="1080"/>
      <c r="AA26" s="1321"/>
      <c r="AB26" s="1271" t="s">
        <v>626</v>
      </c>
      <c r="AC26" s="1272"/>
      <c r="AD26" s="1273"/>
      <c r="AE26" s="1322"/>
      <c r="AF26" s="1081"/>
      <c r="AG26" s="1081"/>
      <c r="AH26" s="1081"/>
      <c r="AI26" s="1081"/>
      <c r="AJ26" s="1081"/>
      <c r="AK26" s="1081"/>
      <c r="AL26" s="1081"/>
      <c r="AM26"/>
      <c r="AN26"/>
    </row>
    <row r="27" spans="26:50" ht="17.5" x14ac:dyDescent="0.35">
      <c r="Z27" s="1080"/>
      <c r="AA27" s="1321"/>
      <c r="AB27" s="1275" t="s">
        <v>627</v>
      </c>
      <c r="AC27" s="1272"/>
      <c r="AD27" s="1273"/>
      <c r="AE27" s="1322"/>
      <c r="AF27" s="1081"/>
      <c r="AG27" s="1081"/>
      <c r="AH27" s="1081"/>
      <c r="AI27" s="1081"/>
      <c r="AJ27" s="1081"/>
      <c r="AK27" s="1081"/>
      <c r="AL27" s="1081"/>
      <c r="AM27"/>
      <c r="AN27"/>
    </row>
    <row r="28" spans="26:50" ht="155" x14ac:dyDescent="0.35">
      <c r="Z28" s="1080"/>
      <c r="AA28" s="1321"/>
      <c r="AB28" s="1274" t="s">
        <v>722</v>
      </c>
      <c r="AC28" s="1272"/>
      <c r="AD28" s="1273"/>
      <c r="AE28" s="1322"/>
      <c r="AF28" s="1081"/>
      <c r="AG28" s="1081"/>
      <c r="AH28" s="1081"/>
      <c r="AI28" s="1081"/>
      <c r="AJ28" s="1081"/>
      <c r="AK28" s="1081"/>
      <c r="AL28" s="1081"/>
      <c r="AM28"/>
      <c r="AN28"/>
    </row>
    <row r="29" spans="26:50" ht="15.5" x14ac:dyDescent="0.35">
      <c r="Z29" s="1080"/>
      <c r="AA29" s="1321"/>
      <c r="AB29" s="1274"/>
      <c r="AC29" s="1272"/>
      <c r="AD29" s="1273"/>
      <c r="AE29" s="1322"/>
      <c r="AF29" s="1081"/>
      <c r="AG29" s="1081"/>
      <c r="AH29" s="1081"/>
      <c r="AI29" s="1081"/>
      <c r="AJ29" s="1081"/>
      <c r="AK29" s="1081"/>
      <c r="AL29" s="1081"/>
      <c r="AM29"/>
      <c r="AN29"/>
    </row>
    <row r="30" spans="26:50" ht="17.5" x14ac:dyDescent="0.35">
      <c r="Z30" s="1080"/>
      <c r="AA30" s="1321"/>
      <c r="AB30" s="1308" t="s">
        <v>628</v>
      </c>
      <c r="AC30" s="1272"/>
      <c r="AD30" s="1273"/>
      <c r="AE30" s="1322"/>
      <c r="AF30" s="1081"/>
      <c r="AG30" s="1081"/>
      <c r="AH30" s="1081"/>
      <c r="AI30" s="1081"/>
      <c r="AJ30" s="1081"/>
      <c r="AK30" s="1081"/>
      <c r="AL30" s="1081"/>
      <c r="AM30"/>
      <c r="AN30"/>
    </row>
    <row r="31" spans="26:50" ht="46.5" x14ac:dyDescent="0.35">
      <c r="Z31" s="1080"/>
      <c r="AA31" s="1321"/>
      <c r="AB31" s="1309" t="s">
        <v>629</v>
      </c>
      <c r="AC31" s="1272"/>
      <c r="AD31" s="1273"/>
      <c r="AE31" s="1322"/>
      <c r="AF31" s="1081"/>
      <c r="AG31" s="1081"/>
      <c r="AH31" s="1081"/>
      <c r="AI31" s="1081"/>
      <c r="AJ31" s="1081"/>
      <c r="AK31" s="1081"/>
      <c r="AL31" s="1081"/>
      <c r="AM31"/>
      <c r="AN31"/>
    </row>
    <row r="32" spans="26:50" ht="15.5" x14ac:dyDescent="0.35">
      <c r="Z32" s="1080"/>
      <c r="AA32" s="1321"/>
      <c r="AB32" s="1274"/>
      <c r="AC32" s="1272"/>
      <c r="AD32" s="1273"/>
      <c r="AE32" s="1322"/>
      <c r="AF32" s="1081"/>
      <c r="AG32" s="1081"/>
      <c r="AH32" s="1081"/>
      <c r="AI32" s="1081"/>
      <c r="AJ32" s="1081"/>
      <c r="AK32" s="1081"/>
      <c r="AL32" s="1081"/>
      <c r="AM32"/>
      <c r="AN32"/>
    </row>
    <row r="33" spans="26:40" ht="17.5" x14ac:dyDescent="0.35">
      <c r="Z33" s="1080"/>
      <c r="AA33" s="1321"/>
      <c r="AB33" s="1308" t="s">
        <v>630</v>
      </c>
      <c r="AC33" s="1272"/>
      <c r="AD33" s="1273"/>
      <c r="AE33" s="1322"/>
      <c r="AF33" s="1081"/>
      <c r="AG33" s="1081"/>
      <c r="AH33" s="1081"/>
      <c r="AI33" s="1081"/>
      <c r="AJ33" s="1081"/>
      <c r="AK33" s="1081"/>
      <c r="AL33" s="1081"/>
      <c r="AM33"/>
      <c r="AN33"/>
    </row>
    <row r="34" spans="26:40" ht="31" x14ac:dyDescent="0.35">
      <c r="Z34" s="1080"/>
      <c r="AA34" s="1321"/>
      <c r="AB34" s="1309" t="s">
        <v>631</v>
      </c>
      <c r="AC34" s="1272"/>
      <c r="AD34" s="1273"/>
      <c r="AE34" s="1322"/>
      <c r="AF34" s="1081"/>
      <c r="AG34" s="1081"/>
      <c r="AH34" s="1081"/>
      <c r="AI34" s="1081"/>
      <c r="AJ34" s="1081"/>
      <c r="AK34" s="1081"/>
      <c r="AL34" s="1081"/>
      <c r="AM34"/>
      <c r="AN34"/>
    </row>
    <row r="35" spans="26:40" ht="15.5" x14ac:dyDescent="0.35">
      <c r="Z35" s="1080"/>
      <c r="AA35" s="1321"/>
      <c r="AB35" s="1309"/>
      <c r="AC35" s="1272"/>
      <c r="AD35" s="1273"/>
      <c r="AE35" s="1322"/>
      <c r="AF35" s="1081"/>
      <c r="AG35" s="1081"/>
      <c r="AH35" s="1081"/>
      <c r="AI35" s="1081"/>
      <c r="AJ35" s="1081"/>
      <c r="AK35" s="1081"/>
      <c r="AL35" s="1081"/>
      <c r="AM35"/>
      <c r="AN35"/>
    </row>
    <row r="36" spans="26:40" ht="17.5" x14ac:dyDescent="0.35">
      <c r="Z36" s="1080"/>
      <c r="AA36" s="1321"/>
      <c r="AB36" s="1275" t="s">
        <v>632</v>
      </c>
      <c r="AC36" s="1272"/>
      <c r="AD36" s="1273"/>
      <c r="AE36" s="1322"/>
      <c r="AF36" s="1081"/>
      <c r="AG36" s="1081"/>
      <c r="AH36" s="1081"/>
      <c r="AI36" s="1081"/>
      <c r="AJ36" s="1081"/>
      <c r="AK36" s="1081"/>
      <c r="AL36" s="1081"/>
      <c r="AM36"/>
      <c r="AN36"/>
    </row>
    <row r="37" spans="26:40" ht="62" x14ac:dyDescent="0.35">
      <c r="Z37" s="1080"/>
      <c r="AA37" s="1321"/>
      <c r="AB37" s="1274" t="s">
        <v>633</v>
      </c>
      <c r="AC37" s="1272"/>
      <c r="AD37" s="1273"/>
      <c r="AE37" s="1322"/>
      <c r="AF37" s="1081"/>
      <c r="AG37" s="1081"/>
      <c r="AH37" s="1081"/>
      <c r="AI37" s="1081"/>
      <c r="AJ37" s="1081"/>
      <c r="AK37" s="1081"/>
      <c r="AL37" s="1081"/>
      <c r="AM37"/>
      <c r="AN37"/>
    </row>
    <row r="38" spans="26:40" ht="15.5" x14ac:dyDescent="0.35">
      <c r="Z38" s="1080"/>
      <c r="AA38" s="1321"/>
      <c r="AB38" s="1310"/>
      <c r="AC38" s="1272"/>
      <c r="AD38" s="1273"/>
      <c r="AE38" s="1322"/>
      <c r="AF38" s="1081"/>
      <c r="AG38" s="1081"/>
      <c r="AH38" s="1081"/>
      <c r="AI38" s="1081"/>
      <c r="AJ38" s="1081"/>
      <c r="AK38" s="1081"/>
      <c r="AL38" s="1081"/>
      <c r="AM38"/>
      <c r="AN38"/>
    </row>
    <row r="39" spans="26:40" ht="33" x14ac:dyDescent="0.35">
      <c r="Z39" s="1080"/>
      <c r="AA39" s="1321"/>
      <c r="AB39" s="1275" t="s">
        <v>634</v>
      </c>
      <c r="AC39" s="1272"/>
      <c r="AD39" s="1273"/>
      <c r="AE39" s="1322"/>
      <c r="AF39" s="1081"/>
      <c r="AG39" s="1081"/>
      <c r="AH39" s="1081"/>
      <c r="AI39" s="1081"/>
      <c r="AJ39" s="1081"/>
      <c r="AK39" s="1081"/>
      <c r="AL39" s="1081"/>
      <c r="AM39"/>
      <c r="AN39"/>
    </row>
    <row r="40" spans="26:40" ht="15.5" x14ac:dyDescent="0.35">
      <c r="Z40" s="1080"/>
      <c r="AA40" s="1321"/>
      <c r="AB40" s="1274" t="s">
        <v>818</v>
      </c>
      <c r="AC40" s="1272"/>
      <c r="AD40" s="1273"/>
      <c r="AE40" s="1322"/>
      <c r="AF40" s="1081"/>
      <c r="AG40" s="1081"/>
      <c r="AH40" s="1081"/>
      <c r="AI40" s="1081"/>
      <c r="AJ40" s="1081"/>
      <c r="AK40" s="1081"/>
      <c r="AL40" s="1081"/>
      <c r="AM40"/>
      <c r="AN40"/>
    </row>
    <row r="41" spans="26:40" ht="15.5" x14ac:dyDescent="0.35">
      <c r="Z41" s="1080"/>
      <c r="AA41" s="1316"/>
      <c r="AB41" s="1092"/>
      <c r="AC41" s="1104"/>
      <c r="AD41" s="1110"/>
      <c r="AE41" s="1317"/>
      <c r="AF41" s="1081"/>
      <c r="AG41" s="1081"/>
      <c r="AH41" s="1081"/>
      <c r="AI41" s="1081"/>
      <c r="AJ41" s="1081"/>
      <c r="AK41" s="1081"/>
      <c r="AL41" s="1081"/>
      <c r="AM41"/>
      <c r="AN41"/>
    </row>
    <row r="42" spans="26:40" ht="33.75" customHeight="1" x14ac:dyDescent="0.35">
      <c r="Z42" s="1080"/>
      <c r="AA42" s="1316"/>
      <c r="AB42" s="1684" t="s">
        <v>799</v>
      </c>
      <c r="AC42" s="1684"/>
      <c r="AD42" s="1110"/>
      <c r="AE42" s="1317"/>
      <c r="AF42" s="1081"/>
      <c r="AG42" s="1081"/>
      <c r="AH42" s="1081"/>
      <c r="AI42" s="1081"/>
      <c r="AJ42" s="1081"/>
      <c r="AK42" s="1081"/>
      <c r="AL42" s="1081"/>
      <c r="AM42"/>
      <c r="AN42"/>
    </row>
    <row r="43" spans="26:40" ht="81" customHeight="1" x14ac:dyDescent="0.35">
      <c r="Z43" s="1080"/>
      <c r="AA43" s="1316"/>
      <c r="AB43" s="1682" t="s">
        <v>635</v>
      </c>
      <c r="AC43" s="1682"/>
      <c r="AD43" s="1110"/>
      <c r="AE43" s="1317"/>
      <c r="AF43" s="1081"/>
      <c r="AG43" s="1081"/>
      <c r="AH43" s="1081"/>
      <c r="AI43" s="1081"/>
      <c r="AJ43" s="1081"/>
      <c r="AK43" s="1081"/>
      <c r="AL43" s="1081"/>
      <c r="AM43"/>
      <c r="AN43"/>
    </row>
    <row r="44" spans="26:40" ht="15.5" x14ac:dyDescent="0.35">
      <c r="Z44" s="1080"/>
      <c r="AA44" s="1316"/>
      <c r="AB44" s="1088" t="s">
        <v>363</v>
      </c>
      <c r="AC44" s="1104"/>
      <c r="AD44" s="1110"/>
      <c r="AE44" s="1317"/>
      <c r="AF44" s="1081"/>
      <c r="AG44" s="1081"/>
      <c r="AH44" s="1081"/>
      <c r="AI44" s="1081"/>
      <c r="AJ44" s="1081"/>
      <c r="AK44" s="1081"/>
      <c r="AL44" s="1081"/>
      <c r="AM44"/>
      <c r="AN44"/>
    </row>
    <row r="45" spans="26:40" ht="15.5" x14ac:dyDescent="0.35">
      <c r="Z45" s="1080"/>
      <c r="AA45" s="1316"/>
      <c r="AB45" s="1090" t="s">
        <v>636</v>
      </c>
      <c r="AC45" s="1104"/>
      <c r="AD45" s="1110"/>
      <c r="AE45" s="1317"/>
      <c r="AF45" s="1081"/>
      <c r="AG45" s="1081"/>
      <c r="AH45" s="1081"/>
      <c r="AI45" s="1081"/>
      <c r="AJ45" s="1081"/>
      <c r="AK45" s="1081"/>
      <c r="AL45" s="1081"/>
      <c r="AM45"/>
      <c r="AN45"/>
    </row>
    <row r="46" spans="26:40" ht="31" x14ac:dyDescent="0.35">
      <c r="Z46" s="1080"/>
      <c r="AA46" s="1316"/>
      <c r="AB46" s="1091" t="s">
        <v>637</v>
      </c>
      <c r="AC46" s="1326"/>
      <c r="AD46" s="1109" t="s">
        <v>695</v>
      </c>
      <c r="AE46" s="1317"/>
      <c r="AF46" s="1081"/>
      <c r="AG46" s="1081"/>
      <c r="AH46" s="1081"/>
      <c r="AI46" s="1081"/>
      <c r="AJ46" s="1081"/>
      <c r="AK46" s="1081"/>
      <c r="AL46" s="1081"/>
      <c r="AM46"/>
      <c r="AN46"/>
    </row>
    <row r="47" spans="26:40" ht="15.5" x14ac:dyDescent="0.35">
      <c r="Z47" s="1080"/>
      <c r="AA47" s="1316"/>
      <c r="AB47" s="1091"/>
      <c r="AC47" s="1104"/>
      <c r="AD47" s="1109"/>
      <c r="AE47" s="1317"/>
      <c r="AF47" s="1081"/>
      <c r="AG47" s="1081"/>
      <c r="AH47" s="1081"/>
      <c r="AI47" s="1081"/>
      <c r="AJ47" s="1081"/>
      <c r="AK47" s="1081"/>
      <c r="AL47" s="1081"/>
      <c r="AM47"/>
      <c r="AN47"/>
    </row>
    <row r="48" spans="26:40" ht="33" x14ac:dyDescent="0.35">
      <c r="Z48" s="1080"/>
      <c r="AA48" s="1316"/>
      <c r="AB48" s="1091" t="s">
        <v>638</v>
      </c>
      <c r="AC48" s="1327"/>
      <c r="AD48" s="1109" t="s">
        <v>696</v>
      </c>
      <c r="AE48" s="1317"/>
      <c r="AF48" s="1081"/>
      <c r="AG48" s="1081"/>
      <c r="AH48" s="1081"/>
      <c r="AI48" s="1081"/>
      <c r="AJ48" s="1081"/>
      <c r="AK48" s="1081"/>
      <c r="AL48" s="1081"/>
      <c r="AM48"/>
      <c r="AN48"/>
    </row>
    <row r="49" spans="26:40" ht="15.5" x14ac:dyDescent="0.35">
      <c r="Z49" s="1080"/>
      <c r="AA49" s="1316"/>
      <c r="AB49" s="1091"/>
      <c r="AC49" s="1104"/>
      <c r="AD49" s="1109"/>
      <c r="AE49" s="1317"/>
      <c r="AF49" s="1081"/>
      <c r="AG49" s="1081"/>
      <c r="AH49" s="1081"/>
      <c r="AI49" s="1081"/>
      <c r="AJ49" s="1081"/>
      <c r="AK49" s="1081"/>
      <c r="AL49" s="1081"/>
      <c r="AM49"/>
      <c r="AN49"/>
    </row>
    <row r="50" spans="26:40" ht="52.5" x14ac:dyDescent="0.35">
      <c r="Z50" s="1080"/>
      <c r="AA50" s="1316"/>
      <c r="AB50" s="1091" t="s">
        <v>639</v>
      </c>
      <c r="AC50" s="1327"/>
      <c r="AD50" s="1109" t="s">
        <v>697</v>
      </c>
      <c r="AE50" s="1317"/>
      <c r="AF50" s="1081"/>
      <c r="AG50" s="1081"/>
      <c r="AH50" s="1081"/>
      <c r="AI50" s="1081"/>
      <c r="AJ50" s="1081"/>
      <c r="AK50" s="1081"/>
      <c r="AL50" s="1081"/>
      <c r="AM50"/>
      <c r="AN50"/>
    </row>
    <row r="51" spans="26:40" ht="15.5" x14ac:dyDescent="0.35">
      <c r="Z51" s="1080"/>
      <c r="AA51" s="1316"/>
      <c r="AB51" s="1088"/>
      <c r="AC51" s="1104"/>
      <c r="AD51" s="1110"/>
      <c r="AE51" s="1317"/>
      <c r="AF51" s="1081"/>
      <c r="AG51" s="1081"/>
      <c r="AH51" s="1081"/>
      <c r="AI51" s="1081"/>
      <c r="AJ51" s="1081"/>
      <c r="AK51" s="1081"/>
      <c r="AL51" s="1081"/>
      <c r="AM51"/>
      <c r="AN51"/>
    </row>
    <row r="52" spans="26:40" ht="15.5" x14ac:dyDescent="0.35">
      <c r="Z52" s="1080"/>
      <c r="AA52" s="1321"/>
      <c r="AB52" s="1271" t="s">
        <v>640</v>
      </c>
      <c r="AC52" s="1272"/>
      <c r="AD52" s="1273"/>
      <c r="AE52" s="1322"/>
      <c r="AF52" s="1081"/>
      <c r="AG52" s="1081"/>
      <c r="AH52" s="1081"/>
      <c r="AI52" s="1081"/>
      <c r="AJ52" s="1081"/>
      <c r="AK52" s="1081"/>
      <c r="AL52" s="1081"/>
      <c r="AM52"/>
      <c r="AN52"/>
    </row>
    <row r="53" spans="26:40" ht="15.5" x14ac:dyDescent="0.35">
      <c r="Z53" s="1080"/>
      <c r="AA53" s="1321"/>
      <c r="AB53" s="1274"/>
      <c r="AC53" s="1272"/>
      <c r="AD53" s="1273"/>
      <c r="AE53" s="1322"/>
      <c r="AF53" s="1081"/>
      <c r="AG53" s="1081"/>
      <c r="AH53" s="1081"/>
      <c r="AI53" s="1081"/>
      <c r="AJ53" s="1081"/>
      <c r="AK53" s="1081"/>
      <c r="AL53" s="1081"/>
      <c r="AM53"/>
      <c r="AN53"/>
    </row>
    <row r="54" spans="26:40" ht="17.5" x14ac:dyDescent="0.35">
      <c r="Z54" s="1080"/>
      <c r="AA54" s="1321"/>
      <c r="AB54" s="1275" t="s">
        <v>641</v>
      </c>
      <c r="AC54" s="1272"/>
      <c r="AD54" s="1273"/>
      <c r="AE54" s="1322"/>
      <c r="AF54" s="1081"/>
      <c r="AG54" s="1081"/>
      <c r="AH54" s="1081"/>
      <c r="AI54" s="1081"/>
      <c r="AJ54" s="1081"/>
      <c r="AK54" s="1081"/>
      <c r="AL54" s="1081"/>
      <c r="AM54"/>
      <c r="AN54"/>
    </row>
    <row r="55" spans="26:40" ht="93" x14ac:dyDescent="0.35">
      <c r="Z55" s="1080"/>
      <c r="AA55" s="1321"/>
      <c r="AB55" s="1274" t="s">
        <v>723</v>
      </c>
      <c r="AC55" s="1272"/>
      <c r="AD55" s="1273"/>
      <c r="AE55" s="1322"/>
      <c r="AF55" s="1081"/>
      <c r="AG55" s="1081"/>
      <c r="AH55" s="1081"/>
      <c r="AI55" s="1081"/>
      <c r="AJ55" s="1081"/>
      <c r="AK55" s="1081"/>
      <c r="AL55" s="1081"/>
      <c r="AM55"/>
      <c r="AN55"/>
    </row>
    <row r="56" spans="26:40" ht="15.5" x14ac:dyDescent="0.35">
      <c r="Z56" s="1080"/>
      <c r="AA56" s="1321"/>
      <c r="AB56" s="1274"/>
      <c r="AC56" s="1272"/>
      <c r="AD56" s="1273"/>
      <c r="AE56" s="1322"/>
      <c r="AF56" s="1081"/>
      <c r="AG56" s="1081"/>
      <c r="AH56" s="1081"/>
      <c r="AI56" s="1081"/>
      <c r="AJ56" s="1081"/>
      <c r="AK56" s="1081"/>
      <c r="AL56" s="1081"/>
      <c r="AM56"/>
      <c r="AN56"/>
    </row>
    <row r="57" spans="26:40" ht="17.5" x14ac:dyDescent="0.35">
      <c r="Z57" s="1080"/>
      <c r="AA57" s="1321"/>
      <c r="AB57" s="1275" t="s">
        <v>642</v>
      </c>
      <c r="AC57" s="1272"/>
      <c r="AD57" s="1273"/>
      <c r="AE57" s="1322"/>
      <c r="AF57" s="1081"/>
      <c r="AG57" s="1081"/>
      <c r="AH57" s="1081"/>
      <c r="AI57" s="1081"/>
      <c r="AJ57" s="1081"/>
      <c r="AK57" s="1081"/>
      <c r="AL57" s="1081"/>
      <c r="AM57"/>
      <c r="AN57"/>
    </row>
    <row r="58" spans="26:40" ht="31" x14ac:dyDescent="0.35">
      <c r="Z58" s="1080"/>
      <c r="AA58" s="1321"/>
      <c r="AB58" s="1274" t="s">
        <v>643</v>
      </c>
      <c r="AC58" s="1272"/>
      <c r="AD58" s="1273"/>
      <c r="AE58" s="1322"/>
      <c r="AF58" s="1081"/>
      <c r="AG58" s="1081"/>
      <c r="AH58" s="1081"/>
      <c r="AI58" s="1081"/>
      <c r="AJ58" s="1081"/>
      <c r="AK58" s="1081"/>
      <c r="AL58" s="1081"/>
    </row>
    <row r="59" spans="26:40" ht="15.5" x14ac:dyDescent="0.35">
      <c r="Z59" s="1080"/>
      <c r="AA59" s="1321"/>
      <c r="AB59" s="1274"/>
      <c r="AC59" s="1272"/>
      <c r="AD59" s="1273"/>
      <c r="AE59" s="1322"/>
      <c r="AF59" s="1081"/>
      <c r="AG59" s="1081"/>
      <c r="AH59" s="1081"/>
      <c r="AI59" s="1081"/>
      <c r="AJ59" s="1081"/>
      <c r="AK59" s="1081"/>
      <c r="AL59" s="1081"/>
    </row>
    <row r="60" spans="26:40" ht="17.5" x14ac:dyDescent="0.35">
      <c r="Z60" s="1080"/>
      <c r="AA60" s="1321"/>
      <c r="AB60" s="1275" t="s">
        <v>644</v>
      </c>
      <c r="AC60" s="1272"/>
      <c r="AD60" s="1273"/>
      <c r="AE60" s="1322"/>
      <c r="AF60" s="1081"/>
      <c r="AG60" s="1081"/>
      <c r="AH60" s="1081"/>
      <c r="AI60" s="1081"/>
      <c r="AJ60" s="1081"/>
      <c r="AK60" s="1081"/>
      <c r="AL60" s="1081"/>
    </row>
    <row r="61" spans="26:40" ht="77.5" x14ac:dyDescent="0.35">
      <c r="Z61" s="1080"/>
      <c r="AA61" s="1321"/>
      <c r="AB61" s="1274" t="s">
        <v>645</v>
      </c>
      <c r="AC61" s="1272"/>
      <c r="AD61" s="1273"/>
      <c r="AE61" s="1322"/>
      <c r="AF61" s="1081"/>
      <c r="AG61" s="1081"/>
      <c r="AH61" s="1081"/>
      <c r="AI61" s="1081"/>
      <c r="AJ61" s="1081"/>
      <c r="AK61" s="1081"/>
      <c r="AL61" s="1081"/>
    </row>
    <row r="62" spans="26:40" ht="15.5" x14ac:dyDescent="0.35">
      <c r="Z62" s="1080"/>
      <c r="AA62" s="1321"/>
      <c r="AB62" s="1274"/>
      <c r="AC62" s="1272"/>
      <c r="AD62" s="1273"/>
      <c r="AE62" s="1322"/>
      <c r="AF62" s="1081"/>
      <c r="AG62" s="1081"/>
      <c r="AH62" s="1081"/>
      <c r="AI62" s="1081"/>
      <c r="AJ62" s="1081"/>
      <c r="AK62" s="1081"/>
      <c r="AL62" s="1081"/>
    </row>
    <row r="63" spans="26:40" ht="33" x14ac:dyDescent="0.35">
      <c r="Z63" s="1080"/>
      <c r="AA63" s="1321"/>
      <c r="AB63" s="1275" t="s">
        <v>646</v>
      </c>
      <c r="AC63" s="1272"/>
      <c r="AD63" s="1273"/>
      <c r="AE63" s="1322"/>
      <c r="AF63" s="1081"/>
      <c r="AG63" s="1081"/>
      <c r="AH63" s="1081"/>
      <c r="AI63" s="1081"/>
      <c r="AJ63" s="1081"/>
      <c r="AK63" s="1081"/>
      <c r="AL63" s="1081"/>
    </row>
    <row r="64" spans="26:40" ht="62" x14ac:dyDescent="0.35">
      <c r="Z64" s="1080"/>
      <c r="AA64" s="1321"/>
      <c r="AB64" s="1274" t="s">
        <v>647</v>
      </c>
      <c r="AC64" s="1272"/>
      <c r="AD64" s="1273"/>
      <c r="AE64" s="1322"/>
      <c r="AF64" s="1081"/>
      <c r="AG64" s="1081"/>
      <c r="AH64" s="1081"/>
      <c r="AI64" s="1081"/>
      <c r="AJ64" s="1081"/>
      <c r="AK64" s="1081"/>
      <c r="AL64" s="1081"/>
    </row>
    <row r="65" spans="26:38" ht="15.5" x14ac:dyDescent="0.35">
      <c r="Z65" s="1080"/>
      <c r="AA65" s="1321"/>
      <c r="AB65" s="1274"/>
      <c r="AC65" s="1272"/>
      <c r="AD65" s="1273"/>
      <c r="AE65" s="1322"/>
      <c r="AF65" s="1081"/>
      <c r="AG65" s="1081"/>
      <c r="AH65" s="1081"/>
      <c r="AI65" s="1081"/>
      <c r="AJ65" s="1081"/>
      <c r="AK65" s="1081"/>
      <c r="AL65" s="1081"/>
    </row>
    <row r="66" spans="26:38" ht="17.5" x14ac:dyDescent="0.35">
      <c r="Z66" s="1080"/>
      <c r="AA66" s="1321"/>
      <c r="AB66" s="1275" t="s">
        <v>648</v>
      </c>
      <c r="AC66" s="1272"/>
      <c r="AD66" s="1273"/>
      <c r="AE66" s="1322"/>
      <c r="AF66" s="1081"/>
      <c r="AG66" s="1081"/>
      <c r="AH66" s="1081"/>
      <c r="AI66" s="1081"/>
      <c r="AJ66" s="1081"/>
      <c r="AK66" s="1081"/>
      <c r="AL66" s="1081"/>
    </row>
    <row r="67" spans="26:38" ht="93" x14ac:dyDescent="0.35">
      <c r="Z67" s="1080"/>
      <c r="AA67" s="1321"/>
      <c r="AB67" s="1274" t="s">
        <v>649</v>
      </c>
      <c r="AC67" s="1272"/>
      <c r="AD67" s="1273"/>
      <c r="AE67" s="1322"/>
      <c r="AF67" s="1081"/>
      <c r="AG67" s="1081"/>
      <c r="AH67" s="1081"/>
      <c r="AI67" s="1081"/>
      <c r="AJ67" s="1081"/>
      <c r="AK67" s="1081"/>
      <c r="AL67" s="1081"/>
    </row>
    <row r="68" spans="26:38" ht="15.5" x14ac:dyDescent="0.35">
      <c r="Z68" s="1080"/>
      <c r="AA68" s="1321"/>
      <c r="AB68" s="1274" t="s">
        <v>818</v>
      </c>
      <c r="AC68" s="1272"/>
      <c r="AD68" s="1273"/>
      <c r="AE68" s="1322"/>
      <c r="AF68" s="1081"/>
      <c r="AG68" s="1081"/>
      <c r="AH68" s="1081"/>
      <c r="AI68" s="1081"/>
      <c r="AJ68" s="1081"/>
      <c r="AK68" s="1081"/>
      <c r="AL68" s="1081"/>
    </row>
    <row r="69" spans="26:38" ht="15.5" x14ac:dyDescent="0.35">
      <c r="Z69" s="1080"/>
      <c r="AA69" s="1316"/>
      <c r="AB69" s="1092"/>
      <c r="AC69" s="1104"/>
      <c r="AD69" s="1110"/>
      <c r="AE69" s="1317"/>
      <c r="AF69" s="1081"/>
      <c r="AG69" s="1081"/>
      <c r="AH69" s="1081"/>
      <c r="AI69" s="1081"/>
      <c r="AJ69" s="1081"/>
      <c r="AK69" s="1081"/>
      <c r="AL69" s="1081"/>
    </row>
    <row r="70" spans="26:38" ht="25.5" customHeight="1" x14ac:dyDescent="0.35">
      <c r="Z70" s="1080"/>
      <c r="AA70" s="1316"/>
      <c r="AB70" s="1685" t="s">
        <v>789</v>
      </c>
      <c r="AC70" s="1685"/>
      <c r="AD70" s="1685"/>
      <c r="AE70" s="1317"/>
      <c r="AF70" s="1081"/>
      <c r="AG70" s="1081"/>
      <c r="AH70" s="1081"/>
      <c r="AI70" s="1081"/>
      <c r="AJ70" s="1081"/>
      <c r="AK70" s="1081"/>
      <c r="AL70" s="1081"/>
    </row>
    <row r="71" spans="26:38" ht="15.5" x14ac:dyDescent="0.35">
      <c r="Z71" s="1080"/>
      <c r="AA71" s="1316"/>
      <c r="AB71" s="1093"/>
      <c r="AC71" s="1104"/>
      <c r="AD71" s="1110"/>
      <c r="AE71" s="1317"/>
      <c r="AF71" s="1081"/>
      <c r="AG71" s="1081"/>
      <c r="AH71" s="1081"/>
      <c r="AI71" s="1081"/>
      <c r="AJ71" s="1081"/>
      <c r="AK71" s="1081"/>
      <c r="AL71" s="1081"/>
    </row>
    <row r="72" spans="26:38" ht="31" x14ac:dyDescent="0.35">
      <c r="Z72" s="1080"/>
      <c r="AA72" s="1316"/>
      <c r="AB72" s="1269" t="s">
        <v>800</v>
      </c>
      <c r="AC72" s="1104"/>
      <c r="AD72" s="1110"/>
      <c r="AE72" s="1317"/>
      <c r="AF72" s="1081"/>
      <c r="AG72" s="1081"/>
      <c r="AH72" s="1081"/>
      <c r="AI72" s="1081"/>
      <c r="AJ72" s="1081"/>
      <c r="AK72" s="1081"/>
      <c r="AL72" s="1081"/>
    </row>
    <row r="73" spans="26:38" ht="34.5" customHeight="1" x14ac:dyDescent="0.35">
      <c r="Z73" s="1080"/>
      <c r="AA73" s="1316"/>
      <c r="AB73" s="1682" t="s">
        <v>724</v>
      </c>
      <c r="AC73" s="1682"/>
      <c r="AD73" s="1110"/>
      <c r="AE73" s="1317"/>
      <c r="AF73" s="1081"/>
      <c r="AG73" s="1081"/>
      <c r="AH73" s="1081"/>
      <c r="AI73" s="1081"/>
      <c r="AJ73" s="1081"/>
      <c r="AK73" s="1081"/>
      <c r="AL73" s="1081"/>
    </row>
    <row r="74" spans="26:38" ht="15.5" x14ac:dyDescent="0.35">
      <c r="Z74" s="1080"/>
      <c r="AA74" s="1316"/>
      <c r="AB74" s="1088"/>
      <c r="AC74" s="1104"/>
      <c r="AD74" s="1110"/>
      <c r="AE74" s="1317"/>
      <c r="AF74" s="1081"/>
      <c r="AG74" s="1081"/>
      <c r="AH74" s="1081"/>
      <c r="AI74" s="1081"/>
      <c r="AJ74" s="1081"/>
      <c r="AK74" s="1081"/>
      <c r="AL74" s="1081"/>
    </row>
    <row r="75" spans="26:38" ht="15.5" x14ac:dyDescent="0.35">
      <c r="Z75" s="1080"/>
      <c r="AA75" s="1316"/>
      <c r="AB75" s="1090" t="s">
        <v>622</v>
      </c>
      <c r="AC75" s="1104"/>
      <c r="AD75" s="1110"/>
      <c r="AE75" s="1317"/>
      <c r="AF75" s="1081"/>
      <c r="AG75" s="1081"/>
      <c r="AH75" s="1081"/>
      <c r="AI75" s="1081"/>
      <c r="AJ75" s="1081"/>
      <c r="AK75" s="1081"/>
      <c r="AL75" s="1081"/>
    </row>
    <row r="76" spans="26:38" s="1095" customFormat="1" ht="15.5" x14ac:dyDescent="0.35">
      <c r="Z76" s="1094"/>
      <c r="AA76" s="1323"/>
      <c r="AB76" s="1091" t="s">
        <v>650</v>
      </c>
      <c r="AC76" s="1120">
        <f>SUM('5700 Main'!F10:I10)</f>
        <v>0</v>
      </c>
      <c r="AD76" s="1111" t="s">
        <v>698</v>
      </c>
      <c r="AE76" s="1324"/>
      <c r="AF76" s="1094"/>
      <c r="AG76" s="1094"/>
      <c r="AH76" s="1094"/>
      <c r="AI76" s="1094"/>
      <c r="AJ76" s="1094"/>
      <c r="AK76" s="1094"/>
      <c r="AL76" s="1094"/>
    </row>
    <row r="77" spans="26:38" s="1095" customFormat="1" ht="15.5" x14ac:dyDescent="0.35">
      <c r="Z77" s="1094"/>
      <c r="AA77" s="1323"/>
      <c r="AB77" s="1091"/>
      <c r="AC77" s="1105"/>
      <c r="AD77" s="1111"/>
      <c r="AE77" s="1324"/>
      <c r="AF77" s="1094"/>
      <c r="AG77" s="1094"/>
      <c r="AH77" s="1094"/>
      <c r="AI77" s="1094"/>
      <c r="AJ77" s="1094"/>
      <c r="AK77" s="1094"/>
      <c r="AL77" s="1094"/>
    </row>
    <row r="78" spans="26:38" s="1095" customFormat="1" ht="48.5" x14ac:dyDescent="0.35">
      <c r="Z78" s="1094"/>
      <c r="AA78" s="1323"/>
      <c r="AB78" s="1091" t="s">
        <v>725</v>
      </c>
      <c r="AC78" s="1328"/>
      <c r="AD78" s="1351" t="s">
        <v>699</v>
      </c>
      <c r="AE78" s="1324"/>
      <c r="AF78" s="1094"/>
      <c r="AG78" s="1094" t="s">
        <v>363</v>
      </c>
      <c r="AH78" s="1094"/>
      <c r="AI78" s="1094"/>
      <c r="AJ78" s="1094"/>
      <c r="AK78" s="1094"/>
      <c r="AL78" s="1094"/>
    </row>
    <row r="79" spans="26:38" ht="15.5" x14ac:dyDescent="0.35">
      <c r="Z79" s="1080"/>
      <c r="AA79" s="1316"/>
      <c r="AB79" s="1093"/>
      <c r="AC79" s="1104"/>
      <c r="AD79" s="1110"/>
      <c r="AE79" s="1317"/>
      <c r="AF79" s="1081"/>
      <c r="AG79" s="1081"/>
      <c r="AH79" s="1081"/>
      <c r="AI79" s="1081"/>
      <c r="AJ79" s="1081"/>
      <c r="AK79" s="1081"/>
      <c r="AL79" s="1081"/>
    </row>
    <row r="80" spans="26:38" ht="15.5" x14ac:dyDescent="0.35">
      <c r="Z80" s="1080"/>
      <c r="AA80" s="1321"/>
      <c r="AB80" s="1271" t="s">
        <v>626</v>
      </c>
      <c r="AC80" s="1272"/>
      <c r="AD80" s="1273"/>
      <c r="AE80" s="1322"/>
      <c r="AF80" s="1081"/>
      <c r="AG80" s="1081"/>
      <c r="AH80" s="1081"/>
      <c r="AI80" s="1081"/>
      <c r="AJ80" s="1081"/>
      <c r="AK80" s="1081"/>
      <c r="AL80" s="1081"/>
    </row>
    <row r="81" spans="26:38" ht="15.5" x14ac:dyDescent="0.35">
      <c r="Z81" s="1080"/>
      <c r="AA81" s="1321"/>
      <c r="AB81" s="1274"/>
      <c r="AC81" s="1272"/>
      <c r="AD81" s="1273"/>
      <c r="AE81" s="1322"/>
      <c r="AF81" s="1081"/>
      <c r="AG81" s="1081"/>
      <c r="AH81" s="1081"/>
      <c r="AI81" s="1081"/>
      <c r="AJ81" s="1081"/>
      <c r="AK81" s="1081"/>
      <c r="AL81" s="1081"/>
    </row>
    <row r="82" spans="26:38" ht="17.5" x14ac:dyDescent="0.35">
      <c r="Z82" s="1080"/>
      <c r="AA82" s="1321"/>
      <c r="AB82" s="1275" t="s">
        <v>651</v>
      </c>
      <c r="AC82" s="1272"/>
      <c r="AD82" s="1273"/>
      <c r="AE82" s="1322"/>
      <c r="AF82" s="1081"/>
      <c r="AG82" s="1081"/>
      <c r="AH82" s="1081"/>
      <c r="AI82" s="1081"/>
      <c r="AJ82" s="1081"/>
      <c r="AK82" s="1081"/>
      <c r="AL82" s="1081"/>
    </row>
    <row r="83" spans="26:38" ht="33" x14ac:dyDescent="0.35">
      <c r="Z83" s="1080"/>
      <c r="AA83" s="1321"/>
      <c r="AB83" s="1274" t="s">
        <v>652</v>
      </c>
      <c r="AC83" s="1272"/>
      <c r="AD83" s="1273"/>
      <c r="AE83" s="1322"/>
      <c r="AF83" s="1081"/>
      <c r="AG83" s="1081"/>
      <c r="AH83" s="1081"/>
      <c r="AI83" s="1081"/>
      <c r="AJ83" s="1081"/>
      <c r="AK83" s="1081"/>
      <c r="AL83" s="1081"/>
    </row>
    <row r="84" spans="26:38" ht="15.5" x14ac:dyDescent="0.35">
      <c r="Z84" s="1080"/>
      <c r="AA84" s="1321"/>
      <c r="AB84" s="1274"/>
      <c r="AC84" s="1272"/>
      <c r="AD84" s="1273"/>
      <c r="AE84" s="1322"/>
      <c r="AF84" s="1081"/>
      <c r="AG84" s="1081"/>
      <c r="AH84" s="1081"/>
      <c r="AI84" s="1081"/>
      <c r="AJ84" s="1081"/>
      <c r="AK84" s="1081"/>
      <c r="AL84" s="1081"/>
    </row>
    <row r="85" spans="26:38" ht="17.5" x14ac:dyDescent="0.35">
      <c r="Z85" s="1080"/>
      <c r="AA85" s="1321"/>
      <c r="AB85" s="1275" t="s">
        <v>653</v>
      </c>
      <c r="AC85" s="1272"/>
      <c r="AD85" s="1273"/>
      <c r="AE85" s="1322"/>
      <c r="AF85" s="1081"/>
      <c r="AG85" s="1081"/>
      <c r="AH85" s="1081"/>
      <c r="AI85" s="1081"/>
      <c r="AJ85" s="1081"/>
      <c r="AK85" s="1081"/>
      <c r="AL85" s="1081"/>
    </row>
    <row r="86" spans="26:38" ht="77.5" x14ac:dyDescent="0.35">
      <c r="Z86" s="1080"/>
      <c r="AA86" s="1321"/>
      <c r="AB86" s="1274" t="s">
        <v>726</v>
      </c>
      <c r="AC86" s="1272"/>
      <c r="AD86" s="1273"/>
      <c r="AE86" s="1322"/>
      <c r="AF86" s="1081"/>
      <c r="AG86" s="1081"/>
      <c r="AH86" s="1081"/>
      <c r="AI86" s="1081"/>
      <c r="AJ86" s="1081"/>
      <c r="AK86" s="1081"/>
      <c r="AL86" s="1081"/>
    </row>
    <row r="87" spans="26:38" ht="15.5" x14ac:dyDescent="0.35">
      <c r="Z87" s="1080"/>
      <c r="AA87" s="1321"/>
      <c r="AB87" s="1274" t="s">
        <v>818</v>
      </c>
      <c r="AC87" s="1272"/>
      <c r="AD87" s="1273"/>
      <c r="AE87" s="1322"/>
      <c r="AF87" s="1081"/>
      <c r="AG87" s="1081"/>
      <c r="AH87" s="1081"/>
      <c r="AI87" s="1081"/>
      <c r="AJ87" s="1081"/>
      <c r="AK87" s="1081"/>
      <c r="AL87" s="1081"/>
    </row>
    <row r="88" spans="26:38" ht="15.5" x14ac:dyDescent="0.35">
      <c r="Z88" s="1080"/>
      <c r="AA88" s="1316"/>
      <c r="AB88" s="1088"/>
      <c r="AC88" s="1104"/>
      <c r="AD88" s="1110"/>
      <c r="AE88" s="1317"/>
      <c r="AF88" s="1081"/>
      <c r="AG88" s="1081"/>
      <c r="AH88" s="1081"/>
      <c r="AI88" s="1081"/>
      <c r="AJ88" s="1081"/>
      <c r="AK88" s="1081"/>
      <c r="AL88" s="1081"/>
    </row>
    <row r="89" spans="26:38" ht="27" customHeight="1" x14ac:dyDescent="0.35">
      <c r="Z89" s="1080"/>
      <c r="AA89" s="1316"/>
      <c r="AB89" s="1683" t="s">
        <v>790</v>
      </c>
      <c r="AC89" s="1683"/>
      <c r="AD89" s="1110"/>
      <c r="AE89" s="1317"/>
      <c r="AF89" s="1081"/>
      <c r="AG89" s="1081"/>
      <c r="AH89" s="1081"/>
      <c r="AI89" s="1081"/>
      <c r="AJ89" s="1081"/>
      <c r="AK89" s="1081"/>
      <c r="AL89" s="1081"/>
    </row>
    <row r="90" spans="26:38" ht="15.5" x14ac:dyDescent="0.35">
      <c r="Z90" s="1080"/>
      <c r="AA90" s="1316"/>
      <c r="AB90" s="1090"/>
      <c r="AC90" s="1104"/>
      <c r="AD90" s="1110"/>
      <c r="AE90" s="1317"/>
      <c r="AF90" s="1081"/>
      <c r="AG90" s="1081"/>
      <c r="AH90" s="1081"/>
      <c r="AI90" s="1081"/>
      <c r="AJ90" s="1081"/>
      <c r="AK90" s="1081"/>
      <c r="AL90" s="1081"/>
    </row>
    <row r="91" spans="26:38" ht="33.75" customHeight="1" x14ac:dyDescent="0.35">
      <c r="Z91" s="1080"/>
      <c r="AA91" s="1316"/>
      <c r="AB91" s="1684" t="s">
        <v>801</v>
      </c>
      <c r="AC91" s="1684"/>
      <c r="AD91" s="1110"/>
      <c r="AE91" s="1317"/>
      <c r="AF91" s="1081"/>
      <c r="AG91" s="1081"/>
      <c r="AH91" s="1081"/>
      <c r="AI91" s="1081"/>
      <c r="AJ91" s="1081"/>
      <c r="AK91" s="1081"/>
      <c r="AL91" s="1081"/>
    </row>
    <row r="92" spans="26:38" ht="47.25" customHeight="1" x14ac:dyDescent="0.35">
      <c r="Z92" s="1080"/>
      <c r="AA92" s="1316"/>
      <c r="AB92" s="1682" t="s">
        <v>654</v>
      </c>
      <c r="AC92" s="1682"/>
      <c r="AD92" s="1110"/>
      <c r="AE92" s="1317"/>
      <c r="AF92" s="1081"/>
      <c r="AG92" s="1081"/>
      <c r="AH92" s="1081"/>
      <c r="AI92" s="1081"/>
      <c r="AJ92" s="1081"/>
      <c r="AK92" s="1081"/>
      <c r="AL92" s="1081"/>
    </row>
    <row r="93" spans="26:38" ht="15.5" x14ac:dyDescent="0.35">
      <c r="Z93" s="1080"/>
      <c r="AA93" s="1316"/>
      <c r="AB93" s="1088"/>
      <c r="AC93" s="1104"/>
      <c r="AD93" s="1110"/>
      <c r="AE93" s="1317"/>
      <c r="AF93" s="1081"/>
      <c r="AG93" s="1081"/>
      <c r="AH93" s="1081"/>
      <c r="AI93" s="1081"/>
      <c r="AJ93" s="1081"/>
      <c r="AK93" s="1081"/>
      <c r="AL93" s="1081"/>
    </row>
    <row r="94" spans="26:38" ht="15.5" x14ac:dyDescent="0.35">
      <c r="Z94" s="1080"/>
      <c r="AA94" s="1316"/>
      <c r="AB94" s="1090" t="s">
        <v>655</v>
      </c>
      <c r="AC94" s="1104"/>
      <c r="AD94" s="1110"/>
      <c r="AE94" s="1317"/>
      <c r="AF94" s="1081"/>
      <c r="AG94" s="1081"/>
      <c r="AH94" s="1081"/>
      <c r="AI94" s="1081"/>
      <c r="AJ94" s="1081"/>
      <c r="AK94" s="1081"/>
      <c r="AL94" s="1081"/>
    </row>
    <row r="95" spans="26:38" s="1095" customFormat="1" ht="33.75" customHeight="1" x14ac:dyDescent="0.35">
      <c r="Z95" s="1094"/>
      <c r="AA95" s="1323"/>
      <c r="AB95" s="1681" t="s">
        <v>656</v>
      </c>
      <c r="AC95" s="1681"/>
      <c r="AD95" s="1111"/>
      <c r="AE95" s="1324"/>
      <c r="AF95" s="1094"/>
      <c r="AG95" s="1094"/>
      <c r="AH95" s="1094"/>
      <c r="AI95" s="1094"/>
      <c r="AJ95" s="1094"/>
      <c r="AK95" s="1094"/>
      <c r="AL95" s="1094"/>
    </row>
    <row r="96" spans="26:38" s="1095" customFormat="1" ht="15.5" x14ac:dyDescent="0.35">
      <c r="Z96" s="1094"/>
      <c r="AA96" s="1323"/>
      <c r="AB96" s="1263" t="s">
        <v>657</v>
      </c>
      <c r="AC96" s="1328"/>
      <c r="AD96" s="1111" t="s">
        <v>700</v>
      </c>
      <c r="AE96" s="1324"/>
      <c r="AF96" s="1094"/>
      <c r="AG96" s="1096"/>
      <c r="AH96" s="1094"/>
      <c r="AI96" s="1094"/>
      <c r="AJ96" s="1094"/>
      <c r="AK96" s="1094"/>
      <c r="AL96" s="1094"/>
    </row>
    <row r="97" spans="26:38" s="1095" customFormat="1" ht="15.5" x14ac:dyDescent="0.35">
      <c r="Z97" s="1094"/>
      <c r="AA97" s="1323"/>
      <c r="AB97" s="1263" t="s">
        <v>658</v>
      </c>
      <c r="AC97" s="1328"/>
      <c r="AD97" s="1111" t="s">
        <v>701</v>
      </c>
      <c r="AE97" s="1324"/>
      <c r="AF97" s="1094"/>
      <c r="AG97" s="1096"/>
      <c r="AH97" s="1094"/>
      <c r="AI97" s="1094"/>
      <c r="AJ97" s="1094"/>
      <c r="AK97" s="1094"/>
      <c r="AL97" s="1094"/>
    </row>
    <row r="98" spans="26:38" s="1095" customFormat="1" ht="17.5" x14ac:dyDescent="0.35">
      <c r="Z98" s="1094"/>
      <c r="AA98" s="1323"/>
      <c r="AB98" s="1263" t="s">
        <v>659</v>
      </c>
      <c r="AC98" s="1328"/>
      <c r="AD98" s="1111" t="s">
        <v>702</v>
      </c>
      <c r="AE98" s="1324"/>
      <c r="AF98" s="1097"/>
      <c r="AG98" s="1097" t="s">
        <v>660</v>
      </c>
      <c r="AH98" s="1094"/>
      <c r="AI98" s="1094"/>
      <c r="AJ98" s="1094"/>
      <c r="AK98" s="1094"/>
      <c r="AL98" s="1094"/>
    </row>
    <row r="99" spans="26:38" s="1095" customFormat="1" ht="15.5" x14ac:dyDescent="0.35">
      <c r="Z99" s="1094"/>
      <c r="AA99" s="1323"/>
      <c r="AB99" s="1091"/>
      <c r="AC99" s="1117"/>
      <c r="AD99" s="1111"/>
      <c r="AE99" s="1324"/>
      <c r="AF99" s="1094"/>
      <c r="AG99" s="1094"/>
      <c r="AH99" s="1094"/>
      <c r="AI99" s="1094"/>
      <c r="AJ99" s="1094"/>
      <c r="AK99" s="1094"/>
      <c r="AL99" s="1094"/>
    </row>
    <row r="100" spans="26:38" s="1095" customFormat="1" ht="65.25" customHeight="1" x14ac:dyDescent="0.35">
      <c r="Z100" s="1094"/>
      <c r="AA100" s="1323"/>
      <c r="AB100" s="1681" t="s">
        <v>661</v>
      </c>
      <c r="AC100" s="1681"/>
      <c r="AD100" s="1111"/>
      <c r="AE100" s="1324"/>
      <c r="AF100" s="1094"/>
      <c r="AG100" s="1094"/>
      <c r="AH100" s="1094"/>
      <c r="AI100" s="1094"/>
      <c r="AJ100" s="1094"/>
      <c r="AK100" s="1094"/>
      <c r="AL100" s="1094"/>
    </row>
    <row r="101" spans="26:38" s="1095" customFormat="1" ht="17.5" x14ac:dyDescent="0.35">
      <c r="Z101" s="1094"/>
      <c r="AA101" s="1323"/>
      <c r="AB101" s="1263" t="s">
        <v>662</v>
      </c>
      <c r="AC101" s="1328"/>
      <c r="AD101" s="1111" t="s">
        <v>703</v>
      </c>
      <c r="AE101" s="1324"/>
      <c r="AF101" s="1096"/>
      <c r="AG101" s="1094"/>
      <c r="AH101" s="1094"/>
      <c r="AI101" s="1094"/>
      <c r="AJ101" s="1094"/>
      <c r="AK101" s="1094"/>
      <c r="AL101" s="1094"/>
    </row>
    <row r="102" spans="26:38" s="1095" customFormat="1" ht="15.5" x14ac:dyDescent="0.35">
      <c r="Z102" s="1094"/>
      <c r="AA102" s="1323"/>
      <c r="AB102" s="1263" t="s">
        <v>663</v>
      </c>
      <c r="AC102" s="1328"/>
      <c r="AD102" s="1111" t="s">
        <v>704</v>
      </c>
      <c r="AE102" s="1324"/>
      <c r="AF102" s="1096"/>
      <c r="AG102" s="1094"/>
      <c r="AH102" s="1094"/>
      <c r="AI102" s="1094"/>
      <c r="AJ102" s="1094"/>
      <c r="AK102" s="1094"/>
      <c r="AL102" s="1094"/>
    </row>
    <row r="103" spans="26:38" s="1095" customFormat="1" ht="17.5" x14ac:dyDescent="0.35">
      <c r="Z103" s="1094"/>
      <c r="AA103" s="1323"/>
      <c r="AB103" s="1263" t="s">
        <v>717</v>
      </c>
      <c r="AC103" s="1328"/>
      <c r="AD103" s="1111" t="s">
        <v>705</v>
      </c>
      <c r="AE103" s="1324"/>
      <c r="AF103" s="1094"/>
      <c r="AG103" s="1094"/>
      <c r="AH103" s="1094"/>
      <c r="AI103" s="1094"/>
      <c r="AJ103" s="1096"/>
      <c r="AK103" s="1094"/>
      <c r="AL103" s="1094"/>
    </row>
    <row r="104" spans="26:38" s="1095" customFormat="1" ht="15.5" x14ac:dyDescent="0.35">
      <c r="Z104" s="1094"/>
      <c r="AA104" s="1323"/>
      <c r="AB104" s="1091"/>
      <c r="AC104" s="1117"/>
      <c r="AD104" s="1111"/>
      <c r="AE104" s="1324"/>
      <c r="AF104" s="1094"/>
      <c r="AG104" s="1094"/>
      <c r="AH104" s="1094"/>
      <c r="AI104" s="1094"/>
      <c r="AJ104" s="1094"/>
      <c r="AK104" s="1094"/>
      <c r="AL104" s="1094"/>
    </row>
    <row r="105" spans="26:38" s="1095" customFormat="1" ht="33.75" customHeight="1" x14ac:dyDescent="0.35">
      <c r="Z105" s="1094"/>
      <c r="AA105" s="1323"/>
      <c r="AB105" s="1681" t="s">
        <v>664</v>
      </c>
      <c r="AC105" s="1681"/>
      <c r="AD105" s="1111"/>
      <c r="AE105" s="1324"/>
      <c r="AF105" s="1094"/>
      <c r="AG105" s="1094"/>
      <c r="AH105" s="1094"/>
      <c r="AI105" s="1094"/>
      <c r="AJ105" s="1094"/>
      <c r="AK105" s="1094"/>
      <c r="AL105" s="1094"/>
    </row>
    <row r="106" spans="26:38" s="1095" customFormat="1" ht="15.5" x14ac:dyDescent="0.35">
      <c r="Z106" s="1094"/>
      <c r="AA106" s="1323"/>
      <c r="AB106" s="1263" t="s">
        <v>665</v>
      </c>
      <c r="AC106" s="1328"/>
      <c r="AD106" s="1112" t="s">
        <v>706</v>
      </c>
      <c r="AE106" s="1324"/>
      <c r="AF106" s="1094"/>
      <c r="AG106" s="1094"/>
      <c r="AH106" s="1094"/>
      <c r="AI106" s="1094"/>
      <c r="AJ106" s="1094"/>
      <c r="AK106" s="1094"/>
      <c r="AL106" s="1094"/>
    </row>
    <row r="107" spans="26:38" s="1095" customFormat="1" ht="15.5" x14ac:dyDescent="0.35">
      <c r="Z107" s="1094"/>
      <c r="AA107" s="1323"/>
      <c r="AB107" s="1263" t="s">
        <v>666</v>
      </c>
      <c r="AC107" s="1328"/>
      <c r="AD107" s="1112" t="s">
        <v>707</v>
      </c>
      <c r="AE107" s="1325"/>
      <c r="AF107" s="1094"/>
      <c r="AG107" s="1094"/>
      <c r="AH107" s="1094"/>
      <c r="AI107" s="1094"/>
      <c r="AJ107" s="1094"/>
      <c r="AK107" s="1094"/>
      <c r="AL107" s="1094"/>
    </row>
    <row r="108" spans="26:38" s="1095" customFormat="1" ht="17.5" x14ac:dyDescent="0.35">
      <c r="Z108" s="1094"/>
      <c r="AA108" s="1323"/>
      <c r="AB108" s="1263" t="s">
        <v>667</v>
      </c>
      <c r="AC108" s="1328"/>
      <c r="AD108" s="1112" t="s">
        <v>708</v>
      </c>
      <c r="AE108" s="1324"/>
      <c r="AF108" s="1096"/>
      <c r="AG108" s="1094"/>
      <c r="AH108" s="1094"/>
      <c r="AI108" s="1094"/>
      <c r="AJ108" s="1094"/>
      <c r="AK108" s="1094"/>
      <c r="AL108" s="1094"/>
    </row>
    <row r="109" spans="26:38" ht="15.5" x14ac:dyDescent="0.35">
      <c r="Z109" s="1080"/>
      <c r="AA109" s="1316"/>
      <c r="AB109" s="1088"/>
      <c r="AC109" s="1104"/>
      <c r="AD109" s="1110"/>
      <c r="AE109" s="1317"/>
      <c r="AF109" s="1081"/>
      <c r="AG109" s="1081"/>
      <c r="AH109" s="1081"/>
      <c r="AI109" s="1081"/>
      <c r="AJ109" s="1081"/>
      <c r="AK109" s="1081"/>
      <c r="AL109" s="1081"/>
    </row>
    <row r="110" spans="26:38" ht="15.5" x14ac:dyDescent="0.35">
      <c r="Z110" s="1080"/>
      <c r="AA110" s="1321"/>
      <c r="AB110" s="1271" t="s">
        <v>626</v>
      </c>
      <c r="AC110" s="1272"/>
      <c r="AD110" s="1273"/>
      <c r="AE110" s="1322"/>
      <c r="AF110" s="1081"/>
      <c r="AG110" s="1081"/>
      <c r="AH110" s="1081"/>
      <c r="AI110" s="1081"/>
      <c r="AJ110" s="1081"/>
      <c r="AK110" s="1081"/>
      <c r="AL110" s="1081"/>
    </row>
    <row r="111" spans="26:38" ht="15.5" x14ac:dyDescent="0.35">
      <c r="Z111" s="1080"/>
      <c r="AA111" s="1321"/>
      <c r="AB111" s="1274"/>
      <c r="AC111" s="1272"/>
      <c r="AD111" s="1273"/>
      <c r="AE111" s="1322"/>
      <c r="AF111" s="1081"/>
      <c r="AG111" s="1081"/>
      <c r="AH111" s="1081"/>
      <c r="AI111" s="1081"/>
      <c r="AJ111" s="1081"/>
      <c r="AK111" s="1081"/>
      <c r="AL111" s="1081"/>
    </row>
    <row r="112" spans="26:38" ht="17.5" x14ac:dyDescent="0.35">
      <c r="Z112" s="1080"/>
      <c r="AA112" s="1321"/>
      <c r="AB112" s="1275" t="s">
        <v>668</v>
      </c>
      <c r="AC112" s="1272"/>
      <c r="AD112" s="1273"/>
      <c r="AE112" s="1322"/>
      <c r="AF112" s="1081"/>
      <c r="AG112" s="1081"/>
      <c r="AH112" s="1081"/>
      <c r="AI112" s="1081"/>
      <c r="AJ112" s="1081"/>
      <c r="AK112" s="1081"/>
      <c r="AL112" s="1081"/>
    </row>
    <row r="113" spans="26:38" ht="46.5" x14ac:dyDescent="0.35">
      <c r="Z113" s="1080"/>
      <c r="AA113" s="1321"/>
      <c r="AB113" s="1274" t="s">
        <v>669</v>
      </c>
      <c r="AC113" s="1272"/>
      <c r="AD113" s="1273"/>
      <c r="AE113" s="1322"/>
      <c r="AF113" s="1081"/>
      <c r="AG113" s="1081"/>
      <c r="AH113" s="1081"/>
      <c r="AI113" s="1081"/>
      <c r="AJ113" s="1081"/>
      <c r="AK113" s="1081"/>
      <c r="AL113" s="1081"/>
    </row>
    <row r="114" spans="26:38" ht="15.5" x14ac:dyDescent="0.35">
      <c r="Z114" s="1080"/>
      <c r="AA114" s="1321"/>
      <c r="AB114" s="1274"/>
      <c r="AC114" s="1272"/>
      <c r="AD114" s="1273"/>
      <c r="AE114" s="1322"/>
      <c r="AF114" s="1081"/>
      <c r="AG114" s="1081"/>
      <c r="AH114" s="1081"/>
      <c r="AI114" s="1081"/>
      <c r="AJ114" s="1081"/>
      <c r="AK114" s="1081"/>
      <c r="AL114" s="1081"/>
    </row>
    <row r="115" spans="26:38" ht="17.5" x14ac:dyDescent="0.35">
      <c r="Z115" s="1080"/>
      <c r="AA115" s="1321"/>
      <c r="AB115" s="1275" t="s">
        <v>670</v>
      </c>
      <c r="AC115" s="1272"/>
      <c r="AD115" s="1273"/>
      <c r="AE115" s="1322"/>
      <c r="AF115" s="1081"/>
      <c r="AG115" s="1081"/>
      <c r="AH115" s="1081"/>
      <c r="AI115" s="1081"/>
      <c r="AJ115" s="1081"/>
      <c r="AK115" s="1081"/>
      <c r="AL115" s="1081"/>
    </row>
    <row r="116" spans="26:38" ht="77.5" x14ac:dyDescent="0.35">
      <c r="Z116" s="1080"/>
      <c r="AA116" s="1321"/>
      <c r="AB116" s="1274" t="s">
        <v>671</v>
      </c>
      <c r="AC116" s="1272"/>
      <c r="AD116" s="1273"/>
      <c r="AE116" s="1322"/>
      <c r="AF116" s="1081"/>
      <c r="AG116" s="1081"/>
      <c r="AH116" s="1081"/>
      <c r="AI116" s="1081"/>
      <c r="AJ116" s="1081"/>
      <c r="AK116" s="1081"/>
      <c r="AL116" s="1081"/>
    </row>
    <row r="117" spans="26:38" ht="15.5" x14ac:dyDescent="0.35">
      <c r="Z117" s="1080"/>
      <c r="AA117" s="1321"/>
      <c r="AB117" s="1274"/>
      <c r="AC117" s="1272"/>
      <c r="AD117" s="1273"/>
      <c r="AE117" s="1322"/>
      <c r="AF117" s="1081"/>
      <c r="AG117" s="1081"/>
      <c r="AH117" s="1081"/>
      <c r="AI117" s="1081"/>
      <c r="AJ117" s="1081"/>
      <c r="AK117" s="1081"/>
      <c r="AL117" s="1081"/>
    </row>
    <row r="118" spans="26:38" ht="17.5" x14ac:dyDescent="0.35">
      <c r="Z118" s="1080"/>
      <c r="AA118" s="1321"/>
      <c r="AB118" s="1275" t="s">
        <v>672</v>
      </c>
      <c r="AC118" s="1272"/>
      <c r="AD118" s="1273"/>
      <c r="AE118" s="1322"/>
      <c r="AF118" s="1081"/>
      <c r="AG118" s="1081"/>
      <c r="AH118" s="1081"/>
      <c r="AI118" s="1081"/>
      <c r="AJ118" s="1081"/>
      <c r="AK118" s="1081"/>
      <c r="AL118" s="1081"/>
    </row>
    <row r="119" spans="26:38" ht="46.5" x14ac:dyDescent="0.35">
      <c r="Z119" s="1080"/>
      <c r="AA119" s="1321"/>
      <c r="AB119" s="1274" t="s">
        <v>673</v>
      </c>
      <c r="AC119" s="1272"/>
      <c r="AD119" s="1273"/>
      <c r="AE119" s="1322"/>
      <c r="AF119" s="1081"/>
      <c r="AG119" s="1081"/>
      <c r="AH119" s="1081"/>
      <c r="AI119" s="1081"/>
      <c r="AJ119" s="1081"/>
      <c r="AK119" s="1081"/>
      <c r="AL119" s="1081"/>
    </row>
    <row r="120" spans="26:38" ht="15.5" x14ac:dyDescent="0.35">
      <c r="Z120" s="1080"/>
      <c r="AA120" s="1321"/>
      <c r="AB120" s="1274" t="s">
        <v>818</v>
      </c>
      <c r="AC120" s="1272"/>
      <c r="AD120" s="1273"/>
      <c r="AE120" s="1322"/>
      <c r="AF120" s="1081"/>
      <c r="AG120" s="1081"/>
      <c r="AH120" s="1081"/>
      <c r="AI120" s="1081"/>
      <c r="AJ120" s="1081"/>
      <c r="AK120" s="1081"/>
      <c r="AL120" s="1081"/>
    </row>
    <row r="121" spans="26:38" ht="15.5" x14ac:dyDescent="0.35">
      <c r="Z121" s="1080"/>
      <c r="AA121" s="1316"/>
      <c r="AB121" s="1088"/>
      <c r="AC121" s="1104"/>
      <c r="AD121" s="1110"/>
      <c r="AE121" s="1317"/>
      <c r="AF121" s="1081"/>
      <c r="AG121" s="1081"/>
      <c r="AH121" s="1081"/>
      <c r="AI121" s="1081"/>
      <c r="AJ121" s="1081"/>
      <c r="AK121" s="1081"/>
      <c r="AL121" s="1081"/>
    </row>
    <row r="122" spans="26:38" ht="31" x14ac:dyDescent="0.35">
      <c r="Z122" s="1080"/>
      <c r="AA122" s="1316"/>
      <c r="AB122" s="1236" t="s">
        <v>674</v>
      </c>
      <c r="AC122" s="1116"/>
      <c r="AD122" s="1110"/>
      <c r="AE122" s="1317"/>
      <c r="AF122" s="1081"/>
      <c r="AG122" s="1081"/>
      <c r="AH122" s="1081"/>
      <c r="AI122" s="1081"/>
      <c r="AJ122" s="1081"/>
      <c r="AK122" s="1081"/>
      <c r="AL122" s="1081"/>
    </row>
    <row r="123" spans="26:38" ht="15.5" x14ac:dyDescent="0.35">
      <c r="Z123" s="1080"/>
      <c r="AA123" s="1316"/>
      <c r="AB123" s="1090"/>
      <c r="AC123" s="1104"/>
      <c r="AD123" s="1110"/>
      <c r="AE123" s="1317"/>
      <c r="AF123" s="1081"/>
      <c r="AG123" s="1081"/>
      <c r="AH123" s="1081"/>
      <c r="AI123" s="1081"/>
      <c r="AJ123" s="1081"/>
      <c r="AK123" s="1081"/>
      <c r="AL123" s="1081"/>
    </row>
    <row r="124" spans="26:38" ht="17.5" x14ac:dyDescent="0.35">
      <c r="Z124" s="1080"/>
      <c r="AA124" s="1316"/>
      <c r="AB124" s="1270" t="s">
        <v>802</v>
      </c>
      <c r="AC124" s="1104"/>
      <c r="AD124" s="1110"/>
      <c r="AE124" s="1317"/>
      <c r="AF124" s="1081"/>
      <c r="AG124" s="1081"/>
      <c r="AH124" s="1081"/>
      <c r="AI124" s="1081"/>
      <c r="AJ124" s="1081"/>
      <c r="AK124" s="1081"/>
      <c r="AL124" s="1081"/>
    </row>
    <row r="125" spans="26:38" ht="98.25" customHeight="1" x14ac:dyDescent="0.35">
      <c r="Z125" s="1080"/>
      <c r="AA125" s="1316"/>
      <c r="AB125" s="1682" t="s">
        <v>675</v>
      </c>
      <c r="AC125" s="1682"/>
      <c r="AD125" s="1110"/>
      <c r="AE125" s="1317"/>
      <c r="AF125" s="1081"/>
      <c r="AG125" s="1081" t="s">
        <v>363</v>
      </c>
      <c r="AH125" s="1081"/>
      <c r="AI125" s="1081"/>
      <c r="AJ125" s="1081"/>
      <c r="AK125" s="1081"/>
      <c r="AL125" s="1081"/>
    </row>
    <row r="126" spans="26:38" ht="15.5" x14ac:dyDescent="0.35">
      <c r="Z126" s="1080"/>
      <c r="AA126" s="1316"/>
      <c r="AB126" s="1088"/>
      <c r="AC126" s="1104"/>
      <c r="AD126" s="1110"/>
      <c r="AE126" s="1317"/>
      <c r="AF126" s="1081"/>
      <c r="AG126" s="1081"/>
      <c r="AH126" s="1081"/>
      <c r="AI126" s="1081"/>
      <c r="AJ126" s="1081"/>
      <c r="AK126" s="1081"/>
      <c r="AL126" s="1081"/>
    </row>
    <row r="127" spans="26:38" ht="15.5" x14ac:dyDescent="0.35">
      <c r="Z127" s="1080"/>
      <c r="AA127" s="1316"/>
      <c r="AB127" s="1090" t="s">
        <v>676</v>
      </c>
      <c r="AC127" s="1104"/>
      <c r="AD127" s="1110"/>
      <c r="AE127" s="1317"/>
      <c r="AF127" s="1081"/>
      <c r="AG127" s="1081"/>
      <c r="AH127" s="1081"/>
      <c r="AI127" s="1081"/>
      <c r="AJ127" s="1081"/>
      <c r="AK127" s="1081"/>
      <c r="AL127" s="1081"/>
    </row>
    <row r="128" spans="26:38" ht="66" x14ac:dyDescent="0.35">
      <c r="Z128" s="1080"/>
      <c r="AA128" s="1316"/>
      <c r="AB128" s="1263" t="s">
        <v>677</v>
      </c>
      <c r="AC128" s="1327"/>
      <c r="AD128" s="1109" t="s">
        <v>709</v>
      </c>
      <c r="AE128" s="1317"/>
      <c r="AF128" s="1081"/>
      <c r="AG128" s="1081"/>
      <c r="AH128" s="1081"/>
      <c r="AI128" s="1081"/>
      <c r="AJ128" s="1081"/>
      <c r="AK128" s="1081"/>
      <c r="AL128" s="1081"/>
    </row>
    <row r="129" spans="26:38" ht="15.5" x14ac:dyDescent="0.35">
      <c r="Z129" s="1080"/>
      <c r="AA129" s="1316"/>
      <c r="AB129" s="1091"/>
      <c r="AC129" s="1104"/>
      <c r="AD129" s="1109"/>
      <c r="AE129" s="1317"/>
      <c r="AF129" s="1081"/>
      <c r="AG129" s="1081"/>
      <c r="AH129" s="1081"/>
      <c r="AI129" s="1081"/>
      <c r="AJ129" s="1081"/>
      <c r="AK129" s="1081"/>
      <c r="AL129" s="1081"/>
    </row>
    <row r="130" spans="26:38" ht="50.5" x14ac:dyDescent="0.35">
      <c r="Z130" s="1080"/>
      <c r="AA130" s="1316"/>
      <c r="AB130" s="1263" t="s">
        <v>716</v>
      </c>
      <c r="AC130" s="1327"/>
      <c r="AD130" s="1109" t="s">
        <v>710</v>
      </c>
      <c r="AE130" s="1317"/>
      <c r="AF130" s="1081"/>
      <c r="AG130" s="1081"/>
      <c r="AH130" s="1081"/>
      <c r="AI130" s="1081"/>
      <c r="AJ130" s="1081"/>
      <c r="AK130" s="1081"/>
      <c r="AL130" s="1081"/>
    </row>
    <row r="131" spans="26:38" ht="15.5" x14ac:dyDescent="0.35">
      <c r="Z131" s="1080"/>
      <c r="AA131" s="1316"/>
      <c r="AB131" s="1091"/>
      <c r="AC131" s="1104"/>
      <c r="AD131" s="1109"/>
      <c r="AE131" s="1317"/>
      <c r="AF131" s="1081"/>
      <c r="AG131" s="1081"/>
      <c r="AH131" s="1081"/>
      <c r="AI131" s="1081"/>
      <c r="AJ131" s="1081"/>
      <c r="AK131" s="1081"/>
      <c r="AL131" s="1081"/>
    </row>
    <row r="132" spans="26:38" ht="35" x14ac:dyDescent="0.35">
      <c r="Z132" s="1080"/>
      <c r="AA132" s="1316"/>
      <c r="AB132" s="1263" t="s">
        <v>678</v>
      </c>
      <c r="AC132" s="1327"/>
      <c r="AD132" s="1109" t="s">
        <v>718</v>
      </c>
      <c r="AE132" s="1317"/>
      <c r="AF132" s="1081"/>
      <c r="AG132" s="1081"/>
      <c r="AH132" s="1081"/>
      <c r="AI132" s="1081"/>
      <c r="AJ132" s="1081"/>
      <c r="AK132" s="1081"/>
      <c r="AL132" s="1081"/>
    </row>
    <row r="133" spans="26:38" ht="15.5" x14ac:dyDescent="0.35">
      <c r="Z133" s="1080"/>
      <c r="AA133" s="1316"/>
      <c r="AB133" s="1088"/>
      <c r="AC133" s="1104"/>
      <c r="AD133" s="1110"/>
      <c r="AE133" s="1317"/>
      <c r="AF133" s="1081"/>
      <c r="AG133" s="1081"/>
      <c r="AH133" s="1081"/>
      <c r="AI133" s="1081"/>
      <c r="AJ133" s="1081"/>
      <c r="AK133" s="1081"/>
      <c r="AL133" s="1081"/>
    </row>
    <row r="134" spans="26:38" ht="15.5" x14ac:dyDescent="0.35">
      <c r="Z134" s="1080"/>
      <c r="AA134" s="1321"/>
      <c r="AB134" s="1271" t="s">
        <v>626</v>
      </c>
      <c r="AC134" s="1272"/>
      <c r="AD134" s="1273"/>
      <c r="AE134" s="1322"/>
      <c r="AF134" s="1081"/>
      <c r="AG134" s="1081"/>
      <c r="AH134" s="1081"/>
      <c r="AI134" s="1081"/>
      <c r="AJ134" s="1081"/>
      <c r="AK134" s="1081"/>
      <c r="AL134" s="1081"/>
    </row>
    <row r="135" spans="26:38" ht="15.5" x14ac:dyDescent="0.35">
      <c r="Z135" s="1080"/>
      <c r="AA135" s="1321"/>
      <c r="AB135" s="1329"/>
      <c r="AC135" s="1272"/>
      <c r="AD135" s="1273"/>
      <c r="AE135" s="1322"/>
      <c r="AF135" s="1081"/>
      <c r="AG135" s="1081"/>
      <c r="AH135" s="1081"/>
      <c r="AI135" s="1081"/>
      <c r="AJ135" s="1081"/>
      <c r="AK135" s="1081"/>
      <c r="AL135" s="1081"/>
    </row>
    <row r="136" spans="26:38" ht="17.5" x14ac:dyDescent="0.35">
      <c r="Z136" s="1080"/>
      <c r="AA136" s="1321"/>
      <c r="AB136" s="1275" t="s">
        <v>679</v>
      </c>
      <c r="AC136" s="1272"/>
      <c r="AD136" s="1273"/>
      <c r="AE136" s="1322"/>
      <c r="AF136" s="1081"/>
      <c r="AG136" s="1081"/>
      <c r="AH136" s="1081"/>
      <c r="AI136" s="1081"/>
      <c r="AJ136" s="1081"/>
      <c r="AK136" s="1081"/>
      <c r="AL136" s="1081"/>
    </row>
    <row r="137" spans="26:38" ht="31" x14ac:dyDescent="0.35">
      <c r="Z137" s="1080"/>
      <c r="AA137" s="1321"/>
      <c r="AB137" s="1274" t="s">
        <v>680</v>
      </c>
      <c r="AC137" s="1272"/>
      <c r="AD137" s="1273"/>
      <c r="AE137" s="1322"/>
      <c r="AF137" s="1081"/>
      <c r="AG137" s="1081"/>
      <c r="AH137" s="1081"/>
      <c r="AI137" s="1081"/>
      <c r="AJ137" s="1081"/>
      <c r="AK137" s="1081"/>
      <c r="AL137" s="1081"/>
    </row>
    <row r="138" spans="26:38" ht="15.5" x14ac:dyDescent="0.35">
      <c r="Z138" s="1080"/>
      <c r="AA138" s="1321"/>
      <c r="AB138" s="1310"/>
      <c r="AC138" s="1272"/>
      <c r="AD138" s="1273"/>
      <c r="AE138" s="1322"/>
      <c r="AF138" s="1081"/>
      <c r="AG138" s="1081"/>
      <c r="AH138" s="1081"/>
      <c r="AI138" s="1081"/>
      <c r="AJ138" s="1081"/>
      <c r="AK138" s="1081"/>
      <c r="AL138" s="1081"/>
    </row>
    <row r="139" spans="26:38" ht="17.5" x14ac:dyDescent="0.35">
      <c r="Z139" s="1080"/>
      <c r="AA139" s="1321"/>
      <c r="AB139" s="1275" t="s">
        <v>681</v>
      </c>
      <c r="AC139" s="1272"/>
      <c r="AD139" s="1273"/>
      <c r="AE139" s="1322"/>
      <c r="AF139" s="1081"/>
      <c r="AG139" s="1081"/>
      <c r="AH139" s="1081"/>
      <c r="AI139" s="1081"/>
      <c r="AJ139" s="1081"/>
      <c r="AK139" s="1081"/>
      <c r="AL139" s="1081"/>
    </row>
    <row r="140" spans="26:38" ht="31" x14ac:dyDescent="0.35">
      <c r="Z140" s="1080"/>
      <c r="AA140" s="1321"/>
      <c r="AB140" s="1274" t="s">
        <v>682</v>
      </c>
      <c r="AC140" s="1272"/>
      <c r="AD140" s="1273"/>
      <c r="AE140" s="1322"/>
      <c r="AF140" s="1081"/>
      <c r="AG140" s="1081"/>
      <c r="AH140" s="1081"/>
      <c r="AI140" s="1081"/>
      <c r="AJ140" s="1081"/>
      <c r="AK140" s="1081"/>
      <c r="AL140" s="1081"/>
    </row>
    <row r="141" spans="26:38" ht="15.5" x14ac:dyDescent="0.35">
      <c r="Z141" s="1080"/>
      <c r="AA141" s="1321"/>
      <c r="AB141" s="1274"/>
      <c r="AC141" s="1272"/>
      <c r="AD141" s="1273"/>
      <c r="AE141" s="1322"/>
      <c r="AF141" s="1081"/>
      <c r="AG141" s="1081"/>
      <c r="AH141" s="1081"/>
      <c r="AI141" s="1081"/>
      <c r="AJ141" s="1081"/>
      <c r="AK141" s="1081"/>
      <c r="AL141" s="1081"/>
    </row>
    <row r="142" spans="26:38" ht="15.5" x14ac:dyDescent="0.35">
      <c r="Z142" s="1080"/>
      <c r="AA142" s="1321"/>
      <c r="AB142" s="1330" t="s">
        <v>683</v>
      </c>
      <c r="AC142" s="1272"/>
      <c r="AD142" s="1273"/>
      <c r="AE142" s="1322"/>
      <c r="AF142" s="1081"/>
      <c r="AG142" s="1081"/>
      <c r="AH142" s="1081"/>
      <c r="AI142" s="1081"/>
      <c r="AJ142" s="1081"/>
      <c r="AK142" s="1081"/>
      <c r="AL142" s="1081"/>
    </row>
    <row r="143" spans="26:38" ht="31" x14ac:dyDescent="0.35">
      <c r="Z143" s="1080"/>
      <c r="AA143" s="1321"/>
      <c r="AB143" s="1331" t="s">
        <v>684</v>
      </c>
      <c r="AC143" s="1272"/>
      <c r="AD143" s="1273"/>
      <c r="AE143" s="1322"/>
      <c r="AF143" s="1081"/>
      <c r="AG143" s="1081"/>
      <c r="AH143" s="1081"/>
      <c r="AI143" s="1081"/>
      <c r="AJ143" s="1081"/>
      <c r="AK143" s="1081"/>
      <c r="AL143" s="1081"/>
    </row>
    <row r="144" spans="26:38" ht="15.5" x14ac:dyDescent="0.35">
      <c r="Z144" s="1080"/>
      <c r="AA144" s="1321"/>
      <c r="AB144" s="1274"/>
      <c r="AC144" s="1272"/>
      <c r="AD144" s="1273"/>
      <c r="AE144" s="1322"/>
      <c r="AF144" s="1081"/>
      <c r="AG144" s="1081"/>
      <c r="AH144" s="1081"/>
      <c r="AI144" s="1081"/>
      <c r="AJ144" s="1081"/>
      <c r="AK144" s="1081"/>
      <c r="AL144" s="1081"/>
    </row>
    <row r="145" spans="26:57" ht="31" x14ac:dyDescent="0.35">
      <c r="Z145" s="1080"/>
      <c r="AA145" s="1321"/>
      <c r="AB145" s="1331" t="s">
        <v>685</v>
      </c>
      <c r="AC145" s="1272"/>
      <c r="AD145" s="1273"/>
      <c r="AE145" s="1322"/>
      <c r="AF145" s="1081"/>
      <c r="AG145" s="1081"/>
      <c r="AH145" s="1081"/>
      <c r="AI145" s="1081"/>
      <c r="AJ145" s="1081"/>
      <c r="AK145" s="1081"/>
      <c r="AL145" s="1081"/>
    </row>
    <row r="146" spans="26:57" ht="15.5" x14ac:dyDescent="0.35">
      <c r="Z146" s="1080"/>
      <c r="AA146" s="1321"/>
      <c r="AB146" s="1274"/>
      <c r="AC146" s="1272"/>
      <c r="AD146" s="1273"/>
      <c r="AE146" s="1322"/>
      <c r="AF146" s="1081"/>
      <c r="AG146" s="1081"/>
      <c r="AH146" s="1081"/>
      <c r="AI146" s="1081"/>
      <c r="AJ146" s="1081"/>
      <c r="AK146" s="1081"/>
      <c r="AL146" s="1081"/>
    </row>
    <row r="147" spans="26:57" ht="15.5" x14ac:dyDescent="0.35">
      <c r="Z147" s="1080"/>
      <c r="AA147" s="1321"/>
      <c r="AB147" s="1330" t="s">
        <v>686</v>
      </c>
      <c r="AC147" s="1272"/>
      <c r="AD147" s="1273"/>
      <c r="AE147" s="1322"/>
      <c r="AF147" s="1081"/>
      <c r="AG147" s="1081"/>
      <c r="AH147" s="1081"/>
      <c r="AI147" s="1081"/>
      <c r="AJ147" s="1081"/>
      <c r="AK147" s="1081"/>
      <c r="AL147" s="1081"/>
    </row>
    <row r="148" spans="26:57" ht="31" x14ac:dyDescent="0.35">
      <c r="Z148" s="1080"/>
      <c r="AA148" s="1321"/>
      <c r="AB148" s="1331" t="s">
        <v>687</v>
      </c>
      <c r="AC148" s="1272"/>
      <c r="AD148" s="1273"/>
      <c r="AE148" s="1322"/>
      <c r="AF148" s="1081"/>
      <c r="AG148" s="1081"/>
      <c r="AH148" s="1081"/>
      <c r="AI148" s="1081"/>
      <c r="AJ148" s="1081"/>
      <c r="AK148" s="1081"/>
      <c r="AL148" s="1081"/>
    </row>
    <row r="149" spans="26:57" ht="15.5" x14ac:dyDescent="0.35">
      <c r="Z149" s="1080"/>
      <c r="AA149" s="1321"/>
      <c r="AB149" s="1274"/>
      <c r="AC149" s="1272"/>
      <c r="AD149" s="1273"/>
      <c r="AE149" s="1322"/>
      <c r="AF149" s="1081"/>
      <c r="AG149" s="1081"/>
      <c r="AH149" s="1081"/>
      <c r="AI149" s="1081"/>
      <c r="AJ149" s="1081"/>
      <c r="AK149" s="1081"/>
      <c r="AL149" s="1081"/>
    </row>
    <row r="150" spans="26:57" ht="15.5" x14ac:dyDescent="0.35">
      <c r="Z150" s="1080"/>
      <c r="AA150" s="1321"/>
      <c r="AB150" s="1330" t="s">
        <v>688</v>
      </c>
      <c r="AC150" s="1272"/>
      <c r="AD150" s="1273"/>
      <c r="AE150" s="1322"/>
      <c r="AF150" s="1081"/>
      <c r="AG150" s="1081"/>
      <c r="AH150" s="1081"/>
      <c r="AI150" s="1081"/>
      <c r="AJ150" s="1081"/>
      <c r="AK150" s="1081"/>
      <c r="AL150" s="1081"/>
    </row>
    <row r="151" spans="26:57" ht="62" x14ac:dyDescent="0.35">
      <c r="Z151" s="1080"/>
      <c r="AA151" s="1321"/>
      <c r="AB151" s="1331" t="s">
        <v>689</v>
      </c>
      <c r="AC151" s="1272"/>
      <c r="AD151" s="1273"/>
      <c r="AE151" s="1322"/>
      <c r="AF151" s="1081"/>
      <c r="AG151" s="1081"/>
      <c r="AH151" s="1081"/>
      <c r="AI151" s="1081"/>
      <c r="AJ151" s="1081"/>
      <c r="AK151" s="1081"/>
      <c r="AL151" s="1081"/>
    </row>
    <row r="152" spans="26:57" ht="15.5" x14ac:dyDescent="0.35">
      <c r="Z152" s="1080"/>
      <c r="AA152" s="1321"/>
      <c r="AB152" s="1274"/>
      <c r="AC152" s="1272"/>
      <c r="AD152" s="1273"/>
      <c r="AE152" s="1322"/>
      <c r="AF152" s="1081"/>
      <c r="AG152" s="1081"/>
      <c r="AH152" s="1081"/>
      <c r="AI152" s="1081"/>
      <c r="AJ152" s="1081"/>
      <c r="AK152" s="1081"/>
      <c r="AL152" s="1081"/>
    </row>
    <row r="153" spans="26:57" ht="17.5" x14ac:dyDescent="0.35">
      <c r="Z153" s="1080"/>
      <c r="AA153" s="1321"/>
      <c r="AB153" s="1275" t="s">
        <v>690</v>
      </c>
      <c r="AC153" s="1272"/>
      <c r="AD153" s="1273"/>
      <c r="AE153" s="1322"/>
      <c r="AF153" s="1081"/>
      <c r="AG153" s="1081"/>
      <c r="AH153" s="1081"/>
      <c r="AI153" s="1081"/>
      <c r="AJ153" s="1081"/>
      <c r="AK153" s="1081"/>
      <c r="AL153" s="1081"/>
    </row>
    <row r="154" spans="26:57" ht="62" x14ac:dyDescent="0.35">
      <c r="Z154" s="1080"/>
      <c r="AA154" s="1321"/>
      <c r="AB154" s="1274" t="s">
        <v>691</v>
      </c>
      <c r="AC154" s="1272"/>
      <c r="AD154" s="1273"/>
      <c r="AE154" s="1322"/>
      <c r="AF154" s="1081"/>
      <c r="AG154" s="1081"/>
      <c r="AH154" s="1081"/>
      <c r="AI154" s="1081"/>
      <c r="AJ154" s="1081"/>
      <c r="AK154" s="1081"/>
      <c r="AL154" s="1081"/>
    </row>
    <row r="155" spans="26:57" ht="15.5" x14ac:dyDescent="0.35">
      <c r="Z155" s="1080"/>
      <c r="AA155" s="1321"/>
      <c r="AB155" s="1274" t="s">
        <v>818</v>
      </c>
      <c r="AC155" s="1272"/>
      <c r="AD155" s="1273"/>
      <c r="AE155" s="1322"/>
      <c r="AF155" s="1081"/>
      <c r="AG155" s="1081"/>
      <c r="AH155" s="1081"/>
      <c r="AI155" s="1081"/>
      <c r="AJ155" s="1081"/>
      <c r="AK155" s="1081"/>
      <c r="AL155" s="1081"/>
    </row>
    <row r="156" spans="26:57" ht="8.25" customHeight="1" thickBot="1" x14ac:dyDescent="0.4">
      <c r="Z156" s="1080"/>
      <c r="AA156" s="1332"/>
      <c r="AB156" s="1333"/>
      <c r="AC156" s="1334"/>
      <c r="AD156" s="1335"/>
      <c r="AE156" s="1336"/>
      <c r="AF156" s="1081"/>
      <c r="AG156" s="1081"/>
      <c r="AH156" s="1081"/>
      <c r="AI156" s="1081"/>
      <c r="AJ156" s="1081"/>
      <c r="AK156" s="1081"/>
      <c r="AL156" s="1081"/>
    </row>
    <row r="157" spans="26:57" ht="15.5" x14ac:dyDescent="0.35">
      <c r="Z157" s="1080"/>
      <c r="AA157" s="1080"/>
      <c r="AB157" s="1098"/>
      <c r="AC157" s="1114"/>
      <c r="AD157" s="1107"/>
      <c r="AE157" s="1081"/>
      <c r="AF157" s="1081"/>
      <c r="AG157" s="1081"/>
      <c r="AH157" s="1081"/>
      <c r="AI157" s="1081"/>
      <c r="AJ157" s="1081"/>
      <c r="AK157" s="1081"/>
      <c r="AL157" s="1081"/>
      <c r="AM157" s="1081"/>
      <c r="AN157" s="1081"/>
      <c r="AO157" s="1080"/>
      <c r="AP157" s="1080"/>
      <c r="AQ157" s="1080"/>
      <c r="AR157" s="1080"/>
      <c r="AS157" s="1080"/>
      <c r="AT157" s="1080"/>
      <c r="AU157" s="1080"/>
      <c r="AV157" s="1080"/>
      <c r="AW157" s="1080"/>
      <c r="AX157" s="1080"/>
      <c r="AY157" s="1080"/>
      <c r="AZ157" s="1080"/>
      <c r="BA157" s="1080"/>
      <c r="BB157" s="1080"/>
      <c r="BC157" s="1080"/>
      <c r="BD157" s="1080"/>
      <c r="BE157" s="1080"/>
    </row>
    <row r="158" spans="26:57" x14ac:dyDescent="0.35">
      <c r="Z158" s="1080"/>
      <c r="AA158" s="1080"/>
      <c r="AB158" s="1099"/>
      <c r="AC158" s="1114"/>
      <c r="AD158" s="1107"/>
      <c r="AE158" s="1081"/>
      <c r="AF158" s="1081"/>
      <c r="AG158" s="1081"/>
      <c r="AH158" s="1081"/>
      <c r="AI158" s="1081"/>
      <c r="AJ158" s="1081"/>
      <c r="AK158" s="1081"/>
      <c r="AL158" s="1081"/>
      <c r="AM158" s="1081"/>
      <c r="AN158" s="1081"/>
      <c r="AO158" s="1080"/>
      <c r="AP158" s="1080"/>
      <c r="AQ158" s="1080"/>
      <c r="AR158" s="1080"/>
      <c r="AS158" s="1080"/>
      <c r="AT158" s="1080"/>
      <c r="AU158" s="1080"/>
      <c r="AV158" s="1080"/>
      <c r="AW158" s="1080"/>
      <c r="AX158" s="1080"/>
      <c r="AY158" s="1080"/>
      <c r="AZ158" s="1080"/>
      <c r="BA158" s="1080"/>
      <c r="BB158" s="1080"/>
      <c r="BC158" s="1080"/>
      <c r="BD158" s="1080"/>
      <c r="BE158" s="1080"/>
    </row>
    <row r="159" spans="26:57" x14ac:dyDescent="0.35">
      <c r="Z159" s="1080"/>
      <c r="AA159" s="1080"/>
      <c r="AB159" s="1081"/>
      <c r="AC159" s="1114"/>
      <c r="AD159" s="1107"/>
      <c r="AE159" s="1081"/>
      <c r="AF159" s="1081"/>
      <c r="AG159" s="1081"/>
      <c r="AH159" s="1081"/>
      <c r="AI159" s="1081"/>
      <c r="AJ159" s="1081"/>
      <c r="AK159" s="1081"/>
      <c r="AL159" s="1081"/>
      <c r="AM159" s="1081"/>
      <c r="AN159" s="1081"/>
      <c r="AO159" s="1080"/>
      <c r="AP159" s="1080"/>
      <c r="AQ159" s="1080"/>
      <c r="AR159" s="1080"/>
      <c r="AS159" s="1080"/>
      <c r="AT159" s="1080"/>
      <c r="AU159" s="1080"/>
      <c r="AV159" s="1080"/>
      <c r="AW159" s="1080"/>
      <c r="AX159" s="1080"/>
      <c r="AY159" s="1080"/>
      <c r="AZ159" s="1080"/>
      <c r="BA159" s="1080"/>
      <c r="BB159" s="1080"/>
      <c r="BC159" s="1080"/>
      <c r="BD159" s="1080"/>
      <c r="BE159" s="1080"/>
    </row>
    <row r="160" spans="26:57" x14ac:dyDescent="0.35">
      <c r="Z160" s="1080"/>
      <c r="AA160" s="1080"/>
      <c r="AB160" s="1081"/>
      <c r="AC160" s="1114"/>
      <c r="AD160" s="1107"/>
      <c r="AE160" s="1081"/>
      <c r="AF160" s="1081"/>
      <c r="AG160" s="1081"/>
      <c r="AH160" s="1081"/>
      <c r="AI160" s="1081"/>
      <c r="AJ160" s="1081"/>
      <c r="AK160" s="1081"/>
      <c r="AL160" s="1081"/>
      <c r="AM160" s="1081"/>
      <c r="AN160" s="1081"/>
      <c r="AO160" s="1080"/>
      <c r="AP160" s="1080"/>
      <c r="AQ160" s="1080"/>
      <c r="AR160" s="1080"/>
      <c r="AS160" s="1080"/>
      <c r="AT160" s="1080"/>
      <c r="AU160" s="1080"/>
      <c r="AV160" s="1080"/>
      <c r="AW160" s="1080"/>
      <c r="AX160" s="1080"/>
      <c r="AY160" s="1080"/>
      <c r="AZ160" s="1080"/>
      <c r="BA160" s="1080"/>
      <c r="BB160" s="1080"/>
      <c r="BC160" s="1080"/>
      <c r="BD160" s="1080"/>
      <c r="BE160" s="1080"/>
    </row>
    <row r="161" spans="26:57" x14ac:dyDescent="0.35">
      <c r="Z161" s="1080"/>
      <c r="AA161" s="1080"/>
      <c r="AB161" s="1081"/>
      <c r="AC161" s="1114"/>
      <c r="AD161" s="1107"/>
      <c r="AE161" s="1081"/>
      <c r="AF161" s="1081"/>
      <c r="AG161" s="1081"/>
      <c r="AH161" s="1081"/>
      <c r="AI161" s="1081"/>
      <c r="AJ161" s="1081"/>
      <c r="AK161" s="1081"/>
      <c r="AL161" s="1081"/>
      <c r="AM161" s="1081"/>
      <c r="AN161" s="1081"/>
      <c r="AO161" s="1080"/>
      <c r="AP161" s="1080"/>
      <c r="AQ161" s="1080"/>
      <c r="AR161" s="1080"/>
      <c r="AS161" s="1080"/>
      <c r="AT161" s="1080"/>
      <c r="AU161" s="1080"/>
      <c r="AV161" s="1080"/>
      <c r="AW161" s="1080"/>
      <c r="AX161" s="1080"/>
      <c r="AY161" s="1080"/>
      <c r="AZ161" s="1080"/>
      <c r="BA161" s="1080"/>
      <c r="BB161" s="1080"/>
      <c r="BC161" s="1080"/>
      <c r="BD161" s="1080"/>
      <c r="BE161" s="1080"/>
    </row>
    <row r="162" spans="26:57" x14ac:dyDescent="0.35">
      <c r="Z162" s="1080"/>
      <c r="AA162" s="1080"/>
      <c r="AB162" s="1081"/>
      <c r="AC162" s="1114"/>
      <c r="AD162" s="1107"/>
      <c r="AE162" s="1081"/>
      <c r="AF162" s="1081"/>
      <c r="AG162" s="1081"/>
      <c r="AH162" s="1081"/>
      <c r="AI162" s="1081"/>
      <c r="AJ162" s="1081"/>
      <c r="AK162" s="1081"/>
      <c r="AL162" s="1081"/>
      <c r="AM162" s="1081"/>
      <c r="AN162" s="1081"/>
      <c r="AO162" s="1080"/>
      <c r="AP162" s="1080"/>
      <c r="AQ162" s="1080"/>
      <c r="AR162" s="1080"/>
      <c r="AS162" s="1080"/>
      <c r="AT162" s="1080"/>
      <c r="AU162" s="1080"/>
      <c r="AV162" s="1080"/>
      <c r="AW162" s="1080"/>
      <c r="AX162" s="1080"/>
      <c r="AY162" s="1080"/>
      <c r="AZ162" s="1080"/>
      <c r="BA162" s="1080"/>
      <c r="BB162" s="1080"/>
      <c r="BC162" s="1080"/>
      <c r="BD162" s="1080"/>
      <c r="BE162" s="1080"/>
    </row>
    <row r="163" spans="26:57" x14ac:dyDescent="0.35">
      <c r="Z163" s="1080"/>
      <c r="AA163" s="1080"/>
      <c r="AB163" s="1081"/>
      <c r="AC163" s="1114"/>
      <c r="AD163" s="1107"/>
      <c r="AE163" s="1081"/>
      <c r="AF163" s="1081"/>
      <c r="AG163" s="1081"/>
      <c r="AH163" s="1081"/>
      <c r="AI163" s="1081"/>
      <c r="AJ163" s="1081"/>
      <c r="AK163" s="1081"/>
      <c r="AL163" s="1081"/>
      <c r="AM163" s="1081"/>
      <c r="AN163" s="1081"/>
      <c r="AO163" s="1080"/>
      <c r="AP163" s="1080"/>
      <c r="AQ163" s="1080"/>
      <c r="AR163" s="1080"/>
      <c r="AS163" s="1080"/>
      <c r="AT163" s="1080"/>
      <c r="AU163" s="1080"/>
      <c r="AV163" s="1080"/>
      <c r="AW163" s="1080"/>
      <c r="AX163" s="1080"/>
      <c r="AY163" s="1080"/>
      <c r="AZ163" s="1080"/>
      <c r="BA163" s="1080"/>
      <c r="BB163" s="1080"/>
      <c r="BC163" s="1080"/>
      <c r="BD163" s="1080"/>
      <c r="BE163" s="1080"/>
    </row>
    <row r="164" spans="26:57" x14ac:dyDescent="0.35">
      <c r="Z164" s="1080"/>
      <c r="AA164" s="1080"/>
      <c r="AB164" s="1081"/>
      <c r="AC164" s="1114"/>
      <c r="AD164" s="1107"/>
      <c r="AE164" s="1081"/>
      <c r="AF164" s="1081"/>
      <c r="AG164" s="1081"/>
      <c r="AH164" s="1081"/>
      <c r="AI164" s="1081"/>
      <c r="AJ164" s="1081"/>
      <c r="AK164" s="1081"/>
      <c r="AL164" s="1081"/>
      <c r="AM164" s="1081"/>
      <c r="AN164" s="1081"/>
      <c r="AO164" s="1080"/>
      <c r="AP164" s="1080"/>
      <c r="AQ164" s="1080"/>
      <c r="AR164" s="1080"/>
      <c r="AS164" s="1080"/>
      <c r="AT164" s="1080"/>
      <c r="AU164" s="1080"/>
      <c r="AV164" s="1080"/>
      <c r="AW164" s="1080"/>
      <c r="AX164" s="1080"/>
      <c r="AY164" s="1080"/>
      <c r="AZ164" s="1080"/>
      <c r="BA164" s="1080"/>
      <c r="BB164" s="1080"/>
      <c r="BC164" s="1080"/>
      <c r="BD164" s="1080"/>
      <c r="BE164" s="1080"/>
    </row>
    <row r="165" spans="26:57" x14ac:dyDescent="0.35">
      <c r="Z165" s="1080"/>
      <c r="AA165" s="1080"/>
      <c r="AB165" s="1081"/>
      <c r="AC165" s="1114"/>
      <c r="AD165" s="1107"/>
      <c r="AE165" s="1081"/>
      <c r="AF165" s="1081"/>
      <c r="AG165" s="1081"/>
      <c r="AH165" s="1081"/>
      <c r="AI165" s="1081"/>
      <c r="AJ165" s="1081"/>
      <c r="AK165" s="1081"/>
      <c r="AL165" s="1081"/>
      <c r="AM165" s="1081"/>
      <c r="AN165" s="1081"/>
      <c r="AO165" s="1080"/>
      <c r="AP165" s="1080"/>
      <c r="AQ165" s="1080"/>
      <c r="AR165" s="1080"/>
      <c r="AS165" s="1080"/>
      <c r="AT165" s="1080"/>
      <c r="AU165" s="1080"/>
      <c r="AV165" s="1080"/>
      <c r="AW165" s="1080"/>
      <c r="AX165" s="1080"/>
      <c r="AY165" s="1080"/>
      <c r="AZ165" s="1080"/>
      <c r="BA165" s="1080"/>
      <c r="BB165" s="1080"/>
      <c r="BC165" s="1080"/>
      <c r="BD165" s="1080"/>
      <c r="BE165" s="1080"/>
    </row>
    <row r="166" spans="26:57" x14ac:dyDescent="0.35">
      <c r="Z166" s="1080"/>
      <c r="AA166" s="1080"/>
      <c r="AB166" s="1081"/>
      <c r="AC166" s="1114"/>
      <c r="AD166" s="1107"/>
      <c r="AE166" s="1081"/>
      <c r="AF166" s="1081"/>
      <c r="AG166" s="1081"/>
      <c r="AH166" s="1081"/>
      <c r="AI166" s="1081"/>
      <c r="AJ166" s="1081"/>
      <c r="AK166" s="1081"/>
      <c r="AL166" s="1081"/>
      <c r="AM166" s="1081"/>
      <c r="AN166" s="1081"/>
      <c r="AO166" s="1080"/>
      <c r="AP166" s="1080"/>
      <c r="AQ166" s="1080"/>
      <c r="AR166" s="1080"/>
      <c r="AS166" s="1080"/>
      <c r="AT166" s="1080"/>
      <c r="AU166" s="1080"/>
      <c r="AV166" s="1080"/>
      <c r="AW166" s="1080"/>
      <c r="AX166" s="1080"/>
      <c r="AY166" s="1080"/>
      <c r="AZ166" s="1080"/>
      <c r="BA166" s="1080"/>
      <c r="BB166" s="1080"/>
      <c r="BC166" s="1080"/>
      <c r="BD166" s="1080"/>
      <c r="BE166" s="1080"/>
    </row>
    <row r="167" spans="26:57" x14ac:dyDescent="0.35">
      <c r="Z167" s="1080"/>
      <c r="AA167" s="1080"/>
      <c r="AB167" s="1081"/>
      <c r="AC167" s="1114"/>
      <c r="AD167" s="1107"/>
      <c r="AE167" s="1081"/>
      <c r="AF167" s="1081"/>
      <c r="AG167" s="1081"/>
      <c r="AH167" s="1081"/>
      <c r="AI167" s="1081"/>
      <c r="AJ167" s="1081"/>
      <c r="AK167" s="1081"/>
      <c r="AL167" s="1081"/>
      <c r="AM167" s="1081"/>
      <c r="AN167" s="1081"/>
      <c r="AO167" s="1080"/>
      <c r="AP167" s="1080"/>
      <c r="AQ167" s="1080"/>
      <c r="AR167" s="1080"/>
      <c r="AS167" s="1080"/>
      <c r="AT167" s="1080"/>
      <c r="AU167" s="1080"/>
      <c r="AV167" s="1080"/>
      <c r="AW167" s="1080"/>
      <c r="AX167" s="1080"/>
      <c r="AY167" s="1080"/>
      <c r="AZ167" s="1080"/>
      <c r="BA167" s="1080"/>
      <c r="BB167" s="1080"/>
      <c r="BC167" s="1080"/>
      <c r="BD167" s="1080"/>
      <c r="BE167" s="1080"/>
    </row>
    <row r="168" spans="26:57" x14ac:dyDescent="0.35">
      <c r="Z168" s="1080"/>
      <c r="AA168" s="1080"/>
      <c r="AB168" s="1081"/>
      <c r="AC168" s="1114"/>
      <c r="AD168" s="1107"/>
      <c r="AE168" s="1081"/>
      <c r="AF168" s="1081"/>
      <c r="AG168" s="1081"/>
      <c r="AH168" s="1081"/>
      <c r="AI168" s="1081"/>
      <c r="AJ168" s="1081"/>
      <c r="AK168" s="1081"/>
      <c r="AL168" s="1081"/>
      <c r="AM168" s="1081"/>
      <c r="AN168" s="1081"/>
      <c r="AO168" s="1080"/>
      <c r="AP168" s="1080"/>
      <c r="AQ168" s="1080"/>
      <c r="AR168" s="1080"/>
      <c r="AS168" s="1080"/>
      <c r="AT168" s="1080"/>
      <c r="AU168" s="1080"/>
      <c r="AV168" s="1080"/>
      <c r="AW168" s="1080"/>
      <c r="AX168" s="1080"/>
      <c r="AY168" s="1080"/>
      <c r="AZ168" s="1080"/>
      <c r="BA168" s="1080"/>
      <c r="BB168" s="1080"/>
      <c r="BC168" s="1080"/>
      <c r="BD168" s="1080"/>
      <c r="BE168" s="1080"/>
    </row>
    <row r="169" spans="26:57" x14ac:dyDescent="0.35">
      <c r="Z169" s="1080"/>
      <c r="AA169" s="1080"/>
      <c r="AB169" s="1081"/>
      <c r="AC169" s="1114"/>
      <c r="AD169" s="1107"/>
      <c r="AE169" s="1081"/>
      <c r="AF169" s="1081"/>
      <c r="AG169" s="1081"/>
      <c r="AH169" s="1081"/>
      <c r="AI169" s="1081"/>
      <c r="AJ169" s="1081"/>
      <c r="AK169" s="1081"/>
      <c r="AL169" s="1081"/>
      <c r="AM169" s="1081"/>
      <c r="AN169" s="1081"/>
      <c r="AO169" s="1080"/>
      <c r="AP169" s="1080"/>
      <c r="AQ169" s="1080"/>
      <c r="AR169" s="1080"/>
      <c r="AS169" s="1080"/>
      <c r="AT169" s="1080"/>
      <c r="AU169" s="1080"/>
      <c r="AV169" s="1080"/>
      <c r="AW169" s="1080"/>
      <c r="AX169" s="1080"/>
      <c r="AY169" s="1080"/>
      <c r="AZ169" s="1080"/>
      <c r="BA169" s="1080"/>
      <c r="BB169" s="1080"/>
      <c r="BC169" s="1080"/>
      <c r="BD169" s="1080"/>
      <c r="BE169" s="1080"/>
    </row>
    <row r="170" spans="26:57" x14ac:dyDescent="0.35">
      <c r="Z170" s="1080"/>
      <c r="AA170" s="1080"/>
      <c r="AB170" s="1081"/>
      <c r="AC170" s="1114"/>
      <c r="AD170" s="1107"/>
      <c r="AE170" s="1081"/>
      <c r="AF170" s="1081"/>
      <c r="AG170" s="1081"/>
      <c r="AH170" s="1081"/>
      <c r="AI170" s="1081"/>
      <c r="AJ170" s="1081"/>
      <c r="AK170" s="1081"/>
      <c r="AL170" s="1081"/>
      <c r="AM170" s="1081"/>
      <c r="AN170" s="1081"/>
      <c r="AO170" s="1080"/>
      <c r="AP170" s="1080"/>
      <c r="AQ170" s="1080"/>
      <c r="AR170" s="1080"/>
      <c r="AS170" s="1080"/>
      <c r="AT170" s="1080"/>
      <c r="AU170" s="1080"/>
      <c r="AV170" s="1080"/>
      <c r="AW170" s="1080"/>
      <c r="AX170" s="1080"/>
      <c r="AY170" s="1080"/>
      <c r="AZ170" s="1080"/>
      <c r="BA170" s="1080"/>
      <c r="BB170" s="1080"/>
      <c r="BC170" s="1080"/>
      <c r="BD170" s="1080"/>
      <c r="BE170" s="1080"/>
    </row>
    <row r="171" spans="26:57" x14ac:dyDescent="0.35">
      <c r="Z171" s="1080"/>
      <c r="AA171" s="1080"/>
      <c r="AB171" s="1081"/>
      <c r="AC171" s="1114"/>
      <c r="AD171" s="1107"/>
      <c r="AE171" s="1081"/>
      <c r="AF171" s="1081"/>
      <c r="AG171" s="1081"/>
      <c r="AH171" s="1081"/>
      <c r="AI171" s="1081"/>
      <c r="AJ171" s="1081"/>
      <c r="AK171" s="1081"/>
      <c r="AL171" s="1081"/>
      <c r="AM171" s="1081"/>
      <c r="AN171" s="1081"/>
      <c r="AO171" s="1080"/>
      <c r="AP171" s="1080"/>
      <c r="AQ171" s="1080"/>
      <c r="AR171" s="1080"/>
      <c r="AS171" s="1080"/>
      <c r="AT171" s="1080"/>
      <c r="AU171" s="1080"/>
      <c r="AV171" s="1080"/>
      <c r="AW171" s="1080"/>
      <c r="AX171" s="1080"/>
      <c r="AY171" s="1080"/>
      <c r="AZ171" s="1080"/>
      <c r="BA171" s="1080"/>
      <c r="BB171" s="1080"/>
      <c r="BC171" s="1080"/>
      <c r="BD171" s="1080"/>
      <c r="BE171" s="1080"/>
    </row>
    <row r="172" spans="26:57" x14ac:dyDescent="0.35">
      <c r="Z172" s="1080"/>
      <c r="AA172" s="1080"/>
      <c r="AB172" s="1081"/>
      <c r="AC172" s="1114"/>
      <c r="AD172" s="1107"/>
      <c r="AE172" s="1081"/>
      <c r="AF172" s="1081"/>
      <c r="AG172" s="1081"/>
      <c r="AH172" s="1081"/>
      <c r="AI172" s="1081"/>
      <c r="AJ172" s="1081"/>
      <c r="AK172" s="1081"/>
      <c r="AL172" s="1081"/>
      <c r="AM172" s="1081"/>
      <c r="AN172" s="1081"/>
      <c r="AO172" s="1080"/>
      <c r="AP172" s="1080"/>
      <c r="AQ172" s="1080"/>
      <c r="AR172" s="1080"/>
      <c r="AS172" s="1080"/>
      <c r="AT172" s="1080"/>
      <c r="AU172" s="1080"/>
      <c r="AV172" s="1080"/>
      <c r="AW172" s="1080"/>
      <c r="AX172" s="1080"/>
      <c r="AY172" s="1080"/>
      <c r="AZ172" s="1080"/>
      <c r="BA172" s="1080"/>
      <c r="BB172" s="1080"/>
      <c r="BC172" s="1080"/>
      <c r="BD172" s="1080"/>
      <c r="BE172" s="1080"/>
    </row>
    <row r="173" spans="26:57" x14ac:dyDescent="0.35">
      <c r="Z173" s="1080"/>
      <c r="AA173" s="1080"/>
      <c r="AB173" s="1081"/>
      <c r="AC173" s="1114"/>
      <c r="AD173" s="1107"/>
      <c r="AE173" s="1081"/>
      <c r="AF173" s="1081"/>
      <c r="AG173" s="1081"/>
      <c r="AH173" s="1081"/>
      <c r="AI173" s="1081"/>
      <c r="AJ173" s="1081"/>
      <c r="AK173" s="1081"/>
      <c r="AL173" s="1081"/>
      <c r="AM173" s="1081"/>
      <c r="AN173" s="1081"/>
      <c r="AO173" s="1080"/>
      <c r="AP173" s="1080"/>
      <c r="AQ173" s="1080"/>
      <c r="AR173" s="1080"/>
      <c r="AS173" s="1080"/>
      <c r="AT173" s="1080"/>
      <c r="AU173" s="1080"/>
      <c r="AV173" s="1080"/>
      <c r="AW173" s="1080"/>
      <c r="AX173" s="1080"/>
      <c r="AY173" s="1080"/>
      <c r="AZ173" s="1080"/>
      <c r="BA173" s="1080"/>
      <c r="BB173" s="1080"/>
      <c r="BC173" s="1080"/>
      <c r="BD173" s="1080"/>
      <c r="BE173" s="1080"/>
    </row>
    <row r="174" spans="26:57" x14ac:dyDescent="0.35">
      <c r="Z174" s="1080"/>
      <c r="AA174" s="1080"/>
      <c r="AB174" s="1081"/>
      <c r="AC174" s="1114"/>
      <c r="AD174" s="1107"/>
      <c r="AE174" s="1081"/>
      <c r="AF174" s="1081"/>
      <c r="AG174" s="1081"/>
      <c r="AH174" s="1081"/>
      <c r="AI174" s="1081"/>
      <c r="AJ174" s="1081"/>
      <c r="AK174" s="1081"/>
      <c r="AL174" s="1081"/>
      <c r="AM174" s="1081"/>
      <c r="AN174" s="1081"/>
      <c r="AO174" s="1080"/>
      <c r="AP174" s="1080"/>
      <c r="AQ174" s="1080"/>
      <c r="AR174" s="1080"/>
      <c r="AS174" s="1080"/>
      <c r="AT174" s="1080"/>
      <c r="AU174" s="1080"/>
      <c r="AV174" s="1080"/>
      <c r="AW174" s="1080"/>
      <c r="AX174" s="1080"/>
      <c r="AY174" s="1080"/>
      <c r="AZ174" s="1080"/>
      <c r="BA174" s="1080"/>
      <c r="BB174" s="1080"/>
      <c r="BC174" s="1080"/>
      <c r="BD174" s="1080"/>
      <c r="BE174" s="1080"/>
    </row>
    <row r="175" spans="26:57" x14ac:dyDescent="0.35">
      <c r="Z175" s="1080"/>
      <c r="AA175" s="1080"/>
      <c r="AB175" s="1081"/>
      <c r="AC175" s="1114"/>
      <c r="AD175" s="1107"/>
      <c r="AE175" s="1081"/>
      <c r="AF175" s="1081"/>
      <c r="AG175" s="1081"/>
      <c r="AH175" s="1081"/>
      <c r="AI175" s="1081"/>
      <c r="AJ175" s="1081"/>
      <c r="AK175" s="1081"/>
      <c r="AL175" s="1081"/>
      <c r="AM175" s="1081"/>
      <c r="AN175" s="1081"/>
      <c r="AO175" s="1080"/>
      <c r="AP175" s="1080"/>
      <c r="AQ175" s="1080"/>
      <c r="AR175" s="1080"/>
      <c r="AS175" s="1080"/>
      <c r="AT175" s="1080"/>
      <c r="AU175" s="1080"/>
      <c r="AV175" s="1080"/>
      <c r="AW175" s="1080"/>
      <c r="AX175" s="1080"/>
      <c r="AY175" s="1080"/>
      <c r="AZ175" s="1080"/>
      <c r="BA175" s="1080"/>
      <c r="BB175" s="1080"/>
      <c r="BC175" s="1080"/>
      <c r="BD175" s="1080"/>
      <c r="BE175" s="1080"/>
    </row>
    <row r="176" spans="26:57" x14ac:dyDescent="0.35">
      <c r="Z176" s="1080"/>
      <c r="AA176" s="1080"/>
      <c r="AB176" s="1081"/>
      <c r="AC176" s="1114"/>
      <c r="AD176" s="1107"/>
      <c r="AE176" s="1081"/>
      <c r="AF176" s="1081"/>
      <c r="AG176" s="1081"/>
      <c r="AH176" s="1081"/>
      <c r="AI176" s="1081"/>
      <c r="AJ176" s="1081"/>
      <c r="AK176" s="1081"/>
      <c r="AL176" s="1081"/>
      <c r="AM176" s="1081"/>
      <c r="AN176" s="1081"/>
      <c r="AO176" s="1080"/>
      <c r="AP176" s="1080"/>
      <c r="AQ176" s="1080"/>
      <c r="AR176" s="1080"/>
      <c r="AS176" s="1080"/>
      <c r="AT176" s="1080"/>
      <c r="AU176" s="1080"/>
      <c r="AV176" s="1080"/>
      <c r="AW176" s="1080"/>
      <c r="AX176" s="1080"/>
      <c r="AY176" s="1080"/>
      <c r="AZ176" s="1080"/>
      <c r="BA176" s="1080"/>
      <c r="BB176" s="1080"/>
      <c r="BC176" s="1080"/>
      <c r="BD176" s="1080"/>
      <c r="BE176" s="1080"/>
    </row>
    <row r="177" spans="26:57" x14ac:dyDescent="0.35">
      <c r="Z177" s="1080"/>
      <c r="AA177" s="1080"/>
      <c r="AB177" s="1081"/>
      <c r="AC177" s="1114"/>
      <c r="AD177" s="1107"/>
      <c r="AE177" s="1081"/>
      <c r="AF177" s="1081"/>
      <c r="AG177" s="1081"/>
      <c r="AH177" s="1081"/>
      <c r="AI177" s="1081"/>
      <c r="AJ177" s="1081"/>
      <c r="AK177" s="1081"/>
      <c r="AL177" s="1081"/>
      <c r="AM177" s="1081"/>
      <c r="AN177" s="1081"/>
      <c r="AO177" s="1080"/>
      <c r="AP177" s="1080"/>
      <c r="AQ177" s="1080"/>
      <c r="AR177" s="1080"/>
      <c r="AS177" s="1080"/>
      <c r="AT177" s="1080"/>
      <c r="AU177" s="1080"/>
      <c r="AV177" s="1080"/>
      <c r="AW177" s="1080"/>
      <c r="AX177" s="1080"/>
      <c r="AY177" s="1080"/>
      <c r="AZ177" s="1080"/>
      <c r="BA177" s="1080"/>
      <c r="BB177" s="1080"/>
      <c r="BC177" s="1080"/>
      <c r="BD177" s="1080"/>
      <c r="BE177" s="1080"/>
    </row>
    <row r="178" spans="26:57" x14ac:dyDescent="0.35">
      <c r="Z178" s="1080"/>
      <c r="AA178" s="1080"/>
      <c r="AB178" s="1081"/>
      <c r="AC178" s="1114"/>
      <c r="AD178" s="1107"/>
      <c r="AE178" s="1081"/>
      <c r="AF178" s="1081"/>
      <c r="AG178" s="1081"/>
      <c r="AH178" s="1081"/>
      <c r="AI178" s="1081"/>
      <c r="AJ178" s="1081"/>
      <c r="AK178" s="1081"/>
      <c r="AL178" s="1081"/>
      <c r="AM178" s="1081"/>
      <c r="AN178" s="1081"/>
      <c r="AO178" s="1080"/>
      <c r="AP178" s="1080"/>
      <c r="AQ178" s="1080"/>
      <c r="AR178" s="1080"/>
      <c r="AS178" s="1080"/>
      <c r="AT178" s="1080"/>
      <c r="AU178" s="1080"/>
      <c r="AV178" s="1080"/>
      <c r="AW178" s="1080"/>
      <c r="AX178" s="1080"/>
      <c r="AY178" s="1080"/>
      <c r="AZ178" s="1080"/>
      <c r="BA178" s="1080"/>
      <c r="BB178" s="1080"/>
      <c r="BC178" s="1080"/>
      <c r="BD178" s="1080"/>
      <c r="BE178" s="1080"/>
    </row>
    <row r="179" spans="26:57" x14ac:dyDescent="0.35">
      <c r="Z179" s="1080"/>
      <c r="AA179" s="1080"/>
      <c r="AB179" s="1081"/>
      <c r="AC179" s="1114"/>
      <c r="AD179" s="1107"/>
      <c r="AE179" s="1081"/>
      <c r="AF179" s="1081"/>
      <c r="AG179" s="1081"/>
      <c r="AH179" s="1081"/>
      <c r="AI179" s="1081"/>
      <c r="AJ179" s="1081"/>
      <c r="AK179" s="1081"/>
      <c r="AL179" s="1081"/>
      <c r="AM179" s="1081"/>
      <c r="AN179" s="1081"/>
      <c r="AO179" s="1080"/>
      <c r="AP179" s="1080"/>
      <c r="AQ179" s="1080"/>
      <c r="AR179" s="1080"/>
      <c r="AS179" s="1080"/>
      <c r="AT179" s="1080"/>
      <c r="AU179" s="1080"/>
      <c r="AV179" s="1080"/>
      <c r="AW179" s="1080"/>
      <c r="AX179" s="1080"/>
      <c r="AY179" s="1080"/>
      <c r="AZ179" s="1080"/>
      <c r="BA179" s="1080"/>
      <c r="BB179" s="1080"/>
      <c r="BC179" s="1080"/>
      <c r="BD179" s="1080"/>
      <c r="BE179" s="1080"/>
    </row>
    <row r="180" spans="26:57" x14ac:dyDescent="0.35">
      <c r="Z180" s="1080"/>
      <c r="AA180" s="1080"/>
      <c r="AB180" s="1081"/>
      <c r="AC180" s="1114"/>
      <c r="AD180" s="1107"/>
      <c r="AE180" s="1081"/>
      <c r="AF180" s="1081"/>
      <c r="AG180" s="1081"/>
      <c r="AH180" s="1081"/>
      <c r="AI180" s="1081"/>
      <c r="AJ180" s="1081"/>
      <c r="AK180" s="1081"/>
      <c r="AL180" s="1081"/>
      <c r="AM180" s="1081"/>
      <c r="AN180" s="1081"/>
      <c r="AO180" s="1080"/>
      <c r="AP180" s="1080"/>
      <c r="AQ180" s="1080"/>
      <c r="AR180" s="1080"/>
      <c r="AS180" s="1080"/>
      <c r="AT180" s="1080"/>
      <c r="AU180" s="1080"/>
      <c r="AV180" s="1080"/>
      <c r="AW180" s="1080"/>
      <c r="AX180" s="1080"/>
      <c r="AY180" s="1080"/>
      <c r="AZ180" s="1080"/>
      <c r="BA180" s="1080"/>
      <c r="BB180" s="1080"/>
      <c r="BC180" s="1080"/>
      <c r="BD180" s="1080"/>
      <c r="BE180" s="1080"/>
    </row>
    <row r="181" spans="26:57" x14ac:dyDescent="0.35">
      <c r="Z181" s="1080"/>
      <c r="AA181" s="1080"/>
      <c r="AB181" s="1081"/>
      <c r="AC181" s="1114"/>
      <c r="AD181" s="1107"/>
      <c r="AE181" s="1081"/>
      <c r="AF181" s="1081"/>
      <c r="AG181" s="1081"/>
      <c r="AH181" s="1081"/>
      <c r="AI181" s="1081"/>
      <c r="AJ181" s="1081"/>
      <c r="AK181" s="1081"/>
      <c r="AL181" s="1081"/>
      <c r="AM181" s="1081"/>
      <c r="AN181" s="1081"/>
      <c r="AO181" s="1080"/>
      <c r="AP181" s="1080"/>
      <c r="AQ181" s="1080"/>
      <c r="AR181" s="1080"/>
      <c r="AS181" s="1080"/>
      <c r="AT181" s="1080"/>
      <c r="AU181" s="1080"/>
      <c r="AV181" s="1080"/>
      <c r="AW181" s="1080"/>
      <c r="AX181" s="1080"/>
      <c r="AY181" s="1080"/>
      <c r="AZ181" s="1080"/>
      <c r="BA181" s="1080"/>
      <c r="BB181" s="1080"/>
      <c r="BC181" s="1080"/>
      <c r="BD181" s="1080"/>
      <c r="BE181" s="1080"/>
    </row>
    <row r="182" spans="26:57" x14ac:dyDescent="0.35">
      <c r="Z182" s="1080"/>
      <c r="AA182" s="1080"/>
      <c r="AB182" s="1081"/>
      <c r="AC182" s="1114"/>
      <c r="AD182" s="1107"/>
      <c r="AE182" s="1081"/>
      <c r="AF182" s="1081"/>
      <c r="AG182" s="1081"/>
      <c r="AH182" s="1081"/>
      <c r="AI182" s="1081"/>
      <c r="AJ182" s="1081"/>
      <c r="AK182" s="1081"/>
      <c r="AL182" s="1081"/>
      <c r="AM182" s="1081"/>
      <c r="AN182" s="1081"/>
      <c r="AO182" s="1080"/>
      <c r="AP182" s="1080"/>
      <c r="AQ182" s="1080"/>
      <c r="AR182" s="1080"/>
      <c r="AS182" s="1080"/>
      <c r="AT182" s="1080"/>
      <c r="AU182" s="1080"/>
      <c r="AV182" s="1080"/>
      <c r="AW182" s="1080"/>
      <c r="AX182" s="1080"/>
      <c r="AY182" s="1080"/>
      <c r="AZ182" s="1080"/>
      <c r="BA182" s="1080"/>
      <c r="BB182" s="1080"/>
      <c r="BC182" s="1080"/>
      <c r="BD182" s="1080"/>
      <c r="BE182" s="1080"/>
    </row>
    <row r="183" spans="26:57" x14ac:dyDescent="0.35">
      <c r="Z183" s="1080"/>
      <c r="AA183" s="1080"/>
      <c r="AB183" s="1081"/>
      <c r="AC183" s="1114"/>
      <c r="AD183" s="1107"/>
      <c r="AE183" s="1081"/>
      <c r="AF183" s="1081"/>
      <c r="AG183" s="1081"/>
      <c r="AH183" s="1081"/>
      <c r="AI183" s="1081"/>
      <c r="AJ183" s="1081"/>
      <c r="AK183" s="1081"/>
      <c r="AL183" s="1081"/>
      <c r="AM183" s="1081"/>
      <c r="AN183" s="1081"/>
      <c r="AO183" s="1080"/>
      <c r="AP183" s="1080"/>
      <c r="AQ183" s="1080"/>
      <c r="AR183" s="1080"/>
      <c r="AS183" s="1080"/>
      <c r="AT183" s="1080"/>
      <c r="AU183" s="1080"/>
      <c r="AV183" s="1080"/>
      <c r="AW183" s="1080"/>
      <c r="AX183" s="1080"/>
      <c r="AY183" s="1080"/>
      <c r="AZ183" s="1080"/>
      <c r="BA183" s="1080"/>
      <c r="BB183" s="1080"/>
      <c r="BC183" s="1080"/>
      <c r="BD183" s="1080"/>
      <c r="BE183" s="1080"/>
    </row>
    <row r="184" spans="26:57" x14ac:dyDescent="0.35">
      <c r="Z184" s="1080"/>
      <c r="AA184" s="1080"/>
      <c r="AB184" s="1081"/>
      <c r="AC184" s="1114"/>
      <c r="AD184" s="1107"/>
      <c r="AE184" s="1081"/>
      <c r="AF184" s="1081"/>
      <c r="AG184" s="1081"/>
      <c r="AH184" s="1081"/>
      <c r="AI184" s="1081"/>
      <c r="AJ184" s="1081"/>
      <c r="AK184" s="1081"/>
      <c r="AL184" s="1081"/>
      <c r="AM184" s="1081"/>
      <c r="AN184" s="1081"/>
      <c r="AO184" s="1080"/>
      <c r="AP184" s="1080"/>
      <c r="AQ184" s="1080"/>
      <c r="AR184" s="1080"/>
      <c r="AS184" s="1080"/>
      <c r="AT184" s="1080"/>
      <c r="AU184" s="1080"/>
      <c r="AV184" s="1080"/>
      <c r="AW184" s="1080"/>
      <c r="AX184" s="1080"/>
      <c r="AY184" s="1080"/>
      <c r="AZ184" s="1080"/>
      <c r="BA184" s="1080"/>
      <c r="BB184" s="1080"/>
      <c r="BC184" s="1080"/>
      <c r="BD184" s="1080"/>
      <c r="BE184" s="1080"/>
    </row>
    <row r="185" spans="26:57" x14ac:dyDescent="0.35">
      <c r="Z185" s="1080"/>
      <c r="AA185" s="1080"/>
      <c r="AB185" s="1081"/>
      <c r="AC185" s="1114"/>
      <c r="AD185" s="1107"/>
      <c r="AE185" s="1081"/>
      <c r="AF185" s="1081"/>
      <c r="AG185" s="1081"/>
      <c r="AH185" s="1081"/>
      <c r="AI185" s="1081"/>
      <c r="AJ185" s="1081"/>
      <c r="AK185" s="1081"/>
      <c r="AL185" s="1081"/>
      <c r="AM185" s="1081"/>
      <c r="AN185" s="1081"/>
      <c r="AO185" s="1080"/>
      <c r="AP185" s="1080"/>
      <c r="AQ185" s="1080"/>
      <c r="AR185" s="1080"/>
      <c r="AS185" s="1080"/>
      <c r="AT185" s="1080"/>
      <c r="AU185" s="1080"/>
      <c r="AV185" s="1080"/>
      <c r="AW185" s="1080"/>
      <c r="AX185" s="1080"/>
      <c r="AY185" s="1080"/>
      <c r="AZ185" s="1080"/>
      <c r="BA185" s="1080"/>
      <c r="BB185" s="1080"/>
      <c r="BC185" s="1080"/>
      <c r="BD185" s="1080"/>
      <c r="BE185" s="1080"/>
    </row>
    <row r="186" spans="26:57" x14ac:dyDescent="0.35">
      <c r="Z186" s="1080"/>
      <c r="AA186" s="1080"/>
      <c r="AB186" s="1081"/>
      <c r="AC186" s="1114"/>
      <c r="AD186" s="1107"/>
      <c r="AE186" s="1081"/>
      <c r="AF186" s="1081"/>
      <c r="AG186" s="1081"/>
      <c r="AH186" s="1081"/>
      <c r="AI186" s="1081"/>
      <c r="AJ186" s="1081"/>
      <c r="AK186" s="1081"/>
      <c r="AL186" s="1081"/>
      <c r="AM186" s="1081"/>
      <c r="AN186" s="1081"/>
      <c r="AO186" s="1080"/>
      <c r="AP186" s="1080"/>
      <c r="AQ186" s="1080"/>
      <c r="AR186" s="1080"/>
      <c r="AS186" s="1080"/>
      <c r="AT186" s="1080"/>
      <c r="AU186" s="1080"/>
      <c r="AV186" s="1080"/>
      <c r="AW186" s="1080"/>
      <c r="AX186" s="1080"/>
      <c r="AY186" s="1080"/>
      <c r="AZ186" s="1080"/>
      <c r="BA186" s="1080"/>
      <c r="BB186" s="1080"/>
      <c r="BC186" s="1080"/>
      <c r="BD186" s="1080"/>
      <c r="BE186" s="1080"/>
    </row>
    <row r="187" spans="26:57" x14ac:dyDescent="0.35">
      <c r="Z187" s="1080"/>
      <c r="AA187" s="1080"/>
      <c r="AB187" s="1081"/>
      <c r="AC187" s="1114"/>
      <c r="AD187" s="1107"/>
      <c r="AE187" s="1081"/>
      <c r="AF187" s="1081"/>
      <c r="AG187" s="1081"/>
      <c r="AH187" s="1081"/>
      <c r="AI187" s="1081"/>
      <c r="AJ187" s="1081"/>
      <c r="AK187" s="1081"/>
      <c r="AL187" s="1081"/>
      <c r="AM187" s="1081"/>
      <c r="AN187" s="1081"/>
      <c r="AO187" s="1080"/>
      <c r="AP187" s="1080"/>
      <c r="AQ187" s="1080"/>
      <c r="AR187" s="1080"/>
      <c r="AS187" s="1080"/>
      <c r="AT187" s="1080"/>
      <c r="AU187" s="1080"/>
      <c r="AV187" s="1080"/>
      <c r="AW187" s="1080"/>
      <c r="AX187" s="1080"/>
      <c r="AY187" s="1080"/>
      <c r="AZ187" s="1080"/>
      <c r="BA187" s="1080"/>
      <c r="BB187" s="1080"/>
      <c r="BC187" s="1080"/>
      <c r="BD187" s="1080"/>
      <c r="BE187" s="1080"/>
    </row>
    <row r="188" spans="26:57" x14ac:dyDescent="0.35">
      <c r="Z188" s="1080"/>
      <c r="AA188" s="1080"/>
      <c r="AB188" s="1081"/>
      <c r="AC188" s="1114"/>
      <c r="AD188" s="1107"/>
      <c r="AE188" s="1081"/>
      <c r="AF188" s="1081"/>
      <c r="AG188" s="1081"/>
      <c r="AH188" s="1081"/>
      <c r="AI188" s="1081"/>
      <c r="AJ188" s="1081"/>
      <c r="AK188" s="1081"/>
      <c r="AL188" s="1081"/>
      <c r="AM188" s="1081"/>
      <c r="AN188" s="1081"/>
      <c r="AO188" s="1080"/>
      <c r="AP188" s="1080"/>
      <c r="AQ188" s="1080"/>
      <c r="AR188" s="1080"/>
      <c r="AS188" s="1080"/>
      <c r="AT188" s="1080"/>
      <c r="AU188" s="1080"/>
      <c r="AV188" s="1080"/>
      <c r="AW188" s="1080"/>
      <c r="AX188" s="1080"/>
      <c r="AY188" s="1080"/>
      <c r="AZ188" s="1080"/>
      <c r="BA188" s="1080"/>
      <c r="BB188" s="1080"/>
      <c r="BC188" s="1080"/>
      <c r="BD188" s="1080"/>
      <c r="BE188" s="1080"/>
    </row>
    <row r="189" spans="26:57" x14ac:dyDescent="0.35">
      <c r="Z189" s="1080"/>
      <c r="AA189" s="1080"/>
      <c r="AB189" s="1081"/>
      <c r="AC189" s="1114"/>
      <c r="AD189" s="1107"/>
      <c r="AE189" s="1081"/>
      <c r="AF189" s="1081"/>
      <c r="AG189" s="1081"/>
      <c r="AH189" s="1081"/>
      <c r="AI189" s="1081"/>
      <c r="AJ189" s="1081"/>
      <c r="AK189" s="1081"/>
      <c r="AL189" s="1081"/>
      <c r="AM189" s="1081"/>
      <c r="AN189" s="1081"/>
      <c r="AO189" s="1080"/>
      <c r="AP189" s="1080"/>
      <c r="AQ189" s="1080"/>
      <c r="AR189" s="1080"/>
      <c r="AS189" s="1080"/>
      <c r="AT189" s="1080"/>
      <c r="AU189" s="1080"/>
      <c r="AV189" s="1080"/>
      <c r="AW189" s="1080"/>
      <c r="AX189" s="1080"/>
      <c r="AY189" s="1080"/>
      <c r="AZ189" s="1080"/>
      <c r="BA189" s="1080"/>
      <c r="BB189" s="1080"/>
      <c r="BC189" s="1080"/>
      <c r="BD189" s="1080"/>
      <c r="BE189" s="1080"/>
    </row>
    <row r="190" spans="26:57" x14ac:dyDescent="0.35">
      <c r="Z190" s="1080"/>
      <c r="AA190" s="1080"/>
      <c r="AB190" s="1081"/>
      <c r="AC190" s="1114"/>
      <c r="AD190" s="1107"/>
      <c r="AE190" s="1081"/>
      <c r="AF190" s="1081"/>
      <c r="AG190" s="1081"/>
      <c r="AH190" s="1081"/>
      <c r="AI190" s="1081"/>
      <c r="AJ190" s="1081"/>
      <c r="AK190" s="1081"/>
      <c r="AL190" s="1081"/>
      <c r="AM190" s="1081"/>
      <c r="AN190" s="1081"/>
      <c r="AO190" s="1080"/>
      <c r="AP190" s="1080"/>
      <c r="AQ190" s="1080"/>
      <c r="AR190" s="1080"/>
      <c r="AS190" s="1080"/>
      <c r="AT190" s="1080"/>
      <c r="AU190" s="1080"/>
      <c r="AV190" s="1080"/>
      <c r="AW190" s="1080"/>
      <c r="AX190" s="1080"/>
      <c r="AY190" s="1080"/>
      <c r="AZ190" s="1080"/>
      <c r="BA190" s="1080"/>
      <c r="BB190" s="1080"/>
      <c r="BC190" s="1080"/>
      <c r="BD190" s="1080"/>
      <c r="BE190" s="1080"/>
    </row>
    <row r="191" spans="26:57" x14ac:dyDescent="0.35">
      <c r="Z191" s="1080"/>
      <c r="AA191" s="1080"/>
      <c r="AB191" s="1081"/>
      <c r="AC191" s="1114"/>
      <c r="AD191" s="1107"/>
      <c r="AE191" s="1081"/>
      <c r="AF191" s="1081"/>
      <c r="AG191" s="1081"/>
      <c r="AH191" s="1081"/>
      <c r="AI191" s="1081"/>
      <c r="AJ191" s="1081"/>
      <c r="AK191" s="1081"/>
      <c r="AL191" s="1081"/>
      <c r="AM191" s="1081"/>
      <c r="AN191" s="1081"/>
      <c r="AO191" s="1080"/>
      <c r="AP191" s="1080"/>
      <c r="AQ191" s="1080"/>
      <c r="AR191" s="1080"/>
      <c r="AS191" s="1080"/>
      <c r="AT191" s="1080"/>
      <c r="AU191" s="1080"/>
      <c r="AV191" s="1080"/>
      <c r="AW191" s="1080"/>
      <c r="AX191" s="1080"/>
      <c r="AY191" s="1080"/>
      <c r="AZ191" s="1080"/>
      <c r="BA191" s="1080"/>
      <c r="BB191" s="1080"/>
      <c r="BC191" s="1080"/>
      <c r="BD191" s="1080"/>
      <c r="BE191" s="1080"/>
    </row>
    <row r="192" spans="26:57" x14ac:dyDescent="0.35">
      <c r="Z192" s="1080"/>
      <c r="AA192" s="1080"/>
      <c r="AB192" s="1081"/>
      <c r="AC192" s="1114"/>
      <c r="AD192" s="1107"/>
      <c r="AE192" s="1081"/>
      <c r="AF192" s="1081"/>
      <c r="AG192" s="1081"/>
      <c r="AH192" s="1081"/>
      <c r="AI192" s="1081"/>
      <c r="AJ192" s="1081"/>
      <c r="AK192" s="1081"/>
      <c r="AL192" s="1081"/>
      <c r="AM192" s="1081"/>
      <c r="AN192" s="1081"/>
      <c r="AO192" s="1080"/>
      <c r="AP192" s="1080"/>
      <c r="AQ192" s="1080"/>
      <c r="AR192" s="1080"/>
      <c r="AS192" s="1080"/>
      <c r="AT192" s="1080"/>
      <c r="AU192" s="1080"/>
      <c r="AV192" s="1080"/>
      <c r="AW192" s="1080"/>
      <c r="AX192" s="1080"/>
      <c r="AY192" s="1080"/>
      <c r="AZ192" s="1080"/>
      <c r="BA192" s="1080"/>
      <c r="BB192" s="1080"/>
      <c r="BC192" s="1080"/>
      <c r="BD192" s="1080"/>
      <c r="BE192" s="1080"/>
    </row>
    <row r="193" spans="26:57" x14ac:dyDescent="0.35">
      <c r="Z193" s="1080"/>
      <c r="AA193" s="1080"/>
      <c r="AB193" s="1081"/>
      <c r="AC193" s="1114"/>
      <c r="AD193" s="1107"/>
      <c r="AE193" s="1081"/>
      <c r="AF193" s="1081"/>
      <c r="AG193" s="1081"/>
      <c r="AH193" s="1081"/>
      <c r="AI193" s="1081"/>
      <c r="AJ193" s="1081"/>
      <c r="AK193" s="1081"/>
      <c r="AL193" s="1081"/>
      <c r="AM193" s="1081"/>
      <c r="AN193" s="1081"/>
      <c r="AO193" s="1080"/>
      <c r="AP193" s="1080"/>
      <c r="AQ193" s="1080"/>
      <c r="AR193" s="1080"/>
      <c r="AS193" s="1080"/>
      <c r="AT193" s="1080"/>
      <c r="AU193" s="1080"/>
      <c r="AV193" s="1080"/>
      <c r="AW193" s="1080"/>
      <c r="AX193" s="1080"/>
      <c r="AY193" s="1080"/>
      <c r="AZ193" s="1080"/>
      <c r="BA193" s="1080"/>
      <c r="BB193" s="1080"/>
      <c r="BC193" s="1080"/>
      <c r="BD193" s="1080"/>
      <c r="BE193" s="1080"/>
    </row>
    <row r="194" spans="26:57" x14ac:dyDescent="0.35">
      <c r="Z194" s="1080"/>
      <c r="AA194" s="1080"/>
      <c r="AB194" s="1081"/>
      <c r="AC194" s="1114"/>
      <c r="AD194" s="1107"/>
      <c r="AE194" s="1081"/>
      <c r="AF194" s="1081"/>
      <c r="AG194" s="1081"/>
      <c r="AH194" s="1081"/>
      <c r="AI194" s="1081"/>
      <c r="AJ194" s="1081"/>
      <c r="AK194" s="1081"/>
      <c r="AL194" s="1081"/>
      <c r="AM194" s="1081"/>
      <c r="AN194" s="1081"/>
      <c r="AO194" s="1080"/>
      <c r="AP194" s="1080"/>
      <c r="AQ194" s="1080"/>
      <c r="AR194" s="1080"/>
      <c r="AS194" s="1080"/>
      <c r="AT194" s="1080"/>
      <c r="AU194" s="1080"/>
      <c r="AV194" s="1080"/>
      <c r="AW194" s="1080"/>
      <c r="AX194" s="1080"/>
      <c r="AY194" s="1080"/>
      <c r="AZ194" s="1080"/>
      <c r="BA194" s="1080"/>
      <c r="BB194" s="1080"/>
      <c r="BC194" s="1080"/>
      <c r="BD194" s="1080"/>
      <c r="BE194" s="1080"/>
    </row>
    <row r="195" spans="26:57" x14ac:dyDescent="0.35">
      <c r="Z195" s="1080"/>
      <c r="AA195" s="1080"/>
      <c r="AB195" s="1081"/>
      <c r="AC195" s="1114"/>
      <c r="AD195" s="1107"/>
      <c r="AE195" s="1081"/>
      <c r="AF195" s="1081"/>
      <c r="AG195" s="1081"/>
      <c r="AH195" s="1081"/>
      <c r="AI195" s="1081"/>
      <c r="AJ195" s="1081"/>
      <c r="AK195" s="1081"/>
      <c r="AL195" s="1081"/>
      <c r="AM195" s="1081"/>
      <c r="AN195" s="1081"/>
      <c r="AO195" s="1080"/>
      <c r="AP195" s="1080"/>
      <c r="AQ195" s="1080"/>
      <c r="AR195" s="1080"/>
      <c r="AS195" s="1080"/>
      <c r="AT195" s="1080"/>
      <c r="AU195" s="1080"/>
      <c r="AV195" s="1080"/>
      <c r="AW195" s="1080"/>
      <c r="AX195" s="1080"/>
      <c r="AY195" s="1080"/>
      <c r="AZ195" s="1080"/>
      <c r="BA195" s="1080"/>
      <c r="BB195" s="1080"/>
      <c r="BC195" s="1080"/>
      <c r="BD195" s="1080"/>
      <c r="BE195" s="1080"/>
    </row>
    <row r="196" spans="26:57" x14ac:dyDescent="0.35">
      <c r="Z196" s="1080"/>
      <c r="AA196" s="1080"/>
      <c r="AB196" s="1081"/>
      <c r="AC196" s="1114"/>
      <c r="AD196" s="1107"/>
      <c r="AE196" s="1081"/>
      <c r="AF196" s="1081"/>
      <c r="AG196" s="1081"/>
      <c r="AH196" s="1081"/>
      <c r="AI196" s="1081"/>
      <c r="AJ196" s="1081"/>
      <c r="AK196" s="1081"/>
      <c r="AL196" s="1081"/>
      <c r="AM196" s="1081"/>
      <c r="AN196" s="1081"/>
      <c r="AO196" s="1080"/>
      <c r="AP196" s="1080"/>
      <c r="AQ196" s="1080"/>
      <c r="AR196" s="1080"/>
      <c r="AS196" s="1080"/>
      <c r="AT196" s="1080"/>
      <c r="AU196" s="1080"/>
      <c r="AV196" s="1080"/>
      <c r="AW196" s="1080"/>
      <c r="AX196" s="1080"/>
      <c r="AY196" s="1080"/>
      <c r="AZ196" s="1080"/>
      <c r="BA196" s="1080"/>
      <c r="BB196" s="1080"/>
      <c r="BC196" s="1080"/>
      <c r="BD196" s="1080"/>
      <c r="BE196" s="1080"/>
    </row>
  </sheetData>
  <sheetProtection sheet="1" objects="1" scenarios="1"/>
  <mergeCells count="14">
    <mergeCell ref="AB70:AD70"/>
    <mergeCell ref="AB42:AC42"/>
    <mergeCell ref="AB43:AC43"/>
    <mergeCell ref="AB6:AD6"/>
    <mergeCell ref="AB7:AD7"/>
    <mergeCell ref="AB17:AC17"/>
    <mergeCell ref="AB95:AC95"/>
    <mergeCell ref="AB100:AC100"/>
    <mergeCell ref="AB105:AC105"/>
    <mergeCell ref="AB125:AC125"/>
    <mergeCell ref="AB73:AC73"/>
    <mergeCell ref="AB89:AC89"/>
    <mergeCell ref="AB91:AC91"/>
    <mergeCell ref="AB92:AC92"/>
  </mergeCells>
  <hyperlinks>
    <hyperlink ref="AD4" location="Start!A1" display="Back" xr:uid="{00000000-0004-0000-0A00-000000000000}"/>
  </hyperlinks>
  <pageMargins left="0.7" right="0.7" top="0.75" bottom="0.75" header="0.3" footer="0.3"/>
  <pageSetup scale="77" fitToHeight="5" orientation="portrait" r:id="rId1"/>
  <colBreaks count="1" manualBreakCount="1">
    <brk id="28" max="191" man="1"/>
  </colBreaks>
  <legacy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showGridLines="0" showRowColHeaders="0" workbookViewId="0">
      <selection activeCell="P19" sqref="P19"/>
    </sheetView>
  </sheetViews>
  <sheetFormatPr defaultRowHeight="14.5" x14ac:dyDescent="0.35"/>
  <cols>
    <col min="3" max="3" width="13.1796875" customWidth="1"/>
  </cols>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FFFF00"/>
  </sheetPr>
  <dimension ref="A1:O32"/>
  <sheetViews>
    <sheetView showGridLines="0" showRowColHeaders="0" zoomScaleNormal="100" workbookViewId="0"/>
  </sheetViews>
  <sheetFormatPr defaultRowHeight="14.5" x14ac:dyDescent="0.35"/>
  <cols>
    <col min="1" max="1" width="3.26953125" customWidth="1"/>
    <col min="3" max="3" width="6.81640625" customWidth="1"/>
    <col min="11" max="11" width="12.26953125" customWidth="1"/>
    <col min="12" max="12" width="17.7265625" customWidth="1"/>
    <col min="13" max="13" width="11.7265625" customWidth="1"/>
    <col min="14" max="14" width="3.7265625" style="1170" customWidth="1"/>
    <col min="15" max="15" width="29.7265625" style="1170" customWidth="1"/>
  </cols>
  <sheetData>
    <row r="1" spans="1:15" s="2" customFormat="1" ht="22.15" customHeight="1" x14ac:dyDescent="0.35">
      <c r="A1" s="1170"/>
      <c r="B1" s="1170"/>
      <c r="C1" s="1170"/>
      <c r="D1" s="1170"/>
      <c r="E1" s="1170"/>
      <c r="F1" s="1170"/>
      <c r="G1" s="1170"/>
      <c r="H1" s="1170"/>
      <c r="I1" s="1170"/>
      <c r="J1" s="1170"/>
      <c r="K1" s="1170"/>
      <c r="L1" s="1170"/>
      <c r="M1" s="1170"/>
      <c r="N1" s="1170"/>
      <c r="O1" s="1170"/>
    </row>
    <row r="2" spans="1:15" s="128" customFormat="1" ht="19.149999999999999" customHeight="1" x14ac:dyDescent="0.55000000000000004">
      <c r="A2" s="1191"/>
      <c r="B2" s="1386" t="s">
        <v>348</v>
      </c>
      <c r="C2" s="1386"/>
      <c r="D2" s="1190"/>
      <c r="E2" s="1190"/>
      <c r="F2" s="1190"/>
      <c r="G2" s="1190"/>
      <c r="H2" s="1190"/>
      <c r="I2" s="1190"/>
      <c r="J2" s="1190"/>
      <c r="K2" s="1190"/>
      <c r="L2" s="1190"/>
      <c r="M2" s="1192" t="s">
        <v>275</v>
      </c>
      <c r="N2" s="1190"/>
      <c r="O2" s="1191"/>
    </row>
    <row r="3" spans="1:15" ht="11.5" customHeight="1" x14ac:dyDescent="0.35">
      <c r="A3" s="1170"/>
      <c r="B3" s="1170"/>
      <c r="C3" s="1170"/>
      <c r="D3" s="1150"/>
      <c r="E3" s="1169"/>
      <c r="F3" s="1169"/>
      <c r="G3" s="1169"/>
      <c r="H3" s="1169"/>
      <c r="I3" s="1169"/>
      <c r="J3" s="1169"/>
      <c r="K3" s="1169"/>
      <c r="L3" s="1169"/>
      <c r="M3" s="1169"/>
      <c r="N3" s="1169"/>
    </row>
    <row r="4" spans="1:15" x14ac:dyDescent="0.35">
      <c r="A4" s="1170"/>
      <c r="B4" s="1170"/>
      <c r="C4" s="1170"/>
      <c r="D4" s="1170"/>
      <c r="E4" s="1170"/>
      <c r="F4" s="1170"/>
      <c r="G4" s="1170"/>
      <c r="H4" s="1170"/>
      <c r="I4" s="1170"/>
      <c r="J4" s="1170"/>
      <c r="K4" s="1170"/>
      <c r="L4" s="1170"/>
      <c r="M4" s="1170"/>
    </row>
    <row r="5" spans="1:15" x14ac:dyDescent="0.35">
      <c r="A5" s="1170"/>
      <c r="B5" s="1170"/>
      <c r="C5" s="1170"/>
      <c r="D5" s="1170"/>
      <c r="E5" s="1170"/>
      <c r="F5" s="1170"/>
      <c r="G5" s="1170"/>
      <c r="H5" s="1170"/>
      <c r="I5" s="1170"/>
      <c r="J5" s="1170"/>
      <c r="K5" s="1170"/>
      <c r="L5" s="1170"/>
      <c r="M5" s="1170"/>
    </row>
    <row r="6" spans="1:15" x14ac:dyDescent="0.35">
      <c r="A6" s="1170"/>
      <c r="B6" s="1170"/>
      <c r="C6" s="1170"/>
      <c r="D6" s="1170"/>
      <c r="E6" s="1170"/>
      <c r="F6" s="1170"/>
      <c r="G6" s="1170"/>
      <c r="H6" s="1170"/>
      <c r="I6" s="1170"/>
      <c r="J6" s="1170"/>
      <c r="K6" s="1170"/>
      <c r="L6" s="1170"/>
      <c r="M6" s="1170"/>
    </row>
    <row r="7" spans="1:15" x14ac:dyDescent="0.35">
      <c r="A7" s="1170"/>
      <c r="B7" s="1170"/>
      <c r="C7" s="1170"/>
      <c r="D7" s="1170"/>
      <c r="E7" s="1170"/>
      <c r="F7" s="1170"/>
      <c r="G7" s="1170"/>
      <c r="H7" s="1170"/>
      <c r="I7" s="1170"/>
      <c r="J7" s="1170"/>
      <c r="K7" s="1170"/>
      <c r="L7" s="1170"/>
      <c r="M7" s="1170"/>
    </row>
    <row r="8" spans="1:15" x14ac:dyDescent="0.35">
      <c r="A8" s="1170"/>
      <c r="B8" s="1170"/>
      <c r="C8" s="1170"/>
      <c r="D8" s="1170"/>
      <c r="E8" s="1170"/>
      <c r="F8" s="1170"/>
      <c r="G8" s="1170"/>
      <c r="H8" s="1170"/>
      <c r="I8" s="1170"/>
      <c r="J8" s="1170"/>
      <c r="K8" s="1170"/>
      <c r="L8" s="1170"/>
      <c r="M8" s="1170"/>
    </row>
    <row r="9" spans="1:15" x14ac:dyDescent="0.35">
      <c r="A9" s="1170"/>
      <c r="B9" s="1170"/>
      <c r="C9" s="1170"/>
      <c r="D9" s="1170"/>
      <c r="E9" s="1170"/>
      <c r="F9" s="1170"/>
      <c r="G9" s="1170"/>
      <c r="H9" s="1170"/>
      <c r="I9" s="1170"/>
      <c r="J9" s="1170"/>
      <c r="K9" s="1170"/>
      <c r="L9" s="1170"/>
      <c r="M9" s="1170"/>
    </row>
    <row r="10" spans="1:15" x14ac:dyDescent="0.35">
      <c r="A10" s="1170"/>
      <c r="B10" s="1170"/>
      <c r="C10" s="1170"/>
      <c r="D10" s="1170"/>
      <c r="E10" s="1170"/>
      <c r="F10" s="1170"/>
      <c r="G10" s="1170"/>
      <c r="H10" s="1170"/>
      <c r="I10" s="1170"/>
      <c r="J10" s="1170"/>
      <c r="K10" s="1170"/>
      <c r="L10" s="1170"/>
      <c r="M10" s="1170"/>
    </row>
    <row r="11" spans="1:15" ht="23.5" x14ac:dyDescent="0.45">
      <c r="A11" s="1170"/>
      <c r="B11" s="991"/>
      <c r="C11" s="992"/>
      <c r="D11" s="992"/>
      <c r="E11" s="992"/>
      <c r="F11" s="992"/>
      <c r="G11" s="992"/>
      <c r="H11" s="992"/>
      <c r="I11" s="992"/>
      <c r="J11" s="993"/>
      <c r="K11" s="992"/>
      <c r="L11" s="1170"/>
      <c r="M11" s="1170"/>
    </row>
    <row r="12" spans="1:15" ht="18.5" x14ac:dyDescent="0.45">
      <c r="A12" s="1170"/>
      <c r="B12" s="992"/>
      <c r="C12" s="1193"/>
      <c r="D12" s="992"/>
      <c r="E12" s="992"/>
      <c r="F12" s="992"/>
      <c r="G12" s="992"/>
      <c r="H12" s="992"/>
      <c r="I12" s="992"/>
      <c r="J12" s="992"/>
      <c r="K12" s="992"/>
      <c r="L12" s="1170"/>
      <c r="M12" s="1170"/>
    </row>
    <row r="13" spans="1:15" x14ac:dyDescent="0.35">
      <c r="A13" s="1170"/>
      <c r="B13" s="1170"/>
      <c r="C13" s="1170"/>
      <c r="D13" s="1170"/>
      <c r="E13" s="1170"/>
      <c r="F13" s="1170"/>
      <c r="G13" s="1170"/>
      <c r="H13" s="1170"/>
      <c r="I13" s="1170"/>
      <c r="J13" s="1170"/>
      <c r="K13" s="1170"/>
      <c r="L13" s="1170"/>
      <c r="M13" s="1170"/>
    </row>
    <row r="14" spans="1:15" x14ac:dyDescent="0.35">
      <c r="A14" s="1170"/>
      <c r="B14" s="1170"/>
      <c r="C14" s="1170"/>
      <c r="D14" s="1170"/>
      <c r="E14" s="1170"/>
      <c r="F14" s="1170"/>
      <c r="G14" s="1170"/>
      <c r="H14" s="1170"/>
      <c r="I14" s="1170"/>
      <c r="J14" s="1170"/>
      <c r="K14" s="1170"/>
      <c r="L14" s="1170"/>
      <c r="M14" s="1170"/>
    </row>
    <row r="15" spans="1:15" x14ac:dyDescent="0.35">
      <c r="A15" s="1170"/>
      <c r="B15" s="1170"/>
      <c r="C15" s="1170"/>
      <c r="D15" s="1170"/>
      <c r="E15" s="1170"/>
      <c r="F15" s="1170"/>
      <c r="G15" s="1170"/>
      <c r="H15" s="1170"/>
      <c r="I15" s="1170"/>
      <c r="J15" s="1170"/>
      <c r="K15" s="1170"/>
      <c r="L15" s="1170"/>
      <c r="M15" s="1170"/>
    </row>
    <row r="16" spans="1:15" x14ac:dyDescent="0.35">
      <c r="A16" s="1170"/>
      <c r="B16" s="1170"/>
      <c r="C16" s="1170"/>
      <c r="D16" s="1170"/>
      <c r="E16" s="1170"/>
      <c r="F16" s="1170"/>
      <c r="G16" s="1170"/>
      <c r="H16" s="1170"/>
      <c r="I16" s="1170"/>
      <c r="J16" s="1170"/>
      <c r="K16" s="1170"/>
      <c r="L16" s="1170"/>
      <c r="M16" s="1170"/>
    </row>
    <row r="17" spans="1:13" x14ac:dyDescent="0.35">
      <c r="A17" s="1170"/>
      <c r="B17" s="1170"/>
      <c r="C17" s="1170"/>
      <c r="D17" s="1170"/>
      <c r="E17" s="1170"/>
      <c r="F17" s="1170"/>
      <c r="G17" s="1170"/>
      <c r="H17" s="1170"/>
      <c r="I17" s="1170"/>
      <c r="J17" s="1170"/>
      <c r="K17" s="1170"/>
      <c r="L17" s="1170"/>
      <c r="M17" s="1170"/>
    </row>
    <row r="18" spans="1:13" x14ac:dyDescent="0.35">
      <c r="A18" s="1170"/>
      <c r="B18" s="1170"/>
      <c r="C18" s="1170"/>
      <c r="D18" s="1170"/>
      <c r="E18" s="1170"/>
      <c r="F18" s="1170"/>
      <c r="G18" s="1170"/>
      <c r="H18" s="1170"/>
      <c r="I18" s="1170"/>
      <c r="J18" s="1170"/>
      <c r="K18" s="1170"/>
      <c r="L18" s="1170"/>
      <c r="M18" s="1170"/>
    </row>
    <row r="19" spans="1:13" x14ac:dyDescent="0.35">
      <c r="A19" s="1170"/>
      <c r="B19" s="1170"/>
      <c r="C19" s="1170"/>
      <c r="D19" s="1170"/>
      <c r="E19" s="1170"/>
      <c r="F19" s="1170"/>
      <c r="G19" s="1170"/>
      <c r="H19" s="1170"/>
      <c r="I19" s="1170"/>
      <c r="J19" s="1170"/>
      <c r="K19" s="1170"/>
      <c r="L19" s="1170"/>
      <c r="M19" s="1170"/>
    </row>
    <row r="20" spans="1:13" x14ac:dyDescent="0.35">
      <c r="A20" s="1170"/>
      <c r="B20" s="1170"/>
      <c r="C20" s="1170"/>
      <c r="D20" s="1170"/>
      <c r="E20" s="1170"/>
      <c r="F20" s="1170"/>
      <c r="G20" s="1170"/>
      <c r="H20" s="1170"/>
      <c r="I20" s="1170"/>
      <c r="J20" s="1170"/>
      <c r="K20" s="1170"/>
      <c r="L20" s="1170"/>
      <c r="M20" s="1170"/>
    </row>
    <row r="21" spans="1:13" x14ac:dyDescent="0.35">
      <c r="A21" s="1170"/>
      <c r="B21" s="1170"/>
      <c r="C21" s="1170"/>
      <c r="D21" s="1170"/>
      <c r="E21" s="1170"/>
      <c r="F21" s="1170"/>
      <c r="G21" s="1170"/>
      <c r="H21" s="1170"/>
      <c r="I21" s="1170"/>
      <c r="J21" s="1170"/>
      <c r="K21" s="1170"/>
      <c r="L21" s="1170"/>
      <c r="M21" s="1170"/>
    </row>
    <row r="22" spans="1:13" x14ac:dyDescent="0.35">
      <c r="A22" s="1170"/>
      <c r="B22" s="1170"/>
      <c r="C22" s="1170"/>
      <c r="D22" s="1170"/>
      <c r="E22" s="1170"/>
      <c r="F22" s="1170"/>
      <c r="G22" s="1170"/>
      <c r="H22" s="1170"/>
      <c r="I22" s="1170"/>
      <c r="J22" s="1170"/>
      <c r="K22" s="1170"/>
      <c r="L22" s="1170"/>
      <c r="M22" s="1170"/>
    </row>
    <row r="23" spans="1:13" x14ac:dyDescent="0.35">
      <c r="A23" s="1170"/>
      <c r="B23" s="1170"/>
      <c r="C23" s="1170"/>
      <c r="D23" s="1170"/>
      <c r="E23" s="1170"/>
      <c r="F23" s="1170"/>
      <c r="G23" s="1170"/>
      <c r="H23" s="1170"/>
      <c r="I23" s="1170"/>
      <c r="J23" s="1170"/>
      <c r="K23" s="1170"/>
      <c r="L23" s="1170"/>
      <c r="M23" s="1170"/>
    </row>
    <row r="24" spans="1:13" x14ac:dyDescent="0.35">
      <c r="A24" s="1170"/>
      <c r="B24" s="1170"/>
      <c r="C24" s="1170"/>
      <c r="D24" s="1170"/>
      <c r="E24" s="1170"/>
      <c r="F24" s="1170"/>
      <c r="G24" s="1170"/>
      <c r="H24" s="1170"/>
      <c r="I24" s="1170"/>
      <c r="J24" s="1170"/>
      <c r="K24" s="1170"/>
      <c r="L24" s="1170"/>
      <c r="M24" s="1170"/>
    </row>
    <row r="25" spans="1:13" x14ac:dyDescent="0.35">
      <c r="A25" s="1170"/>
      <c r="B25" s="1170"/>
      <c r="C25" s="1170"/>
      <c r="D25" s="1170"/>
      <c r="E25" s="1170"/>
      <c r="F25" s="1170"/>
      <c r="G25" s="1170"/>
      <c r="H25" s="1170"/>
      <c r="I25" s="1170"/>
      <c r="J25" s="1170"/>
      <c r="K25" s="1170"/>
      <c r="L25" s="1170"/>
      <c r="M25" s="1170"/>
    </row>
    <row r="26" spans="1:13" x14ac:dyDescent="0.35">
      <c r="A26" s="1170"/>
      <c r="B26" s="1170"/>
      <c r="C26" s="1170"/>
      <c r="D26" s="1170"/>
      <c r="E26" s="1170"/>
      <c r="F26" s="1170"/>
      <c r="G26" s="1170"/>
      <c r="H26" s="1170"/>
      <c r="I26" s="1170"/>
      <c r="J26" s="1170"/>
      <c r="K26" s="1170"/>
      <c r="L26" s="1170"/>
      <c r="M26" s="1170"/>
    </row>
    <row r="27" spans="1:13" x14ac:dyDescent="0.35">
      <c r="A27" s="1170"/>
      <c r="B27" s="1170"/>
      <c r="C27" s="1170"/>
      <c r="D27" s="1170"/>
      <c r="E27" s="1170"/>
      <c r="F27" s="1170"/>
      <c r="G27" s="1170"/>
      <c r="H27" s="1170"/>
      <c r="I27" s="1170"/>
      <c r="J27" s="1170"/>
      <c r="K27" s="1170"/>
      <c r="L27" s="1170"/>
      <c r="M27" s="1170"/>
    </row>
    <row r="28" spans="1:13" x14ac:dyDescent="0.35">
      <c r="A28" s="1170"/>
      <c r="B28" s="1170"/>
      <c r="C28" s="1170"/>
      <c r="D28" s="1170"/>
      <c r="E28" s="1170"/>
      <c r="F28" s="1170"/>
      <c r="G28" s="1170"/>
      <c r="H28" s="1170"/>
      <c r="I28" s="1170"/>
      <c r="J28" s="1170"/>
      <c r="K28" s="1170"/>
      <c r="L28" s="1170"/>
      <c r="M28" s="1170"/>
    </row>
    <row r="29" spans="1:13" x14ac:dyDescent="0.35">
      <c r="A29" s="1170"/>
      <c r="B29" s="1170"/>
      <c r="C29" s="1170"/>
      <c r="D29" s="1170"/>
      <c r="E29" s="1170"/>
      <c r="F29" s="1170"/>
      <c r="G29" s="1170"/>
      <c r="H29" s="1170"/>
      <c r="I29" s="1170"/>
      <c r="J29" s="1170"/>
      <c r="K29" s="1170"/>
      <c r="L29" s="1170"/>
      <c r="M29" s="1170"/>
    </row>
    <row r="31" spans="1:13" x14ac:dyDescent="0.35">
      <c r="B31" s="1194"/>
    </row>
    <row r="32" spans="1:13" x14ac:dyDescent="0.35">
      <c r="B32" s="1194"/>
    </row>
  </sheetData>
  <mergeCells count="1">
    <mergeCell ref="B2:C2"/>
  </mergeCells>
  <hyperlinks>
    <hyperlink ref="M2" location="Start!A1" display="Back" xr:uid="{00000000-0004-0000-0100-000000000000}"/>
  </hyperlinks>
  <pageMargins left="0.7" right="0.7" top="0.75" bottom="0.75" header="0.3" footer="0.3"/>
  <pageSetup scale="65" orientation="portrait" r:id="rId1"/>
  <headerFooter>
    <oddHeader>Page &amp;P&amp;R</oddHeader>
    <oddFooter xml:space="preserve">&amp;LPage &amp;P of &amp;N&amp;RPrinted &amp;D </oddFooter>
  </headerFooter>
  <colBreaks count="1" manualBreakCount="1">
    <brk id="14" max="1048575" man="1"/>
  </colBreaks>
  <drawing r:id="rId2"/>
  <legacyDrawing r:id="rId3"/>
  <oleObjects>
    <mc:AlternateContent xmlns:mc="http://schemas.openxmlformats.org/markup-compatibility/2006">
      <mc:Choice Requires="x14">
        <oleObject progId="Word.Document.12" dvAspect="DVASPECT_ICON" shapeId="3073" r:id="rId4">
          <objectPr defaultSize="0" autoPict="0" altText="" r:id="rId5">
            <anchor moveWithCells="1">
              <from>
                <xdr:col>8</xdr:col>
                <xdr:colOff>50800</xdr:colOff>
                <xdr:row>4</xdr:row>
                <xdr:rowOff>127000</xdr:rowOff>
              </from>
              <to>
                <xdr:col>9</xdr:col>
                <xdr:colOff>146050</xdr:colOff>
                <xdr:row>8</xdr:row>
                <xdr:rowOff>57150</xdr:rowOff>
              </to>
            </anchor>
          </objectPr>
        </oleObject>
      </mc:Choice>
      <mc:Fallback>
        <oleObject progId="Word.Document.12" dvAspect="DVASPECT_ICON" shapeId="3073" r:id="rId4"/>
      </mc:Fallback>
    </mc:AlternateContent>
    <mc:AlternateContent xmlns:mc="http://schemas.openxmlformats.org/markup-compatibility/2006">
      <mc:Choice Requires="x14">
        <oleObject progId="Document" dvAspect="DVASPECT_ICON" shapeId="3076" r:id="rId6">
          <objectPr defaultSize="0" autoPict="0" r:id="rId7">
            <anchor moveWithCells="1">
              <from>
                <xdr:col>5</xdr:col>
                <xdr:colOff>76200</xdr:colOff>
                <xdr:row>19</xdr:row>
                <xdr:rowOff>171450</xdr:rowOff>
              </from>
              <to>
                <xdr:col>6</xdr:col>
                <xdr:colOff>381000</xdr:colOff>
                <xdr:row>23</xdr:row>
                <xdr:rowOff>107950</xdr:rowOff>
              </to>
            </anchor>
          </objectPr>
        </oleObject>
      </mc:Choice>
      <mc:Fallback>
        <oleObject progId="Document" dvAspect="DVASPECT_ICON" shapeId="3076" r:id="rId6"/>
      </mc:Fallback>
    </mc:AlternateContent>
    <mc:AlternateContent xmlns:mc="http://schemas.openxmlformats.org/markup-compatibility/2006">
      <mc:Choice Requires="x14">
        <oleObject progId="Document" dvAspect="DVASPECT_ICON" shapeId="3080" r:id="rId8">
          <objectPr defaultSize="0" r:id="rId9">
            <anchor moveWithCells="1">
              <from>
                <xdr:col>6</xdr:col>
                <xdr:colOff>279400</xdr:colOff>
                <xdr:row>4</xdr:row>
                <xdr:rowOff>127000</xdr:rowOff>
              </from>
              <to>
                <xdr:col>7</xdr:col>
                <xdr:colOff>584200</xdr:colOff>
                <xdr:row>8</xdr:row>
                <xdr:rowOff>50800</xdr:rowOff>
              </to>
            </anchor>
          </objectPr>
        </oleObject>
      </mc:Choice>
      <mc:Fallback>
        <oleObject progId="Document" dvAspect="DVASPECT_ICON" shapeId="3080"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W172"/>
  <sheetViews>
    <sheetView topLeftCell="A103" zoomScale="80" zoomScaleNormal="80" workbookViewId="0">
      <selection activeCell="T23" sqref="T23"/>
    </sheetView>
  </sheetViews>
  <sheetFormatPr defaultRowHeight="14.5" x14ac:dyDescent="0.35"/>
  <cols>
    <col min="1" max="1" width="2.1796875" style="2" customWidth="1"/>
    <col min="2" max="2" width="23.7265625" customWidth="1"/>
    <col min="3" max="3" width="6.26953125" customWidth="1"/>
    <col min="5" max="5" width="7" customWidth="1"/>
    <col min="7" max="7" width="9.54296875" customWidth="1"/>
    <col min="8" max="8" width="17.1796875" customWidth="1"/>
    <col min="9" max="9" width="10.453125" customWidth="1"/>
    <col min="10" max="10" width="11.81640625" customWidth="1"/>
    <col min="11" max="11" width="11.1796875" customWidth="1"/>
    <col min="12" max="12" width="12.26953125" customWidth="1"/>
    <col min="13" max="13" width="10.26953125" customWidth="1"/>
    <col min="14" max="14" width="12.453125" customWidth="1"/>
    <col min="15" max="15" width="11.453125" customWidth="1"/>
    <col min="16" max="16" width="15.453125" customWidth="1"/>
    <col min="19" max="19" width="9.1796875" customWidth="1"/>
    <col min="21" max="21" width="14.54296875" customWidth="1"/>
  </cols>
  <sheetData>
    <row r="1" spans="2:16" ht="15" thickBot="1" x14ac:dyDescent="0.4">
      <c r="B1" s="264"/>
      <c r="C1" s="264"/>
      <c r="D1" s="264"/>
      <c r="E1" s="264"/>
      <c r="F1" s="264"/>
      <c r="G1" s="264"/>
      <c r="H1" s="264"/>
      <c r="I1" s="264"/>
      <c r="J1" s="264"/>
      <c r="K1" s="264"/>
      <c r="L1" s="265"/>
      <c r="M1" s="266"/>
      <c r="N1" s="266"/>
      <c r="O1" s="267"/>
      <c r="P1" s="268"/>
    </row>
    <row r="2" spans="2:16" ht="28" thickTop="1" x14ac:dyDescent="0.55000000000000004">
      <c r="B2" s="649" t="s">
        <v>351</v>
      </c>
      <c r="C2" s="650"/>
      <c r="D2" s="651"/>
      <c r="E2" s="651"/>
      <c r="F2" s="651"/>
      <c r="G2" s="651"/>
      <c r="H2" s="651"/>
      <c r="I2" s="651"/>
      <c r="J2" s="651"/>
      <c r="K2" s="651"/>
      <c r="L2" s="652"/>
      <c r="M2" s="651"/>
      <c r="N2" s="651"/>
      <c r="O2" s="653"/>
      <c r="P2" s="770" t="s">
        <v>275</v>
      </c>
    </row>
    <row r="3" spans="2:16" ht="20" x14ac:dyDescent="0.4">
      <c r="B3" s="654"/>
      <c r="C3" s="269"/>
      <c r="D3" s="655"/>
      <c r="E3" s="655"/>
      <c r="F3" s="655"/>
      <c r="G3" s="655"/>
      <c r="H3" s="655"/>
      <c r="I3" s="655"/>
      <c r="J3" s="655"/>
      <c r="K3" s="269"/>
      <c r="L3" s="656"/>
      <c r="M3" s="269"/>
      <c r="N3" s="269"/>
      <c r="O3" s="284"/>
      <c r="P3" s="657"/>
    </row>
    <row r="4" spans="2:16" ht="36" customHeight="1" x14ac:dyDescent="0.4">
      <c r="B4" s="658" t="s">
        <v>352</v>
      </c>
      <c r="C4" s="1388" t="str">
        <f>IF(Start!U11="","",Start!U11)</f>
        <v/>
      </c>
      <c r="D4" s="1389"/>
      <c r="E4" s="1389"/>
      <c r="F4" s="1389"/>
      <c r="G4" s="1389"/>
      <c r="H4" s="1389"/>
      <c r="I4" s="1389"/>
      <c r="J4" s="1389"/>
      <c r="K4" s="269"/>
      <c r="L4" s="656"/>
      <c r="M4" s="269"/>
      <c r="N4" s="269"/>
      <c r="O4" s="284"/>
      <c r="P4" s="657"/>
    </row>
    <row r="5" spans="2:16" ht="43.5" customHeight="1" x14ac:dyDescent="0.4">
      <c r="B5" s="658" t="s">
        <v>353</v>
      </c>
      <c r="C5" s="1390"/>
      <c r="D5" s="1391"/>
      <c r="E5" s="1391"/>
      <c r="F5" s="1391"/>
      <c r="G5" s="1391"/>
      <c r="H5" s="1391"/>
      <c r="I5" s="1391"/>
      <c r="J5" s="1391"/>
      <c r="K5" s="269"/>
      <c r="L5" s="656"/>
      <c r="M5" s="659"/>
      <c r="N5" s="269"/>
      <c r="O5" s="284"/>
      <c r="P5" s="657"/>
    </row>
    <row r="6" spans="2:16" x14ac:dyDescent="0.35">
      <c r="B6" s="658"/>
      <c r="C6" s="270"/>
      <c r="D6" s="270"/>
      <c r="E6" s="270"/>
      <c r="F6" s="270"/>
      <c r="G6" s="270"/>
      <c r="H6" s="270"/>
      <c r="I6" s="270"/>
      <c r="J6" s="270"/>
      <c r="K6" s="269"/>
      <c r="L6" s="656"/>
      <c r="M6" s="269"/>
      <c r="N6" s="269"/>
      <c r="O6" s="284"/>
      <c r="P6" s="657"/>
    </row>
    <row r="7" spans="2:16" x14ac:dyDescent="0.35">
      <c r="B7" s="660" t="s">
        <v>354</v>
      </c>
      <c r="C7" s="271"/>
      <c r="D7" s="271"/>
      <c r="E7" s="271"/>
      <c r="F7" s="271"/>
      <c r="G7" s="272"/>
      <c r="H7" s="1392" t="s">
        <v>355</v>
      </c>
      <c r="I7" s="1392"/>
      <c r="J7" s="1392"/>
      <c r="K7" s="273"/>
      <c r="L7" s="1393" t="s">
        <v>356</v>
      </c>
      <c r="M7" s="1394"/>
      <c r="N7" s="1395"/>
      <c r="O7" s="274"/>
      <c r="P7" s="661" t="s">
        <v>357</v>
      </c>
    </row>
    <row r="8" spans="2:16" x14ac:dyDescent="0.35">
      <c r="B8" s="662"/>
      <c r="C8" s="268"/>
      <c r="D8" s="276"/>
      <c r="E8" s="276"/>
      <c r="F8" s="277"/>
      <c r="G8" s="278"/>
      <c r="H8" s="279" t="s">
        <v>358</v>
      </c>
      <c r="I8" s="280"/>
      <c r="J8" s="281" t="s">
        <v>359</v>
      </c>
      <c r="K8" s="268"/>
      <c r="L8" s="282" t="s">
        <v>358</v>
      </c>
      <c r="M8" s="283"/>
      <c r="N8" s="279" t="s">
        <v>359</v>
      </c>
      <c r="O8" s="284"/>
      <c r="P8" s="663"/>
    </row>
    <row r="9" spans="2:16" x14ac:dyDescent="0.35">
      <c r="B9" s="664"/>
      <c r="C9" s="285"/>
      <c r="D9" s="286" t="s">
        <v>360</v>
      </c>
      <c r="E9" s="285"/>
      <c r="F9" s="287"/>
      <c r="G9" s="288"/>
      <c r="H9" s="289"/>
      <c r="I9" s="290"/>
      <c r="J9" s="291"/>
      <c r="K9" s="292"/>
      <c r="L9" s="293" t="str">
        <f>IF(H9=0,"",1-H9)</f>
        <v/>
      </c>
      <c r="M9" s="294"/>
      <c r="N9" s="295" t="str">
        <f>IF(H9=0,"",L9*(J9/H9))</f>
        <v/>
      </c>
      <c r="O9" s="296"/>
      <c r="P9" s="665" t="str">
        <f>IF(H9=0,"",J9+N9)</f>
        <v/>
      </c>
    </row>
    <row r="10" spans="2:16" x14ac:dyDescent="0.35">
      <c r="B10" s="662"/>
      <c r="C10" s="268"/>
      <c r="D10" s="268"/>
      <c r="E10" s="268"/>
      <c r="F10" s="268"/>
      <c r="G10" s="268"/>
      <c r="H10" s="269"/>
      <c r="I10" s="268"/>
      <c r="J10" s="268"/>
      <c r="K10" s="268"/>
      <c r="L10" s="561"/>
      <c r="M10" s="268"/>
      <c r="N10" s="268"/>
      <c r="O10" s="353"/>
      <c r="P10" s="657"/>
    </row>
    <row r="11" spans="2:16" x14ac:dyDescent="0.35">
      <c r="B11" s="666" t="s">
        <v>361</v>
      </c>
      <c r="C11" s="268"/>
      <c r="D11" s="268"/>
      <c r="E11" s="268"/>
      <c r="F11" s="268"/>
      <c r="G11" s="268"/>
      <c r="H11" s="268"/>
      <c r="I11" s="268"/>
      <c r="J11" s="268"/>
      <c r="K11" s="268"/>
      <c r="L11" s="561"/>
      <c r="M11" s="268"/>
      <c r="N11" s="268"/>
      <c r="O11" s="353"/>
      <c r="P11" s="657"/>
    </row>
    <row r="12" spans="2:16" x14ac:dyDescent="0.35">
      <c r="B12" s="1396"/>
      <c r="C12" s="1397"/>
      <c r="D12" s="1397"/>
      <c r="E12" s="1397"/>
      <c r="F12" s="1397"/>
      <c r="G12" s="1397"/>
      <c r="H12" s="1398" t="s">
        <v>362</v>
      </c>
      <c r="I12" s="1399"/>
      <c r="J12" s="1399"/>
      <c r="K12" s="1400" t="s">
        <v>363</v>
      </c>
      <c r="L12" s="1398" t="s">
        <v>364</v>
      </c>
      <c r="M12" s="1399"/>
      <c r="N12" s="1399"/>
      <c r="O12" s="297"/>
      <c r="P12" s="667" t="s">
        <v>115</v>
      </c>
    </row>
    <row r="13" spans="2:16" ht="26.5" x14ac:dyDescent="0.35">
      <c r="B13" s="1403" t="s">
        <v>365</v>
      </c>
      <c r="C13" s="1404"/>
      <c r="D13" s="1404"/>
      <c r="E13" s="1404"/>
      <c r="F13" s="1404"/>
      <c r="G13" s="1404"/>
      <c r="H13" s="299" t="s">
        <v>366</v>
      </c>
      <c r="I13" s="298" t="s">
        <v>367</v>
      </c>
      <c r="J13" s="298" t="s">
        <v>359</v>
      </c>
      <c r="K13" s="1401"/>
      <c r="L13" s="298" t="s">
        <v>368</v>
      </c>
      <c r="M13" s="298" t="s">
        <v>369</v>
      </c>
      <c r="N13" s="298" t="s">
        <v>359</v>
      </c>
      <c r="O13" s="300"/>
      <c r="P13" s="668"/>
    </row>
    <row r="14" spans="2:16" x14ac:dyDescent="0.35">
      <c r="B14" s="1405"/>
      <c r="C14" s="1406"/>
      <c r="D14" s="1406"/>
      <c r="E14" s="1406"/>
      <c r="F14" s="1406"/>
      <c r="G14" s="1406"/>
      <c r="H14" s="302"/>
      <c r="I14" s="303"/>
      <c r="J14" s="304"/>
      <c r="K14" s="1401"/>
      <c r="L14" s="302"/>
      <c r="M14" s="305"/>
      <c r="N14" s="306"/>
      <c r="O14" s="300"/>
      <c r="P14" s="669">
        <f t="shared" ref="P14:P19" si="0">N14+J14</f>
        <v>0</v>
      </c>
    </row>
    <row r="15" spans="2:16" x14ac:dyDescent="0.35">
      <c r="B15" s="1409"/>
      <c r="C15" s="1410"/>
      <c r="D15" s="1410"/>
      <c r="E15" s="1410"/>
      <c r="F15" s="1410"/>
      <c r="G15" s="1410"/>
      <c r="H15" s="302"/>
      <c r="I15" s="307"/>
      <c r="J15" s="304"/>
      <c r="K15" s="1401"/>
      <c r="L15" s="302"/>
      <c r="M15" s="309"/>
      <c r="N15" s="306"/>
      <c r="O15" s="310"/>
      <c r="P15" s="670">
        <f t="shared" si="0"/>
        <v>0</v>
      </c>
    </row>
    <row r="16" spans="2:16" x14ac:dyDescent="0.35">
      <c r="B16" s="1409"/>
      <c r="C16" s="1410"/>
      <c r="D16" s="1410"/>
      <c r="E16" s="1410"/>
      <c r="F16" s="1410"/>
      <c r="G16" s="1410"/>
      <c r="H16" s="302"/>
      <c r="I16" s="307"/>
      <c r="J16" s="304"/>
      <c r="K16" s="1401"/>
      <c r="L16" s="302"/>
      <c r="M16" s="309"/>
      <c r="N16" s="306"/>
      <c r="O16" s="310"/>
      <c r="P16" s="670">
        <f t="shared" si="0"/>
        <v>0</v>
      </c>
    </row>
    <row r="17" spans="2:16" x14ac:dyDescent="0.35">
      <c r="B17" s="1409"/>
      <c r="C17" s="1410"/>
      <c r="D17" s="1410"/>
      <c r="E17" s="1410"/>
      <c r="F17" s="1410"/>
      <c r="G17" s="1410"/>
      <c r="H17" s="302"/>
      <c r="I17" s="307"/>
      <c r="J17" s="304"/>
      <c r="K17" s="1401"/>
      <c r="L17" s="302"/>
      <c r="M17" s="309"/>
      <c r="N17" s="306"/>
      <c r="O17" s="310"/>
      <c r="P17" s="670">
        <f t="shared" si="0"/>
        <v>0</v>
      </c>
    </row>
    <row r="18" spans="2:16" x14ac:dyDescent="0.35">
      <c r="B18" s="1409"/>
      <c r="C18" s="1410"/>
      <c r="D18" s="1410"/>
      <c r="E18" s="1410"/>
      <c r="F18" s="1410"/>
      <c r="G18" s="1410"/>
      <c r="H18" s="302"/>
      <c r="I18" s="307"/>
      <c r="J18" s="304"/>
      <c r="K18" s="1401"/>
      <c r="L18" s="302"/>
      <c r="M18" s="309"/>
      <c r="N18" s="306"/>
      <c r="O18" s="310"/>
      <c r="P18" s="670">
        <f t="shared" si="0"/>
        <v>0</v>
      </c>
    </row>
    <row r="19" spans="2:16" ht="15" thickBot="1" x14ac:dyDescent="0.4">
      <c r="B19" s="1411"/>
      <c r="C19" s="1412"/>
      <c r="D19" s="1412"/>
      <c r="E19" s="1412"/>
      <c r="F19" s="1412"/>
      <c r="G19" s="1412"/>
      <c r="H19" s="311"/>
      <c r="I19" s="312"/>
      <c r="J19" s="304"/>
      <c r="K19" s="1401"/>
      <c r="L19" s="302"/>
      <c r="M19" s="309"/>
      <c r="N19" s="306"/>
      <c r="O19" s="310"/>
      <c r="P19" s="671">
        <f t="shared" si="0"/>
        <v>0</v>
      </c>
    </row>
    <row r="20" spans="2:16" ht="15" thickBot="1" x14ac:dyDescent="0.4">
      <c r="B20" s="672" t="s">
        <v>370</v>
      </c>
      <c r="C20" s="313"/>
      <c r="D20" s="313"/>
      <c r="E20" s="313"/>
      <c r="F20" s="313"/>
      <c r="G20" s="313"/>
      <c r="H20" s="314"/>
      <c r="I20" s="315"/>
      <c r="J20" s="316">
        <f>SUM(J14:J19)</f>
        <v>0</v>
      </c>
      <c r="K20" s="1402"/>
      <c r="L20" s="1387"/>
      <c r="M20" s="1387"/>
      <c r="N20" s="308">
        <f>SUM(N14:N19)</f>
        <v>0</v>
      </c>
      <c r="O20" s="317"/>
      <c r="P20" s="673">
        <f>SUM(P14:P19)</f>
        <v>0</v>
      </c>
    </row>
    <row r="21" spans="2:16" x14ac:dyDescent="0.35">
      <c r="B21" s="666"/>
      <c r="C21" s="318"/>
      <c r="D21" s="318"/>
      <c r="E21" s="318"/>
      <c r="F21" s="318"/>
      <c r="G21" s="318"/>
      <c r="H21" s="318"/>
      <c r="I21" s="319"/>
      <c r="J21" s="319"/>
      <c r="K21" s="320"/>
      <c r="L21" s="561"/>
      <c r="M21" s="268"/>
      <c r="N21" s="268"/>
      <c r="O21" s="335"/>
      <c r="P21" s="674"/>
    </row>
    <row r="22" spans="2:16" x14ac:dyDescent="0.35">
      <c r="B22" s="1413" t="s">
        <v>371</v>
      </c>
      <c r="C22" s="1414"/>
      <c r="D22" s="318"/>
      <c r="E22" s="318"/>
      <c r="F22" s="318"/>
      <c r="G22" s="318"/>
      <c r="H22" s="318"/>
      <c r="I22" s="522"/>
      <c r="J22" s="319"/>
      <c r="K22" s="319"/>
      <c r="L22" s="561"/>
      <c r="M22" s="268"/>
      <c r="N22" s="268"/>
      <c r="O22" s="335"/>
      <c r="P22" s="674"/>
    </row>
    <row r="23" spans="2:16" ht="26.5" x14ac:dyDescent="0.35">
      <c r="B23" s="675"/>
      <c r="C23" s="322"/>
      <c r="D23" s="323"/>
      <c r="E23" s="323"/>
      <c r="F23" s="323"/>
      <c r="G23" s="323"/>
      <c r="H23" s="324"/>
      <c r="I23" s="325" t="s">
        <v>0</v>
      </c>
      <c r="J23" s="326" t="s">
        <v>372</v>
      </c>
      <c r="K23" s="327"/>
      <c r="L23" s="328"/>
      <c r="M23" s="329" t="s">
        <v>0</v>
      </c>
      <c r="N23" s="326" t="s">
        <v>373</v>
      </c>
      <c r="O23" s="330"/>
      <c r="P23" s="676" t="s">
        <v>115</v>
      </c>
    </row>
    <row r="24" spans="2:16" x14ac:dyDescent="0.35">
      <c r="B24" s="1415" t="s">
        <v>374</v>
      </c>
      <c r="C24" s="1416"/>
      <c r="D24" s="331"/>
      <c r="E24" s="331"/>
      <c r="F24" s="331"/>
      <c r="G24" s="331"/>
      <c r="H24" s="332"/>
      <c r="I24" s="333"/>
      <c r="J24" s="334"/>
      <c r="K24" s="335"/>
      <c r="L24" s="336"/>
      <c r="M24" s="337"/>
      <c r="N24" s="334">
        <v>10000</v>
      </c>
      <c r="O24" s="338"/>
      <c r="P24" s="677"/>
    </row>
    <row r="25" spans="2:16" ht="15" thickBot="1" x14ac:dyDescent="0.4">
      <c r="B25" s="1415" t="s">
        <v>375</v>
      </c>
      <c r="C25" s="1416"/>
      <c r="D25" s="331"/>
      <c r="E25" s="331"/>
      <c r="F25" s="331"/>
      <c r="G25" s="331"/>
      <c r="H25" s="332"/>
      <c r="I25" s="333"/>
      <c r="J25" s="339">
        <v>0</v>
      </c>
      <c r="K25" s="335"/>
      <c r="L25" s="336"/>
      <c r="M25" s="337"/>
      <c r="N25" s="339">
        <v>0</v>
      </c>
      <c r="O25" s="338"/>
      <c r="P25" s="678"/>
    </row>
    <row r="26" spans="2:16" ht="15" thickBot="1" x14ac:dyDescent="0.4">
      <c r="B26" s="1417" t="s">
        <v>376</v>
      </c>
      <c r="C26" s="1418"/>
      <c r="D26" s="340"/>
      <c r="E26" s="340"/>
      <c r="F26" s="340"/>
      <c r="G26" s="340"/>
      <c r="H26" s="285"/>
      <c r="I26" s="341"/>
      <c r="J26" s="342">
        <f>J24*J25</f>
        <v>0</v>
      </c>
      <c r="K26" s="340"/>
      <c r="L26" s="343"/>
      <c r="M26" s="341"/>
      <c r="N26" s="342">
        <f>N24*N25</f>
        <v>0</v>
      </c>
      <c r="O26" s="344"/>
      <c r="P26" s="679">
        <f>N26+J26</f>
        <v>0</v>
      </c>
    </row>
    <row r="27" spans="2:16" x14ac:dyDescent="0.35">
      <c r="B27" s="662"/>
      <c r="C27" s="680"/>
      <c r="D27" s="268"/>
      <c r="E27" s="268"/>
      <c r="F27" s="268"/>
      <c r="G27" s="268"/>
      <c r="H27" s="268"/>
      <c r="I27" s="268"/>
      <c r="J27" s="522"/>
      <c r="K27" s="522"/>
      <c r="L27" s="561"/>
      <c r="M27" s="268"/>
      <c r="N27" s="268"/>
      <c r="O27" s="353"/>
      <c r="P27" s="674"/>
    </row>
    <row r="28" spans="2:16" x14ac:dyDescent="0.35">
      <c r="B28" s="1419" t="s">
        <v>377</v>
      </c>
      <c r="C28" s="1420"/>
      <c r="D28" s="1420"/>
      <c r="E28" s="268"/>
      <c r="F28" s="268"/>
      <c r="G28" s="268"/>
      <c r="H28" s="268"/>
      <c r="I28" s="268"/>
      <c r="J28" s="268"/>
      <c r="K28" s="268"/>
      <c r="L28" s="561"/>
      <c r="M28" s="268"/>
      <c r="N28" s="268"/>
      <c r="O28" s="353"/>
      <c r="P28" s="674"/>
    </row>
    <row r="29" spans="2:16" ht="39" customHeight="1" x14ac:dyDescent="0.35">
      <c r="B29" s="675"/>
      <c r="C29" s="324"/>
      <c r="D29" s="324"/>
      <c r="E29" s="324"/>
      <c r="F29" s="324"/>
      <c r="G29" s="324"/>
      <c r="H29" s="324"/>
      <c r="I29" s="345"/>
      <c r="J29" s="279" t="s">
        <v>372</v>
      </c>
      <c r="K29" s="346"/>
      <c r="L29" s="328"/>
      <c r="M29" s="347" t="s">
        <v>0</v>
      </c>
      <c r="N29" s="279" t="s">
        <v>373</v>
      </c>
      <c r="O29" s="348"/>
      <c r="P29" s="681" t="s">
        <v>115</v>
      </c>
    </row>
    <row r="30" spans="2:16" ht="15" customHeight="1" x14ac:dyDescent="0.35">
      <c r="B30" s="1407" t="s">
        <v>378</v>
      </c>
      <c r="C30" s="1408"/>
      <c r="D30" s="268"/>
      <c r="E30" s="268"/>
      <c r="F30" s="268"/>
      <c r="G30" s="268"/>
      <c r="H30" s="268"/>
      <c r="I30" s="350"/>
      <c r="J30" s="351">
        <f>U145</f>
        <v>0</v>
      </c>
      <c r="K30" s="352"/>
      <c r="L30" s="336"/>
      <c r="M30" s="268"/>
      <c r="N30" s="351">
        <f>W145</f>
        <v>0</v>
      </c>
      <c r="O30" s="353"/>
      <c r="P30" s="682">
        <f>N30+J30</f>
        <v>0</v>
      </c>
    </row>
    <row r="31" spans="2:16" ht="15" thickBot="1" x14ac:dyDescent="0.4">
      <c r="B31" s="683" t="s">
        <v>379</v>
      </c>
      <c r="C31" s="268"/>
      <c r="D31" s="268"/>
      <c r="E31" s="268"/>
      <c r="F31" s="268"/>
      <c r="G31" s="268"/>
      <c r="H31" s="268"/>
      <c r="I31" s="350"/>
      <c r="J31" s="351">
        <f>U165</f>
        <v>0</v>
      </c>
      <c r="K31" s="352"/>
      <c r="L31" s="336"/>
      <c r="M31" s="268"/>
      <c r="N31" s="351">
        <f>W165</f>
        <v>0</v>
      </c>
      <c r="O31" s="354"/>
      <c r="P31" s="684">
        <f>N31+J31</f>
        <v>0</v>
      </c>
    </row>
    <row r="32" spans="2:16" ht="18.75" customHeight="1" thickBot="1" x14ac:dyDescent="0.4">
      <c r="B32" s="685" t="s">
        <v>380</v>
      </c>
      <c r="C32" s="355" t="s">
        <v>0</v>
      </c>
      <c r="D32" s="356"/>
      <c r="E32" s="356"/>
      <c r="F32" s="356"/>
      <c r="G32" s="356"/>
      <c r="H32" s="356"/>
      <c r="I32" s="357"/>
      <c r="J32" s="358">
        <f>SUM(J30:J31)</f>
        <v>0</v>
      </c>
      <c r="K32" s="359"/>
      <c r="L32" s="360"/>
      <c r="M32" s="356"/>
      <c r="N32" s="358">
        <f>SUM(N30:N31)</f>
        <v>0</v>
      </c>
      <c r="O32" s="340"/>
      <c r="P32" s="686">
        <f>N32+J32</f>
        <v>0</v>
      </c>
    </row>
    <row r="33" spans="2:16" ht="30.75" customHeight="1" x14ac:dyDescent="0.35">
      <c r="B33" s="662"/>
      <c r="C33" s="268"/>
      <c r="D33" s="268"/>
      <c r="E33" s="268"/>
      <c r="F33" s="268"/>
      <c r="G33" s="268"/>
      <c r="H33" s="268"/>
      <c r="I33" s="268"/>
      <c r="J33" s="268"/>
      <c r="K33" s="268"/>
      <c r="L33" s="561"/>
      <c r="M33" s="268"/>
      <c r="N33" s="268"/>
      <c r="O33" s="353"/>
      <c r="P33" s="674"/>
    </row>
    <row r="34" spans="2:16" x14ac:dyDescent="0.35">
      <c r="B34" s="687" t="s">
        <v>381</v>
      </c>
      <c r="C34" s="268"/>
      <c r="D34" s="268"/>
      <c r="E34" s="268"/>
      <c r="F34" s="268"/>
      <c r="G34" s="268"/>
      <c r="H34" s="268"/>
      <c r="I34" s="335"/>
      <c r="J34" s="268"/>
      <c r="K34" s="268"/>
      <c r="L34" s="561"/>
      <c r="M34" s="268"/>
      <c r="N34" s="268"/>
      <c r="O34" s="353"/>
      <c r="P34" s="674"/>
    </row>
    <row r="35" spans="2:16" ht="15" customHeight="1" x14ac:dyDescent="0.35">
      <c r="B35" s="1422" t="s">
        <v>382</v>
      </c>
      <c r="C35" s="1423"/>
      <c r="D35" s="1423"/>
      <c r="E35" s="1424"/>
      <c r="F35" s="1424"/>
      <c r="G35" s="1425"/>
      <c r="H35" s="1429" t="s">
        <v>355</v>
      </c>
      <c r="I35" s="1430"/>
      <c r="J35" s="1430"/>
      <c r="K35" s="362" t="s">
        <v>0</v>
      </c>
      <c r="L35" s="1431" t="s">
        <v>364</v>
      </c>
      <c r="M35" s="1432"/>
      <c r="N35" s="1433"/>
      <c r="O35" s="363" t="s">
        <v>0</v>
      </c>
      <c r="P35" s="676" t="s">
        <v>115</v>
      </c>
    </row>
    <row r="36" spans="2:16" ht="51.75" customHeight="1" x14ac:dyDescent="0.35">
      <c r="B36" s="1426"/>
      <c r="C36" s="1427"/>
      <c r="D36" s="1427"/>
      <c r="E36" s="1427"/>
      <c r="F36" s="1427"/>
      <c r="G36" s="1428"/>
      <c r="H36" s="364" t="s">
        <v>383</v>
      </c>
      <c r="I36" s="365" t="s">
        <v>384</v>
      </c>
      <c r="J36" s="365" t="s">
        <v>385</v>
      </c>
      <c r="K36" s="366"/>
      <c r="L36" s="364" t="s">
        <v>383</v>
      </c>
      <c r="M36" s="365" t="s">
        <v>386</v>
      </c>
      <c r="N36" s="367" t="s">
        <v>387</v>
      </c>
      <c r="O36" s="335"/>
      <c r="P36" s="688"/>
    </row>
    <row r="37" spans="2:16" x14ac:dyDescent="0.35">
      <c r="B37" s="1434"/>
      <c r="C37" s="1435"/>
      <c r="D37" s="1435"/>
      <c r="E37" s="1416"/>
      <c r="F37" s="1416"/>
      <c r="G37" s="1436"/>
      <c r="H37" s="368">
        <v>0</v>
      </c>
      <c r="I37" s="369"/>
      <c r="J37" s="370">
        <f t="shared" ref="J37:J43" si="1">H37*I37</f>
        <v>0</v>
      </c>
      <c r="K37" s="371" t="s">
        <v>0</v>
      </c>
      <c r="L37" s="372">
        <v>0</v>
      </c>
      <c r="M37" s="373"/>
      <c r="N37" s="304">
        <f>L37*M37</f>
        <v>0</v>
      </c>
      <c r="O37" s="335"/>
      <c r="P37" s="689">
        <f t="shared" ref="P37:P43" si="2">N37+J37</f>
        <v>0</v>
      </c>
    </row>
    <row r="38" spans="2:16" x14ac:dyDescent="0.35">
      <c r="B38" s="1434" t="s">
        <v>0</v>
      </c>
      <c r="C38" s="1435"/>
      <c r="D38" s="1435"/>
      <c r="E38" s="1416"/>
      <c r="F38" s="1416"/>
      <c r="G38" s="1436"/>
      <c r="H38" s="302">
        <v>0</v>
      </c>
      <c r="I38" s="369"/>
      <c r="J38" s="374">
        <f t="shared" si="1"/>
        <v>0</v>
      </c>
      <c r="K38" s="371" t="s">
        <v>0</v>
      </c>
      <c r="L38" s="375">
        <v>0</v>
      </c>
      <c r="M38" s="373"/>
      <c r="N38" s="308">
        <f>L38*M38</f>
        <v>0</v>
      </c>
      <c r="O38" s="335"/>
      <c r="P38" s="670">
        <f t="shared" si="2"/>
        <v>0</v>
      </c>
    </row>
    <row r="39" spans="2:16" x14ac:dyDescent="0.35">
      <c r="B39" s="1437" t="s">
        <v>363</v>
      </c>
      <c r="C39" s="1416"/>
      <c r="D39" s="1416"/>
      <c r="E39" s="1416"/>
      <c r="F39" s="1416"/>
      <c r="G39" s="1436"/>
      <c r="H39" s="302">
        <v>0</v>
      </c>
      <c r="I39" s="369"/>
      <c r="J39" s="374">
        <f t="shared" si="1"/>
        <v>0</v>
      </c>
      <c r="K39" s="371" t="s">
        <v>0</v>
      </c>
      <c r="L39" s="375">
        <v>0</v>
      </c>
      <c r="M39" s="373"/>
      <c r="N39" s="308">
        <f>L39*M39</f>
        <v>0</v>
      </c>
      <c r="O39" s="335"/>
      <c r="P39" s="670">
        <f t="shared" si="2"/>
        <v>0</v>
      </c>
    </row>
    <row r="40" spans="2:16" x14ac:dyDescent="0.35">
      <c r="B40" s="690" t="s">
        <v>388</v>
      </c>
      <c r="C40" s="376"/>
      <c r="D40" s="376"/>
      <c r="E40" s="376" t="s">
        <v>0</v>
      </c>
      <c r="F40" s="377" t="s">
        <v>0</v>
      </c>
      <c r="G40" s="331"/>
      <c r="H40" s="378"/>
      <c r="I40" s="379"/>
      <c r="J40" s="380"/>
      <c r="K40" s="338"/>
      <c r="L40" s="381"/>
      <c r="M40" s="382"/>
      <c r="N40" s="383"/>
      <c r="O40" s="335"/>
      <c r="P40" s="691"/>
    </row>
    <row r="41" spans="2:16" x14ac:dyDescent="0.35">
      <c r="B41" s="1438"/>
      <c r="C41" s="1439"/>
      <c r="D41" s="1440" t="s">
        <v>0</v>
      </c>
      <c r="E41" s="1416"/>
      <c r="F41" s="1416"/>
      <c r="G41" s="1436"/>
      <c r="H41" s="302">
        <v>0</v>
      </c>
      <c r="I41" s="384"/>
      <c r="J41" s="374">
        <f>H41*I41</f>
        <v>0</v>
      </c>
      <c r="K41" s="371" t="s">
        <v>0</v>
      </c>
      <c r="L41" s="375">
        <v>0</v>
      </c>
      <c r="M41" s="373"/>
      <c r="N41" s="308">
        <f>L41*M41</f>
        <v>0</v>
      </c>
      <c r="O41" s="335"/>
      <c r="P41" s="670">
        <f t="shared" si="2"/>
        <v>0</v>
      </c>
    </row>
    <row r="42" spans="2:16" x14ac:dyDescent="0.35">
      <c r="B42" s="692"/>
      <c r="C42" s="379"/>
      <c r="D42" s="1440" t="s">
        <v>0</v>
      </c>
      <c r="E42" s="1416"/>
      <c r="F42" s="1416"/>
      <c r="G42" s="1436"/>
      <c r="H42" s="302">
        <v>0</v>
      </c>
      <c r="I42" s="384"/>
      <c r="J42" s="374">
        <f t="shared" si="1"/>
        <v>0</v>
      </c>
      <c r="K42" s="371" t="s">
        <v>0</v>
      </c>
      <c r="L42" s="375">
        <v>0</v>
      </c>
      <c r="M42" s="373"/>
      <c r="N42" s="308">
        <f>L42*M42</f>
        <v>0</v>
      </c>
      <c r="O42" s="335"/>
      <c r="P42" s="670">
        <f t="shared" si="2"/>
        <v>0</v>
      </c>
    </row>
    <row r="43" spans="2:16" ht="15" thickBot="1" x14ac:dyDescent="0.4">
      <c r="B43" s="1415" t="s">
        <v>0</v>
      </c>
      <c r="C43" s="1441"/>
      <c r="D43" s="1441"/>
      <c r="E43" s="1416"/>
      <c r="F43" s="1416"/>
      <c r="G43" s="1436"/>
      <c r="H43" s="302">
        <v>0</v>
      </c>
      <c r="I43" s="384"/>
      <c r="J43" s="374">
        <f t="shared" si="1"/>
        <v>0</v>
      </c>
      <c r="K43" s="371" t="s">
        <v>0</v>
      </c>
      <c r="L43" s="385">
        <v>0</v>
      </c>
      <c r="M43" s="386"/>
      <c r="N43" s="308">
        <f>L43*M43</f>
        <v>0</v>
      </c>
      <c r="O43" s="335"/>
      <c r="P43" s="671">
        <f t="shared" si="2"/>
        <v>0</v>
      </c>
    </row>
    <row r="44" spans="2:16" ht="15" thickBot="1" x14ac:dyDescent="0.4">
      <c r="B44" s="1434" t="s">
        <v>389</v>
      </c>
      <c r="C44" s="1435"/>
      <c r="D44" s="1435"/>
      <c r="E44" s="1435"/>
      <c r="F44" s="1435"/>
      <c r="G44" s="1435"/>
      <c r="H44" s="1416"/>
      <c r="I44" s="1436"/>
      <c r="J44" s="370">
        <f>SUM(J37:J43)</f>
        <v>0</v>
      </c>
      <c r="K44" s="387" t="s">
        <v>0</v>
      </c>
      <c r="L44" s="388"/>
      <c r="M44" s="389"/>
      <c r="N44" s="390">
        <f>SUM(N37:N43)</f>
        <v>0</v>
      </c>
      <c r="O44" s="340"/>
      <c r="P44" s="686">
        <f>SUM(P37:P43)</f>
        <v>0</v>
      </c>
    </row>
    <row r="45" spans="2:16" x14ac:dyDescent="0.35">
      <c r="B45" s="1421"/>
      <c r="C45" s="1414"/>
      <c r="D45" s="1414"/>
      <c r="E45" s="1414"/>
      <c r="F45" s="1414"/>
      <c r="G45" s="1414"/>
      <c r="H45" s="1414"/>
      <c r="I45" s="1414"/>
      <c r="J45" s="1414"/>
      <c r="K45" s="1414"/>
      <c r="L45" s="1414"/>
      <c r="M45" s="1414"/>
      <c r="N45" s="1414"/>
      <c r="O45" s="335"/>
      <c r="P45" s="693"/>
    </row>
    <row r="46" spans="2:16" x14ac:dyDescent="0.35">
      <c r="B46" s="1421" t="s">
        <v>390</v>
      </c>
      <c r="C46" s="1414"/>
      <c r="D46" s="1414"/>
      <c r="E46" s="1414"/>
      <c r="F46" s="1414"/>
      <c r="G46" s="1414"/>
      <c r="H46" s="1414"/>
      <c r="I46" s="1414"/>
      <c r="J46" s="1414"/>
      <c r="K46" s="1414"/>
      <c r="L46" s="1414"/>
      <c r="M46" s="1414"/>
      <c r="N46" s="1414"/>
      <c r="O46" s="335"/>
      <c r="P46" s="693"/>
    </row>
    <row r="47" spans="2:16" x14ac:dyDescent="0.35">
      <c r="B47" s="1444" t="s">
        <v>0</v>
      </c>
      <c r="C47" s="1445"/>
      <c r="D47" s="1445"/>
      <c r="E47" s="1445"/>
      <c r="F47" s="1445"/>
      <c r="G47" s="1446"/>
      <c r="H47" s="1429" t="s">
        <v>355</v>
      </c>
      <c r="I47" s="1432"/>
      <c r="J47" s="1433"/>
      <c r="K47" s="1450" t="s">
        <v>0</v>
      </c>
      <c r="L47" s="1429" t="s">
        <v>364</v>
      </c>
      <c r="M47" s="1432"/>
      <c r="N47" s="1433"/>
      <c r="O47" s="323"/>
      <c r="P47" s="681" t="s">
        <v>115</v>
      </c>
    </row>
    <row r="48" spans="2:16" x14ac:dyDescent="0.35">
      <c r="B48" s="1447"/>
      <c r="C48" s="1448"/>
      <c r="D48" s="1448"/>
      <c r="E48" s="1448"/>
      <c r="F48" s="1448"/>
      <c r="G48" s="1449"/>
      <c r="H48" s="364" t="s">
        <v>383</v>
      </c>
      <c r="I48" s="365" t="s">
        <v>384</v>
      </c>
      <c r="J48" s="367" t="s">
        <v>387</v>
      </c>
      <c r="K48" s="1451"/>
      <c r="L48" s="391" t="s">
        <v>383</v>
      </c>
      <c r="M48" s="648" t="s">
        <v>436</v>
      </c>
      <c r="N48" s="367" t="s">
        <v>387</v>
      </c>
      <c r="O48" s="335"/>
      <c r="P48" s="688"/>
    </row>
    <row r="49" spans="2:16" x14ac:dyDescent="0.35">
      <c r="B49" s="1434"/>
      <c r="C49" s="1435"/>
      <c r="D49" s="1435"/>
      <c r="E49" s="1416"/>
      <c r="F49" s="1416"/>
      <c r="G49" s="1436"/>
      <c r="H49" s="303">
        <v>0</v>
      </c>
      <c r="I49" s="392"/>
      <c r="J49" s="304">
        <f>H49*I49</f>
        <v>0</v>
      </c>
      <c r="K49" s="1451"/>
      <c r="L49" s="305">
        <v>0</v>
      </c>
      <c r="M49" s="373"/>
      <c r="N49" s="304">
        <f>L49*M49</f>
        <v>0</v>
      </c>
      <c r="O49" s="335"/>
      <c r="P49" s="669">
        <f t="shared" ref="P49:P54" si="3">N49+J49</f>
        <v>0</v>
      </c>
    </row>
    <row r="50" spans="2:16" x14ac:dyDescent="0.35">
      <c r="B50" s="690"/>
      <c r="C50" s="376"/>
      <c r="D50" s="376"/>
      <c r="E50" s="331"/>
      <c r="F50" s="331"/>
      <c r="G50" s="333"/>
      <c r="H50" s="307">
        <v>0</v>
      </c>
      <c r="I50" s="392"/>
      <c r="J50" s="351">
        <f>H50*I50</f>
        <v>0</v>
      </c>
      <c r="K50" s="1451"/>
      <c r="L50" s="307">
        <v>0</v>
      </c>
      <c r="M50" s="384"/>
      <c r="N50" s="393">
        <f>L50*M50</f>
        <v>0</v>
      </c>
      <c r="O50" s="335"/>
      <c r="P50" s="670">
        <f t="shared" si="3"/>
        <v>0</v>
      </c>
    </row>
    <row r="51" spans="2:16" x14ac:dyDescent="0.35">
      <c r="B51" s="1434"/>
      <c r="C51" s="1435"/>
      <c r="D51" s="1435"/>
      <c r="E51" s="1416"/>
      <c r="F51" s="1416"/>
      <c r="G51" s="1436"/>
      <c r="H51" s="307">
        <v>0</v>
      </c>
      <c r="I51" s="392"/>
      <c r="J51" s="351">
        <f>H51*I51</f>
        <v>0</v>
      </c>
      <c r="K51" s="1451"/>
      <c r="L51" s="307">
        <v>0</v>
      </c>
      <c r="M51" s="384"/>
      <c r="N51" s="393">
        <f>L51*M51</f>
        <v>0</v>
      </c>
      <c r="O51" s="335"/>
      <c r="P51" s="670">
        <f t="shared" si="3"/>
        <v>0</v>
      </c>
    </row>
    <row r="52" spans="2:16" ht="15" customHeight="1" x14ac:dyDescent="0.35">
      <c r="B52" s="690"/>
      <c r="C52" s="376"/>
      <c r="D52" s="376"/>
      <c r="E52" s="331"/>
      <c r="F52" s="331"/>
      <c r="G52" s="333"/>
      <c r="H52" s="307">
        <v>0</v>
      </c>
      <c r="I52" s="392"/>
      <c r="J52" s="351">
        <f>H52*I52</f>
        <v>0</v>
      </c>
      <c r="K52" s="1451"/>
      <c r="L52" s="307">
        <v>0</v>
      </c>
      <c r="M52" s="384"/>
      <c r="N52" s="393">
        <f>L52*M52</f>
        <v>0</v>
      </c>
      <c r="O52" s="335"/>
      <c r="P52" s="670">
        <f t="shared" si="3"/>
        <v>0</v>
      </c>
    </row>
    <row r="53" spans="2:16" ht="15" thickBot="1" x14ac:dyDescent="0.4">
      <c r="B53" s="694" t="s">
        <v>0</v>
      </c>
      <c r="C53" s="394"/>
      <c r="D53" s="394"/>
      <c r="E53" s="395"/>
      <c r="F53" s="395"/>
      <c r="G53" s="395"/>
      <c r="H53" s="396">
        <v>0</v>
      </c>
      <c r="I53" s="397"/>
      <c r="J53" s="351">
        <f>H53*I53</f>
        <v>0</v>
      </c>
      <c r="K53" s="1451"/>
      <c r="L53" s="307">
        <v>0</v>
      </c>
      <c r="M53" s="384"/>
      <c r="N53" s="393">
        <f>L53*M53</f>
        <v>0</v>
      </c>
      <c r="O53" s="335"/>
      <c r="P53" s="671">
        <f t="shared" si="3"/>
        <v>0</v>
      </c>
    </row>
    <row r="54" spans="2:16" ht="15" thickBot="1" x14ac:dyDescent="0.4">
      <c r="B54" s="695" t="s">
        <v>391</v>
      </c>
      <c r="C54" s="398"/>
      <c r="D54" s="399" t="s">
        <v>0</v>
      </c>
      <c r="E54" s="399"/>
      <c r="F54" s="399"/>
      <c r="G54" s="399"/>
      <c r="H54" s="399"/>
      <c r="I54" s="399"/>
      <c r="J54" s="400">
        <f>SUM(J49:J53)</f>
        <v>0</v>
      </c>
      <c r="K54" s="1452"/>
      <c r="L54" s="1453"/>
      <c r="M54" s="1454"/>
      <c r="N54" s="401">
        <f>SUM(N49:N53)</f>
        <v>0</v>
      </c>
      <c r="O54" s="340"/>
      <c r="P54" s="696">
        <f t="shared" si="3"/>
        <v>0</v>
      </c>
    </row>
    <row r="55" spans="2:16" ht="15" customHeight="1" x14ac:dyDescent="0.35">
      <c r="B55" s="697"/>
      <c r="C55" s="403"/>
      <c r="D55" s="404"/>
      <c r="E55" s="404"/>
      <c r="F55" s="404"/>
      <c r="G55" s="404"/>
      <c r="H55" s="404"/>
      <c r="I55" s="404"/>
      <c r="J55" s="405"/>
      <c r="K55" s="335"/>
      <c r="L55" s="406"/>
      <c r="M55" s="406"/>
      <c r="N55" s="319"/>
      <c r="O55" s="335"/>
      <c r="P55" s="698"/>
    </row>
    <row r="56" spans="2:16" ht="51.75" customHeight="1" x14ac:dyDescent="0.35">
      <c r="B56" s="1421" t="s">
        <v>392</v>
      </c>
      <c r="C56" s="1455"/>
      <c r="D56" s="1455"/>
      <c r="E56" s="1455"/>
      <c r="F56" s="1455"/>
      <c r="G56" s="1455"/>
      <c r="H56" s="1455"/>
      <c r="I56" s="335"/>
      <c r="J56" s="268"/>
      <c r="K56" s="268"/>
      <c r="L56" s="561"/>
      <c r="M56" s="268"/>
      <c r="N56" s="268"/>
      <c r="O56" s="335"/>
      <c r="P56" s="674"/>
    </row>
    <row r="57" spans="2:16" x14ac:dyDescent="0.35">
      <c r="B57" s="1456" t="s">
        <v>393</v>
      </c>
      <c r="C57" s="1457"/>
      <c r="D57" s="1457"/>
      <c r="E57" s="1458" t="s">
        <v>0</v>
      </c>
      <c r="F57" s="1445"/>
      <c r="G57" s="1446"/>
      <c r="H57" s="1431" t="s">
        <v>355</v>
      </c>
      <c r="I57" s="1432"/>
      <c r="J57" s="1433"/>
      <c r="K57" s="1450" t="s">
        <v>0</v>
      </c>
      <c r="L57" s="1429" t="s">
        <v>364</v>
      </c>
      <c r="M57" s="1432"/>
      <c r="N57" s="1433"/>
      <c r="O57" s="323"/>
      <c r="P57" s="681" t="s">
        <v>115</v>
      </c>
    </row>
    <row r="58" spans="2:16" x14ac:dyDescent="0.35">
      <c r="B58" s="699"/>
      <c r="C58" s="407"/>
      <c r="D58" s="407"/>
      <c r="E58" s="407" t="s">
        <v>0</v>
      </c>
      <c r="F58" s="408" t="s">
        <v>0</v>
      </c>
      <c r="G58" s="409" t="s">
        <v>0</v>
      </c>
      <c r="H58" s="364" t="s">
        <v>383</v>
      </c>
      <c r="I58" s="365" t="s">
        <v>384</v>
      </c>
      <c r="J58" s="365" t="s">
        <v>394</v>
      </c>
      <c r="K58" s="1451"/>
      <c r="L58" s="391" t="s">
        <v>383</v>
      </c>
      <c r="M58" s="365" t="s">
        <v>386</v>
      </c>
      <c r="N58" s="367" t="s">
        <v>387</v>
      </c>
      <c r="O58" s="335"/>
      <c r="P58" s="700"/>
    </row>
    <row r="59" spans="2:16" x14ac:dyDescent="0.35">
      <c r="B59" s="701"/>
      <c r="C59" s="332"/>
      <c r="D59" s="332"/>
      <c r="E59" s="410" t="s">
        <v>0</v>
      </c>
      <c r="F59" s="411" t="s">
        <v>0</v>
      </c>
      <c r="G59" s="412" t="s">
        <v>0</v>
      </c>
      <c r="H59" s="413">
        <v>0</v>
      </c>
      <c r="I59" s="384"/>
      <c r="J59" s="304">
        <f>H59*I59</f>
        <v>0</v>
      </c>
      <c r="K59" s="1451"/>
      <c r="L59" s="414">
        <v>0</v>
      </c>
      <c r="M59" s="384"/>
      <c r="N59" s="304">
        <f>L59*M59</f>
        <v>0</v>
      </c>
      <c r="O59" s="415"/>
      <c r="P59" s="702">
        <f>N59+J59</f>
        <v>0</v>
      </c>
    </row>
    <row r="60" spans="2:16" x14ac:dyDescent="0.35">
      <c r="B60" s="703"/>
      <c r="C60" s="416"/>
      <c r="D60" s="416"/>
      <c r="E60" s="417"/>
      <c r="F60" s="418"/>
      <c r="G60" s="419"/>
      <c r="H60" s="420">
        <v>0</v>
      </c>
      <c r="I60" s="384"/>
      <c r="J60" s="351">
        <f>H60*I60</f>
        <v>0</v>
      </c>
      <c r="K60" s="1451"/>
      <c r="L60" s="421">
        <v>0</v>
      </c>
      <c r="M60" s="384"/>
      <c r="N60" s="351">
        <f>L60*M60</f>
        <v>0</v>
      </c>
      <c r="O60" s="415"/>
      <c r="P60" s="702">
        <f>N60+J60</f>
        <v>0</v>
      </c>
    </row>
    <row r="61" spans="2:16" x14ac:dyDescent="0.35">
      <c r="B61" s="694"/>
      <c r="C61" s="394"/>
      <c r="D61" s="394"/>
      <c r="E61" s="422"/>
      <c r="F61" s="423"/>
      <c r="G61" s="424"/>
      <c r="H61" s="420">
        <v>0</v>
      </c>
      <c r="I61" s="384"/>
      <c r="J61" s="351">
        <f>H61*I61</f>
        <v>0</v>
      </c>
      <c r="K61" s="1451"/>
      <c r="L61" s="421">
        <v>0</v>
      </c>
      <c r="M61" s="384"/>
      <c r="N61" s="351">
        <f>L61*M61</f>
        <v>0</v>
      </c>
      <c r="O61" s="415"/>
      <c r="P61" s="702">
        <f>N61+J61</f>
        <v>0</v>
      </c>
    </row>
    <row r="62" spans="2:16" x14ac:dyDescent="0.35">
      <c r="B62" s="694"/>
      <c r="C62" s="394"/>
      <c r="D62" s="394"/>
      <c r="E62" s="422"/>
      <c r="F62" s="423"/>
      <c r="G62" s="424"/>
      <c r="H62" s="420">
        <v>0</v>
      </c>
      <c r="I62" s="384"/>
      <c r="J62" s="351">
        <f>H62*I62</f>
        <v>0</v>
      </c>
      <c r="K62" s="1451"/>
      <c r="L62" s="421">
        <v>0</v>
      </c>
      <c r="M62" s="384"/>
      <c r="N62" s="351">
        <f>L62*M62</f>
        <v>0</v>
      </c>
      <c r="O62" s="415"/>
      <c r="P62" s="702">
        <f>N62+J62</f>
        <v>0</v>
      </c>
    </row>
    <row r="63" spans="2:16" x14ac:dyDescent="0.35">
      <c r="B63" s="694"/>
      <c r="C63" s="394"/>
      <c r="D63" s="394"/>
      <c r="E63" s="422"/>
      <c r="F63" s="423"/>
      <c r="G63" s="424"/>
      <c r="H63" s="420">
        <v>0</v>
      </c>
      <c r="I63" s="384"/>
      <c r="J63" s="351">
        <f>H63*I63</f>
        <v>0</v>
      </c>
      <c r="K63" s="1451"/>
      <c r="L63" s="421">
        <v>0</v>
      </c>
      <c r="M63" s="384"/>
      <c r="N63" s="351">
        <f>L63*M63</f>
        <v>0</v>
      </c>
      <c r="O63" s="415"/>
      <c r="P63" s="702">
        <f>N63+J63</f>
        <v>0</v>
      </c>
    </row>
    <row r="64" spans="2:16" x14ac:dyDescent="0.35">
      <c r="B64" s="694" t="s">
        <v>395</v>
      </c>
      <c r="C64" s="394"/>
      <c r="D64" s="394"/>
      <c r="E64" s="422"/>
      <c r="F64" s="423"/>
      <c r="G64" s="424"/>
      <c r="H64" s="425" t="s">
        <v>369</v>
      </c>
      <c r="I64" s="426" t="s">
        <v>396</v>
      </c>
      <c r="J64" s="301"/>
      <c r="K64" s="1451"/>
      <c r="L64" s="425" t="s">
        <v>369</v>
      </c>
      <c r="M64" s="427" t="s">
        <v>396</v>
      </c>
      <c r="N64" s="428"/>
      <c r="O64" s="415"/>
      <c r="P64" s="704"/>
    </row>
    <row r="65" spans="2:16" x14ac:dyDescent="0.35">
      <c r="B65" s="694"/>
      <c r="C65" s="394"/>
      <c r="D65" s="394"/>
      <c r="E65" s="422"/>
      <c r="F65" s="423"/>
      <c r="G65" s="424"/>
      <c r="H65" s="429">
        <v>0</v>
      </c>
      <c r="I65" s="384"/>
      <c r="J65" s="351">
        <f>H65*I65</f>
        <v>0</v>
      </c>
      <c r="K65" s="1451"/>
      <c r="L65" s="307">
        <v>0</v>
      </c>
      <c r="M65" s="384"/>
      <c r="N65" s="351">
        <f>L65*M65</f>
        <v>0</v>
      </c>
      <c r="O65" s="415"/>
      <c r="P65" s="702">
        <f t="shared" ref="P65:P70" si="4">N65+J65</f>
        <v>0</v>
      </c>
    </row>
    <row r="66" spans="2:16" x14ac:dyDescent="0.35">
      <c r="B66" s="694"/>
      <c r="C66" s="394"/>
      <c r="D66" s="394"/>
      <c r="E66" s="422"/>
      <c r="F66" s="423"/>
      <c r="G66" s="424"/>
      <c r="H66" s="429">
        <v>0</v>
      </c>
      <c r="I66" s="384"/>
      <c r="J66" s="351">
        <f>H66*I66</f>
        <v>0</v>
      </c>
      <c r="K66" s="1451"/>
      <c r="L66" s="307">
        <v>0</v>
      </c>
      <c r="M66" s="384"/>
      <c r="N66" s="351">
        <f>L66*M66</f>
        <v>0</v>
      </c>
      <c r="O66" s="415"/>
      <c r="P66" s="702">
        <f t="shared" si="4"/>
        <v>0</v>
      </c>
    </row>
    <row r="67" spans="2:16" x14ac:dyDescent="0.35">
      <c r="B67" s="1442" t="s">
        <v>0</v>
      </c>
      <c r="C67" s="1443"/>
      <c r="D67" s="1443"/>
      <c r="E67" s="422" t="s">
        <v>0</v>
      </c>
      <c r="F67" s="423"/>
      <c r="G67" s="424" t="s">
        <v>0</v>
      </c>
      <c r="H67" s="429">
        <v>0</v>
      </c>
      <c r="I67" s="384"/>
      <c r="J67" s="351">
        <f>H67*I67</f>
        <v>0</v>
      </c>
      <c r="K67" s="1451"/>
      <c r="L67" s="307">
        <v>0</v>
      </c>
      <c r="M67" s="384"/>
      <c r="N67" s="351">
        <f>L67*M67</f>
        <v>0</v>
      </c>
      <c r="O67" s="415"/>
      <c r="P67" s="702">
        <f t="shared" si="4"/>
        <v>0</v>
      </c>
    </row>
    <row r="68" spans="2:16" x14ac:dyDescent="0.35">
      <c r="B68" s="1434" t="s">
        <v>0</v>
      </c>
      <c r="C68" s="1435"/>
      <c r="D68" s="1435"/>
      <c r="E68" s="410" t="s">
        <v>0</v>
      </c>
      <c r="F68" s="411"/>
      <c r="G68" s="412" t="s">
        <v>0</v>
      </c>
      <c r="H68" s="429">
        <v>0</v>
      </c>
      <c r="I68" s="384"/>
      <c r="J68" s="351">
        <f>H68*I68</f>
        <v>0</v>
      </c>
      <c r="K68" s="1451"/>
      <c r="L68" s="307">
        <v>0</v>
      </c>
      <c r="M68" s="384"/>
      <c r="N68" s="351">
        <f>L68*M68</f>
        <v>0</v>
      </c>
      <c r="O68" s="415"/>
      <c r="P68" s="702">
        <f t="shared" si="4"/>
        <v>0</v>
      </c>
    </row>
    <row r="69" spans="2:16" ht="15" thickBot="1" x14ac:dyDescent="0.4">
      <c r="B69" s="703"/>
      <c r="C69" s="416"/>
      <c r="D69" s="416"/>
      <c r="E69" s="430"/>
      <c r="F69" s="431"/>
      <c r="G69" s="431"/>
      <c r="H69" s="432">
        <v>0</v>
      </c>
      <c r="I69" s="433"/>
      <c r="J69" s="351">
        <f>H69*I69</f>
        <v>0</v>
      </c>
      <c r="K69" s="1451"/>
      <c r="L69" s="312">
        <v>0</v>
      </c>
      <c r="M69" s="434"/>
      <c r="N69" s="351">
        <f>L69*M69</f>
        <v>0</v>
      </c>
      <c r="O69" s="415"/>
      <c r="P69" s="705">
        <f t="shared" si="4"/>
        <v>0</v>
      </c>
    </row>
    <row r="70" spans="2:16" ht="15" thickBot="1" x14ac:dyDescent="0.4">
      <c r="B70" s="706" t="s">
        <v>397</v>
      </c>
      <c r="C70" s="436"/>
      <c r="D70" s="437"/>
      <c r="E70" s="437"/>
      <c r="F70" s="437"/>
      <c r="G70" s="437"/>
      <c r="H70" s="437"/>
      <c r="I70" s="438"/>
      <c r="J70" s="439">
        <f>SUM(J59:J69)</f>
        <v>0</v>
      </c>
      <c r="K70" s="1459"/>
      <c r="L70" s="440"/>
      <c r="M70" s="441"/>
      <c r="N70" s="439">
        <f>SUM(N59:N69)</f>
        <v>0</v>
      </c>
      <c r="O70" s="442"/>
      <c r="P70" s="686">
        <f t="shared" si="4"/>
        <v>0</v>
      </c>
    </row>
    <row r="71" spans="2:16" x14ac:dyDescent="0.35">
      <c r="B71" s="697"/>
      <c r="C71" s="403"/>
      <c r="D71" s="404"/>
      <c r="E71" s="404"/>
      <c r="F71" s="404"/>
      <c r="G71" s="404"/>
      <c r="H71" s="404"/>
      <c r="I71" s="404"/>
      <c r="J71" s="319"/>
      <c r="K71" s="335"/>
      <c r="L71" s="320"/>
      <c r="M71" s="320"/>
      <c r="N71" s="319"/>
      <c r="O71" s="335"/>
      <c r="P71" s="707"/>
    </row>
    <row r="72" spans="2:16" ht="15" customHeight="1" x14ac:dyDescent="0.35">
      <c r="B72" s="697" t="s">
        <v>398</v>
      </c>
      <c r="C72" s="402"/>
      <c r="D72" s="402"/>
      <c r="E72" s="402"/>
      <c r="F72" s="402"/>
      <c r="G72" s="402"/>
      <c r="H72" s="402"/>
      <c r="I72" s="318"/>
      <c r="J72" s="1462" t="s">
        <v>0</v>
      </c>
      <c r="K72" s="1414"/>
      <c r="L72" s="1414"/>
      <c r="M72" s="1414"/>
      <c r="N72" s="1414"/>
      <c r="O72" s="335"/>
      <c r="P72" s="657"/>
    </row>
    <row r="73" spans="2:16" x14ac:dyDescent="0.35">
      <c r="B73" s="708"/>
      <c r="C73" s="443"/>
      <c r="D73" s="443"/>
      <c r="E73" s="1458" t="s">
        <v>0</v>
      </c>
      <c r="F73" s="1445"/>
      <c r="G73" s="1446"/>
      <c r="H73" s="1431" t="s">
        <v>362</v>
      </c>
      <c r="I73" s="1432"/>
      <c r="J73" s="1433"/>
      <c r="K73" s="1463" t="s">
        <v>0</v>
      </c>
      <c r="L73" s="1429" t="s">
        <v>364</v>
      </c>
      <c r="M73" s="1432"/>
      <c r="N73" s="1433"/>
      <c r="O73" s="323"/>
      <c r="P73" s="681" t="s">
        <v>115</v>
      </c>
    </row>
    <row r="74" spans="2:16" ht="15" customHeight="1" x14ac:dyDescent="0.35">
      <c r="B74" s="709"/>
      <c r="C74" s="444"/>
      <c r="D74" s="444"/>
      <c r="E74" s="444" t="s">
        <v>0</v>
      </c>
      <c r="F74" s="445" t="s">
        <v>0</v>
      </c>
      <c r="G74" s="446" t="s">
        <v>0</v>
      </c>
      <c r="H74" s="364" t="s">
        <v>383</v>
      </c>
      <c r="I74" s="447" t="s">
        <v>386</v>
      </c>
      <c r="J74" s="367" t="s">
        <v>387</v>
      </c>
      <c r="K74" s="1451"/>
      <c r="L74" s="391" t="s">
        <v>383</v>
      </c>
      <c r="M74" s="365" t="s">
        <v>386</v>
      </c>
      <c r="N74" s="367" t="s">
        <v>387</v>
      </c>
      <c r="O74" s="335"/>
      <c r="P74" s="688"/>
    </row>
    <row r="75" spans="2:16" x14ac:dyDescent="0.35">
      <c r="B75" s="1442" t="s">
        <v>0</v>
      </c>
      <c r="C75" s="1443"/>
      <c r="D75" s="1443"/>
      <c r="E75" s="422" t="s">
        <v>0</v>
      </c>
      <c r="F75" s="423"/>
      <c r="G75" s="424" t="s">
        <v>0</v>
      </c>
      <c r="H75" s="429">
        <v>0</v>
      </c>
      <c r="I75" s="384"/>
      <c r="J75" s="351">
        <f>H75*I75</f>
        <v>0</v>
      </c>
      <c r="K75" s="1451"/>
      <c r="L75" s="307">
        <v>0</v>
      </c>
      <c r="M75" s="384"/>
      <c r="N75" s="351">
        <f>L75*M75</f>
        <v>0</v>
      </c>
      <c r="O75" s="335"/>
      <c r="P75" s="702">
        <f>N75+J75</f>
        <v>0</v>
      </c>
    </row>
    <row r="76" spans="2:16" x14ac:dyDescent="0.35">
      <c r="B76" s="1442" t="s">
        <v>0</v>
      </c>
      <c r="C76" s="1443"/>
      <c r="D76" s="1443"/>
      <c r="E76" s="422" t="s">
        <v>0</v>
      </c>
      <c r="F76" s="423"/>
      <c r="G76" s="424" t="s">
        <v>0</v>
      </c>
      <c r="H76" s="429">
        <v>0</v>
      </c>
      <c r="I76" s="384"/>
      <c r="J76" s="351">
        <f>H76*I76</f>
        <v>0</v>
      </c>
      <c r="K76" s="1451"/>
      <c r="L76" s="307">
        <v>0</v>
      </c>
      <c r="M76" s="384"/>
      <c r="N76" s="351">
        <f>L76*M76</f>
        <v>0</v>
      </c>
      <c r="O76" s="335"/>
      <c r="P76" s="702">
        <f>N76+J76</f>
        <v>0</v>
      </c>
    </row>
    <row r="77" spans="2:16" ht="15" thickBot="1" x14ac:dyDescent="0.4">
      <c r="B77" s="1434" t="s">
        <v>0</v>
      </c>
      <c r="C77" s="1435"/>
      <c r="D77" s="1435"/>
      <c r="E77" s="410" t="s">
        <v>0</v>
      </c>
      <c r="F77" s="411"/>
      <c r="G77" s="412" t="s">
        <v>0</v>
      </c>
      <c r="H77" s="448">
        <v>0</v>
      </c>
      <c r="I77" s="449"/>
      <c r="J77" s="351">
        <f>H77*I77</f>
        <v>0</v>
      </c>
      <c r="K77" s="1451"/>
      <c r="L77" s="312">
        <v>0</v>
      </c>
      <c r="M77" s="449"/>
      <c r="N77" s="351">
        <f>L77*M77</f>
        <v>0</v>
      </c>
      <c r="O77" s="335"/>
      <c r="P77" s="705">
        <f>N77+J77</f>
        <v>0</v>
      </c>
    </row>
    <row r="78" spans="2:16" ht="15" thickBot="1" x14ac:dyDescent="0.4">
      <c r="B78" s="710" t="s">
        <v>399</v>
      </c>
      <c r="C78" s="450"/>
      <c r="D78" s="451"/>
      <c r="E78" s="451"/>
      <c r="F78" s="451"/>
      <c r="G78" s="451"/>
      <c r="H78" s="399"/>
      <c r="I78" s="452"/>
      <c r="J78" s="453">
        <f>J75+J76+J77</f>
        <v>0</v>
      </c>
      <c r="K78" s="1459"/>
      <c r="L78" s="454"/>
      <c r="M78" s="455"/>
      <c r="N78" s="439">
        <f>N75+N76+N77</f>
        <v>0</v>
      </c>
      <c r="O78" s="340"/>
      <c r="P78" s="686">
        <f>SUM(P75:P77)</f>
        <v>0</v>
      </c>
    </row>
    <row r="79" spans="2:16" x14ac:dyDescent="0.35">
      <c r="B79" s="697"/>
      <c r="C79" s="403"/>
      <c r="D79" s="404"/>
      <c r="E79" s="404"/>
      <c r="F79" s="404"/>
      <c r="G79" s="404"/>
      <c r="H79" s="404"/>
      <c r="I79" s="404"/>
      <c r="J79" s="405"/>
      <c r="K79" s="335"/>
      <c r="L79" s="320"/>
      <c r="M79" s="320"/>
      <c r="N79" s="319"/>
      <c r="O79" s="335"/>
      <c r="P79" s="707"/>
    </row>
    <row r="80" spans="2:16" x14ac:dyDescent="0.35">
      <c r="B80" s="666" t="s">
        <v>400</v>
      </c>
      <c r="C80" s="268"/>
      <c r="D80" s="268"/>
      <c r="E80" s="268"/>
      <c r="F80" s="268"/>
      <c r="G80" s="268"/>
      <c r="H80" s="268"/>
      <c r="I80" s="268"/>
      <c r="J80" s="268"/>
      <c r="K80" s="268"/>
      <c r="L80" s="561"/>
      <c r="M80" s="268"/>
      <c r="N80" s="268"/>
      <c r="O80" s="335"/>
      <c r="P80" s="674"/>
    </row>
    <row r="81" spans="2:16" x14ac:dyDescent="0.35">
      <c r="B81" s="711" t="s">
        <v>401</v>
      </c>
      <c r="C81" s="456"/>
      <c r="D81" s="456"/>
      <c r="E81" s="1469" t="s">
        <v>0</v>
      </c>
      <c r="F81" s="1470"/>
      <c r="G81" s="1471"/>
      <c r="H81" s="1472" t="s">
        <v>355</v>
      </c>
      <c r="I81" s="1416"/>
      <c r="J81" s="1416"/>
      <c r="K81" s="1473" t="s">
        <v>0</v>
      </c>
      <c r="L81" s="1472" t="s">
        <v>364</v>
      </c>
      <c r="M81" s="1416"/>
      <c r="N81" s="1416"/>
      <c r="O81" s="330"/>
      <c r="P81" s="712" t="s">
        <v>115</v>
      </c>
    </row>
    <row r="82" spans="2:16" x14ac:dyDescent="0.35">
      <c r="B82" s="713"/>
      <c r="C82" s="458"/>
      <c r="D82" s="458"/>
      <c r="E82" s="458" t="s">
        <v>0</v>
      </c>
      <c r="F82" s="459" t="s">
        <v>0</v>
      </c>
      <c r="G82" s="460" t="s">
        <v>0</v>
      </c>
      <c r="H82" s="461"/>
      <c r="I82" s="376"/>
      <c r="J82" s="462" t="s">
        <v>387</v>
      </c>
      <c r="K82" s="1474"/>
      <c r="L82" s="461"/>
      <c r="M82" s="376"/>
      <c r="N82" s="462" t="s">
        <v>387</v>
      </c>
      <c r="O82" s="338"/>
      <c r="P82" s="714"/>
    </row>
    <row r="83" spans="2:16" x14ac:dyDescent="0.35">
      <c r="B83" s="1460"/>
      <c r="C83" s="1461"/>
      <c r="D83" s="1461"/>
      <c r="E83" s="463" t="s">
        <v>0</v>
      </c>
      <c r="F83" s="464"/>
      <c r="G83" s="465" t="s">
        <v>0</v>
      </c>
      <c r="H83" s="466">
        <v>0</v>
      </c>
      <c r="I83" s="467"/>
      <c r="J83" s="468">
        <f t="shared" ref="J83:J94" si="5">H83*I83</f>
        <v>0</v>
      </c>
      <c r="K83" s="1474"/>
      <c r="L83" s="469">
        <v>0</v>
      </c>
      <c r="M83" s="470"/>
      <c r="N83" s="468">
        <f t="shared" ref="N83:N94" si="6">L83*M83</f>
        <v>0</v>
      </c>
      <c r="O83" s="471"/>
      <c r="P83" s="715">
        <f t="shared" ref="P83:P90" si="7">N83+J83</f>
        <v>0</v>
      </c>
    </row>
    <row r="84" spans="2:16" x14ac:dyDescent="0.35">
      <c r="B84" s="716"/>
      <c r="C84" s="472"/>
      <c r="D84" s="472"/>
      <c r="E84" s="463"/>
      <c r="F84" s="464"/>
      <c r="G84" s="465"/>
      <c r="H84" s="429">
        <v>0</v>
      </c>
      <c r="I84" s="467"/>
      <c r="J84" s="473">
        <f>H84*I84</f>
        <v>0</v>
      </c>
      <c r="K84" s="1474"/>
      <c r="L84" s="474">
        <v>0</v>
      </c>
      <c r="M84" s="470"/>
      <c r="N84" s="475">
        <f>L84*M84</f>
        <v>0</v>
      </c>
      <c r="O84" s="471"/>
      <c r="P84" s="717">
        <f t="shared" si="7"/>
        <v>0</v>
      </c>
    </row>
    <row r="85" spans="2:16" x14ac:dyDescent="0.35">
      <c r="B85" s="716"/>
      <c r="C85" s="472"/>
      <c r="D85" s="472"/>
      <c r="E85" s="463"/>
      <c r="F85" s="464"/>
      <c r="G85" s="465"/>
      <c r="H85" s="429">
        <v>0</v>
      </c>
      <c r="I85" s="467"/>
      <c r="J85" s="473">
        <f>H85*I85</f>
        <v>0</v>
      </c>
      <c r="K85" s="1474"/>
      <c r="L85" s="474">
        <v>0</v>
      </c>
      <c r="M85" s="470"/>
      <c r="N85" s="475">
        <f>L85*M85</f>
        <v>0</v>
      </c>
      <c r="O85" s="471"/>
      <c r="P85" s="717">
        <f t="shared" si="7"/>
        <v>0</v>
      </c>
    </row>
    <row r="86" spans="2:16" x14ac:dyDescent="0.35">
      <c r="B86" s="716"/>
      <c r="C86" s="472"/>
      <c r="D86" s="472"/>
      <c r="E86" s="463"/>
      <c r="F86" s="464"/>
      <c r="G86" s="465"/>
      <c r="H86" s="429">
        <v>0</v>
      </c>
      <c r="I86" s="467"/>
      <c r="J86" s="473">
        <f>H86*I86</f>
        <v>0</v>
      </c>
      <c r="K86" s="1474"/>
      <c r="L86" s="474">
        <v>0</v>
      </c>
      <c r="M86" s="470"/>
      <c r="N86" s="475">
        <f>L86*M86</f>
        <v>0</v>
      </c>
      <c r="O86" s="471"/>
      <c r="P86" s="717">
        <f t="shared" si="7"/>
        <v>0</v>
      </c>
    </row>
    <row r="87" spans="2:16" x14ac:dyDescent="0.35">
      <c r="B87" s="716"/>
      <c r="C87" s="472"/>
      <c r="D87" s="472"/>
      <c r="E87" s="463"/>
      <c r="F87" s="464"/>
      <c r="G87" s="465"/>
      <c r="H87" s="429">
        <v>0</v>
      </c>
      <c r="I87" s="467"/>
      <c r="J87" s="473">
        <f>H87*I87</f>
        <v>0</v>
      </c>
      <c r="K87" s="1474"/>
      <c r="L87" s="474">
        <v>0</v>
      </c>
      <c r="M87" s="470"/>
      <c r="N87" s="475">
        <f>L87*M87</f>
        <v>0</v>
      </c>
      <c r="O87" s="471"/>
      <c r="P87" s="717">
        <f t="shared" si="7"/>
        <v>0</v>
      </c>
    </row>
    <row r="88" spans="2:16" x14ac:dyDescent="0.35">
      <c r="B88" s="716"/>
      <c r="C88" s="472"/>
      <c r="D88" s="472"/>
      <c r="E88" s="463"/>
      <c r="F88" s="464"/>
      <c r="G88" s="465"/>
      <c r="H88" s="429">
        <v>0</v>
      </c>
      <c r="I88" s="467"/>
      <c r="J88" s="473">
        <f>H88*I88</f>
        <v>0</v>
      </c>
      <c r="K88" s="1474"/>
      <c r="L88" s="474">
        <v>0</v>
      </c>
      <c r="M88" s="470"/>
      <c r="N88" s="475">
        <f>L88*M88</f>
        <v>0</v>
      </c>
      <c r="O88" s="471"/>
      <c r="P88" s="717">
        <f t="shared" si="7"/>
        <v>0</v>
      </c>
    </row>
    <row r="89" spans="2:16" x14ac:dyDescent="0.35">
      <c r="B89" s="1434" t="s">
        <v>0</v>
      </c>
      <c r="C89" s="1435"/>
      <c r="D89" s="1435"/>
      <c r="E89" s="410" t="s">
        <v>0</v>
      </c>
      <c r="F89" s="411"/>
      <c r="G89" s="412" t="s">
        <v>0</v>
      </c>
      <c r="H89" s="429">
        <v>0</v>
      </c>
      <c r="I89" s="467"/>
      <c r="J89" s="473">
        <f t="shared" si="5"/>
        <v>0</v>
      </c>
      <c r="K89" s="1474"/>
      <c r="L89" s="474">
        <v>0</v>
      </c>
      <c r="M89" s="470"/>
      <c r="N89" s="475">
        <f t="shared" si="6"/>
        <v>0</v>
      </c>
      <c r="O89" s="471"/>
      <c r="P89" s="717">
        <f t="shared" si="7"/>
        <v>0</v>
      </c>
    </row>
    <row r="90" spans="2:16" x14ac:dyDescent="0.35">
      <c r="B90" s="1434"/>
      <c r="C90" s="1435"/>
      <c r="D90" s="1435"/>
      <c r="E90" s="410" t="s">
        <v>0</v>
      </c>
      <c r="F90" s="411"/>
      <c r="G90" s="412" t="s">
        <v>0</v>
      </c>
      <c r="H90" s="429">
        <v>0</v>
      </c>
      <c r="I90" s="467"/>
      <c r="J90" s="473">
        <f t="shared" si="5"/>
        <v>0</v>
      </c>
      <c r="K90" s="1474"/>
      <c r="L90" s="474">
        <v>0</v>
      </c>
      <c r="M90" s="470"/>
      <c r="N90" s="475">
        <f t="shared" si="6"/>
        <v>0</v>
      </c>
      <c r="O90" s="471"/>
      <c r="P90" s="717">
        <f t="shared" si="7"/>
        <v>0</v>
      </c>
    </row>
    <row r="91" spans="2:16" x14ac:dyDescent="0.35">
      <c r="B91" s="690"/>
      <c r="C91" s="376"/>
      <c r="D91" s="376"/>
      <c r="E91" s="376"/>
      <c r="F91" s="332"/>
      <c r="G91" s="476"/>
      <c r="H91" s="477">
        <v>0</v>
      </c>
      <c r="I91" s="478"/>
      <c r="J91" s="479">
        <f t="shared" si="5"/>
        <v>0</v>
      </c>
      <c r="K91" s="480"/>
      <c r="L91" s="474">
        <v>0</v>
      </c>
      <c r="M91" s="481"/>
      <c r="N91" s="482">
        <f t="shared" si="6"/>
        <v>0</v>
      </c>
      <c r="O91" s="471"/>
      <c r="P91" s="717">
        <f>J91+N91</f>
        <v>0</v>
      </c>
    </row>
    <row r="92" spans="2:16" x14ac:dyDescent="0.35">
      <c r="B92" s="690"/>
      <c r="C92" s="376"/>
      <c r="D92" s="376"/>
      <c r="E92" s="376"/>
      <c r="F92" s="332"/>
      <c r="G92" s="476"/>
      <c r="H92" s="477">
        <v>0</v>
      </c>
      <c r="I92" s="478"/>
      <c r="J92" s="479">
        <f t="shared" si="5"/>
        <v>0</v>
      </c>
      <c r="K92" s="480"/>
      <c r="L92" s="474">
        <v>0</v>
      </c>
      <c r="M92" s="481"/>
      <c r="N92" s="482">
        <f t="shared" si="6"/>
        <v>0</v>
      </c>
      <c r="O92" s="471"/>
      <c r="P92" s="717">
        <f>J92+N92</f>
        <v>0</v>
      </c>
    </row>
    <row r="93" spans="2:16" x14ac:dyDescent="0.35">
      <c r="B93" s="690"/>
      <c r="C93" s="376"/>
      <c r="D93" s="376"/>
      <c r="E93" s="376"/>
      <c r="F93" s="332"/>
      <c r="G93" s="476"/>
      <c r="H93" s="477">
        <v>0</v>
      </c>
      <c r="I93" s="478"/>
      <c r="J93" s="479">
        <f t="shared" si="5"/>
        <v>0</v>
      </c>
      <c r="K93" s="480"/>
      <c r="L93" s="474">
        <v>0</v>
      </c>
      <c r="M93" s="481"/>
      <c r="N93" s="482">
        <f t="shared" si="6"/>
        <v>0</v>
      </c>
      <c r="O93" s="471"/>
      <c r="P93" s="717">
        <f>J93+N93</f>
        <v>0</v>
      </c>
    </row>
    <row r="94" spans="2:16" x14ac:dyDescent="0.35">
      <c r="B94" s="694"/>
      <c r="C94" s="394"/>
      <c r="D94" s="394"/>
      <c r="E94" s="394"/>
      <c r="F94" s="483"/>
      <c r="G94" s="484"/>
      <c r="H94" s="485">
        <v>0</v>
      </c>
      <c r="I94" s="486"/>
      <c r="J94" s="479">
        <f t="shared" si="5"/>
        <v>0</v>
      </c>
      <c r="K94" s="480"/>
      <c r="L94" s="487">
        <v>0</v>
      </c>
      <c r="M94" s="488"/>
      <c r="N94" s="482">
        <f t="shared" si="6"/>
        <v>0</v>
      </c>
      <c r="O94" s="471"/>
      <c r="P94" s="717">
        <f>J94+N94</f>
        <v>0</v>
      </c>
    </row>
    <row r="95" spans="2:16" x14ac:dyDescent="0.35">
      <c r="B95" s="718" t="s">
        <v>402</v>
      </c>
      <c r="C95" s="313"/>
      <c r="D95" s="313"/>
      <c r="E95" s="313"/>
      <c r="F95" s="489"/>
      <c r="G95" s="489"/>
      <c r="H95" s="490"/>
      <c r="I95" s="491"/>
      <c r="J95" s="492">
        <f>SUM(J83:J94)</f>
        <v>0</v>
      </c>
      <c r="K95" s="275"/>
      <c r="L95" s="493"/>
      <c r="M95" s="494"/>
      <c r="N95" s="495">
        <f>SUM(N83:N94)</f>
        <v>0</v>
      </c>
      <c r="O95" s="471"/>
      <c r="P95" s="717">
        <f>SUM(P83:P94)</f>
        <v>0</v>
      </c>
    </row>
    <row r="96" spans="2:16" x14ac:dyDescent="0.35">
      <c r="B96" s="664"/>
      <c r="C96" s="496"/>
      <c r="D96" s="496"/>
      <c r="E96" s="450"/>
      <c r="F96" s="340"/>
      <c r="G96" s="340"/>
      <c r="H96" s="340"/>
      <c r="I96" s="340"/>
      <c r="J96" s="497"/>
      <c r="K96" s="498"/>
      <c r="L96" s="343"/>
      <c r="M96" s="499"/>
      <c r="N96" s="500"/>
      <c r="O96" s="498"/>
      <c r="P96" s="719"/>
    </row>
    <row r="97" spans="2:16" x14ac:dyDescent="0.35">
      <c r="B97" s="710" t="s">
        <v>403</v>
      </c>
      <c r="C97" s="501"/>
      <c r="D97" s="502" t="s">
        <v>0</v>
      </c>
      <c r="E97" s="503"/>
      <c r="F97" s="504"/>
      <c r="G97" s="505"/>
      <c r="H97" s="1464"/>
      <c r="I97" s="1418"/>
      <c r="J97" s="1418"/>
      <c r="K97" s="352"/>
      <c r="L97" s="1464"/>
      <c r="M97" s="1418"/>
      <c r="N97" s="1418"/>
      <c r="O97" s="498"/>
      <c r="P97" s="720"/>
    </row>
    <row r="98" spans="2:16" x14ac:dyDescent="0.35">
      <c r="B98" s="721"/>
      <c r="C98" s="418"/>
      <c r="D98" s="417"/>
      <c r="E98" s="506"/>
      <c r="F98" s="507"/>
      <c r="G98" s="508"/>
      <c r="H98" s="509">
        <v>0</v>
      </c>
      <c r="I98" s="510"/>
      <c r="J98" s="511">
        <f>H98*I98</f>
        <v>0</v>
      </c>
      <c r="K98" s="480"/>
      <c r="L98" s="512">
        <v>0</v>
      </c>
      <c r="M98" s="513"/>
      <c r="N98" s="514">
        <f>L98*M98</f>
        <v>0</v>
      </c>
      <c r="O98" s="338"/>
      <c r="P98" s="670">
        <f>N98+J98</f>
        <v>0</v>
      </c>
    </row>
    <row r="99" spans="2:16" x14ac:dyDescent="0.35">
      <c r="B99" s="722" t="s">
        <v>0</v>
      </c>
      <c r="C99" s="411"/>
      <c r="D99" s="410" t="s">
        <v>0</v>
      </c>
      <c r="E99" s="515"/>
      <c r="F99" s="516"/>
      <c r="G99" s="517"/>
      <c r="H99" s="421">
        <v>0</v>
      </c>
      <c r="I99" s="518"/>
      <c r="J99" s="519">
        <f>H99*I99</f>
        <v>0</v>
      </c>
      <c r="K99" s="480"/>
      <c r="L99" s="520">
        <v>0</v>
      </c>
      <c r="M99" s="521"/>
      <c r="N99" s="514">
        <f>L99*M99</f>
        <v>0</v>
      </c>
      <c r="O99" s="338"/>
      <c r="P99" s="723">
        <f>N99+J99</f>
        <v>0</v>
      </c>
    </row>
    <row r="100" spans="2:16" x14ac:dyDescent="0.35">
      <c r="B100" s="687" t="s">
        <v>404</v>
      </c>
      <c r="C100" s="361"/>
      <c r="D100" s="361"/>
      <c r="E100" s="321"/>
      <c r="F100" s="522"/>
      <c r="G100" s="321"/>
      <c r="H100" s="268"/>
      <c r="I100" s="268"/>
      <c r="J100" s="523">
        <f>SUM(J98:J99)</f>
        <v>0</v>
      </c>
      <c r="K100" s="275"/>
      <c r="L100" s="454"/>
      <c r="M100" s="299"/>
      <c r="N100" s="524">
        <f>SUM(N98:N99)</f>
        <v>0</v>
      </c>
      <c r="O100" s="338"/>
      <c r="P100" s="724">
        <f>SUM(P98:P99)</f>
        <v>0</v>
      </c>
    </row>
    <row r="101" spans="2:16" x14ac:dyDescent="0.35">
      <c r="B101" s="725"/>
      <c r="C101" s="525"/>
      <c r="D101" s="525"/>
      <c r="E101" s="526"/>
      <c r="F101" s="527"/>
      <c r="G101" s="526"/>
      <c r="H101" s="528"/>
      <c r="I101" s="529"/>
      <c r="J101" s="530"/>
      <c r="K101" s="371"/>
      <c r="L101" s="320"/>
      <c r="M101" s="531"/>
      <c r="N101" s="532"/>
      <c r="O101" s="498"/>
      <c r="P101" s="726"/>
    </row>
    <row r="102" spans="2:16" x14ac:dyDescent="0.35">
      <c r="B102" s="725" t="s">
        <v>405</v>
      </c>
      <c r="C102" s="527"/>
      <c r="D102" s="526" t="s">
        <v>0</v>
      </c>
      <c r="E102" s="528"/>
      <c r="F102" s="529"/>
      <c r="G102" s="533"/>
      <c r="H102" s="534"/>
      <c r="I102" s="535"/>
      <c r="J102" s="536"/>
      <c r="K102" s="537"/>
      <c r="L102" s="538"/>
      <c r="M102" s="489"/>
      <c r="N102" s="539"/>
      <c r="O102" s="498"/>
      <c r="P102" s="727"/>
    </row>
    <row r="103" spans="2:16" x14ac:dyDescent="0.35">
      <c r="B103" s="722" t="s">
        <v>0</v>
      </c>
      <c r="C103" s="411"/>
      <c r="D103" s="410" t="s">
        <v>0</v>
      </c>
      <c r="E103" s="515"/>
      <c r="F103" s="516"/>
      <c r="G103" s="517"/>
      <c r="H103" s="540">
        <v>0</v>
      </c>
      <c r="I103" s="541"/>
      <c r="J103" s="542">
        <f>H103*I103</f>
        <v>0</v>
      </c>
      <c r="K103" s="543"/>
      <c r="L103" s="544">
        <v>0</v>
      </c>
      <c r="M103" s="513"/>
      <c r="N103" s="545">
        <f>L103*M103</f>
        <v>0</v>
      </c>
      <c r="O103" s="338"/>
      <c r="P103" s="702">
        <f>N103+J103</f>
        <v>0</v>
      </c>
    </row>
    <row r="104" spans="2:16" x14ac:dyDescent="0.35">
      <c r="B104" s="728"/>
      <c r="C104" s="418"/>
      <c r="D104" s="417"/>
      <c r="E104" s="506"/>
      <c r="F104" s="507"/>
      <c r="G104" s="546"/>
      <c r="H104" s="547">
        <v>0</v>
      </c>
      <c r="I104" s="548"/>
      <c r="J104" s="542">
        <f>H104*I104</f>
        <v>0</v>
      </c>
      <c r="K104" s="549"/>
      <c r="L104" s="550">
        <v>0</v>
      </c>
      <c r="M104" s="521"/>
      <c r="N104" s="545">
        <f>L104*M104</f>
        <v>0</v>
      </c>
      <c r="O104" s="338"/>
      <c r="P104" s="729">
        <f>N104+J104</f>
        <v>0</v>
      </c>
    </row>
    <row r="105" spans="2:16" x14ac:dyDescent="0.35">
      <c r="B105" s="730" t="s">
        <v>406</v>
      </c>
      <c r="C105" s="551"/>
      <c r="D105" s="552"/>
      <c r="E105" s="553"/>
      <c r="F105" s="554"/>
      <c r="G105" s="555"/>
      <c r="H105" s="553"/>
      <c r="I105" s="455"/>
      <c r="J105" s="556">
        <f>SUM(J103:J104)</f>
        <v>0</v>
      </c>
      <c r="K105" s="387"/>
      <c r="L105" s="557"/>
      <c r="M105" s="558"/>
      <c r="N105" s="559">
        <f>SUM(N103:N104)</f>
        <v>0</v>
      </c>
      <c r="O105" s="338"/>
      <c r="P105" s="689">
        <f>N105+J105</f>
        <v>0</v>
      </c>
    </row>
    <row r="106" spans="2:16" ht="15" thickBot="1" x14ac:dyDescent="0.4">
      <c r="B106" s="662"/>
      <c r="C106" s="268"/>
      <c r="D106" s="268"/>
      <c r="E106" s="268"/>
      <c r="F106" s="268"/>
      <c r="G106" s="268"/>
      <c r="H106" s="268"/>
      <c r="I106" s="560"/>
      <c r="J106" s="268"/>
      <c r="K106" s="268"/>
      <c r="L106" s="561"/>
      <c r="M106" s="318"/>
      <c r="N106" s="318"/>
      <c r="O106" s="338"/>
      <c r="P106" s="731"/>
    </row>
    <row r="107" spans="2:16" ht="15" thickBot="1" x14ac:dyDescent="0.4">
      <c r="B107" s="732" t="s">
        <v>407</v>
      </c>
      <c r="C107" s="313"/>
      <c r="D107" s="313"/>
      <c r="E107" s="313"/>
      <c r="F107" s="313"/>
      <c r="G107" s="313"/>
      <c r="H107" s="562"/>
      <c r="I107" s="562"/>
      <c r="J107" s="563">
        <f>J105+J100+J95</f>
        <v>0</v>
      </c>
      <c r="K107" s="562"/>
      <c r="L107" s="562"/>
      <c r="M107" s="562"/>
      <c r="N107" s="563">
        <f>N105+N100+N95</f>
        <v>0</v>
      </c>
      <c r="O107" s="344"/>
      <c r="P107" s="686">
        <f>P95+P100+P105</f>
        <v>0</v>
      </c>
    </row>
    <row r="108" spans="2:16" x14ac:dyDescent="0.35">
      <c r="B108" s="687"/>
      <c r="C108" s="361"/>
      <c r="D108" s="361"/>
      <c r="E108" s="361"/>
      <c r="F108" s="361"/>
      <c r="G108" s="361"/>
      <c r="H108" s="335"/>
      <c r="I108" s="335"/>
      <c r="J108" s="335"/>
      <c r="K108" s="335"/>
      <c r="L108" s="335"/>
      <c r="M108" s="335"/>
      <c r="N108" s="335"/>
      <c r="O108" s="335"/>
      <c r="P108" s="733"/>
    </row>
    <row r="109" spans="2:16" ht="15" thickBot="1" x14ac:dyDescent="0.4">
      <c r="B109" s="662"/>
      <c r="C109" s="268"/>
      <c r="D109" s="268"/>
      <c r="E109" s="268"/>
      <c r="F109" s="268"/>
      <c r="G109" s="268"/>
      <c r="H109" s="268"/>
      <c r="I109" s="268"/>
      <c r="J109" s="268"/>
      <c r="K109" s="268"/>
      <c r="L109" s="561"/>
      <c r="M109" s="268"/>
      <c r="N109" s="268"/>
      <c r="O109" s="335"/>
      <c r="P109" s="674"/>
    </row>
    <row r="110" spans="2:16" ht="15" thickBot="1" x14ac:dyDescent="0.4">
      <c r="B110" s="734" t="s">
        <v>408</v>
      </c>
      <c r="C110" s="564"/>
      <c r="D110" s="564"/>
      <c r="E110" s="564"/>
      <c r="F110" s="564"/>
      <c r="G110" s="565"/>
      <c r="H110" s="565"/>
      <c r="I110" s="565"/>
      <c r="J110" s="566">
        <f>J107+J78+J70+J54+J44+J32+J26+J20</f>
        <v>0</v>
      </c>
      <c r="K110" s="565"/>
      <c r="L110" s="565"/>
      <c r="M110" s="565"/>
      <c r="N110" s="566">
        <f>N107+N78+N70+N54+N44+N32+N26+N20</f>
        <v>0</v>
      </c>
      <c r="O110" s="562"/>
      <c r="P110" s="686">
        <f>P20+P26+P32+P44+P54+P70+P78+P107</f>
        <v>0</v>
      </c>
    </row>
    <row r="111" spans="2:16" x14ac:dyDescent="0.35">
      <c r="B111" s="687"/>
      <c r="C111" s="361"/>
      <c r="D111" s="361"/>
      <c r="E111" s="361"/>
      <c r="F111" s="361"/>
      <c r="G111" s="335"/>
      <c r="H111" s="335"/>
      <c r="I111" s="335"/>
      <c r="J111" s="335"/>
      <c r="K111" s="335"/>
      <c r="L111" s="335"/>
      <c r="M111" s="335"/>
      <c r="N111" s="335"/>
      <c r="O111" s="335"/>
      <c r="P111" s="733"/>
    </row>
    <row r="112" spans="2:16" x14ac:dyDescent="0.35">
      <c r="B112" s="687"/>
      <c r="C112" s="361"/>
      <c r="D112" s="361"/>
      <c r="E112" s="361"/>
      <c r="F112" s="361"/>
      <c r="G112" s="335"/>
      <c r="H112" s="335"/>
      <c r="I112" s="335"/>
      <c r="J112" s="335"/>
      <c r="K112" s="335"/>
      <c r="L112" s="335"/>
      <c r="M112" s="335"/>
      <c r="N112" s="335"/>
      <c r="O112" s="335"/>
      <c r="P112" s="733"/>
    </row>
    <row r="113" spans="2:23" x14ac:dyDescent="0.35">
      <c r="B113" s="687" t="s">
        <v>409</v>
      </c>
      <c r="C113" s="361"/>
      <c r="D113" s="361"/>
      <c r="E113" s="361"/>
      <c r="F113" s="361"/>
      <c r="G113" s="335"/>
      <c r="H113" s="335"/>
      <c r="I113" s="335"/>
      <c r="J113" s="335"/>
      <c r="K113" s="335"/>
      <c r="L113" s="335"/>
      <c r="M113" s="335"/>
      <c r="N113" s="335"/>
      <c r="O113" s="335"/>
      <c r="P113" s="733"/>
    </row>
    <row r="114" spans="2:23" x14ac:dyDescent="0.35">
      <c r="B114" s="725"/>
      <c r="C114" s="324"/>
      <c r="D114" s="323"/>
      <c r="E114" s="323"/>
      <c r="F114" s="323"/>
      <c r="G114" s="324"/>
      <c r="H114" s="1465" t="s">
        <v>410</v>
      </c>
      <c r="I114" s="1466"/>
      <c r="J114" s="1466"/>
      <c r="K114" s="330"/>
      <c r="L114" s="1467" t="s">
        <v>411</v>
      </c>
      <c r="M114" s="1467"/>
      <c r="N114" s="1468"/>
      <c r="O114" s="323"/>
      <c r="P114" s="676" t="s">
        <v>115</v>
      </c>
    </row>
    <row r="115" spans="2:23" ht="27" thickBot="1" x14ac:dyDescent="0.4">
      <c r="B115" s="666"/>
      <c r="C115" s="567"/>
      <c r="D115" s="568"/>
      <c r="E115" s="567"/>
      <c r="F115" s="569"/>
      <c r="G115" s="568"/>
      <c r="H115" s="349" t="s">
        <v>412</v>
      </c>
      <c r="I115" s="349" t="s">
        <v>413</v>
      </c>
      <c r="J115" s="570" t="s">
        <v>385</v>
      </c>
      <c r="K115" s="571"/>
      <c r="L115" s="457" t="s">
        <v>412</v>
      </c>
      <c r="M115" s="349" t="s">
        <v>413</v>
      </c>
      <c r="N115" s="572" t="s">
        <v>385</v>
      </c>
      <c r="O115" s="335"/>
      <c r="P115" s="735"/>
    </row>
    <row r="116" spans="2:23" ht="15" thickBot="1" x14ac:dyDescent="0.4">
      <c r="B116" s="736"/>
      <c r="C116" s="573"/>
      <c r="D116" s="573"/>
      <c r="E116" s="573"/>
      <c r="F116" s="573"/>
      <c r="G116" s="573"/>
      <c r="H116" s="574">
        <v>0</v>
      </c>
      <c r="I116" s="575">
        <v>0</v>
      </c>
      <c r="J116" s="576">
        <f>H116*I116</f>
        <v>0</v>
      </c>
      <c r="K116" s="577"/>
      <c r="L116" s="578">
        <v>0</v>
      </c>
      <c r="M116" s="575">
        <v>0</v>
      </c>
      <c r="N116" s="579">
        <f>L116*M116</f>
        <v>0</v>
      </c>
      <c r="O116" s="340"/>
      <c r="P116" s="737">
        <f>J116+N116</f>
        <v>0</v>
      </c>
    </row>
    <row r="117" spans="2:23" x14ac:dyDescent="0.35">
      <c r="B117" s="738"/>
      <c r="C117" s="580"/>
      <c r="D117" s="580"/>
      <c r="E117" s="580"/>
      <c r="F117" s="580"/>
      <c r="G117" s="580"/>
      <c r="H117" s="581"/>
      <c r="I117" s="582"/>
      <c r="J117" s="583"/>
      <c r="K117" s="584"/>
      <c r="L117" s="581"/>
      <c r="M117" s="582"/>
      <c r="N117" s="583"/>
      <c r="O117" s="335"/>
      <c r="P117" s="674"/>
    </row>
    <row r="118" spans="2:23" ht="15" thickBot="1" x14ac:dyDescent="0.4">
      <c r="B118" s="666"/>
      <c r="C118" s="580"/>
      <c r="D118" s="580"/>
      <c r="E118" s="580"/>
      <c r="F118" s="580"/>
      <c r="G118" s="580"/>
      <c r="H118" s="581"/>
      <c r="I118" s="582"/>
      <c r="J118" s="583"/>
      <c r="K118" s="584"/>
      <c r="L118" s="581"/>
      <c r="M118" s="582"/>
      <c r="N118" s="583"/>
      <c r="O118" s="335"/>
      <c r="P118" s="674"/>
    </row>
    <row r="119" spans="2:23" ht="15" thickBot="1" x14ac:dyDescent="0.4">
      <c r="B119" s="739" t="s">
        <v>414</v>
      </c>
      <c r="C119" s="740"/>
      <c r="D119" s="740"/>
      <c r="E119" s="740"/>
      <c r="F119" s="740"/>
      <c r="G119" s="741"/>
      <c r="H119" s="741"/>
      <c r="I119" s="741"/>
      <c r="J119" s="742">
        <f>J116+J110</f>
        <v>0</v>
      </c>
      <c r="K119" s="741"/>
      <c r="L119" s="741"/>
      <c r="M119" s="741"/>
      <c r="N119" s="743">
        <f>N116+N110</f>
        <v>0</v>
      </c>
      <c r="O119" s="741"/>
      <c r="P119" s="744">
        <f>P116+P110</f>
        <v>0</v>
      </c>
    </row>
    <row r="120" spans="2:23" ht="15" thickTop="1" x14ac:dyDescent="0.35"/>
    <row r="121" spans="2:23" x14ac:dyDescent="0.35">
      <c r="P121" s="111" t="s">
        <v>275</v>
      </c>
    </row>
    <row r="123" spans="2:23" ht="15" thickBot="1" x14ac:dyDescent="0.4"/>
    <row r="124" spans="2:23" ht="15.5" thickTop="1" x14ac:dyDescent="0.4">
      <c r="B124" s="1477" t="s">
        <v>351</v>
      </c>
      <c r="C124" s="1478"/>
      <c r="D124" s="1478"/>
      <c r="E124" s="1478"/>
      <c r="F124" s="1478"/>
      <c r="G124" s="1478"/>
      <c r="H124" s="1478"/>
      <c r="I124" s="1478"/>
      <c r="J124" s="1478"/>
      <c r="K124" s="1478"/>
      <c r="L124" s="1478"/>
      <c r="M124" s="1478"/>
      <c r="N124" s="1478"/>
      <c r="O124" s="1478"/>
      <c r="P124" s="1478"/>
      <c r="Q124" s="1478"/>
      <c r="R124" s="1478"/>
      <c r="S124" s="1478"/>
      <c r="T124" s="1478"/>
      <c r="U124" s="1478"/>
      <c r="V124" s="1478"/>
      <c r="W124" s="1479"/>
    </row>
    <row r="125" spans="2:23" ht="15" x14ac:dyDescent="0.4">
      <c r="B125" s="1480" t="s">
        <v>415</v>
      </c>
      <c r="C125" s="1481"/>
      <c r="D125" s="1481"/>
      <c r="E125" s="1481"/>
      <c r="F125" s="1481"/>
      <c r="G125" s="1481"/>
      <c r="H125" s="1481"/>
      <c r="I125" s="1481"/>
      <c r="J125" s="1481"/>
      <c r="K125" s="1481"/>
      <c r="L125" s="1481"/>
      <c r="M125" s="1481"/>
      <c r="N125" s="1481"/>
      <c r="O125" s="1481"/>
      <c r="P125" s="1481"/>
      <c r="Q125" s="1481"/>
      <c r="R125" s="1481"/>
      <c r="S125" s="1481"/>
      <c r="T125" s="1481"/>
      <c r="U125" s="1481"/>
      <c r="V125" s="1481"/>
      <c r="W125" s="1482"/>
    </row>
    <row r="126" spans="2:23" ht="20" x14ac:dyDescent="0.4">
      <c r="B126" s="662"/>
      <c r="C126" s="269"/>
      <c r="D126" s="269"/>
      <c r="E126" s="655"/>
      <c r="F126" s="655"/>
      <c r="G126" s="644"/>
      <c r="H126" s="645"/>
      <c r="I126" s="645"/>
      <c r="J126" s="645"/>
      <c r="K126" s="645"/>
      <c r="L126" s="269"/>
      <c r="M126" s="656"/>
      <c r="N126" s="269"/>
      <c r="O126" s="269"/>
      <c r="P126" s="269"/>
      <c r="Q126" s="269"/>
      <c r="R126" s="284"/>
      <c r="S126" s="268"/>
      <c r="T126" s="268"/>
      <c r="U126" s="745"/>
      <c r="V126" s="268"/>
      <c r="W126" s="657"/>
    </row>
    <row r="127" spans="2:23" x14ac:dyDescent="0.35">
      <c r="B127" s="123" t="s">
        <v>437</v>
      </c>
      <c r="C127" s="659"/>
      <c r="D127" s="270"/>
      <c r="E127" s="270"/>
      <c r="F127" s="270"/>
      <c r="G127" s="270"/>
      <c r="H127" s="270"/>
      <c r="I127" s="270"/>
      <c r="J127" s="270"/>
      <c r="K127" s="270"/>
      <c r="L127" s="269"/>
      <c r="M127" s="656"/>
      <c r="N127" s="659"/>
      <c r="O127" s="268"/>
      <c r="P127" s="659"/>
      <c r="Q127" s="269"/>
      <c r="R127" s="284"/>
      <c r="S127" s="268"/>
      <c r="T127" s="268"/>
      <c r="U127" s="1483"/>
      <c r="V127" s="1483"/>
      <c r="W127" s="1484"/>
    </row>
    <row r="128" spans="2:23" ht="18" x14ac:dyDescent="0.4">
      <c r="B128" s="746" t="s">
        <v>416</v>
      </c>
      <c r="C128" s="268"/>
      <c r="D128" s="268"/>
      <c r="E128" s="268"/>
      <c r="F128" s="268"/>
      <c r="G128" s="268"/>
      <c r="H128" s="268"/>
      <c r="I128" s="268"/>
      <c r="J128" s="268"/>
      <c r="K128" s="268"/>
      <c r="L128" s="561"/>
      <c r="M128" s="268"/>
      <c r="N128" s="268"/>
      <c r="O128" s="268"/>
      <c r="P128" s="268"/>
      <c r="Q128" s="353"/>
      <c r="R128" s="353"/>
      <c r="S128" s="353"/>
      <c r="T128" s="321"/>
      <c r="U128" s="747" t="s">
        <v>437</v>
      </c>
      <c r="V128" s="585"/>
      <c r="W128" s="748"/>
    </row>
    <row r="129" spans="2:23" ht="39.75" customHeight="1" x14ac:dyDescent="0.35">
      <c r="B129" s="749" t="s">
        <v>417</v>
      </c>
      <c r="C129" s="1429" t="s">
        <v>418</v>
      </c>
      <c r="D129" s="1485"/>
      <c r="E129" s="646" t="s">
        <v>419</v>
      </c>
      <c r="F129" s="646" t="s">
        <v>420</v>
      </c>
      <c r="G129" s="587" t="s">
        <v>421</v>
      </c>
      <c r="H129" s="646" t="s">
        <v>422</v>
      </c>
      <c r="I129" s="587" t="s">
        <v>423</v>
      </c>
      <c r="J129" s="587" t="s">
        <v>385</v>
      </c>
      <c r="K129" s="647" t="s">
        <v>424</v>
      </c>
      <c r="L129" s="588" t="s">
        <v>423</v>
      </c>
      <c r="M129" s="589" t="s">
        <v>385</v>
      </c>
      <c r="N129" s="647" t="s">
        <v>425</v>
      </c>
      <c r="O129" s="591" t="s">
        <v>426</v>
      </c>
      <c r="P129" s="591" t="s">
        <v>427</v>
      </c>
      <c r="Q129" s="592" t="s">
        <v>428</v>
      </c>
      <c r="R129" s="592" t="s">
        <v>429</v>
      </c>
      <c r="S129" s="592" t="s">
        <v>430</v>
      </c>
      <c r="T129" s="268"/>
      <c r="U129" s="281" t="s">
        <v>410</v>
      </c>
      <c r="V129" s="268"/>
      <c r="W129" s="676" t="s">
        <v>431</v>
      </c>
    </row>
    <row r="130" spans="2:23" x14ac:dyDescent="0.35">
      <c r="B130" s="750"/>
      <c r="C130" s="1475"/>
      <c r="D130" s="1476"/>
      <c r="E130" s="593"/>
      <c r="F130" s="593"/>
      <c r="G130" s="594">
        <f>E130*F130</f>
        <v>0</v>
      </c>
      <c r="H130" s="595"/>
      <c r="I130" s="596"/>
      <c r="J130" s="576">
        <f>H130*I130</f>
        <v>0</v>
      </c>
      <c r="K130" s="574"/>
      <c r="L130" s="596"/>
      <c r="M130" s="576">
        <f>K130*L130</f>
        <v>0</v>
      </c>
      <c r="N130" s="595"/>
      <c r="O130" s="595"/>
      <c r="P130" s="595"/>
      <c r="Q130" s="306">
        <f>P130+N130+M130+J130+G130</f>
        <v>0</v>
      </c>
      <c r="R130" s="302"/>
      <c r="S130" s="306">
        <f>Q130*R130</f>
        <v>0</v>
      </c>
      <c r="T130" s="751"/>
      <c r="U130" s="368">
        <f>S130</f>
        <v>0</v>
      </c>
      <c r="V130" s="752"/>
      <c r="W130" s="753"/>
    </row>
    <row r="131" spans="2:23" x14ac:dyDescent="0.35">
      <c r="B131" s="750" t="s">
        <v>0</v>
      </c>
      <c r="C131" s="1475"/>
      <c r="D131" s="1476"/>
      <c r="E131" s="593"/>
      <c r="F131" s="593"/>
      <c r="G131" s="597">
        <f>E131*F131</f>
        <v>0</v>
      </c>
      <c r="H131" s="598"/>
      <c r="I131" s="599"/>
      <c r="J131" s="600">
        <f>H131*I131</f>
        <v>0</v>
      </c>
      <c r="K131" s="601"/>
      <c r="L131" s="599"/>
      <c r="M131" s="602">
        <f>K131*L131</f>
        <v>0</v>
      </c>
      <c r="N131" s="603"/>
      <c r="O131" s="603"/>
      <c r="P131" s="603"/>
      <c r="Q131" s="308">
        <f>P131+N131+M131+J131+G131</f>
        <v>0</v>
      </c>
      <c r="R131" s="302"/>
      <c r="S131" s="308">
        <f>Q131*R131</f>
        <v>0</v>
      </c>
      <c r="T131" s="625"/>
      <c r="U131" s="302">
        <f>S131</f>
        <v>0</v>
      </c>
      <c r="V131" s="754"/>
      <c r="W131" s="755"/>
    </row>
    <row r="132" spans="2:23" x14ac:dyDescent="0.35">
      <c r="B132" s="750"/>
      <c r="C132" s="435"/>
      <c r="D132" s="604"/>
      <c r="E132" s="593"/>
      <c r="F132" s="593"/>
      <c r="G132" s="597">
        <f t="shared" ref="G132:G140" si="8">E132*F132</f>
        <v>0</v>
      </c>
      <c r="H132" s="598"/>
      <c r="I132" s="599"/>
      <c r="J132" s="600">
        <f t="shared" ref="J132:J140" si="9">H132*I132</f>
        <v>0</v>
      </c>
      <c r="K132" s="601"/>
      <c r="L132" s="599"/>
      <c r="M132" s="602">
        <f t="shared" ref="M132:M140" si="10">K132*L132</f>
        <v>0</v>
      </c>
      <c r="N132" s="603"/>
      <c r="O132" s="603"/>
      <c r="P132" s="603"/>
      <c r="Q132" s="308">
        <f t="shared" ref="Q132:Q144" si="11">P132+N132+M132+J132+G132</f>
        <v>0</v>
      </c>
      <c r="R132" s="302"/>
      <c r="S132" s="308">
        <f t="shared" ref="S132:S140" si="12">Q132*R132</f>
        <v>0</v>
      </c>
      <c r="T132" s="625"/>
      <c r="U132" s="302">
        <f t="shared" ref="U132:U144" si="13">S132</f>
        <v>0</v>
      </c>
      <c r="V132" s="754"/>
      <c r="W132" s="755"/>
    </row>
    <row r="133" spans="2:23" x14ac:dyDescent="0.35">
      <c r="B133" s="750"/>
      <c r="C133" s="435"/>
      <c r="D133" s="604"/>
      <c r="E133" s="593"/>
      <c r="F133" s="593"/>
      <c r="G133" s="597">
        <f t="shared" si="8"/>
        <v>0</v>
      </c>
      <c r="H133" s="598"/>
      <c r="I133" s="599"/>
      <c r="J133" s="600">
        <f t="shared" si="9"/>
        <v>0</v>
      </c>
      <c r="K133" s="601"/>
      <c r="L133" s="599"/>
      <c r="M133" s="602">
        <f t="shared" si="10"/>
        <v>0</v>
      </c>
      <c r="N133" s="603"/>
      <c r="O133" s="603"/>
      <c r="P133" s="603"/>
      <c r="Q133" s="308">
        <f t="shared" si="11"/>
        <v>0</v>
      </c>
      <c r="R133" s="302"/>
      <c r="S133" s="308">
        <f t="shared" si="12"/>
        <v>0</v>
      </c>
      <c r="T133" s="625"/>
      <c r="U133" s="302">
        <f t="shared" si="13"/>
        <v>0</v>
      </c>
      <c r="V133" s="754"/>
      <c r="W133" s="755"/>
    </row>
    <row r="134" spans="2:23" x14ac:dyDescent="0.35">
      <c r="B134" s="750"/>
      <c r="C134" s="435"/>
      <c r="D134" s="604"/>
      <c r="E134" s="593"/>
      <c r="F134" s="593"/>
      <c r="G134" s="597">
        <f t="shared" si="8"/>
        <v>0</v>
      </c>
      <c r="H134" s="598"/>
      <c r="I134" s="599"/>
      <c r="J134" s="600">
        <f t="shared" si="9"/>
        <v>0</v>
      </c>
      <c r="K134" s="601"/>
      <c r="L134" s="599"/>
      <c r="M134" s="602">
        <f t="shared" si="10"/>
        <v>0</v>
      </c>
      <c r="N134" s="603"/>
      <c r="O134" s="603"/>
      <c r="P134" s="603"/>
      <c r="Q134" s="308">
        <f t="shared" si="11"/>
        <v>0</v>
      </c>
      <c r="R134" s="302"/>
      <c r="S134" s="308">
        <f t="shared" si="12"/>
        <v>0</v>
      </c>
      <c r="T134" s="625"/>
      <c r="U134" s="302">
        <f t="shared" si="13"/>
        <v>0</v>
      </c>
      <c r="V134" s="754"/>
      <c r="W134" s="755"/>
    </row>
    <row r="135" spans="2:23" x14ac:dyDescent="0.35">
      <c r="B135" s="750"/>
      <c r="C135" s="435"/>
      <c r="D135" s="604"/>
      <c r="E135" s="593"/>
      <c r="F135" s="593"/>
      <c r="G135" s="597">
        <f t="shared" si="8"/>
        <v>0</v>
      </c>
      <c r="H135" s="598"/>
      <c r="I135" s="599"/>
      <c r="J135" s="600">
        <f t="shared" si="9"/>
        <v>0</v>
      </c>
      <c r="K135" s="601"/>
      <c r="L135" s="599"/>
      <c r="M135" s="602">
        <f t="shared" si="10"/>
        <v>0</v>
      </c>
      <c r="N135" s="603"/>
      <c r="O135" s="603"/>
      <c r="P135" s="603"/>
      <c r="Q135" s="308">
        <f t="shared" si="11"/>
        <v>0</v>
      </c>
      <c r="R135" s="302"/>
      <c r="S135" s="308">
        <f t="shared" si="12"/>
        <v>0</v>
      </c>
      <c r="T135" s="625"/>
      <c r="U135" s="302">
        <f t="shared" si="13"/>
        <v>0</v>
      </c>
      <c r="V135" s="754"/>
      <c r="W135" s="755"/>
    </row>
    <row r="136" spans="2:23" x14ac:dyDescent="0.35">
      <c r="B136" s="750"/>
      <c r="C136" s="435"/>
      <c r="D136" s="604"/>
      <c r="E136" s="593"/>
      <c r="F136" s="593"/>
      <c r="G136" s="597">
        <f t="shared" si="8"/>
        <v>0</v>
      </c>
      <c r="H136" s="598"/>
      <c r="I136" s="599"/>
      <c r="J136" s="600">
        <f t="shared" si="9"/>
        <v>0</v>
      </c>
      <c r="K136" s="601"/>
      <c r="L136" s="599"/>
      <c r="M136" s="602">
        <f t="shared" si="10"/>
        <v>0</v>
      </c>
      <c r="N136" s="603"/>
      <c r="O136" s="603"/>
      <c r="P136" s="603"/>
      <c r="Q136" s="308">
        <f t="shared" si="11"/>
        <v>0</v>
      </c>
      <c r="R136" s="302"/>
      <c r="S136" s="308">
        <f t="shared" si="12"/>
        <v>0</v>
      </c>
      <c r="T136" s="625"/>
      <c r="U136" s="302">
        <f t="shared" si="13"/>
        <v>0</v>
      </c>
      <c r="V136" s="754"/>
      <c r="W136" s="755"/>
    </row>
    <row r="137" spans="2:23" x14ac:dyDescent="0.35">
      <c r="B137" s="750"/>
      <c r="C137" s="435"/>
      <c r="D137" s="604"/>
      <c r="E137" s="593"/>
      <c r="F137" s="593"/>
      <c r="G137" s="597">
        <f t="shared" si="8"/>
        <v>0</v>
      </c>
      <c r="H137" s="598"/>
      <c r="I137" s="599"/>
      <c r="J137" s="600">
        <f t="shared" si="9"/>
        <v>0</v>
      </c>
      <c r="K137" s="601"/>
      <c r="L137" s="599"/>
      <c r="M137" s="602">
        <f t="shared" si="10"/>
        <v>0</v>
      </c>
      <c r="N137" s="603"/>
      <c r="O137" s="603"/>
      <c r="P137" s="603"/>
      <c r="Q137" s="308">
        <f t="shared" si="11"/>
        <v>0</v>
      </c>
      <c r="R137" s="302"/>
      <c r="S137" s="308">
        <f t="shared" si="12"/>
        <v>0</v>
      </c>
      <c r="T137" s="625"/>
      <c r="U137" s="302">
        <f t="shared" si="13"/>
        <v>0</v>
      </c>
      <c r="V137" s="754"/>
      <c r="W137" s="755"/>
    </row>
    <row r="138" spans="2:23" x14ac:dyDescent="0.35">
      <c r="B138" s="750"/>
      <c r="C138" s="435"/>
      <c r="D138" s="604"/>
      <c r="E138" s="593"/>
      <c r="F138" s="593"/>
      <c r="G138" s="597">
        <f t="shared" si="8"/>
        <v>0</v>
      </c>
      <c r="H138" s="598"/>
      <c r="I138" s="599"/>
      <c r="J138" s="600">
        <f t="shared" si="9"/>
        <v>0</v>
      </c>
      <c r="K138" s="601"/>
      <c r="L138" s="599"/>
      <c r="M138" s="602">
        <f t="shared" si="10"/>
        <v>0</v>
      </c>
      <c r="N138" s="603"/>
      <c r="O138" s="603"/>
      <c r="P138" s="603"/>
      <c r="Q138" s="308">
        <f t="shared" si="11"/>
        <v>0</v>
      </c>
      <c r="R138" s="302"/>
      <c r="S138" s="308">
        <f t="shared" si="12"/>
        <v>0</v>
      </c>
      <c r="T138" s="625"/>
      <c r="U138" s="302">
        <f t="shared" si="13"/>
        <v>0</v>
      </c>
      <c r="V138" s="754"/>
      <c r="W138" s="755"/>
    </row>
    <row r="139" spans="2:23" x14ac:dyDescent="0.35">
      <c r="B139" s="750"/>
      <c r="C139" s="435"/>
      <c r="D139" s="604"/>
      <c r="E139" s="593"/>
      <c r="F139" s="593"/>
      <c r="G139" s="597">
        <f t="shared" si="8"/>
        <v>0</v>
      </c>
      <c r="H139" s="598"/>
      <c r="I139" s="599"/>
      <c r="J139" s="600">
        <f t="shared" si="9"/>
        <v>0</v>
      </c>
      <c r="K139" s="601"/>
      <c r="L139" s="599"/>
      <c r="M139" s="602">
        <f t="shared" si="10"/>
        <v>0</v>
      </c>
      <c r="N139" s="603"/>
      <c r="O139" s="603"/>
      <c r="P139" s="603"/>
      <c r="Q139" s="308">
        <f t="shared" si="11"/>
        <v>0</v>
      </c>
      <c r="R139" s="302"/>
      <c r="S139" s="308">
        <f t="shared" si="12"/>
        <v>0</v>
      </c>
      <c r="T139" s="625"/>
      <c r="U139" s="302">
        <f t="shared" si="13"/>
        <v>0</v>
      </c>
      <c r="V139" s="754"/>
      <c r="W139" s="755"/>
    </row>
    <row r="140" spans="2:23" x14ac:dyDescent="0.35">
      <c r="B140" s="750"/>
      <c r="C140" s="1475"/>
      <c r="D140" s="1476"/>
      <c r="E140" s="593"/>
      <c r="F140" s="593"/>
      <c r="G140" s="597">
        <f t="shared" si="8"/>
        <v>0</v>
      </c>
      <c r="H140" s="598"/>
      <c r="I140" s="599"/>
      <c r="J140" s="600">
        <f t="shared" si="9"/>
        <v>0</v>
      </c>
      <c r="K140" s="601"/>
      <c r="L140" s="599"/>
      <c r="M140" s="602">
        <f t="shared" si="10"/>
        <v>0</v>
      </c>
      <c r="N140" s="603"/>
      <c r="O140" s="603"/>
      <c r="P140" s="603"/>
      <c r="Q140" s="308">
        <f t="shared" si="11"/>
        <v>0</v>
      </c>
      <c r="R140" s="302"/>
      <c r="S140" s="308">
        <f t="shared" si="12"/>
        <v>0</v>
      </c>
      <c r="T140" s="625"/>
      <c r="U140" s="302">
        <f t="shared" si="13"/>
        <v>0</v>
      </c>
      <c r="V140" s="754"/>
      <c r="W140" s="755"/>
    </row>
    <row r="141" spans="2:23" x14ac:dyDescent="0.35">
      <c r="B141" s="750"/>
      <c r="C141" s="1475"/>
      <c r="D141" s="1476"/>
      <c r="E141" s="593"/>
      <c r="F141" s="593"/>
      <c r="G141" s="597">
        <f>E141*F141</f>
        <v>0</v>
      </c>
      <c r="H141" s="598"/>
      <c r="I141" s="599"/>
      <c r="J141" s="600">
        <f>H141*I141</f>
        <v>0</v>
      </c>
      <c r="K141" s="601"/>
      <c r="L141" s="599"/>
      <c r="M141" s="602">
        <f>K141*L141</f>
        <v>0</v>
      </c>
      <c r="N141" s="603"/>
      <c r="O141" s="603"/>
      <c r="P141" s="603"/>
      <c r="Q141" s="308">
        <f t="shared" si="11"/>
        <v>0</v>
      </c>
      <c r="R141" s="302"/>
      <c r="S141" s="308">
        <f>Q141*R141</f>
        <v>0</v>
      </c>
      <c r="T141" s="625"/>
      <c r="U141" s="302">
        <f t="shared" si="13"/>
        <v>0</v>
      </c>
      <c r="V141" s="754"/>
      <c r="W141" s="755"/>
    </row>
    <row r="142" spans="2:23" x14ac:dyDescent="0.35">
      <c r="B142" s="750"/>
      <c r="C142" s="1475"/>
      <c r="D142" s="1476"/>
      <c r="E142" s="593"/>
      <c r="F142" s="593"/>
      <c r="G142" s="597">
        <f>E142*F142</f>
        <v>0</v>
      </c>
      <c r="H142" s="598"/>
      <c r="I142" s="599"/>
      <c r="J142" s="600">
        <f>H142*I142</f>
        <v>0</v>
      </c>
      <c r="K142" s="601"/>
      <c r="L142" s="599"/>
      <c r="M142" s="602">
        <f>K142*L142</f>
        <v>0</v>
      </c>
      <c r="N142" s="603"/>
      <c r="O142" s="603"/>
      <c r="P142" s="603"/>
      <c r="Q142" s="308">
        <f t="shared" si="11"/>
        <v>0</v>
      </c>
      <c r="R142" s="302"/>
      <c r="S142" s="308">
        <f>Q142*R142</f>
        <v>0</v>
      </c>
      <c r="T142" s="625"/>
      <c r="U142" s="302">
        <f t="shared" si="13"/>
        <v>0</v>
      </c>
      <c r="V142" s="754"/>
      <c r="W142" s="755"/>
    </row>
    <row r="143" spans="2:23" x14ac:dyDescent="0.35">
      <c r="B143" s="750"/>
      <c r="C143" s="1475"/>
      <c r="D143" s="1476"/>
      <c r="E143" s="593"/>
      <c r="F143" s="593"/>
      <c r="G143" s="597">
        <f>E143*F143</f>
        <v>0</v>
      </c>
      <c r="H143" s="598"/>
      <c r="I143" s="599"/>
      <c r="J143" s="600">
        <f>H143*I143</f>
        <v>0</v>
      </c>
      <c r="K143" s="601"/>
      <c r="L143" s="599"/>
      <c r="M143" s="602">
        <f>K143*L143</f>
        <v>0</v>
      </c>
      <c r="N143" s="603"/>
      <c r="O143" s="603"/>
      <c r="P143" s="603"/>
      <c r="Q143" s="308">
        <f t="shared" si="11"/>
        <v>0</v>
      </c>
      <c r="R143" s="302"/>
      <c r="S143" s="308">
        <f>Q143*R143</f>
        <v>0</v>
      </c>
      <c r="T143" s="625"/>
      <c r="U143" s="302">
        <f t="shared" si="13"/>
        <v>0</v>
      </c>
      <c r="V143" s="754"/>
      <c r="W143" s="755"/>
    </row>
    <row r="144" spans="2:23" x14ac:dyDescent="0.35">
      <c r="B144" s="756" t="s">
        <v>0</v>
      </c>
      <c r="C144" s="1488"/>
      <c r="D144" s="1489"/>
      <c r="E144" s="605"/>
      <c r="F144" s="605"/>
      <c r="G144" s="606">
        <f>E144*F144</f>
        <v>0</v>
      </c>
      <c r="H144" s="607"/>
      <c r="I144" s="608"/>
      <c r="J144" s="609">
        <f>H144*I144</f>
        <v>0</v>
      </c>
      <c r="K144" s="610"/>
      <c r="L144" s="608"/>
      <c r="M144" s="611">
        <f>K144*L144</f>
        <v>0</v>
      </c>
      <c r="N144" s="612"/>
      <c r="O144" s="612"/>
      <c r="P144" s="603"/>
      <c r="Q144" s="308">
        <f t="shared" si="11"/>
        <v>0</v>
      </c>
      <c r="R144" s="311"/>
      <c r="S144" s="308">
        <f>Q144*R144</f>
        <v>0</v>
      </c>
      <c r="T144" s="625"/>
      <c r="U144" s="302">
        <f t="shared" si="13"/>
        <v>0</v>
      </c>
      <c r="V144" s="754"/>
      <c r="W144" s="755"/>
    </row>
    <row r="145" spans="2:23" x14ac:dyDescent="0.35">
      <c r="B145" s="672" t="s">
        <v>432</v>
      </c>
      <c r="C145" s="613" t="s">
        <v>0</v>
      </c>
      <c r="D145" s="614"/>
      <c r="E145" s="615"/>
      <c r="F145" s="615"/>
      <c r="G145" s="615"/>
      <c r="H145" s="616"/>
      <c r="I145" s="615"/>
      <c r="J145" s="616"/>
      <c r="K145" s="616"/>
      <c r="L145" s="615"/>
      <c r="M145" s="615"/>
      <c r="N145" s="615"/>
      <c r="O145" s="615"/>
      <c r="P145" s="615"/>
      <c r="Q145" s="617"/>
      <c r="R145" s="618"/>
      <c r="S145" s="619">
        <f>SUM(S130:S144)</f>
        <v>0</v>
      </c>
      <c r="T145" s="751"/>
      <c r="U145" s="620">
        <f>SUM(U130:U144)</f>
        <v>0</v>
      </c>
      <c r="V145" s="751"/>
      <c r="W145" s="757">
        <f>SUM(W130:W144)</f>
        <v>0</v>
      </c>
    </row>
    <row r="146" spans="2:23" x14ac:dyDescent="0.35">
      <c r="B146" s="666"/>
      <c r="C146" s="621"/>
      <c r="D146" s="445"/>
      <c r="E146" s="445"/>
      <c r="F146" s="445"/>
      <c r="G146" s="445"/>
      <c r="H146" s="622"/>
      <c r="I146" s="445"/>
      <c r="J146" s="622"/>
      <c r="K146" s="622"/>
      <c r="L146" s="445"/>
      <c r="M146" s="445"/>
      <c r="N146" s="445"/>
      <c r="O146" s="445"/>
      <c r="P146" s="445"/>
      <c r="Q146" s="623"/>
      <c r="R146" s="624"/>
      <c r="S146" s="624"/>
      <c r="T146" s="758"/>
      <c r="U146" s="624"/>
      <c r="V146" s="758"/>
      <c r="W146" s="759"/>
    </row>
    <row r="147" spans="2:23" x14ac:dyDescent="0.35">
      <c r="B147" s="662"/>
      <c r="C147" s="268"/>
      <c r="D147" s="268"/>
      <c r="E147" s="268"/>
      <c r="F147" s="268"/>
      <c r="G147" s="268"/>
      <c r="H147" s="625"/>
      <c r="I147" s="268"/>
      <c r="J147" s="625"/>
      <c r="K147" s="625"/>
      <c r="L147" s="561"/>
      <c r="M147" s="268"/>
      <c r="N147" s="268"/>
      <c r="O147" s="268"/>
      <c r="P147" s="268"/>
      <c r="Q147" s="354"/>
      <c r="R147" s="760"/>
      <c r="S147" s="760"/>
      <c r="T147" s="625"/>
      <c r="U147" s="625"/>
      <c r="V147" s="625"/>
      <c r="W147" s="761"/>
    </row>
    <row r="148" spans="2:23" ht="15.5" x14ac:dyDescent="0.35">
      <c r="B148" s="762" t="s">
        <v>433</v>
      </c>
      <c r="C148" s="268"/>
      <c r="D148" s="268"/>
      <c r="E148" s="268"/>
      <c r="F148" s="268"/>
      <c r="G148" s="268"/>
      <c r="H148" s="625"/>
      <c r="I148" s="268"/>
      <c r="J148" s="625"/>
      <c r="K148" s="625"/>
      <c r="L148" s="561"/>
      <c r="M148" s="268"/>
      <c r="N148" s="268"/>
      <c r="O148" s="268"/>
      <c r="P148" s="268"/>
      <c r="Q148" s="354"/>
      <c r="R148" s="760"/>
      <c r="S148" s="760"/>
      <c r="T148" s="625"/>
      <c r="U148" s="625"/>
      <c r="V148" s="625"/>
      <c r="W148" s="761"/>
    </row>
    <row r="149" spans="2:23" ht="55.5" customHeight="1" x14ac:dyDescent="0.35">
      <c r="B149" s="749" t="s">
        <v>434</v>
      </c>
      <c r="C149" s="1429" t="s">
        <v>418</v>
      </c>
      <c r="D149" s="1485"/>
      <c r="E149" s="586" t="s">
        <v>419</v>
      </c>
      <c r="F149" s="586" t="s">
        <v>420</v>
      </c>
      <c r="G149" s="587" t="s">
        <v>421</v>
      </c>
      <c r="H149" s="626" t="s">
        <v>422</v>
      </c>
      <c r="I149" s="587" t="s">
        <v>423</v>
      </c>
      <c r="J149" s="627" t="s">
        <v>385</v>
      </c>
      <c r="K149" s="626" t="s">
        <v>424</v>
      </c>
      <c r="L149" s="588" t="s">
        <v>423</v>
      </c>
      <c r="M149" s="589" t="s">
        <v>385</v>
      </c>
      <c r="N149" s="590" t="s">
        <v>425</v>
      </c>
      <c r="O149" s="591" t="s">
        <v>426</v>
      </c>
      <c r="P149" s="591" t="s">
        <v>427</v>
      </c>
      <c r="Q149" s="592" t="s">
        <v>428</v>
      </c>
      <c r="R149" s="628" t="s">
        <v>429</v>
      </c>
      <c r="S149" s="628" t="s">
        <v>430</v>
      </c>
      <c r="T149" s="625"/>
      <c r="U149" s="629" t="s">
        <v>410</v>
      </c>
      <c r="V149" s="625"/>
      <c r="W149" s="763" t="s">
        <v>431</v>
      </c>
    </row>
    <row r="150" spans="2:23" x14ac:dyDescent="0.35">
      <c r="B150" s="750"/>
      <c r="C150" s="1475"/>
      <c r="D150" s="1476"/>
      <c r="E150" s="593"/>
      <c r="F150" s="593"/>
      <c r="G150" s="630">
        <f t="shared" ref="G150:G164" si="14">E150*F150</f>
        <v>0</v>
      </c>
      <c r="H150" s="603"/>
      <c r="I150" s="599"/>
      <c r="J150" s="600">
        <f t="shared" ref="J150:J164" si="15">H150*I150</f>
        <v>0</v>
      </c>
      <c r="K150" s="603"/>
      <c r="L150" s="631"/>
      <c r="M150" s="630">
        <f t="shared" ref="M150:M164" si="16">K150*L150</f>
        <v>0</v>
      </c>
      <c r="N150" s="603"/>
      <c r="O150" s="632"/>
      <c r="P150" s="632"/>
      <c r="Q150" s="393">
        <f>P150+N150+M150+J150+G150</f>
        <v>0</v>
      </c>
      <c r="R150" s="302"/>
      <c r="S150" s="308">
        <f t="shared" ref="S150:S164" si="17">Q150*R150</f>
        <v>0</v>
      </c>
      <c r="T150" s="625"/>
      <c r="U150" s="373">
        <f>S150</f>
        <v>0</v>
      </c>
      <c r="V150" s="754"/>
      <c r="W150" s="755"/>
    </row>
    <row r="151" spans="2:23" x14ac:dyDescent="0.35">
      <c r="B151" s="750" t="s">
        <v>0</v>
      </c>
      <c r="C151" s="1475"/>
      <c r="D151" s="1476"/>
      <c r="E151" s="593"/>
      <c r="F151" s="593"/>
      <c r="G151" s="630">
        <f t="shared" si="14"/>
        <v>0</v>
      </c>
      <c r="H151" s="598"/>
      <c r="I151" s="599"/>
      <c r="J151" s="600">
        <f t="shared" si="15"/>
        <v>0</v>
      </c>
      <c r="K151" s="603"/>
      <c r="L151" s="631"/>
      <c r="M151" s="630">
        <f t="shared" si="16"/>
        <v>0</v>
      </c>
      <c r="N151" s="603"/>
      <c r="O151" s="603"/>
      <c r="P151" s="603"/>
      <c r="Q151" s="308">
        <f>P151+N151+M151+J151+G151</f>
        <v>0</v>
      </c>
      <c r="R151" s="302"/>
      <c r="S151" s="308">
        <f t="shared" si="17"/>
        <v>0</v>
      </c>
      <c r="T151" s="625"/>
      <c r="U151" s="302">
        <f t="shared" ref="U151:U164" si="18">S151</f>
        <v>0</v>
      </c>
      <c r="V151" s="754"/>
      <c r="W151" s="755"/>
    </row>
    <row r="152" spans="2:23" x14ac:dyDescent="0.35">
      <c r="B152" s="750"/>
      <c r="C152" s="435"/>
      <c r="D152" s="604"/>
      <c r="E152" s="593"/>
      <c r="F152" s="593"/>
      <c r="G152" s="630">
        <f t="shared" si="14"/>
        <v>0</v>
      </c>
      <c r="H152" s="598"/>
      <c r="I152" s="599"/>
      <c r="J152" s="600">
        <f t="shared" si="15"/>
        <v>0</v>
      </c>
      <c r="K152" s="603"/>
      <c r="L152" s="631"/>
      <c r="M152" s="630">
        <f t="shared" si="16"/>
        <v>0</v>
      </c>
      <c r="N152" s="603"/>
      <c r="O152" s="603"/>
      <c r="P152" s="603"/>
      <c r="Q152" s="308">
        <f t="shared" ref="Q152:Q164" si="19">P152+N152+M152+J152+G152</f>
        <v>0</v>
      </c>
      <c r="R152" s="302"/>
      <c r="S152" s="308">
        <f t="shared" si="17"/>
        <v>0</v>
      </c>
      <c r="T152" s="625"/>
      <c r="U152" s="302">
        <f t="shared" si="18"/>
        <v>0</v>
      </c>
      <c r="V152" s="754"/>
      <c r="W152" s="755"/>
    </row>
    <row r="153" spans="2:23" x14ac:dyDescent="0.35">
      <c r="B153" s="750"/>
      <c r="C153" s="435"/>
      <c r="D153" s="604"/>
      <c r="E153" s="593"/>
      <c r="F153" s="593"/>
      <c r="G153" s="630">
        <f t="shared" si="14"/>
        <v>0</v>
      </c>
      <c r="H153" s="598"/>
      <c r="I153" s="599"/>
      <c r="J153" s="600">
        <f t="shared" si="15"/>
        <v>0</v>
      </c>
      <c r="K153" s="603"/>
      <c r="L153" s="631"/>
      <c r="M153" s="630">
        <f t="shared" si="16"/>
        <v>0</v>
      </c>
      <c r="N153" s="603"/>
      <c r="O153" s="603"/>
      <c r="P153" s="603"/>
      <c r="Q153" s="308">
        <f t="shared" si="19"/>
        <v>0</v>
      </c>
      <c r="R153" s="302"/>
      <c r="S153" s="308">
        <f t="shared" si="17"/>
        <v>0</v>
      </c>
      <c r="T153" s="625"/>
      <c r="U153" s="302">
        <f t="shared" si="18"/>
        <v>0</v>
      </c>
      <c r="V153" s="754"/>
      <c r="W153" s="755"/>
    </row>
    <row r="154" spans="2:23" x14ac:dyDescent="0.35">
      <c r="B154" s="750"/>
      <c r="C154" s="435"/>
      <c r="D154" s="604"/>
      <c r="E154" s="593"/>
      <c r="F154" s="593"/>
      <c r="G154" s="630">
        <f t="shared" si="14"/>
        <v>0</v>
      </c>
      <c r="H154" s="598"/>
      <c r="I154" s="599"/>
      <c r="J154" s="600">
        <f t="shared" si="15"/>
        <v>0</v>
      </c>
      <c r="K154" s="603"/>
      <c r="L154" s="631"/>
      <c r="M154" s="630">
        <f t="shared" si="16"/>
        <v>0</v>
      </c>
      <c r="N154" s="603"/>
      <c r="O154" s="603"/>
      <c r="P154" s="603"/>
      <c r="Q154" s="308">
        <f t="shared" si="19"/>
        <v>0</v>
      </c>
      <c r="R154" s="302"/>
      <c r="S154" s="308">
        <f t="shared" si="17"/>
        <v>0</v>
      </c>
      <c r="T154" s="625"/>
      <c r="U154" s="302">
        <f t="shared" si="18"/>
        <v>0</v>
      </c>
      <c r="V154" s="754"/>
      <c r="W154" s="755"/>
    </row>
    <row r="155" spans="2:23" x14ac:dyDescent="0.35">
      <c r="B155" s="750"/>
      <c r="C155" s="435"/>
      <c r="D155" s="604"/>
      <c r="E155" s="593"/>
      <c r="F155" s="593"/>
      <c r="G155" s="630">
        <f t="shared" si="14"/>
        <v>0</v>
      </c>
      <c r="H155" s="598"/>
      <c r="I155" s="599"/>
      <c r="J155" s="600">
        <f t="shared" si="15"/>
        <v>0</v>
      </c>
      <c r="K155" s="603"/>
      <c r="L155" s="631"/>
      <c r="M155" s="630">
        <f t="shared" si="16"/>
        <v>0</v>
      </c>
      <c r="N155" s="603"/>
      <c r="O155" s="603"/>
      <c r="P155" s="603"/>
      <c r="Q155" s="308">
        <f t="shared" si="19"/>
        <v>0</v>
      </c>
      <c r="R155" s="302"/>
      <c r="S155" s="308">
        <f t="shared" si="17"/>
        <v>0</v>
      </c>
      <c r="T155" s="625"/>
      <c r="U155" s="302">
        <f t="shared" si="18"/>
        <v>0</v>
      </c>
      <c r="V155" s="754"/>
      <c r="W155" s="755"/>
    </row>
    <row r="156" spans="2:23" x14ac:dyDescent="0.35">
      <c r="B156" s="750"/>
      <c r="C156" s="435"/>
      <c r="D156" s="604"/>
      <c r="E156" s="593"/>
      <c r="F156" s="593"/>
      <c r="G156" s="630">
        <f t="shared" si="14"/>
        <v>0</v>
      </c>
      <c r="H156" s="598"/>
      <c r="I156" s="599"/>
      <c r="J156" s="600">
        <f t="shared" si="15"/>
        <v>0</v>
      </c>
      <c r="K156" s="603"/>
      <c r="L156" s="631"/>
      <c r="M156" s="630">
        <f t="shared" si="16"/>
        <v>0</v>
      </c>
      <c r="N156" s="603"/>
      <c r="O156" s="603"/>
      <c r="P156" s="603"/>
      <c r="Q156" s="308">
        <f t="shared" si="19"/>
        <v>0</v>
      </c>
      <c r="R156" s="302"/>
      <c r="S156" s="308">
        <f t="shared" si="17"/>
        <v>0</v>
      </c>
      <c r="T156" s="625"/>
      <c r="U156" s="302">
        <f t="shared" si="18"/>
        <v>0</v>
      </c>
      <c r="V156" s="754"/>
      <c r="W156" s="755"/>
    </row>
    <row r="157" spans="2:23" x14ac:dyDescent="0.35">
      <c r="B157" s="750"/>
      <c r="C157" s="435"/>
      <c r="D157" s="604"/>
      <c r="E157" s="593"/>
      <c r="F157" s="593"/>
      <c r="G157" s="630">
        <f t="shared" si="14"/>
        <v>0</v>
      </c>
      <c r="H157" s="598"/>
      <c r="I157" s="599"/>
      <c r="J157" s="600">
        <f t="shared" si="15"/>
        <v>0</v>
      </c>
      <c r="K157" s="603"/>
      <c r="L157" s="631"/>
      <c r="M157" s="630">
        <f t="shared" si="16"/>
        <v>0</v>
      </c>
      <c r="N157" s="603"/>
      <c r="O157" s="603"/>
      <c r="P157" s="603"/>
      <c r="Q157" s="308">
        <f t="shared" si="19"/>
        <v>0</v>
      </c>
      <c r="R157" s="302"/>
      <c r="S157" s="308">
        <f t="shared" si="17"/>
        <v>0</v>
      </c>
      <c r="T157" s="625"/>
      <c r="U157" s="302">
        <f t="shared" si="18"/>
        <v>0</v>
      </c>
      <c r="V157" s="754"/>
      <c r="W157" s="755"/>
    </row>
    <row r="158" spans="2:23" x14ac:dyDescent="0.35">
      <c r="B158" s="750"/>
      <c r="C158" s="435"/>
      <c r="D158" s="604"/>
      <c r="E158" s="593"/>
      <c r="F158" s="593"/>
      <c r="G158" s="630">
        <f t="shared" si="14"/>
        <v>0</v>
      </c>
      <c r="H158" s="598"/>
      <c r="I158" s="599"/>
      <c r="J158" s="600">
        <f t="shared" si="15"/>
        <v>0</v>
      </c>
      <c r="K158" s="603"/>
      <c r="L158" s="631"/>
      <c r="M158" s="630">
        <f t="shared" si="16"/>
        <v>0</v>
      </c>
      <c r="N158" s="603"/>
      <c r="O158" s="603"/>
      <c r="P158" s="603"/>
      <c r="Q158" s="308">
        <f t="shared" si="19"/>
        <v>0</v>
      </c>
      <c r="R158" s="302"/>
      <c r="S158" s="308">
        <f t="shared" si="17"/>
        <v>0</v>
      </c>
      <c r="T158" s="625"/>
      <c r="U158" s="302">
        <f t="shared" si="18"/>
        <v>0</v>
      </c>
      <c r="V158" s="754"/>
      <c r="W158" s="755"/>
    </row>
    <row r="159" spans="2:23" x14ac:dyDescent="0.35">
      <c r="B159" s="750"/>
      <c r="C159" s="435"/>
      <c r="D159" s="604"/>
      <c r="E159" s="593"/>
      <c r="F159" s="593"/>
      <c r="G159" s="630">
        <f t="shared" si="14"/>
        <v>0</v>
      </c>
      <c r="H159" s="598"/>
      <c r="I159" s="599"/>
      <c r="J159" s="600">
        <f t="shared" si="15"/>
        <v>0</v>
      </c>
      <c r="K159" s="603"/>
      <c r="L159" s="631"/>
      <c r="M159" s="630">
        <f t="shared" si="16"/>
        <v>0</v>
      </c>
      <c r="N159" s="603"/>
      <c r="O159" s="603"/>
      <c r="P159" s="603"/>
      <c r="Q159" s="308">
        <f t="shared" si="19"/>
        <v>0</v>
      </c>
      <c r="R159" s="302"/>
      <c r="S159" s="308">
        <f t="shared" si="17"/>
        <v>0</v>
      </c>
      <c r="T159" s="625"/>
      <c r="U159" s="302">
        <f t="shared" si="18"/>
        <v>0</v>
      </c>
      <c r="V159" s="754"/>
      <c r="W159" s="755"/>
    </row>
    <row r="160" spans="2:23" x14ac:dyDescent="0.35">
      <c r="B160" s="750"/>
      <c r="C160" s="1475"/>
      <c r="D160" s="1476"/>
      <c r="E160" s="593"/>
      <c r="F160" s="599"/>
      <c r="G160" s="630">
        <f t="shared" si="14"/>
        <v>0</v>
      </c>
      <c r="H160" s="598"/>
      <c r="I160" s="599"/>
      <c r="J160" s="600">
        <f t="shared" si="15"/>
        <v>0</v>
      </c>
      <c r="K160" s="603"/>
      <c r="L160" s="631"/>
      <c r="M160" s="630">
        <f t="shared" si="16"/>
        <v>0</v>
      </c>
      <c r="N160" s="603"/>
      <c r="O160" s="603"/>
      <c r="P160" s="603"/>
      <c r="Q160" s="308">
        <f t="shared" si="19"/>
        <v>0</v>
      </c>
      <c r="R160" s="302"/>
      <c r="S160" s="308">
        <f t="shared" si="17"/>
        <v>0</v>
      </c>
      <c r="T160" s="625" t="s">
        <v>0</v>
      </c>
      <c r="U160" s="302">
        <f t="shared" si="18"/>
        <v>0</v>
      </c>
      <c r="V160" s="754"/>
      <c r="W160" s="755"/>
    </row>
    <row r="161" spans="2:23" x14ac:dyDescent="0.35">
      <c r="B161" s="750"/>
      <c r="C161" s="1475"/>
      <c r="D161" s="1476"/>
      <c r="E161" s="593"/>
      <c r="F161" s="599"/>
      <c r="G161" s="630">
        <f t="shared" si="14"/>
        <v>0</v>
      </c>
      <c r="H161" s="598"/>
      <c r="I161" s="599"/>
      <c r="J161" s="600">
        <f t="shared" si="15"/>
        <v>0</v>
      </c>
      <c r="K161" s="603"/>
      <c r="L161" s="631"/>
      <c r="M161" s="630">
        <f t="shared" si="16"/>
        <v>0</v>
      </c>
      <c r="N161" s="603"/>
      <c r="O161" s="603"/>
      <c r="P161" s="603"/>
      <c r="Q161" s="308">
        <f t="shared" si="19"/>
        <v>0</v>
      </c>
      <c r="R161" s="302"/>
      <c r="S161" s="308">
        <f t="shared" si="17"/>
        <v>0</v>
      </c>
      <c r="T161" s="625"/>
      <c r="U161" s="302">
        <f t="shared" si="18"/>
        <v>0</v>
      </c>
      <c r="V161" s="754"/>
      <c r="W161" s="755"/>
    </row>
    <row r="162" spans="2:23" x14ac:dyDescent="0.35">
      <c r="B162" s="750"/>
      <c r="C162" s="1475"/>
      <c r="D162" s="1476"/>
      <c r="E162" s="593"/>
      <c r="F162" s="599"/>
      <c r="G162" s="630">
        <f t="shared" si="14"/>
        <v>0</v>
      </c>
      <c r="H162" s="598"/>
      <c r="I162" s="599"/>
      <c r="J162" s="600">
        <f t="shared" si="15"/>
        <v>0</v>
      </c>
      <c r="K162" s="603"/>
      <c r="L162" s="631"/>
      <c r="M162" s="630">
        <f t="shared" si="16"/>
        <v>0</v>
      </c>
      <c r="N162" s="603"/>
      <c r="O162" s="603"/>
      <c r="P162" s="603"/>
      <c r="Q162" s="308">
        <f t="shared" si="19"/>
        <v>0</v>
      </c>
      <c r="R162" s="302"/>
      <c r="S162" s="308">
        <f t="shared" si="17"/>
        <v>0</v>
      </c>
      <c r="T162" s="625"/>
      <c r="U162" s="302">
        <f t="shared" si="18"/>
        <v>0</v>
      </c>
      <c r="V162" s="754"/>
      <c r="W162" s="755"/>
    </row>
    <row r="163" spans="2:23" x14ac:dyDescent="0.35">
      <c r="B163" s="750"/>
      <c r="C163" s="1475"/>
      <c r="D163" s="1476"/>
      <c r="E163" s="593"/>
      <c r="F163" s="599"/>
      <c r="G163" s="630">
        <f t="shared" si="14"/>
        <v>0</v>
      </c>
      <c r="H163" s="598"/>
      <c r="I163" s="599"/>
      <c r="J163" s="600">
        <f t="shared" si="15"/>
        <v>0</v>
      </c>
      <c r="K163" s="603"/>
      <c r="L163" s="631"/>
      <c r="M163" s="630">
        <f t="shared" si="16"/>
        <v>0</v>
      </c>
      <c r="N163" s="603"/>
      <c r="O163" s="603"/>
      <c r="P163" s="603"/>
      <c r="Q163" s="308">
        <f t="shared" si="19"/>
        <v>0</v>
      </c>
      <c r="R163" s="302"/>
      <c r="S163" s="308">
        <f t="shared" si="17"/>
        <v>0</v>
      </c>
      <c r="T163" s="625"/>
      <c r="U163" s="302">
        <f t="shared" si="18"/>
        <v>0</v>
      </c>
      <c r="V163" s="754"/>
      <c r="W163" s="755"/>
    </row>
    <row r="164" spans="2:23" x14ac:dyDescent="0.35">
      <c r="B164" s="756" t="s">
        <v>0</v>
      </c>
      <c r="C164" s="1488"/>
      <c r="D164" s="1489"/>
      <c r="E164" s="633"/>
      <c r="F164" s="634"/>
      <c r="G164" s="635">
        <f t="shared" si="14"/>
        <v>0</v>
      </c>
      <c r="H164" s="636"/>
      <c r="I164" s="608"/>
      <c r="J164" s="609">
        <f t="shared" si="15"/>
        <v>0</v>
      </c>
      <c r="K164" s="612"/>
      <c r="L164" s="637"/>
      <c r="M164" s="635">
        <f t="shared" si="16"/>
        <v>0</v>
      </c>
      <c r="N164" s="612"/>
      <c r="O164" s="603"/>
      <c r="P164" s="603"/>
      <c r="Q164" s="308">
        <f t="shared" si="19"/>
        <v>0</v>
      </c>
      <c r="R164" s="311"/>
      <c r="S164" s="393">
        <f t="shared" si="17"/>
        <v>0</v>
      </c>
      <c r="T164" s="625"/>
      <c r="U164" s="302">
        <f t="shared" si="18"/>
        <v>0</v>
      </c>
      <c r="V164" s="754"/>
      <c r="W164" s="755"/>
    </row>
    <row r="165" spans="2:23" x14ac:dyDescent="0.35">
      <c r="B165" s="672" t="s">
        <v>435</v>
      </c>
      <c r="C165" s="555" t="s">
        <v>0</v>
      </c>
      <c r="D165" s="614"/>
      <c r="E165" s="614"/>
      <c r="F165" s="614"/>
      <c r="G165" s="615"/>
      <c r="H165" s="615"/>
      <c r="I165" s="615"/>
      <c r="J165" s="615"/>
      <c r="K165" s="615"/>
      <c r="L165" s="615"/>
      <c r="M165" s="615"/>
      <c r="N165" s="615"/>
      <c r="O165" s="615"/>
      <c r="P165" s="615"/>
      <c r="Q165" s="638"/>
      <c r="R165" s="639"/>
      <c r="S165" s="306">
        <f>SUM(S150:S164)</f>
        <v>0</v>
      </c>
      <c r="T165" s="751"/>
      <c r="U165" s="620">
        <f>SUM(U150:U164)</f>
        <v>0</v>
      </c>
      <c r="V165" s="751"/>
      <c r="W165" s="757">
        <f>SUM(W150:W164)</f>
        <v>0</v>
      </c>
    </row>
    <row r="166" spans="2:23" x14ac:dyDescent="0.35">
      <c r="B166" s="764" t="s">
        <v>0</v>
      </c>
      <c r="C166" s="335"/>
      <c r="D166" s="335"/>
      <c r="E166" s="335"/>
      <c r="F166" s="335"/>
      <c r="G166" s="1490"/>
      <c r="H166" s="1490"/>
      <c r="I166" s="1490"/>
      <c r="J166" s="1490"/>
      <c r="K166" s="276"/>
      <c r="L166" s="276"/>
      <c r="M166" s="276"/>
      <c r="N166" s="276"/>
      <c r="O166" s="276"/>
      <c r="P166" s="276"/>
      <c r="Q166" s="276"/>
      <c r="R166" s="276"/>
      <c r="S166" s="276"/>
      <c r="T166" s="268"/>
      <c r="U166" s="268"/>
      <c r="V166" s="268"/>
      <c r="W166" s="657"/>
    </row>
    <row r="167" spans="2:23" x14ac:dyDescent="0.35">
      <c r="B167" s="685" t="s">
        <v>380</v>
      </c>
      <c r="C167" s="640" t="s">
        <v>0</v>
      </c>
      <c r="D167" s="641"/>
      <c r="E167" s="641"/>
      <c r="F167" s="641"/>
      <c r="G167" s="615"/>
      <c r="H167" s="615"/>
      <c r="I167" s="615"/>
      <c r="J167" s="615"/>
      <c r="K167" s="615"/>
      <c r="L167" s="615"/>
      <c r="M167" s="1491"/>
      <c r="N167" s="1492"/>
      <c r="O167" s="1492"/>
      <c r="P167" s="1492"/>
      <c r="Q167" s="1492"/>
      <c r="R167" s="642"/>
      <c r="S167" s="619">
        <f>S165+S145</f>
        <v>0</v>
      </c>
      <c r="T167" s="751"/>
      <c r="U167" s="643">
        <f>U145+U165</f>
        <v>0</v>
      </c>
      <c r="V167" s="751"/>
      <c r="W167" s="765">
        <f>W145+W165</f>
        <v>0</v>
      </c>
    </row>
    <row r="168" spans="2:23" x14ac:dyDescent="0.35">
      <c r="B168" s="683" t="s">
        <v>437</v>
      </c>
      <c r="C168" s="268"/>
      <c r="D168" s="268"/>
      <c r="E168" s="268"/>
      <c r="F168" s="268"/>
      <c r="G168" s="268"/>
      <c r="H168" s="268"/>
      <c r="I168" s="268"/>
      <c r="J168" s="268"/>
      <c r="K168" s="268"/>
      <c r="L168" s="268"/>
      <c r="M168" s="268"/>
      <c r="N168" s="268"/>
      <c r="O168" s="268"/>
      <c r="P168" s="268"/>
      <c r="Q168" s="268"/>
      <c r="R168" s="268"/>
      <c r="S168" s="268"/>
      <c r="T168" s="268"/>
      <c r="U168" s="268"/>
      <c r="V168" s="268"/>
      <c r="W168" s="657"/>
    </row>
    <row r="169" spans="2:23" ht="15" thickBot="1" x14ac:dyDescent="0.4">
      <c r="B169" s="766"/>
      <c r="C169" s="767"/>
      <c r="D169" s="767"/>
      <c r="E169" s="767"/>
      <c r="F169" s="767"/>
      <c r="G169" s="767"/>
      <c r="H169" s="767"/>
      <c r="I169" s="767"/>
      <c r="J169" s="767"/>
      <c r="K169" s="767"/>
      <c r="L169" s="767"/>
      <c r="M169" s="767"/>
      <c r="N169" s="767"/>
      <c r="O169" s="767"/>
      <c r="P169" s="767"/>
      <c r="Q169" s="767"/>
      <c r="R169" s="767"/>
      <c r="S169" s="767"/>
      <c r="T169" s="767"/>
      <c r="U169" s="768" t="s">
        <v>437</v>
      </c>
      <c r="V169" s="767"/>
      <c r="W169" s="769"/>
    </row>
    <row r="170" spans="2:23" ht="15" thickTop="1" x14ac:dyDescent="0.35">
      <c r="B170" s="264"/>
      <c r="C170" s="264"/>
      <c r="D170" s="264"/>
      <c r="E170" s="264"/>
      <c r="F170" s="264"/>
      <c r="G170" s="264"/>
      <c r="H170" s="264"/>
      <c r="I170" s="264"/>
      <c r="J170" s="264"/>
      <c r="K170" s="264"/>
      <c r="L170" s="264"/>
      <c r="M170" s="264"/>
      <c r="N170" s="264"/>
      <c r="O170" s="264"/>
      <c r="P170" s="264"/>
      <c r="Q170" s="264"/>
      <c r="R170" s="264"/>
      <c r="S170" s="264"/>
      <c r="T170" s="264"/>
      <c r="U170" s="264"/>
      <c r="V170" s="264"/>
      <c r="W170" s="264"/>
    </row>
    <row r="171" spans="2:23" x14ac:dyDescent="0.35">
      <c r="B171" s="264"/>
      <c r="C171" s="264"/>
      <c r="D171" s="264"/>
      <c r="E171" s="264"/>
      <c r="F171" s="264"/>
      <c r="G171" s="264"/>
      <c r="H171" s="264"/>
      <c r="I171" s="264"/>
      <c r="J171" s="264"/>
      <c r="K171" s="264"/>
      <c r="L171" s="264"/>
      <c r="M171" s="264"/>
      <c r="N171" s="264"/>
      <c r="O171" s="264"/>
      <c r="P171" s="264"/>
      <c r="Q171" s="264"/>
      <c r="R171" s="264"/>
      <c r="S171" s="1486"/>
      <c r="T171" s="1487"/>
      <c r="U171" s="1487"/>
      <c r="V171" s="1487"/>
      <c r="W171" s="1487"/>
    </row>
    <row r="172" spans="2:23" x14ac:dyDescent="0.35">
      <c r="B172" s="264"/>
      <c r="C172" s="264"/>
      <c r="D172" s="264"/>
      <c r="E172" s="264"/>
      <c r="F172" s="264"/>
      <c r="G172" s="264"/>
      <c r="H172" s="264"/>
      <c r="I172" s="264"/>
      <c r="J172" s="264"/>
      <c r="K172" s="264"/>
      <c r="L172" s="264"/>
      <c r="M172" s="264"/>
      <c r="N172" s="264"/>
      <c r="O172" s="264"/>
      <c r="P172" s="264"/>
      <c r="Q172" s="264"/>
      <c r="R172" s="264"/>
      <c r="S172" s="264"/>
      <c r="T172" s="264"/>
      <c r="U172" s="264"/>
      <c r="V172" s="264"/>
      <c r="W172" s="264"/>
    </row>
  </sheetData>
  <mergeCells count="91">
    <mergeCell ref="S171:W171"/>
    <mergeCell ref="C144:D144"/>
    <mergeCell ref="C149:D149"/>
    <mergeCell ref="C150:D150"/>
    <mergeCell ref="C151:D151"/>
    <mergeCell ref="C160:D160"/>
    <mergeCell ref="C161:D161"/>
    <mergeCell ref="C162:D162"/>
    <mergeCell ref="C163:D163"/>
    <mergeCell ref="C164:D164"/>
    <mergeCell ref="G166:J166"/>
    <mergeCell ref="M167:Q167"/>
    <mergeCell ref="C143:D143"/>
    <mergeCell ref="B124:W124"/>
    <mergeCell ref="B125:W125"/>
    <mergeCell ref="U127:W127"/>
    <mergeCell ref="C129:D129"/>
    <mergeCell ref="C130:D130"/>
    <mergeCell ref="C131:D131"/>
    <mergeCell ref="C140:D140"/>
    <mergeCell ref="C141:D141"/>
    <mergeCell ref="C142:D142"/>
    <mergeCell ref="H97:J97"/>
    <mergeCell ref="L97:N97"/>
    <mergeCell ref="H114:J114"/>
    <mergeCell ref="L114:N114"/>
    <mergeCell ref="E81:G81"/>
    <mergeCell ref="H81:J81"/>
    <mergeCell ref="K81:K90"/>
    <mergeCell ref="L81:N81"/>
    <mergeCell ref="B83:D83"/>
    <mergeCell ref="B89:D89"/>
    <mergeCell ref="B90:D90"/>
    <mergeCell ref="J72:N72"/>
    <mergeCell ref="E73:G73"/>
    <mergeCell ref="H73:J73"/>
    <mergeCell ref="K73:K78"/>
    <mergeCell ref="L73:N73"/>
    <mergeCell ref="B75:D75"/>
    <mergeCell ref="B76:D76"/>
    <mergeCell ref="B77:D77"/>
    <mergeCell ref="L57:N57"/>
    <mergeCell ref="B67:D67"/>
    <mergeCell ref="B68:D68"/>
    <mergeCell ref="B46:N46"/>
    <mergeCell ref="B47:G48"/>
    <mergeCell ref="H47:J47"/>
    <mergeCell ref="K47:K54"/>
    <mergeCell ref="L47:N47"/>
    <mergeCell ref="B49:G49"/>
    <mergeCell ref="B51:G51"/>
    <mergeCell ref="L54:M54"/>
    <mergeCell ref="B56:H56"/>
    <mergeCell ref="B57:D57"/>
    <mergeCell ref="E57:G57"/>
    <mergeCell ref="H57:J57"/>
    <mergeCell ref="K57:K70"/>
    <mergeCell ref="B45:N45"/>
    <mergeCell ref="B35:G36"/>
    <mergeCell ref="H35:J35"/>
    <mergeCell ref="L35:N35"/>
    <mergeCell ref="B37:G37"/>
    <mergeCell ref="B38:G38"/>
    <mergeCell ref="B39:G39"/>
    <mergeCell ref="B41:C41"/>
    <mergeCell ref="D41:G41"/>
    <mergeCell ref="D42:G42"/>
    <mergeCell ref="B43:G43"/>
    <mergeCell ref="B44:I44"/>
    <mergeCell ref="B30:C30"/>
    <mergeCell ref="B15:G15"/>
    <mergeCell ref="B16:G16"/>
    <mergeCell ref="B17:G17"/>
    <mergeCell ref="B18:G18"/>
    <mergeCell ref="B19:G19"/>
    <mergeCell ref="B22:C22"/>
    <mergeCell ref="B24:C24"/>
    <mergeCell ref="B25:C25"/>
    <mergeCell ref="B26:C26"/>
    <mergeCell ref="B28:D28"/>
    <mergeCell ref="L20:M20"/>
    <mergeCell ref="C4:J4"/>
    <mergeCell ref="C5:J5"/>
    <mergeCell ref="H7:J7"/>
    <mergeCell ref="L7:N7"/>
    <mergeCell ref="B12:G12"/>
    <mergeCell ref="H12:J12"/>
    <mergeCell ref="K12:K20"/>
    <mergeCell ref="L12:N12"/>
    <mergeCell ref="B13:G13"/>
    <mergeCell ref="B14:G14"/>
  </mergeCells>
  <hyperlinks>
    <hyperlink ref="F149" r:id="rId1" xr:uid="{00000000-0004-0000-0200-000000000000}"/>
    <hyperlink ref="E149" r:id="rId2" xr:uid="{00000000-0004-0000-0200-000001000000}"/>
    <hyperlink ref="H149" r:id="rId3" xr:uid="{00000000-0004-0000-0200-000002000000}"/>
    <hyperlink ref="K149" r:id="rId4" xr:uid="{00000000-0004-0000-0200-000003000000}"/>
    <hyperlink ref="N149" r:id="rId5" display="Airfair" xr:uid="{00000000-0004-0000-0200-000004000000}"/>
    <hyperlink ref="U169" location="Bdgt!B30" display="Back to Travel" xr:uid="{00000000-0004-0000-0200-000005000000}"/>
    <hyperlink ref="B30:C30" location="Sheet1!B128:B145" display="In-State Travel" xr:uid="{00000000-0004-0000-0200-000006000000}"/>
    <hyperlink ref="B31" location="Sheet1!B148:B165" display="Out of State Travel" xr:uid="{00000000-0004-0000-0200-000007000000}"/>
    <hyperlink ref="P2" location="Start!A1" display="Back" xr:uid="{00000000-0004-0000-0200-000008000000}"/>
    <hyperlink ref="P121" location="Start!A1" display="Back" xr:uid="{00000000-0004-0000-0200-000009000000}"/>
    <hyperlink ref="U128" location="Sheet1!B29" display="Back to Travel" xr:uid="{00000000-0004-0000-0200-00000A000000}"/>
    <hyperlink ref="B168" location="Sheet1!B29" display="Back to Travel" xr:uid="{00000000-0004-0000-0200-00000B000000}"/>
    <hyperlink ref="B127" location="Bdgt!B30" display="Back to Travel" xr:uid="{00000000-0004-0000-0200-00000C000000}"/>
  </hyperlinks>
  <pageMargins left="0.7" right="0.7" top="0.61" bottom="0.75" header="0.3" footer="0.3"/>
  <pageSetup scale="50" fitToHeight="3" orientation="landscape" r:id="rId6"/>
  <rowBreaks count="2" manualBreakCount="2">
    <brk id="55" max="15" man="1"/>
    <brk id="120" max="15" man="1"/>
  </rowBreaks>
  <ignoredErrors>
    <ignoredError sqref="C4" unlockedFormula="1"/>
  </ignoredError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rgb="FFFFFF00"/>
  </sheetPr>
  <dimension ref="B1:Q6"/>
  <sheetViews>
    <sheetView showGridLines="0" showRowColHeaders="0" zoomScaleNormal="100" workbookViewId="0"/>
  </sheetViews>
  <sheetFormatPr defaultColWidth="9.1796875" defaultRowHeight="14.5" x14ac:dyDescent="0.35"/>
  <cols>
    <col min="1" max="1" width="2.7265625" style="2" customWidth="1"/>
    <col min="2" max="2" width="11" style="2" customWidth="1"/>
    <col min="3" max="11" width="9.453125" style="2" customWidth="1"/>
    <col min="12" max="16384" width="9.1796875" style="2"/>
  </cols>
  <sheetData>
    <row r="1" spans="2:17" ht="18.5" x14ac:dyDescent="0.45">
      <c r="Q1" s="994" t="s">
        <v>275</v>
      </c>
    </row>
    <row r="2" spans="2:17" ht="46.5" customHeight="1" x14ac:dyDescent="0.35">
      <c r="B2" s="1493" t="s">
        <v>732</v>
      </c>
      <c r="C2" s="1494"/>
      <c r="D2" s="1494"/>
      <c r="E2" s="1494"/>
      <c r="F2" s="1494"/>
      <c r="G2" s="1494"/>
      <c r="H2" s="1494"/>
      <c r="I2" s="1494"/>
      <c r="J2" s="1494"/>
      <c r="K2" s="1494"/>
      <c r="L2" s="1494"/>
      <c r="M2" s="1494"/>
      <c r="N2" s="1494"/>
      <c r="O2" s="1494"/>
      <c r="P2" s="1494"/>
      <c r="Q2" s="1494"/>
    </row>
    <row r="3" spans="2:17" x14ac:dyDescent="0.35">
      <c r="G3" s="995" t="s">
        <v>518</v>
      </c>
    </row>
    <row r="5" spans="2:17" x14ac:dyDescent="0.35">
      <c r="B5"/>
    </row>
    <row r="6" spans="2:17" x14ac:dyDescent="0.35">
      <c r="B6"/>
    </row>
  </sheetData>
  <mergeCells count="1">
    <mergeCell ref="B2:Q2"/>
  </mergeCells>
  <hyperlinks>
    <hyperlink ref="Q1" location="Start!A1" display="Back" xr:uid="{00000000-0004-0000-0300-000000000000}"/>
  </hyperlinks>
  <pageMargins left="0.7" right="0.7" top="0.75" bottom="0.75" header="0.3" footer="0.3"/>
  <pageSetup orientation="portrait" r:id="rId1"/>
  <headerFooter>
    <oddHeader>&amp;C Region Plan &amp; Mission&amp;LName: John Doe&amp;R Period:2012   2011-2013</oddHeader>
    <oddFooter xml:space="preserve">&amp;LPage &amp;P of &amp;N&amp;RPrinted &amp;D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R108"/>
  <sheetViews>
    <sheetView showGridLines="0" tabSelected="1" showWhiteSpace="0" topLeftCell="E1" zoomScaleNormal="100" workbookViewId="0">
      <pane ySplit="1" topLeftCell="A47" activePane="bottomLeft" state="frozen"/>
      <selection activeCell="E1" sqref="E1"/>
      <selection pane="bottomLeft" activeCell="J23" sqref="J23"/>
    </sheetView>
  </sheetViews>
  <sheetFormatPr defaultColWidth="9.1796875" defaultRowHeight="13" x14ac:dyDescent="0.25"/>
  <cols>
    <col min="1" max="4" width="14" style="146" hidden="1" customWidth="1"/>
    <col min="5" max="5" width="14" style="251" customWidth="1"/>
    <col min="6" max="6" width="11" style="153"/>
    <col min="7" max="7" width="11" style="121"/>
    <col min="8" max="8" width="6.54296875" style="121" hidden="1" customWidth="1"/>
    <col min="9" max="9" width="49.26953125" style="1038" customWidth="1"/>
    <col min="10" max="10" width="11" style="122" customWidth="1"/>
    <col min="11" max="11" width="40.1796875" style="1136" customWidth="1"/>
    <col min="12" max="12" width="11" style="122"/>
    <col min="13" max="13" width="11" style="122" collapsed="1"/>
    <col min="14" max="14" width="39.7265625" style="122" customWidth="1"/>
    <col min="15" max="15" width="14.1796875" style="122" customWidth="1"/>
    <col min="16" max="16" width="11" style="1002"/>
    <col min="17" max="17" width="38.54296875" style="122" customWidth="1"/>
    <col min="18" max="18" width="24.7265625" style="122" customWidth="1"/>
    <col min="19" max="16384" width="9.1796875" style="121"/>
  </cols>
  <sheetData>
    <row r="1" spans="1:18" s="120" customFormat="1" ht="44" thickBot="1" x14ac:dyDescent="0.4">
      <c r="A1" s="252" t="s">
        <v>52</v>
      </c>
      <c r="B1" s="252" t="s">
        <v>296</v>
      </c>
      <c r="C1" s="252" t="s">
        <v>297</v>
      </c>
      <c r="D1" s="252" t="s">
        <v>473</v>
      </c>
      <c r="E1" s="136" t="s">
        <v>181</v>
      </c>
      <c r="F1" s="136" t="s">
        <v>252</v>
      </c>
      <c r="G1" s="137" t="s">
        <v>276</v>
      </c>
      <c r="H1" s="136" t="s">
        <v>253</v>
      </c>
      <c r="I1" s="136" t="s">
        <v>848</v>
      </c>
      <c r="J1" s="119" t="s">
        <v>295</v>
      </c>
      <c r="K1" s="1133" t="s">
        <v>339</v>
      </c>
      <c r="L1" s="119" t="s">
        <v>246</v>
      </c>
      <c r="M1" s="1039" t="s">
        <v>53</v>
      </c>
      <c r="N1" s="1039" t="s">
        <v>554</v>
      </c>
      <c r="O1" s="1039" t="s">
        <v>135</v>
      </c>
      <c r="P1" s="1040" t="s">
        <v>279</v>
      </c>
      <c r="Q1" s="1040" t="s">
        <v>340</v>
      </c>
      <c r="R1" s="1040" t="s">
        <v>341</v>
      </c>
    </row>
    <row r="2" spans="1:18" s="157" customFormat="1" ht="37.5" x14ac:dyDescent="0.35">
      <c r="A2" s="154" t="str">
        <f>Start!$U$13</f>
        <v/>
      </c>
      <c r="B2" s="155" t="str">
        <f>IF(Start!$AB$20=Start!$Z$15,Start!$AB$15,IF(Start!$AB$20=Start!$Z$16,Start!$AB$16, IF(Start!$AB$20=Start!$Z$17,Start!$AB$17, IF(Start!$AB$20=Start!$Z$18,Start!$AB$18,""))))</f>
        <v/>
      </c>
      <c r="C2" s="155" t="str">
        <f>IF(Start!$AB$20=Start!$Z$15,Start!$AE$15,IF(Start!$AB$20=Start!$Z$16,Start!$AE$16, IF(Start!$AB$20=Start!$Z$17,Start!$AE$17, IF(Start!$AB$20=Start!$Z$18,Start!$AE$18,""))))</f>
        <v/>
      </c>
      <c r="D2" s="155"/>
      <c r="E2" s="138" t="str">
        <f>IF(WorkPlan[[#This Row],[Activity '#]]="","",LOOKUP(H:H,Outcomes!B:B,Outcomes!C:C))</f>
        <v>Basic Pesticide Program</v>
      </c>
      <c r="F2" s="156" t="str">
        <f>IF(MID(WorkPlan[[#This Row],[Activity '#]],5,1)="1","OPP",IF(MID(WorkPlan[[#This Row],[Activity '#]],5,1)="2","OECA","OPP &amp; OECA"))</f>
        <v>OPP &amp; OECA</v>
      </c>
      <c r="G2" s="996" t="s">
        <v>192</v>
      </c>
      <c r="H2" s="156">
        <f>VALUE(LEFT(WorkPlan[[#This Row],[Activity '#]],2))</f>
        <v>1</v>
      </c>
      <c r="I2" s="1036" t="s">
        <v>488</v>
      </c>
      <c r="J2" s="1036" t="s">
        <v>254</v>
      </c>
      <c r="K2" s="1134"/>
      <c r="L2" s="997" t="str">
        <f>Start!$AG$23</f>
        <v/>
      </c>
      <c r="M2" s="998"/>
      <c r="N2" s="1077"/>
      <c r="O2" s="999" t="s">
        <v>280</v>
      </c>
      <c r="P2" s="125"/>
      <c r="Q2" s="125"/>
      <c r="R2" s="125"/>
    </row>
    <row r="3" spans="1:18" s="157" customFormat="1" ht="50" x14ac:dyDescent="0.35">
      <c r="A3" s="154" t="str">
        <f>Start!$U$13</f>
        <v/>
      </c>
      <c r="B3" s="155" t="str">
        <f>IF(Start!$AB$20=Start!$Z$15,Start!$AB$15,IF(Start!$AB$20=Start!$Z$16,Start!$AB$16, IF(Start!$AB$20=Start!$Z$17,Start!$AB$17, IF(Start!$AB$20=Start!$Z$18,Start!$AB$18,""))))</f>
        <v/>
      </c>
      <c r="C3" s="158" t="str">
        <f>IF(Start!$AB$20=Start!$Z$15,Start!$AE$15,IF(Start!$AB$20=Start!$Z$16,Start!$AE$16, IF(Start!$AB$20=Start!$Z$17,Start!$AE$17, IF(Start!$AB$20=Start!$Z$18,Start!$AE$18,""))))</f>
        <v/>
      </c>
      <c r="D3" s="158"/>
      <c r="E3" s="138" t="str">
        <f>IF(WorkPlan[[#This Row],[Activity '#]]="","",LOOKUP(H:H,Outcomes!B:B,Outcomes!C:C))</f>
        <v>Basic Pesticide Program</v>
      </c>
      <c r="F3" s="156" t="str">
        <f>IF(MID(WorkPlan[[#This Row],[Activity '#]],5,1)="1","OPP",IF(MID(WorkPlan[[#This Row],[Activity '#]],5,1)="2","OECA","OPP &amp; OECA"))</f>
        <v>OPP &amp; OECA</v>
      </c>
      <c r="G3" s="996" t="s">
        <v>193</v>
      </c>
      <c r="H3" s="156">
        <f>VALUE(LEFT(WorkPlan[[#This Row],[Activity '#]],2))</f>
        <v>1</v>
      </c>
      <c r="I3" s="1036" t="s">
        <v>838</v>
      </c>
      <c r="J3" s="1036" t="s">
        <v>254</v>
      </c>
      <c r="K3" s="1134"/>
      <c r="L3" s="997" t="str">
        <f>Start!$AG$23</f>
        <v/>
      </c>
      <c r="M3" s="998"/>
      <c r="N3" s="1077"/>
      <c r="O3" s="999" t="s">
        <v>280</v>
      </c>
      <c r="P3" s="125"/>
      <c r="Q3" s="125"/>
      <c r="R3" s="125"/>
    </row>
    <row r="4" spans="1:18" ht="25" x14ac:dyDescent="0.25">
      <c r="A4" s="143" t="str">
        <f>Start!$U$13</f>
        <v/>
      </c>
      <c r="B4" s="135" t="str">
        <f>IF(Start!$AB$20=Start!$Z$15,Start!$AB$15,IF(Start!$AB$20=Start!$Z$16,Start!$AB$16, IF(Start!$AB$20=Start!$Z$17,Start!$AB$17, IF(Start!$AB$20=Start!$Z$18,Start!$AB$18,""))))</f>
        <v/>
      </c>
      <c r="C4" s="144" t="str">
        <f>IF(Start!$AB$20=Start!$Z$15,Start!$AE$15,IF(Start!$AB$20=Start!$Z$16,Start!$AE$16, IF(Start!$AB$20=Start!$Z$17,Start!$AE$17, IF(Start!$AB$20=Start!$Z$18,Start!$AE$18,""))))</f>
        <v/>
      </c>
      <c r="D4" s="144"/>
      <c r="E4" s="138" t="str">
        <f>IF(WorkPlan[[#This Row],[Activity '#]]="","",LOOKUP(H:H,Outcomes!B:B,Outcomes!C:C))</f>
        <v>Basic Pesticide Program</v>
      </c>
      <c r="F4" s="156" t="str">
        <f>IF(MID(WorkPlan[[#This Row],[Activity '#]],5,1)="1","OPP",IF(MID(WorkPlan[[#This Row],[Activity '#]],5,1)="2","OECA","OPP &amp; OECA"))</f>
        <v>OPP &amp; OECA</v>
      </c>
      <c r="G4" s="139" t="s">
        <v>194</v>
      </c>
      <c r="H4" s="140">
        <f>VALUE(LEFT(WorkPlan[[#This Row],[Activity '#]],2))</f>
        <v>1</v>
      </c>
      <c r="I4" s="1036" t="s">
        <v>182</v>
      </c>
      <c r="J4" s="1036" t="s">
        <v>254</v>
      </c>
      <c r="K4" s="1135"/>
      <c r="L4" s="997" t="str">
        <f>Start!$AG$23</f>
        <v/>
      </c>
      <c r="M4" s="998"/>
      <c r="N4" s="1077"/>
      <c r="O4" s="999" t="s">
        <v>280</v>
      </c>
      <c r="P4" s="1000"/>
      <c r="Q4" s="125"/>
      <c r="R4" s="125"/>
    </row>
    <row r="5" spans="1:18" ht="50" x14ac:dyDescent="0.25">
      <c r="A5" s="143" t="str">
        <f>Start!$U$13</f>
        <v/>
      </c>
      <c r="B5" s="135" t="str">
        <f>IF(Start!$AB$20=Start!$Z$15,Start!$AB$15,IF(Start!$AB$20=Start!$Z$16,Start!$AB$16, IF(Start!$AB$20=Start!$Z$17,Start!$AB$17, IF(Start!$AB$20=Start!$Z$18,Start!$AB$18,""))))</f>
        <v/>
      </c>
      <c r="C5" s="144" t="str">
        <f>IF(Start!$AB$20=Start!$Z$15,Start!$AE$15,IF(Start!$AB$20=Start!$Z$16,Start!$AE$16, IF(Start!$AB$20=Start!$Z$17,Start!$AE$17, IF(Start!$AB$20=Start!$Z$18,Start!$AE$18,""))))</f>
        <v/>
      </c>
      <c r="D5" s="144"/>
      <c r="E5" s="138" t="str">
        <f>IF(WorkPlan[[#This Row],[Activity '#]]="","",LOOKUP(H:H,Outcomes!B:B,Outcomes!C:C))</f>
        <v>Basic Pesticide Program</v>
      </c>
      <c r="F5" s="156" t="str">
        <f>IF(MID(WorkPlan[[#This Row],[Activity '#]],5,1)="1","OPP",IF(MID(WorkPlan[[#This Row],[Activity '#]],5,1)="2","OECA","OPP &amp; OECA"))</f>
        <v>OPP</v>
      </c>
      <c r="G5" s="139" t="s">
        <v>195</v>
      </c>
      <c r="H5" s="140">
        <f>VALUE(LEFT(WorkPlan[[#This Row],[Activity '#]],2))</f>
        <v>1</v>
      </c>
      <c r="I5" s="1036" t="s">
        <v>183</v>
      </c>
      <c r="J5" s="1036" t="s">
        <v>254</v>
      </c>
      <c r="K5" s="1134" t="s">
        <v>0</v>
      </c>
      <c r="L5" s="997" t="str">
        <f>Start!$AG$23</f>
        <v/>
      </c>
      <c r="M5" s="998"/>
      <c r="N5" s="1077"/>
      <c r="O5" s="999" t="s">
        <v>280</v>
      </c>
      <c r="P5" s="1000"/>
      <c r="Q5" s="125"/>
      <c r="R5" s="125"/>
    </row>
    <row r="6" spans="1:18" ht="37.5" x14ac:dyDescent="0.25">
      <c r="A6" s="143" t="str">
        <f>Start!$U$13</f>
        <v/>
      </c>
      <c r="B6" s="135" t="str">
        <f>IF(Start!$AB$20=Start!$Z$15,Start!$AB$15,IF(Start!$AB$20=Start!$Z$16,Start!$AB$16, IF(Start!$AB$20=Start!$Z$17,Start!$AB$17, IF(Start!$AB$20=Start!$Z$18,Start!$AB$18,""))))</f>
        <v/>
      </c>
      <c r="C6" s="144" t="str">
        <f>IF(Start!$AB$20=Start!$Z$15,Start!$AE$15,IF(Start!$AB$20=Start!$Z$16,Start!$AE$16, IF(Start!$AB$20=Start!$Z$17,Start!$AE$17, IF(Start!$AB$20=Start!$Z$18,Start!$AE$18,""))))</f>
        <v/>
      </c>
      <c r="D6" s="144"/>
      <c r="E6" s="138" t="str">
        <f>IF(WorkPlan[[#This Row],[Activity '#]]="","",LOOKUP(H:H,Outcomes!B:B,Outcomes!C:C))</f>
        <v>Basic Pesticide Program</v>
      </c>
      <c r="F6" s="156" t="str">
        <f>IF(MID(WorkPlan[[#This Row],[Activity '#]],5,1)="1","OPP",IF(MID(WorkPlan[[#This Row],[Activity '#]],5,1)="2","OECA","OPP &amp; OECA"))</f>
        <v>OPP</v>
      </c>
      <c r="G6" s="139" t="s">
        <v>196</v>
      </c>
      <c r="H6" s="140">
        <f>VALUE(LEFT(WorkPlan[[#This Row],[Activity '#]],2))</f>
        <v>1</v>
      </c>
      <c r="I6" s="1036" t="s">
        <v>742</v>
      </c>
      <c r="J6" s="1036" t="s">
        <v>254</v>
      </c>
      <c r="K6" s="1134" t="s">
        <v>0</v>
      </c>
      <c r="L6" s="997" t="str">
        <f>Start!$AG$23</f>
        <v/>
      </c>
      <c r="M6" s="998"/>
      <c r="N6" s="1077"/>
      <c r="O6" s="999" t="s">
        <v>280</v>
      </c>
      <c r="P6" s="1000"/>
      <c r="Q6" s="125"/>
      <c r="R6" s="125"/>
    </row>
    <row r="7" spans="1:18" ht="50" x14ac:dyDescent="0.25">
      <c r="A7" s="143" t="str">
        <f>Start!$U$13</f>
        <v/>
      </c>
      <c r="B7" s="135" t="str">
        <f>IF(Start!$AB$20=Start!$Z$15,Start!$AB$15,IF(Start!$AB$20=Start!$Z$16,Start!$AB$16, IF(Start!$AB$20=Start!$Z$17,Start!$AB$17, IF(Start!$AB$20=Start!$Z$18,Start!$AB$18,""))))</f>
        <v/>
      </c>
      <c r="C7" s="144" t="str">
        <f>IF(Start!$AB$20=Start!$Z$15,Start!$AE$15,IF(Start!$AB$20=Start!$Z$16,Start!$AE$16, IF(Start!$AB$20=Start!$Z$17,Start!$AE$17, IF(Start!$AB$20=Start!$Z$18,Start!$AE$18,""))))</f>
        <v/>
      </c>
      <c r="D7" s="144"/>
      <c r="E7" s="138" t="str">
        <f>IF(WorkPlan[[#This Row],[Activity '#]]="","",LOOKUP(H:H,Outcomes!B:B,Outcomes!C:C))</f>
        <v>Basic Pesticide Program</v>
      </c>
      <c r="F7" s="156" t="str">
        <f>IF(MID(WorkPlan[[#This Row],[Activity '#]],5,1)="1","OPP",IF(MID(WorkPlan[[#This Row],[Activity '#]],5,1)="2","OECA","OPP &amp; OECA"))</f>
        <v>OECA</v>
      </c>
      <c r="G7" s="139" t="s">
        <v>197</v>
      </c>
      <c r="H7" s="140">
        <f>VALUE(LEFT(WorkPlan[[#This Row],[Activity '#]],2))</f>
        <v>1</v>
      </c>
      <c r="I7" s="141" t="s">
        <v>849</v>
      </c>
      <c r="J7" s="1036" t="s">
        <v>254</v>
      </c>
      <c r="K7" s="1134"/>
      <c r="L7" s="997" t="str">
        <f>Start!$AG$23</f>
        <v/>
      </c>
      <c r="M7" s="998"/>
      <c r="N7" s="1077"/>
      <c r="O7" s="999" t="s">
        <v>280</v>
      </c>
      <c r="P7" s="1000"/>
      <c r="Q7" s="125"/>
      <c r="R7" s="125"/>
    </row>
    <row r="8" spans="1:18" ht="25" x14ac:dyDescent="0.25">
      <c r="A8" s="143" t="str">
        <f>Start!$U$13</f>
        <v/>
      </c>
      <c r="B8" s="135" t="str">
        <f>IF(Start!$AB$20=Start!$Z$15,Start!$AB$15,IF(Start!$AB$20=Start!$Z$16,Start!$AB$16, IF(Start!$AB$20=Start!$Z$17,Start!$AB$17, IF(Start!$AB$20=Start!$Z$18,Start!$AB$18,""))))</f>
        <v/>
      </c>
      <c r="C8" s="144" t="str">
        <f>IF(Start!$AB$20=Start!$Z$15,Start!$AE$15,IF(Start!$AB$20=Start!$Z$16,Start!$AE$16, IF(Start!$AB$20=Start!$Z$17,Start!$AE$17, IF(Start!$AB$20=Start!$Z$18,Start!$AE$18,""))))</f>
        <v/>
      </c>
      <c r="D8" s="144"/>
      <c r="E8" s="138" t="str">
        <f>IF(WorkPlan[[#This Row],[Activity '#]]="","",LOOKUP(H:H,Outcomes!B:B,Outcomes!C:C))</f>
        <v>Basic Pesticide Program</v>
      </c>
      <c r="F8" s="156" t="str">
        <f>IF(MID(WorkPlan[[#This Row],[Activity '#]],5,1)="1","OPP",IF(MID(WorkPlan[[#This Row],[Activity '#]],5,1)="2","OECA","OPP &amp; OECA"))</f>
        <v>OECA</v>
      </c>
      <c r="G8" s="139" t="s">
        <v>198</v>
      </c>
      <c r="H8" s="140">
        <f>VALUE(LEFT(WorkPlan[[#This Row],[Activity '#]],2))</f>
        <v>1</v>
      </c>
      <c r="I8" s="1037" t="s">
        <v>184</v>
      </c>
      <c r="J8" s="1036" t="s">
        <v>254</v>
      </c>
      <c r="K8" s="1134"/>
      <c r="L8" s="997" t="str">
        <f>Start!$AG$23</f>
        <v/>
      </c>
      <c r="M8" s="998"/>
      <c r="N8" s="1077"/>
      <c r="O8" s="999" t="s">
        <v>280</v>
      </c>
      <c r="P8" s="1000"/>
      <c r="Q8" s="125"/>
      <c r="R8" s="125"/>
    </row>
    <row r="9" spans="1:18" ht="25" x14ac:dyDescent="0.25">
      <c r="A9" s="143" t="str">
        <f>Start!$U$13</f>
        <v/>
      </c>
      <c r="B9" s="135" t="str">
        <f>IF(Start!$AB$20=Start!$Z$15,Start!$AB$15,IF(Start!$AB$20=Start!$Z$16,Start!$AB$16, IF(Start!$AB$20=Start!$Z$17,Start!$AB$17, IF(Start!$AB$20=Start!$Z$18,Start!$AB$18,""))))</f>
        <v/>
      </c>
      <c r="C9" s="144" t="str">
        <f>IF(Start!$AB$20=Start!$Z$15,Start!$AE$15,IF(Start!$AB$20=Start!$Z$16,Start!$AE$16, IF(Start!$AB$20=Start!$Z$17,Start!$AE$17, IF(Start!$AB$20=Start!$Z$18,Start!$AE$18,""))))</f>
        <v/>
      </c>
      <c r="D9" s="144"/>
      <c r="E9" s="138" t="str">
        <f>IF(WorkPlan[[#This Row],[Activity '#]]="","",LOOKUP(H:H,Outcomes!B:B,Outcomes!C:C))</f>
        <v>Basic Pesticide Program</v>
      </c>
      <c r="F9" s="156" t="str">
        <f>IF(MID(WorkPlan[[#This Row],[Activity '#]],5,1)="1","OPP",IF(MID(WorkPlan[[#This Row],[Activity '#]],5,1)="2","OECA","OPP &amp; OECA"))</f>
        <v>OECA</v>
      </c>
      <c r="G9" s="139" t="s">
        <v>199</v>
      </c>
      <c r="H9" s="140">
        <f>VALUE(LEFT(WorkPlan[[#This Row],[Activity '#]],2))</f>
        <v>1</v>
      </c>
      <c r="I9" s="1036" t="s">
        <v>285</v>
      </c>
      <c r="J9" s="1036" t="s">
        <v>254</v>
      </c>
      <c r="K9" s="1134"/>
      <c r="L9" s="997" t="str">
        <f>Start!$AG$23</f>
        <v/>
      </c>
      <c r="M9" s="998"/>
      <c r="N9" s="1077"/>
      <c r="O9" s="999" t="s">
        <v>280</v>
      </c>
      <c r="P9" s="1000"/>
      <c r="Q9" s="125"/>
      <c r="R9" s="125"/>
    </row>
    <row r="10" spans="1:18" ht="87.5" x14ac:dyDescent="0.25">
      <c r="A10" s="143" t="str">
        <f>Start!$U$13</f>
        <v/>
      </c>
      <c r="B10" s="135" t="str">
        <f>IF(Start!$AB$20=Start!$Z$15,Start!$AB$15,IF(Start!$AB$20=Start!$Z$16,Start!$AB$16, IF(Start!$AB$20=Start!$Z$17,Start!$AB$17, IF(Start!$AB$20=Start!$Z$18,Start!$AB$18,""))))</f>
        <v/>
      </c>
      <c r="C10" s="144" t="str">
        <f>IF(Start!$AB$20=Start!$Z$15,Start!$AE$15,IF(Start!$AB$20=Start!$Z$16,Start!$AE$16, IF(Start!$AB$20=Start!$Z$17,Start!$AE$17, IF(Start!$AB$20=Start!$Z$18,Start!$AE$18,""))))</f>
        <v/>
      </c>
      <c r="D10" s="144"/>
      <c r="E10" s="138" t="str">
        <f>IF(WorkPlan[[#This Row],[Activity '#]]="","",LOOKUP(H:H,Outcomes!B:B,Outcomes!C:C))</f>
        <v>Basic Pesticide Program</v>
      </c>
      <c r="F10" s="156" t="str">
        <f>IF(MID(WorkPlan[[#This Row],[Activity '#]],5,1)="1","OPP",IF(MID(WorkPlan[[#This Row],[Activity '#]],5,1)="2","OECA","OPP &amp; OECA"))</f>
        <v>OECA</v>
      </c>
      <c r="G10" s="139" t="s">
        <v>200</v>
      </c>
      <c r="H10" s="140">
        <f>VALUE(LEFT(WorkPlan[[#This Row],[Activity '#]],2))</f>
        <v>1</v>
      </c>
      <c r="I10" s="1219" t="s">
        <v>850</v>
      </c>
      <c r="J10" s="1036" t="s">
        <v>254</v>
      </c>
      <c r="K10" s="1224"/>
      <c r="L10" s="997" t="str">
        <f>Start!$AG$23</f>
        <v/>
      </c>
      <c r="M10" s="998"/>
      <c r="N10" s="1077"/>
      <c r="O10" s="999" t="s">
        <v>280</v>
      </c>
      <c r="P10" s="1000"/>
      <c r="Q10" s="125"/>
      <c r="R10" s="125"/>
    </row>
    <row r="11" spans="1:18" ht="37.5" x14ac:dyDescent="0.25">
      <c r="A11" s="143" t="str">
        <f>Start!$U$13</f>
        <v/>
      </c>
      <c r="B11" s="135" t="str">
        <f>IF(Start!$AB$20=Start!$Z$15,Start!$AB$15,IF(Start!$AB$20=Start!$Z$16,Start!$AB$16, IF(Start!$AB$20=Start!$Z$17,Start!$AB$17, IF(Start!$AB$20=Start!$Z$18,Start!$AB$18,""))))</f>
        <v/>
      </c>
      <c r="C11" s="144" t="str">
        <f>IF(Start!$AB$20=Start!$Z$15,Start!$AE$15,IF(Start!$AB$20=Start!$Z$16,Start!$AE$16, IF(Start!$AB$20=Start!$Z$17,Start!$AE$17, IF(Start!$AB$20=Start!$Z$18,Start!$AE$18,""))))</f>
        <v/>
      </c>
      <c r="D11" s="144"/>
      <c r="E11" s="138" t="str">
        <f>IF(WorkPlan[[#This Row],[Activity '#]]="","",LOOKUP(H:H,Outcomes!B:B,Outcomes!C:C))</f>
        <v>Basic Pesticide Program</v>
      </c>
      <c r="F11" s="156" t="str">
        <f>IF(MID(WorkPlan[[#This Row],[Activity '#]],5,1)="1","OPP",IF(MID(WorkPlan[[#This Row],[Activity '#]],5,1)="2","OECA","OPP &amp; OECA"))</f>
        <v>OECA</v>
      </c>
      <c r="G11" s="139" t="s">
        <v>202</v>
      </c>
      <c r="H11" s="140">
        <f>VALUE(LEFT(WorkPlan[[#This Row],[Activity '#]],2))</f>
        <v>1</v>
      </c>
      <c r="I11" s="1037" t="s">
        <v>185</v>
      </c>
      <c r="J11" s="1036" t="s">
        <v>254</v>
      </c>
      <c r="K11" s="1134"/>
      <c r="L11" s="997" t="str">
        <f>Start!$AG$23</f>
        <v/>
      </c>
      <c r="M11" s="998"/>
      <c r="N11" s="1077"/>
      <c r="O11" s="999" t="s">
        <v>280</v>
      </c>
      <c r="P11" s="1000"/>
      <c r="Q11" s="125"/>
      <c r="R11" s="125"/>
    </row>
    <row r="12" spans="1:18" ht="87.5" x14ac:dyDescent="0.25">
      <c r="A12" s="143" t="str">
        <f>Start!$U$13</f>
        <v/>
      </c>
      <c r="B12" s="135" t="str">
        <f>IF(Start!$AB$20=Start!$Z$15,Start!$AB$15,IF(Start!$AB$20=Start!$Z$16,Start!$AB$16, IF(Start!$AB$20=Start!$Z$17,Start!$AB$17, IF(Start!$AB$20=Start!$Z$18,Start!$AB$18,""))))</f>
        <v/>
      </c>
      <c r="C12" s="144" t="str">
        <f>IF(Start!$AB$20=Start!$Z$15,Start!$AE$15,IF(Start!$AB$20=Start!$Z$16,Start!$AE$16, IF(Start!$AB$20=Start!$Z$17,Start!$AE$17, IF(Start!$AB$20=Start!$Z$18,Start!$AE$18,""))))</f>
        <v/>
      </c>
      <c r="D12" s="144"/>
      <c r="E12" s="138" t="str">
        <f>IF(WorkPlan[[#This Row],[Activity '#]]="","",LOOKUP(H:H,Outcomes!B:B,Outcomes!C:C))</f>
        <v>Basic Pesticide Program</v>
      </c>
      <c r="F12" s="156" t="str">
        <f>IF(MID(WorkPlan[[#This Row],[Activity '#]],5,1)="1","OPP",IF(MID(WorkPlan[[#This Row],[Activity '#]],5,1)="2","OECA","OPP &amp; OECA"))</f>
        <v>OECA</v>
      </c>
      <c r="G12" s="139" t="s">
        <v>203</v>
      </c>
      <c r="H12" s="140">
        <f>VALUE(LEFT(WorkPlan[[#This Row],[Activity '#]],2))</f>
        <v>1</v>
      </c>
      <c r="I12" s="1037" t="s">
        <v>851</v>
      </c>
      <c r="J12" s="1036" t="s">
        <v>254</v>
      </c>
      <c r="K12" s="1134"/>
      <c r="L12" s="997" t="str">
        <f>Start!$AG$23</f>
        <v/>
      </c>
      <c r="M12" s="998"/>
      <c r="N12" s="1077"/>
      <c r="O12" s="999" t="s">
        <v>280</v>
      </c>
      <c r="P12" s="1000"/>
      <c r="Q12" s="125"/>
      <c r="R12" s="125"/>
    </row>
    <row r="13" spans="1:18" ht="37.5" x14ac:dyDescent="0.25">
      <c r="A13" s="143" t="str">
        <f>Start!$U$13</f>
        <v/>
      </c>
      <c r="B13" s="135" t="str">
        <f>IF(Start!$AB$20=Start!$Z$15,Start!$AB$15,IF(Start!$AB$20=Start!$Z$16,Start!$AB$16, IF(Start!$AB$20=Start!$Z$17,Start!$AB$17, IF(Start!$AB$20=Start!$Z$18,Start!$AB$18,""))))</f>
        <v/>
      </c>
      <c r="C13" s="144" t="str">
        <f>IF(Start!$AB$20=Start!$Z$15,Start!$AE$15,IF(Start!$AB$20=Start!$Z$16,Start!$AE$16, IF(Start!$AB$20=Start!$Z$17,Start!$AE$17, IF(Start!$AB$20=Start!$Z$18,Start!$AE$18,""))))</f>
        <v/>
      </c>
      <c r="D13" s="144"/>
      <c r="E13" s="138" t="str">
        <f>IF(WorkPlan[[#This Row],[Activity '#]]="","",LOOKUP(H:H,Outcomes!B:B,Outcomes!C:C))</f>
        <v>Basic Pesticide Program</v>
      </c>
      <c r="F13" s="156" t="str">
        <f>IF(MID(WorkPlan[[#This Row],[Activity '#]],5,1)="1","OPP",IF(MID(WorkPlan[[#This Row],[Activity '#]],5,1)="2","OECA","OPP &amp; OECA"))</f>
        <v>OECA</v>
      </c>
      <c r="G13" s="139" t="s">
        <v>204</v>
      </c>
      <c r="H13" s="140">
        <f>VALUE(LEFT(WorkPlan[[#This Row],[Activity '#]],2))</f>
        <v>1</v>
      </c>
      <c r="I13" s="1036" t="s">
        <v>852</v>
      </c>
      <c r="J13" s="1036" t="s">
        <v>254</v>
      </c>
      <c r="K13" s="1134"/>
      <c r="L13" s="997" t="str">
        <f>Start!$AG$23</f>
        <v/>
      </c>
      <c r="M13" s="998"/>
      <c r="N13" s="1077"/>
      <c r="O13" s="999" t="s">
        <v>280</v>
      </c>
      <c r="P13" s="1000"/>
      <c r="Q13" s="125"/>
      <c r="R13" s="125"/>
    </row>
    <row r="14" spans="1:18" ht="25" x14ac:dyDescent="0.25">
      <c r="A14" s="143" t="str">
        <f>Start!$U$13</f>
        <v/>
      </c>
      <c r="B14" s="135" t="str">
        <f>IF(Start!$AB$20=Start!$Z$15,Start!$AB$15,IF(Start!$AB$20=Start!$Z$16,Start!$AB$16, IF(Start!$AB$20=Start!$Z$17,Start!$AB$17, IF(Start!$AB$20=Start!$Z$18,Start!$AB$18,""))))</f>
        <v/>
      </c>
      <c r="C14" s="144" t="str">
        <f>IF(Start!$AB$20=Start!$Z$15,Start!$AE$15,IF(Start!$AB$20=Start!$Z$16,Start!$AE$16, IF(Start!$AB$20=Start!$Z$17,Start!$AE$17, IF(Start!$AB$20=Start!$Z$18,Start!$AE$18,""))))</f>
        <v/>
      </c>
      <c r="D14" s="144"/>
      <c r="E14" s="138" t="str">
        <f>IF(WorkPlan[[#This Row],[Activity '#]]="","",LOOKUP(H:H,Outcomes!B:B,Outcomes!C:C))</f>
        <v>Basic Pesticide Program</v>
      </c>
      <c r="F14" s="156" t="str">
        <f>IF(MID(WorkPlan[[#This Row],[Activity '#]],5,1)="1","OPP",IF(MID(WorkPlan[[#This Row],[Activity '#]],5,1)="2","OECA","OPP &amp; OECA"))</f>
        <v>OECA</v>
      </c>
      <c r="G14" s="139" t="s">
        <v>205</v>
      </c>
      <c r="H14" s="140">
        <f>VALUE(LEFT(WorkPlan[[#This Row],[Activity '#]],2))</f>
        <v>1</v>
      </c>
      <c r="I14" s="1036" t="s">
        <v>743</v>
      </c>
      <c r="J14" s="1036" t="s">
        <v>254</v>
      </c>
      <c r="K14" s="1134"/>
      <c r="L14" s="997" t="str">
        <f>Start!$AG$23</f>
        <v/>
      </c>
      <c r="M14" s="998"/>
      <c r="N14" s="1077"/>
      <c r="O14" s="999" t="s">
        <v>280</v>
      </c>
      <c r="P14" s="1000"/>
      <c r="Q14" s="125"/>
      <c r="R14" s="125"/>
    </row>
    <row r="15" spans="1:18" ht="25" x14ac:dyDescent="0.25">
      <c r="A15" s="143" t="str">
        <f>Start!$U$13</f>
        <v/>
      </c>
      <c r="B15" s="135" t="str">
        <f>IF(Start!$AB$20=Start!$Z$15,Start!$AB$15,IF(Start!$AB$20=Start!$Z$16,Start!$AB$16, IF(Start!$AB$20=Start!$Z$17,Start!$AB$17, IF(Start!$AB$20=Start!$Z$18,Start!$AB$18,""))))</f>
        <v/>
      </c>
      <c r="C15" s="144" t="str">
        <f>IF(Start!$AB$20=Start!$Z$15,Start!$AE$15,IF(Start!$AB$20=Start!$Z$16,Start!$AE$16, IF(Start!$AB$20=Start!$Z$17,Start!$AE$17, IF(Start!$AB$20=Start!$Z$18,Start!$AE$18,""))))</f>
        <v/>
      </c>
      <c r="D15" s="144"/>
      <c r="E15" s="138" t="str">
        <f>IF(WorkPlan[[#This Row],[Activity '#]]="","",LOOKUP(H:H,Outcomes!B:B,Outcomes!C:C))</f>
        <v>Basic Pesticide Program</v>
      </c>
      <c r="F15" s="156" t="str">
        <f>IF(MID(WorkPlan[[#This Row],[Activity '#]],5,1)="1","OPP",IF(MID(WorkPlan[[#This Row],[Activity '#]],5,1)="2","OECA","OPP &amp; OECA"))</f>
        <v>OECA</v>
      </c>
      <c r="G15" s="139" t="s">
        <v>206</v>
      </c>
      <c r="H15" s="140">
        <f>VALUE(LEFT(WorkPlan[[#This Row],[Activity '#]],2))</f>
        <v>1</v>
      </c>
      <c r="I15" s="141" t="s">
        <v>733</v>
      </c>
      <c r="J15" s="1036" t="s">
        <v>254</v>
      </c>
      <c r="K15" s="1134"/>
      <c r="L15" s="997" t="str">
        <f>Start!$AG$23</f>
        <v/>
      </c>
      <c r="M15" s="998"/>
      <c r="N15" s="1077"/>
      <c r="O15" s="999" t="s">
        <v>280</v>
      </c>
      <c r="P15" s="1000"/>
      <c r="Q15" s="125"/>
      <c r="R15" s="125"/>
    </row>
    <row r="16" spans="1:18" ht="75" x14ac:dyDescent="0.25">
      <c r="A16" s="143" t="str">
        <f>Start!$U$13</f>
        <v/>
      </c>
      <c r="B16" s="135" t="str">
        <f>IF(Start!$AB$20=Start!$Z$15,Start!$AB$15,IF(Start!$AB$20=Start!$Z$16,Start!$AB$16, IF(Start!$AB$20=Start!$Z$17,Start!$AB$17, IF(Start!$AB$20=Start!$Z$18,Start!$AB$18,""))))</f>
        <v/>
      </c>
      <c r="C16" s="144" t="str">
        <f>IF(Start!$AB$20=Start!$Z$15,Start!$AE$15,IF(Start!$AB$20=Start!$Z$16,Start!$AE$16, IF(Start!$AB$20=Start!$Z$17,Start!$AE$17, IF(Start!$AB$20=Start!$Z$18,Start!$AE$18,""))))</f>
        <v/>
      </c>
      <c r="D16" s="144"/>
      <c r="E16" s="138" t="str">
        <f>IF(WorkPlan[[#This Row],[Activity '#]]="","",LOOKUP(H:H,Outcomes!B:B,Outcomes!C:C))</f>
        <v>Basic Pesticide Program</v>
      </c>
      <c r="F16" s="156" t="str">
        <f>IF(MID(WorkPlan[[#This Row],[Activity '#]],5,1)="1","OPP",IF(MID(WorkPlan[[#This Row],[Activity '#]],5,1)="2","OECA","OPP &amp; OECA"))</f>
        <v>OECA</v>
      </c>
      <c r="G16" s="139" t="s">
        <v>207</v>
      </c>
      <c r="H16" s="140">
        <f>VALUE(LEFT(WorkPlan[[#This Row],[Activity '#]],2))</f>
        <v>1</v>
      </c>
      <c r="I16" s="1036" t="s">
        <v>853</v>
      </c>
      <c r="J16" s="1036" t="s">
        <v>254</v>
      </c>
      <c r="K16" s="1134"/>
      <c r="L16" s="997" t="str">
        <f>Start!$AG$23</f>
        <v/>
      </c>
      <c r="M16" s="998"/>
      <c r="N16" s="1077"/>
      <c r="O16" s="999" t="s">
        <v>280</v>
      </c>
      <c r="P16" s="1000"/>
      <c r="Q16" s="125"/>
      <c r="R16" s="125"/>
    </row>
    <row r="17" spans="1:18" ht="25" x14ac:dyDescent="0.25">
      <c r="A17" s="143" t="str">
        <f>Start!$U$13</f>
        <v/>
      </c>
      <c r="B17" s="135" t="str">
        <f>IF(Start!$AB$20=Start!$Z$15,Start!$AB$15,IF(Start!$AB$20=Start!$Z$16,Start!$AB$16, IF(Start!$AB$20=Start!$Z$17,Start!$AB$17, IF(Start!$AB$20=Start!$Z$18,Start!$AB$18,""))))</f>
        <v/>
      </c>
      <c r="C17" s="144" t="str">
        <f>IF(Start!$AB$20=Start!$Z$15,Start!$AE$15,IF(Start!$AB$20=Start!$Z$16,Start!$AE$16, IF(Start!$AB$20=Start!$Z$17,Start!$AE$17, IF(Start!$AB$20=Start!$Z$18,Start!$AE$18,""))))</f>
        <v/>
      </c>
      <c r="D17" s="144"/>
      <c r="E17" s="138" t="str">
        <f>IF(WorkPlan[[#This Row],[Activity '#]]="","",LOOKUP(H:H,Outcomes!B:B,Outcomes!C:C))</f>
        <v>Basic Pesticide Program</v>
      </c>
      <c r="F17" s="156" t="str">
        <f>IF(MID(WorkPlan[[#This Row],[Activity '#]],5,1)="1","OPP",IF(MID(WorkPlan[[#This Row],[Activity '#]],5,1)="2","OECA","OPP &amp; OECA"))</f>
        <v>OECA</v>
      </c>
      <c r="G17" s="139" t="s">
        <v>208</v>
      </c>
      <c r="H17" s="140">
        <f>VALUE(LEFT(WorkPlan[[#This Row],[Activity '#]],2))</f>
        <v>1</v>
      </c>
      <c r="I17" s="1036" t="s">
        <v>773</v>
      </c>
      <c r="J17" s="1036" t="s">
        <v>254</v>
      </c>
      <c r="K17" s="1134"/>
      <c r="L17" s="997" t="str">
        <f>Start!$AG$23</f>
        <v/>
      </c>
      <c r="M17" s="998"/>
      <c r="N17" s="1077"/>
      <c r="O17" s="999" t="s">
        <v>280</v>
      </c>
      <c r="P17" s="1000"/>
      <c r="Q17" s="125"/>
      <c r="R17" s="125"/>
    </row>
    <row r="18" spans="1:18" ht="25" x14ac:dyDescent="0.25">
      <c r="A18" s="143" t="str">
        <f>Start!$U$13</f>
        <v/>
      </c>
      <c r="B18" s="135" t="str">
        <f>IF(Start!$AB$20=Start!$Z$15,Start!$AB$15,IF(Start!$AB$20=Start!$Z$16,Start!$AB$16, IF(Start!$AB$20=Start!$Z$17,Start!$AB$17, IF(Start!$AB$20=Start!$Z$18,Start!$AB$18,""))))</f>
        <v/>
      </c>
      <c r="C18" s="144" t="str">
        <f>IF(Start!$AB$20=Start!$Z$15,Start!$AE$15,IF(Start!$AB$20=Start!$Z$16,Start!$AE$16, IF(Start!$AB$20=Start!$Z$17,Start!$AE$17, IF(Start!$AB$20=Start!$Z$18,Start!$AE$18,""))))</f>
        <v/>
      </c>
      <c r="D18" s="144"/>
      <c r="E18" s="138" t="str">
        <f>IF(WorkPlan[[#This Row],[Activity '#]]="","",LOOKUP(H:H,Outcomes!B:B,Outcomes!C:C))</f>
        <v>Basic Pesticide Program</v>
      </c>
      <c r="F18" s="156" t="str">
        <f>IF(MID(WorkPlan[[#This Row],[Activity '#]],5,1)="1","OPP",IF(MID(WorkPlan[[#This Row],[Activity '#]],5,1)="2","OECA","OPP &amp; OECA"))</f>
        <v>OECA</v>
      </c>
      <c r="G18" s="139" t="s">
        <v>209</v>
      </c>
      <c r="H18" s="140">
        <f>VALUE(LEFT(WorkPlan[[#This Row],[Activity '#]],2))</f>
        <v>1</v>
      </c>
      <c r="I18" s="1036" t="s">
        <v>490</v>
      </c>
      <c r="J18" s="1036" t="s">
        <v>254</v>
      </c>
      <c r="K18" s="1134"/>
      <c r="L18" s="997" t="str">
        <f>Start!$AG$23</f>
        <v/>
      </c>
      <c r="M18" s="998"/>
      <c r="N18" s="1077"/>
      <c r="O18" s="999" t="s">
        <v>280</v>
      </c>
      <c r="P18" s="1000"/>
      <c r="Q18" s="125"/>
      <c r="R18" s="125"/>
    </row>
    <row r="19" spans="1:18" ht="25" x14ac:dyDescent="0.25">
      <c r="A19" s="143" t="str">
        <f>Start!$U$13</f>
        <v/>
      </c>
      <c r="B19" s="135" t="str">
        <f>IF(Start!$AB$20=Start!$Z$15,Start!$AB$15,IF(Start!$AB$20=Start!$Z$16,Start!$AB$16, IF(Start!$AB$20=Start!$Z$17,Start!$AB$17, IF(Start!$AB$20=Start!$Z$18,Start!$AB$18,""))))</f>
        <v/>
      </c>
      <c r="C19" s="144" t="str">
        <f>IF(Start!$AB$20=Start!$Z$15,Start!$AE$15,IF(Start!$AB$20=Start!$Z$16,Start!$AE$16, IF(Start!$AB$20=Start!$Z$17,Start!$AE$17, IF(Start!$AB$20=Start!$Z$18,Start!$AE$18,""))))</f>
        <v/>
      </c>
      <c r="D19" s="144"/>
      <c r="E19" s="138" t="str">
        <f>IF(WorkPlan[[#This Row],[Activity '#]]="","",LOOKUP(H:H,Outcomes!B:B,Outcomes!C:C))</f>
        <v>Basic Pesticide Program</v>
      </c>
      <c r="F19" s="156" t="str">
        <f>IF(MID(WorkPlan[[#This Row],[Activity '#]],5,1)="1","OPP",IF(MID(WorkPlan[[#This Row],[Activity '#]],5,1)="2","OECA","OPP &amp; OECA"))</f>
        <v>OECA</v>
      </c>
      <c r="G19" s="139" t="s">
        <v>210</v>
      </c>
      <c r="H19" s="140">
        <f>VALUE(LEFT(WorkPlan[[#This Row],[Activity '#]],2))</f>
        <v>1</v>
      </c>
      <c r="I19" s="1036" t="s">
        <v>186</v>
      </c>
      <c r="J19" s="1036" t="s">
        <v>254</v>
      </c>
      <c r="K19" s="1134"/>
      <c r="L19" s="997" t="str">
        <f>Start!$AG$23</f>
        <v/>
      </c>
      <c r="M19" s="998"/>
      <c r="N19" s="1077"/>
      <c r="O19" s="999" t="s">
        <v>280</v>
      </c>
      <c r="P19" s="1000"/>
      <c r="Q19" s="125"/>
      <c r="R19" s="125"/>
    </row>
    <row r="20" spans="1:18" ht="25" x14ac:dyDescent="0.25">
      <c r="A20" s="143" t="str">
        <f>Start!$U$13</f>
        <v/>
      </c>
      <c r="B20" s="135" t="str">
        <f>IF(Start!$AB$20=Start!$Z$15,Start!$AB$15,IF(Start!$AB$20=Start!$Z$16,Start!$AB$16, IF(Start!$AB$20=Start!$Z$17,Start!$AB$17, IF(Start!$AB$20=Start!$Z$18,Start!$AB$18,""))))</f>
        <v/>
      </c>
      <c r="C20" s="144" t="str">
        <f>IF(Start!$AB$20=Start!$Z$15,Start!$AE$15,IF(Start!$AB$20=Start!$Z$16,Start!$AE$16, IF(Start!$AB$20=Start!$Z$17,Start!$AE$17, IF(Start!$AB$20=Start!$Z$18,Start!$AE$18,""))))</f>
        <v/>
      </c>
      <c r="D20" s="144"/>
      <c r="E20" s="138" t="str">
        <f>IF(WorkPlan[[#This Row],[Activity '#]]="","",LOOKUP(H:H,Outcomes!B:B,Outcomes!C:C))</f>
        <v>Basic Pesticide Program</v>
      </c>
      <c r="F20" s="156" t="str">
        <f>IF(MID(WorkPlan[[#This Row],[Activity '#]],5,1)="1","OPP",IF(MID(WorkPlan[[#This Row],[Activity '#]],5,1)="2","OECA","OPP &amp; OECA"))</f>
        <v>OECA</v>
      </c>
      <c r="G20" s="139" t="s">
        <v>211</v>
      </c>
      <c r="H20" s="140">
        <f>VALUE(LEFT(WorkPlan[[#This Row],[Activity '#]],2))</f>
        <v>1</v>
      </c>
      <c r="I20" s="1037" t="s">
        <v>269</v>
      </c>
      <c r="J20" s="1036" t="s">
        <v>254</v>
      </c>
      <c r="K20" s="1134"/>
      <c r="L20" s="997" t="str">
        <f>Start!$AG$23</f>
        <v/>
      </c>
      <c r="M20" s="998"/>
      <c r="N20" s="1077"/>
      <c r="O20" s="999" t="s">
        <v>280</v>
      </c>
      <c r="P20" s="1000"/>
      <c r="Q20" s="125"/>
      <c r="R20" s="125"/>
    </row>
    <row r="21" spans="1:18" ht="37.5" x14ac:dyDescent="0.25">
      <c r="A21" s="143" t="str">
        <f>Start!$U$13</f>
        <v/>
      </c>
      <c r="B21" s="135" t="str">
        <f>IF(Start!$AB$20=Start!$Z$15,Start!$AB$15,IF(Start!$AB$20=Start!$Z$16,Start!$AB$16, IF(Start!$AB$20=Start!$Z$17,Start!$AB$17, IF(Start!$AB$20=Start!$Z$18,Start!$AB$18,""))))</f>
        <v/>
      </c>
      <c r="C21" s="144" t="str">
        <f>IF(Start!$AB$20=Start!$Z$15,Start!$AE$15,IF(Start!$AB$20=Start!$Z$16,Start!$AE$16, IF(Start!$AB$20=Start!$Z$17,Start!$AE$17, IF(Start!$AB$20=Start!$Z$18,Start!$AE$18,""))))</f>
        <v/>
      </c>
      <c r="D21" s="144"/>
      <c r="E21" s="138" t="str">
        <f>IF(WorkPlan[[#This Row],[Activity '#]]="","",LOOKUP(H:H,Outcomes!B:B,Outcomes!C:C))</f>
        <v>Basic Pesticide Program</v>
      </c>
      <c r="F21" s="156" t="str">
        <f>IF(MID(WorkPlan[[#This Row],[Activity '#]],5,1)="1","OPP",IF(MID(WorkPlan[[#This Row],[Activity '#]],5,1)="2","OECA","OPP &amp; OECA"))</f>
        <v>OECA</v>
      </c>
      <c r="G21" s="139" t="s">
        <v>212</v>
      </c>
      <c r="H21" s="140">
        <f>VALUE(LEFT(WorkPlan[[#This Row],[Activity '#]],2))</f>
        <v>1</v>
      </c>
      <c r="I21" s="1037" t="s">
        <v>744</v>
      </c>
      <c r="J21" s="1036" t="s">
        <v>254</v>
      </c>
      <c r="K21" s="1134"/>
      <c r="L21" s="997" t="str">
        <f>Start!$AG$23</f>
        <v/>
      </c>
      <c r="M21" s="998"/>
      <c r="N21" s="1077"/>
      <c r="O21" s="999" t="s">
        <v>280</v>
      </c>
      <c r="P21" s="1000"/>
      <c r="Q21" s="125"/>
      <c r="R21" s="125"/>
    </row>
    <row r="22" spans="1:18" ht="87.5" x14ac:dyDescent="0.25">
      <c r="A22" s="143" t="str">
        <f>Start!$U$13</f>
        <v/>
      </c>
      <c r="B22" s="135" t="str">
        <f>IF(Start!$AB$20=Start!$Z$15,Start!$AB$15,IF(Start!$AB$20=Start!$Z$16,Start!$AB$16, IF(Start!$AB$20=Start!$Z$17,Start!$AB$17, IF(Start!$AB$20=Start!$Z$18,Start!$AB$18,""))))</f>
        <v/>
      </c>
      <c r="C22" s="144" t="str">
        <f>IF(Start!$AB$20=Start!$Z$15,Start!$AE$15,IF(Start!$AB$20=Start!$Z$16,Start!$AE$16, IF(Start!$AB$20=Start!$Z$17,Start!$AE$17, IF(Start!$AB$20=Start!$Z$18,Start!$AE$18,""))))</f>
        <v/>
      </c>
      <c r="D22" s="144"/>
      <c r="E22" s="138" t="str">
        <f>IF(WorkPlan[[#This Row],[Activity '#]]="","",LOOKUP(H:H,Outcomes!B:B,Outcomes!C:C))</f>
        <v>Worker Safety: Worker Protection Standard</v>
      </c>
      <c r="F22" s="156" t="str">
        <f>IF(MID(WorkPlan[[#This Row],[Activity '#]],5,1)="1","OPP",IF(MID(WorkPlan[[#This Row],[Activity '#]],5,1)="2","OECA","OPP &amp; OECA"))</f>
        <v>OPP</v>
      </c>
      <c r="G22" s="139" t="s">
        <v>213</v>
      </c>
      <c r="H22" s="140">
        <f>VALUE(LEFT(WorkPlan[[#This Row],[Activity '#]],2))</f>
        <v>2</v>
      </c>
      <c r="I22" s="1036" t="s">
        <v>854</v>
      </c>
      <c r="J22" s="1036" t="s">
        <v>254</v>
      </c>
      <c r="K22" s="1134"/>
      <c r="L22" s="997" t="str">
        <f>Start!$AG$23</f>
        <v/>
      </c>
      <c r="M22" s="998"/>
      <c r="N22" s="1077"/>
      <c r="O22" s="999" t="s">
        <v>280</v>
      </c>
      <c r="P22" s="1000"/>
      <c r="Q22" s="125"/>
      <c r="R22" s="125"/>
    </row>
    <row r="23" spans="1:18" ht="125" x14ac:dyDescent="0.25">
      <c r="A23" s="143" t="str">
        <f>Start!$U$13</f>
        <v/>
      </c>
      <c r="B23" s="135" t="str">
        <f>IF(Start!$AB$20=Start!$Z$15,Start!$AB$15,IF(Start!$AB$20=Start!$Z$16,Start!$AB$16, IF(Start!$AB$20=Start!$Z$17,Start!$AB$17, IF(Start!$AB$20=Start!$Z$18,Start!$AB$18,""))))</f>
        <v/>
      </c>
      <c r="C23" s="144" t="str">
        <f>IF(Start!$AB$20=Start!$Z$15,Start!$AE$15,IF(Start!$AB$20=Start!$Z$16,Start!$AE$16, IF(Start!$AB$20=Start!$Z$17,Start!$AE$17, IF(Start!$AB$20=Start!$Z$18,Start!$AE$18,""))))</f>
        <v/>
      </c>
      <c r="D23" s="144"/>
      <c r="E23" s="138" t="str">
        <f>IF(WorkPlan[[#This Row],[Activity '#]]="","",LOOKUP(H:H,Outcomes!B:B,Outcomes!C:C))</f>
        <v>Worker Safety: Worker Protection Standard</v>
      </c>
      <c r="F23" s="156" t="str">
        <f>IF(MID(WorkPlan[[#This Row],[Activity '#]],5,1)="1","OPP",IF(MID(WorkPlan[[#This Row],[Activity '#]],5,1)="2","OECA","OPP &amp; OECA"))</f>
        <v>OPP</v>
      </c>
      <c r="G23" s="139" t="s">
        <v>214</v>
      </c>
      <c r="H23" s="140">
        <f>VALUE(LEFT(WorkPlan[[#This Row],[Activity '#]],2))</f>
        <v>2</v>
      </c>
      <c r="I23" s="1036" t="s">
        <v>855</v>
      </c>
      <c r="J23" s="1036" t="s">
        <v>254</v>
      </c>
      <c r="K23" s="1134"/>
      <c r="L23" s="997" t="str">
        <f>Start!$AG$23</f>
        <v/>
      </c>
      <c r="M23" s="998"/>
      <c r="N23" s="1077"/>
      <c r="O23" s="999" t="s">
        <v>280</v>
      </c>
      <c r="P23" s="1000"/>
      <c r="Q23" s="125"/>
      <c r="R23" s="125"/>
    </row>
    <row r="24" spans="1:18" ht="50" x14ac:dyDescent="0.25">
      <c r="A24" s="143" t="str">
        <f>Start!$U$13</f>
        <v/>
      </c>
      <c r="B24" s="135" t="str">
        <f>IF(Start!$AB$20=Start!$Z$15,Start!$AB$15,IF(Start!$AB$20=Start!$Z$16,Start!$AB$16, IF(Start!$AB$20=Start!$Z$17,Start!$AB$17, IF(Start!$AB$20=Start!$Z$18,Start!$AB$18,""))))</f>
        <v/>
      </c>
      <c r="C24" s="144" t="str">
        <f>IF(Start!$AB$20=Start!$Z$15,Start!$AE$15,IF(Start!$AB$20=Start!$Z$16,Start!$AE$16, IF(Start!$AB$20=Start!$Z$17,Start!$AE$17, IF(Start!$AB$20=Start!$Z$18,Start!$AE$18,""))))</f>
        <v/>
      </c>
      <c r="D24" s="144"/>
      <c r="E24" s="138" t="str">
        <f>IF(WorkPlan[[#This Row],[Activity '#]]="","",LOOKUP(H:H,Outcomes!B:B,Outcomes!C:C))</f>
        <v>Worker Safety: Worker Protection Standard</v>
      </c>
      <c r="F24" s="156" t="str">
        <f>IF(MID(WorkPlan[[#This Row],[Activity '#]],5,1)="1","OPP",IF(MID(WorkPlan[[#This Row],[Activity '#]],5,1)="2","OECA","OPP &amp; OECA"))</f>
        <v>OPP</v>
      </c>
      <c r="G24" s="139" t="s">
        <v>215</v>
      </c>
      <c r="H24" s="140">
        <f>VALUE(LEFT(WorkPlan[[#This Row],[Activity '#]],2))</f>
        <v>2</v>
      </c>
      <c r="I24" s="1036" t="s">
        <v>837</v>
      </c>
      <c r="J24" s="1036" t="s">
        <v>254</v>
      </c>
      <c r="K24" s="1134"/>
      <c r="L24" s="997" t="str">
        <f>Start!$AG$23</f>
        <v/>
      </c>
      <c r="M24" s="998"/>
      <c r="N24" s="1077"/>
      <c r="O24" s="999" t="s">
        <v>280</v>
      </c>
      <c r="P24" s="1000"/>
      <c r="Q24" s="125"/>
      <c r="R24" s="125"/>
    </row>
    <row r="25" spans="1:18" ht="50" x14ac:dyDescent="0.25">
      <c r="A25" s="143" t="str">
        <f>Start!$U$13</f>
        <v/>
      </c>
      <c r="B25" s="135" t="str">
        <f>IF(Start!$AB$20=Start!$Z$15,Start!$AB$15,IF(Start!$AB$20=Start!$Z$16,Start!$AB$16, IF(Start!$AB$20=Start!$Z$17,Start!$AB$17, IF(Start!$AB$20=Start!$Z$18,Start!$AB$18,""))))</f>
        <v/>
      </c>
      <c r="C25" s="144" t="str">
        <f>IF(Start!$AB$20=Start!$Z$15,Start!$AE$15,IF(Start!$AB$20=Start!$Z$16,Start!$AE$16, IF(Start!$AB$20=Start!$Z$17,Start!$AE$17, IF(Start!$AB$20=Start!$Z$18,Start!$AE$18,""))))</f>
        <v/>
      </c>
      <c r="D25" s="144"/>
      <c r="E25" s="138" t="str">
        <f>IF(WorkPlan[[#This Row],[Activity '#]]="","",LOOKUP(H:H,Outcomes!B:B,Outcomes!C:C))</f>
        <v>Worker Safety: Worker Protection Standard</v>
      </c>
      <c r="F25" s="156" t="str">
        <f>IF(MID(WorkPlan[[#This Row],[Activity '#]],5,1)="1","OPP",IF(MID(WorkPlan[[#This Row],[Activity '#]],5,1)="2","OECA","OPP &amp; OECA"))</f>
        <v>OPP</v>
      </c>
      <c r="G25" s="139" t="s">
        <v>745</v>
      </c>
      <c r="H25" s="140">
        <f>VALUE(LEFT(WorkPlan[[#This Row],[Activity '#]],2))</f>
        <v>2</v>
      </c>
      <c r="I25" s="1036" t="s">
        <v>746</v>
      </c>
      <c r="J25" s="1036" t="s">
        <v>254</v>
      </c>
      <c r="K25" s="1134"/>
      <c r="L25" s="896" t="str">
        <f>Start!$AG$23</f>
        <v/>
      </c>
      <c r="M25" s="897"/>
      <c r="N25" s="1077"/>
      <c r="O25" s="999"/>
      <c r="P25" s="1000"/>
      <c r="Q25" s="125"/>
      <c r="R25" s="125"/>
    </row>
    <row r="26" spans="1:18" ht="64.5" customHeight="1" x14ac:dyDescent="0.25">
      <c r="A26" s="143" t="str">
        <f>Start!$U$13</f>
        <v/>
      </c>
      <c r="B26" s="135" t="str">
        <f>IF(Start!$AB$20=Start!$Z$15,Start!$AB$15,IF(Start!$AB$20=Start!$Z$16,Start!$AB$16, IF(Start!$AB$20=Start!$Z$17,Start!$AB$17, IF(Start!$AB$20=Start!$Z$18,Start!$AB$18,""))))</f>
        <v/>
      </c>
      <c r="C26" s="144" t="str">
        <f>IF(Start!$AB$20=Start!$Z$15,Start!$AE$15,IF(Start!$AB$20=Start!$Z$16,Start!$AE$16, IF(Start!$AB$20=Start!$Z$17,Start!$AE$17, IF(Start!$AB$20=Start!$Z$18,Start!$AE$18,""))))</f>
        <v/>
      </c>
      <c r="D26" s="144"/>
      <c r="E26" s="138" t="str">
        <f>IF(WorkPlan[[#This Row],[Activity '#]]="","",LOOKUP(H:H,Outcomes!B:B,Outcomes!C:C))</f>
        <v>Worker Safety: Worker Protection Standard</v>
      </c>
      <c r="F26" s="156" t="str">
        <f>IF(MID(WorkPlan[[#This Row],[Activity '#]],5,1)="1","OPP",IF(MID(WorkPlan[[#This Row],[Activity '#]],5,1)="2","OECA","OPP &amp; OECA"))</f>
        <v>OECA</v>
      </c>
      <c r="G26" s="139" t="s">
        <v>216</v>
      </c>
      <c r="H26" s="140">
        <f>VALUE(LEFT(WorkPlan[[#This Row],[Activity '#]],2))</f>
        <v>2</v>
      </c>
      <c r="I26" s="1036" t="s">
        <v>839</v>
      </c>
      <c r="J26" s="1036" t="s">
        <v>254</v>
      </c>
      <c r="K26" s="1134"/>
      <c r="L26" s="997" t="str">
        <f>Start!$AG$23</f>
        <v/>
      </c>
      <c r="M26" s="998"/>
      <c r="N26" s="1077"/>
      <c r="O26" s="999" t="s">
        <v>280</v>
      </c>
      <c r="P26" s="1000"/>
      <c r="Q26" s="125"/>
      <c r="R26" s="125"/>
    </row>
    <row r="27" spans="1:18" ht="50" x14ac:dyDescent="0.25">
      <c r="A27" s="143" t="str">
        <f>Start!$U$13</f>
        <v/>
      </c>
      <c r="B27" s="135" t="str">
        <f>IF(Start!$AB$20=Start!$Z$15,Start!$AB$15,IF(Start!$AB$20=Start!$Z$16,Start!$AB$16, IF(Start!$AB$20=Start!$Z$17,Start!$AB$17, IF(Start!$AB$20=Start!$Z$18,Start!$AB$18,""))))</f>
        <v/>
      </c>
      <c r="C27" s="144" t="str">
        <f>IF(Start!$AB$20=Start!$Z$15,Start!$AE$15,IF(Start!$AB$20=Start!$Z$16,Start!$AE$16, IF(Start!$AB$20=Start!$Z$17,Start!$AE$17, IF(Start!$AB$20=Start!$Z$18,Start!$AE$18,""))))</f>
        <v/>
      </c>
      <c r="D27" s="144"/>
      <c r="E27" s="138" t="str">
        <f>IF(WorkPlan[[#This Row],[Activity '#]]="","",LOOKUP(H:H,Outcomes!B:B,Outcomes!C:C))</f>
        <v>Worker Safety: Worker Protection Standard</v>
      </c>
      <c r="F27" s="156" t="str">
        <f>IF(MID(WorkPlan[[#This Row],[Activity '#]],5,1)="1","OPP",IF(MID(WorkPlan[[#This Row],[Activity '#]],5,1)="2","OECA","OPP &amp; OECA"))</f>
        <v>OECA</v>
      </c>
      <c r="G27" s="139" t="s">
        <v>836</v>
      </c>
      <c r="H27" s="140">
        <f>VALUE(LEFT(WorkPlan[[#This Row],[Activity '#]],2))</f>
        <v>2</v>
      </c>
      <c r="I27" s="1225" t="s">
        <v>827</v>
      </c>
      <c r="J27" s="1036" t="s">
        <v>254</v>
      </c>
      <c r="K27" s="1134"/>
      <c r="L27" s="896" t="str">
        <f>Start!$AG$23</f>
        <v/>
      </c>
      <c r="M27" s="897"/>
      <c r="N27" s="1077"/>
      <c r="O27" s="999"/>
      <c r="P27" s="1000"/>
      <c r="Q27" s="125"/>
      <c r="R27" s="125"/>
    </row>
    <row r="28" spans="1:18" ht="50" x14ac:dyDescent="0.25">
      <c r="A28" s="143" t="str">
        <f>Start!$U$13</f>
        <v/>
      </c>
      <c r="B28" s="135" t="str">
        <f>IF(Start!$AB$20=Start!$Z$15,Start!$AB$15,IF(Start!$AB$20=Start!$Z$16,Start!$AB$16, IF(Start!$AB$20=Start!$Z$17,Start!$AB$17, IF(Start!$AB$20=Start!$Z$18,Start!$AB$18,""))))</f>
        <v/>
      </c>
      <c r="C28" s="144" t="str">
        <f>IF(Start!$AB$20=Start!$Z$15,Start!$AE$15,IF(Start!$AB$20=Start!$Z$16,Start!$AE$16, IF(Start!$AB$20=Start!$Z$17,Start!$AE$17, IF(Start!$AB$20=Start!$Z$18,Start!$AE$18,""))))</f>
        <v/>
      </c>
      <c r="D28" s="144"/>
      <c r="E28" s="138" t="str">
        <f>IF(WorkPlan[[#This Row],[Activity '#]]="","",LOOKUP(H:H,Outcomes!B:B,Outcomes!C:C))</f>
        <v>Worker Safety: Pesticide Applicator Certification</v>
      </c>
      <c r="F28" s="156" t="str">
        <f>IF(MID(WorkPlan[[#This Row],[Activity '#]],5,1)="1","OPP",IF(MID(WorkPlan[[#This Row],[Activity '#]],5,1)="2","OECA","OPP &amp; OECA"))</f>
        <v>OPP</v>
      </c>
      <c r="G28" s="139" t="s">
        <v>217</v>
      </c>
      <c r="H28" s="140">
        <f>VALUE(LEFT(WorkPlan[[#This Row],[Activity '#]],2))</f>
        <v>3</v>
      </c>
      <c r="I28" s="1036" t="s">
        <v>856</v>
      </c>
      <c r="J28" s="1036" t="s">
        <v>254</v>
      </c>
      <c r="K28" s="1134"/>
      <c r="L28" s="997" t="str">
        <f>Start!$AG$23</f>
        <v/>
      </c>
      <c r="M28" s="998"/>
      <c r="N28" s="1077"/>
      <c r="O28" s="999" t="s">
        <v>280</v>
      </c>
      <c r="P28" s="1000"/>
      <c r="Q28" s="125"/>
      <c r="R28" s="125"/>
    </row>
    <row r="29" spans="1:18" ht="50" x14ac:dyDescent="0.25">
      <c r="A29" s="143" t="str">
        <f>Start!$U$13</f>
        <v/>
      </c>
      <c r="B29" s="135" t="str">
        <f>IF(Start!$AB$20=Start!$Z$15,Start!$AB$15,IF(Start!$AB$20=Start!$Z$16,Start!$AB$16, IF(Start!$AB$20=Start!$Z$17,Start!$AB$17, IF(Start!$AB$20=Start!$Z$18,Start!$AB$18,""))))</f>
        <v/>
      </c>
      <c r="C29" s="144" t="str">
        <f>IF(Start!$AB$20=Start!$Z$15,Start!$AE$15,IF(Start!$AB$20=Start!$Z$16,Start!$AE$16, IF(Start!$AB$20=Start!$Z$17,Start!$AE$17, IF(Start!$AB$20=Start!$Z$18,Start!$AE$18,""))))</f>
        <v/>
      </c>
      <c r="D29" s="144"/>
      <c r="E29" s="138" t="str">
        <f>IF(WorkPlan[[#This Row],[Activity '#]]="","",LOOKUP(H:H,Outcomes!B:B,Outcomes!C:C))</f>
        <v>Worker Safety: Pesticide Applicator Certification</v>
      </c>
      <c r="F29" s="156" t="str">
        <f>IF(MID(WorkPlan[[#This Row],[Activity '#]],5,1)="1","OPP",IF(MID(WorkPlan[[#This Row],[Activity '#]],5,1)="2","OECA","OPP &amp; OECA"))</f>
        <v>OPP</v>
      </c>
      <c r="G29" s="139" t="s">
        <v>256</v>
      </c>
      <c r="H29" s="140">
        <f>VALUE(LEFT(WorkPlan[[#This Row],[Activity '#]],2))</f>
        <v>3</v>
      </c>
      <c r="I29" s="1036" t="s">
        <v>747</v>
      </c>
      <c r="J29" s="1036" t="s">
        <v>254</v>
      </c>
      <c r="K29" s="1134"/>
      <c r="L29" s="997" t="str">
        <f>Start!$AG$23</f>
        <v/>
      </c>
      <c r="M29" s="998"/>
      <c r="N29" s="1077"/>
      <c r="O29" s="999" t="s">
        <v>280</v>
      </c>
      <c r="P29" s="1000"/>
      <c r="Q29" s="125"/>
      <c r="R29" s="125"/>
    </row>
    <row r="30" spans="1:18" ht="87.5" x14ac:dyDescent="0.25">
      <c r="A30" s="143" t="str">
        <f>Start!$U$13</f>
        <v/>
      </c>
      <c r="B30" s="135" t="str">
        <f>IF(Start!$AB$20=Start!$Z$15,Start!$AB$15,IF(Start!$AB$20=Start!$Z$16,Start!$AB$16, IF(Start!$AB$20=Start!$Z$17,Start!$AB$17, IF(Start!$AB$20=Start!$Z$18,Start!$AB$18,""))))</f>
        <v/>
      </c>
      <c r="C30" s="144" t="str">
        <f>IF(Start!$AB$20=Start!$Z$15,Start!$AE$15,IF(Start!$AB$20=Start!$Z$16,Start!$AE$16, IF(Start!$AB$20=Start!$Z$17,Start!$AE$17, IF(Start!$AB$20=Start!$Z$18,Start!$AE$18,""))))</f>
        <v/>
      </c>
      <c r="D30" s="144"/>
      <c r="E30" s="138" t="str">
        <f>IF(WorkPlan[[#This Row],[Activity '#]]="","",LOOKUP(H:H,Outcomes!B:B,Outcomes!C:C))</f>
        <v>Worker Safety: Pesticide Applicator Certification</v>
      </c>
      <c r="F30" s="156" t="str">
        <f>IF(MID(WorkPlan[[#This Row],[Activity '#]],5,1)="1","OPP",IF(MID(WorkPlan[[#This Row],[Activity '#]],5,1)="2","OECA","OPP &amp; OECA"))</f>
        <v>OPP</v>
      </c>
      <c r="G30" s="139" t="s">
        <v>748</v>
      </c>
      <c r="H30" s="140">
        <f>VALUE(LEFT(WorkPlan[[#This Row],[Activity '#]],2))</f>
        <v>3</v>
      </c>
      <c r="I30" s="1036" t="s">
        <v>857</v>
      </c>
      <c r="J30" s="1036" t="s">
        <v>254</v>
      </c>
      <c r="K30" s="1134"/>
      <c r="L30" s="896" t="str">
        <f>Start!$AG$23</f>
        <v/>
      </c>
      <c r="M30" s="897"/>
      <c r="N30" s="1077"/>
      <c r="O30" s="999"/>
      <c r="P30" s="1000"/>
      <c r="Q30" s="125"/>
      <c r="R30" s="125"/>
    </row>
    <row r="31" spans="1:18" ht="50" x14ac:dyDescent="0.25">
      <c r="A31" s="143" t="str">
        <f>Start!$U$13</f>
        <v/>
      </c>
      <c r="B31" s="135" t="str">
        <f>IF(Start!$AB$20=Start!$Z$15,Start!$AB$15,IF(Start!$AB$20=Start!$Z$16,Start!$AB$16, IF(Start!$AB$20=Start!$Z$17,Start!$AB$17, IF(Start!$AB$20=Start!$Z$18,Start!$AB$18,""))))</f>
        <v/>
      </c>
      <c r="C31" s="144" t="str">
        <f>IF(Start!$AB$20=Start!$Z$15,Start!$AE$15,IF(Start!$AB$20=Start!$Z$16,Start!$AE$16, IF(Start!$AB$20=Start!$Z$17,Start!$AE$17, IF(Start!$AB$20=Start!$Z$18,Start!$AE$18,""))))</f>
        <v/>
      </c>
      <c r="D31" s="144"/>
      <c r="E31" s="138" t="str">
        <f>IF(WorkPlan[[#This Row],[Activity '#]]="","",LOOKUP(H:H,Outcomes!B:B,Outcomes!C:C))</f>
        <v>Worker Safety: Pesticide Applicator Certification</v>
      </c>
      <c r="F31" s="156" t="str">
        <f>IF(MID(WorkPlan[[#This Row],[Activity '#]],5,1)="1","OPP",IF(MID(WorkPlan[[#This Row],[Activity '#]],5,1)="2","OECA","OPP &amp; OECA"))</f>
        <v>OPP</v>
      </c>
      <c r="G31" s="139" t="s">
        <v>749</v>
      </c>
      <c r="H31" s="140">
        <f>VALUE(LEFT(WorkPlan[[#This Row],[Activity '#]],2))</f>
        <v>3</v>
      </c>
      <c r="I31" s="1036" t="s">
        <v>858</v>
      </c>
      <c r="J31" s="1036" t="s">
        <v>254</v>
      </c>
      <c r="K31" s="1134"/>
      <c r="L31" s="896" t="str">
        <f>Start!$AG$23</f>
        <v/>
      </c>
      <c r="M31" s="897"/>
      <c r="N31" s="1077"/>
      <c r="O31" s="999"/>
      <c r="P31" s="1000"/>
      <c r="Q31" s="125"/>
      <c r="R31" s="125"/>
    </row>
    <row r="32" spans="1:18" ht="75" x14ac:dyDescent="0.25">
      <c r="A32" s="143" t="str">
        <f>Start!$U$13</f>
        <v/>
      </c>
      <c r="B32" s="135" t="str">
        <f>IF(Start!$AB$20=Start!$Z$15,Start!$AB$15,IF(Start!$AB$20=Start!$Z$16,Start!$AB$16, IF(Start!$AB$20=Start!$Z$17,Start!$AB$17, IF(Start!$AB$20=Start!$Z$18,Start!$AB$18,""))))</f>
        <v/>
      </c>
      <c r="C32" s="144" t="str">
        <f>IF(Start!$AB$20=Start!$Z$15,Start!$AE$15,IF(Start!$AB$20=Start!$Z$16,Start!$AE$16, IF(Start!$AB$20=Start!$Z$17,Start!$AE$17, IF(Start!$AB$20=Start!$Z$18,Start!$AE$18,""))))</f>
        <v/>
      </c>
      <c r="D32" s="144"/>
      <c r="E32" s="138" t="str">
        <f>IF(WorkPlan[[#This Row],[Activity '#]]="","",LOOKUP(H:H,Outcomes!B:B,Outcomes!C:C))</f>
        <v>Worker Safety: Pesticide Applicator Certification</v>
      </c>
      <c r="F32" s="156" t="str">
        <f>IF(MID(WorkPlan[[#This Row],[Activity '#]],5,1)="1","OPP",IF(MID(WorkPlan[[#This Row],[Activity '#]],5,1)="2","OECA","OPP &amp; OECA"))</f>
        <v>OPP</v>
      </c>
      <c r="G32" s="139" t="s">
        <v>750</v>
      </c>
      <c r="H32" s="140">
        <f>VALUE(LEFT(WorkPlan[[#This Row],[Activity '#]],2))</f>
        <v>3</v>
      </c>
      <c r="I32" s="1036" t="s">
        <v>859</v>
      </c>
      <c r="J32" s="1036" t="s">
        <v>254</v>
      </c>
      <c r="K32" s="1134"/>
      <c r="L32" s="896" t="str">
        <f>Start!$AG$23</f>
        <v/>
      </c>
      <c r="M32" s="897"/>
      <c r="N32" s="1077"/>
      <c r="O32" s="999"/>
      <c r="P32" s="1000"/>
      <c r="Q32" s="125"/>
      <c r="R32" s="125"/>
    </row>
    <row r="33" spans="1:18" ht="50" x14ac:dyDescent="0.25">
      <c r="A33" s="143" t="str">
        <f>Start!$U$13</f>
        <v/>
      </c>
      <c r="B33" s="135" t="str">
        <f>IF(Start!$AB$20=Start!$Z$15,Start!$AB$15,IF(Start!$AB$20=Start!$Z$16,Start!$AB$16, IF(Start!$AB$20=Start!$Z$17,Start!$AB$17, IF(Start!$AB$20=Start!$Z$18,Start!$AB$18,""))))</f>
        <v/>
      </c>
      <c r="C33" s="144" t="str">
        <f>IF(Start!$AB$20=Start!$Z$15,Start!$AE$15,IF(Start!$AB$20=Start!$Z$16,Start!$AE$16, IF(Start!$AB$20=Start!$Z$17,Start!$AE$17, IF(Start!$AB$20=Start!$Z$18,Start!$AE$18,""))))</f>
        <v/>
      </c>
      <c r="D33" s="144"/>
      <c r="E33" s="138" t="str">
        <f>IF(WorkPlan[[#This Row],[Activity '#]]="","",LOOKUP(H:H,Outcomes!B:B,Outcomes!C:C))</f>
        <v>Worker Safety: Pesticide Applicator Certification</v>
      </c>
      <c r="F33" s="156" t="str">
        <f>IF(MID(WorkPlan[[#This Row],[Activity '#]],5,1)="1","OPP",IF(MID(WorkPlan[[#This Row],[Activity '#]],5,1)="2","OECA","OPP &amp; OECA"))</f>
        <v>OPP</v>
      </c>
      <c r="G33" s="139" t="s">
        <v>751</v>
      </c>
      <c r="H33" s="140">
        <f>VALUE(LEFT(WorkPlan[[#This Row],[Activity '#]],2))</f>
        <v>3</v>
      </c>
      <c r="I33" s="1036" t="s">
        <v>752</v>
      </c>
      <c r="J33" s="1036" t="s">
        <v>254</v>
      </c>
      <c r="K33" s="1134"/>
      <c r="L33" s="896" t="str">
        <f>Start!$AG$23</f>
        <v/>
      </c>
      <c r="M33" s="897"/>
      <c r="N33" s="1077"/>
      <c r="O33" s="999"/>
      <c r="P33" s="1000"/>
      <c r="Q33" s="125"/>
      <c r="R33" s="125"/>
    </row>
    <row r="34" spans="1:18" ht="75" x14ac:dyDescent="0.25">
      <c r="A34" s="143" t="str">
        <f>Start!$U$13</f>
        <v/>
      </c>
      <c r="B34" s="135" t="str">
        <f>IF(Start!$AB$20=Start!$Z$15,Start!$AB$15,IF(Start!$AB$20=Start!$Z$16,Start!$AB$16, IF(Start!$AB$20=Start!$Z$17,Start!$AB$17, IF(Start!$AB$20=Start!$Z$18,Start!$AB$18,""))))</f>
        <v/>
      </c>
      <c r="C34" s="144" t="str">
        <f>IF(Start!$AB$20=Start!$Z$15,Start!$AE$15,IF(Start!$AB$20=Start!$Z$16,Start!$AE$16, IF(Start!$AB$20=Start!$Z$17,Start!$AE$17, IF(Start!$AB$20=Start!$Z$18,Start!$AE$18,""))))</f>
        <v/>
      </c>
      <c r="D34" s="144"/>
      <c r="E34" s="138" t="str">
        <f>IF(WorkPlan[[#This Row],[Activity '#]]="","",LOOKUP(H:H,Outcomes!B:B,Outcomes!C:C))</f>
        <v>Worker Safety: Pesticide Applicator Certification</v>
      </c>
      <c r="F34" s="156" t="str">
        <f>IF(MID(WorkPlan[[#This Row],[Activity '#]],5,1)="1","OPP",IF(MID(WorkPlan[[#This Row],[Activity '#]],5,1)="2","OECA","OPP &amp; OECA"))</f>
        <v>OECA</v>
      </c>
      <c r="G34" s="139" t="s">
        <v>218</v>
      </c>
      <c r="H34" s="140">
        <f>VALUE(LEFT(WorkPlan[[#This Row],[Activity '#]],2))</f>
        <v>3</v>
      </c>
      <c r="I34" s="1036" t="s">
        <v>860</v>
      </c>
      <c r="J34" s="1036" t="s">
        <v>254</v>
      </c>
      <c r="K34" s="1134"/>
      <c r="L34" s="997" t="str">
        <f>Start!$AG$23</f>
        <v/>
      </c>
      <c r="M34" s="998"/>
      <c r="N34" s="1077"/>
      <c r="O34" s="999" t="s">
        <v>280</v>
      </c>
      <c r="P34" s="1000"/>
      <c r="Q34" s="125"/>
      <c r="R34" s="125"/>
    </row>
    <row r="35" spans="1:18" ht="75" x14ac:dyDescent="0.25">
      <c r="A35" s="143" t="str">
        <f>Start!$U$13</f>
        <v/>
      </c>
      <c r="B35" s="135" t="str">
        <f>IF(Start!$AB$20=Start!$Z$15,Start!$AB$15,IF(Start!$AB$20=Start!$Z$16,Start!$AB$16, IF(Start!$AB$20=Start!$Z$17,Start!$AB$17, IF(Start!$AB$20=Start!$Z$18,Start!$AB$18,""))))</f>
        <v/>
      </c>
      <c r="C35" s="144" t="str">
        <f>IF(Start!$AB$20=Start!$Z$15,Start!$AE$15,IF(Start!$AB$20=Start!$Z$16,Start!$AE$16, IF(Start!$AB$20=Start!$Z$17,Start!$AE$17, IF(Start!$AB$20=Start!$Z$18,Start!$AE$18,""))))</f>
        <v/>
      </c>
      <c r="D35" s="144"/>
      <c r="E35" s="138" t="str">
        <f>IF(WorkPlan[[#This Row],[Activity '#]]="","",LOOKUP(H:H,Outcomes!B:B,Outcomes!C:C))</f>
        <v>Pesticides in Water</v>
      </c>
      <c r="F35" s="156" t="str">
        <f>IF(MID(WorkPlan[[#This Row],[Activity '#]],5,1)="1","OPP",IF(MID(WorkPlan[[#This Row],[Activity '#]],5,1)="2","OECA","OPP &amp; OECA"))</f>
        <v>OPP</v>
      </c>
      <c r="G35" s="139" t="s">
        <v>224</v>
      </c>
      <c r="H35" s="140">
        <f>VALUE(LEFT(WorkPlan[[#This Row],[Activity '#]],2))</f>
        <v>6</v>
      </c>
      <c r="I35" s="1036" t="s">
        <v>861</v>
      </c>
      <c r="J35" s="1036" t="s">
        <v>254</v>
      </c>
      <c r="K35" s="1134"/>
      <c r="L35" s="997" t="str">
        <f>Start!$AG$23</f>
        <v/>
      </c>
      <c r="M35" s="998"/>
      <c r="N35" s="1077"/>
      <c r="O35" s="999" t="s">
        <v>280</v>
      </c>
      <c r="P35" s="1000"/>
      <c r="Q35" s="125"/>
      <c r="R35" s="125"/>
    </row>
    <row r="36" spans="1:18" ht="100" x14ac:dyDescent="0.25">
      <c r="A36" s="143" t="str">
        <f>Start!$U$13</f>
        <v/>
      </c>
      <c r="B36" s="135" t="str">
        <f>IF(Start!$AB$20=Start!$Z$15,Start!$AB$15,IF(Start!$AB$20=Start!$Z$16,Start!$AB$16, IF(Start!$AB$20=Start!$Z$17,Start!$AB$17, IF(Start!$AB$20=Start!$Z$18,Start!$AB$18,""))))</f>
        <v/>
      </c>
      <c r="C36" s="144" t="str">
        <f>IF(Start!$AB$20=Start!$Z$15,Start!$AE$15,IF(Start!$AB$20=Start!$Z$16,Start!$AE$16, IF(Start!$AB$20=Start!$Z$17,Start!$AE$17, IF(Start!$AB$20=Start!$Z$18,Start!$AE$18,""))))</f>
        <v/>
      </c>
      <c r="D36" s="144"/>
      <c r="E36" s="138" t="str">
        <f>IF(WorkPlan[[#This Row],[Activity '#]]="","",LOOKUP(H:H,Outcomes!B:B,Outcomes!C:C))</f>
        <v>Pesticides in Water</v>
      </c>
      <c r="F36" s="156" t="str">
        <f>IF(MID(WorkPlan[[#This Row],[Activity '#]],5,1)="1","OPP",IF(MID(WorkPlan[[#This Row],[Activity '#]],5,1)="2","OECA","OPP &amp; OECA"))</f>
        <v>OPP</v>
      </c>
      <c r="G36" s="139" t="s">
        <v>522</v>
      </c>
      <c r="H36" s="140">
        <f>VALUE(LEFT(WorkPlan[[#This Row],[Activity '#]],2))</f>
        <v>6</v>
      </c>
      <c r="I36" s="1220" t="s">
        <v>862</v>
      </c>
      <c r="J36" s="1036" t="s">
        <v>254</v>
      </c>
      <c r="K36" s="1134"/>
      <c r="L36" s="896" t="str">
        <f>Start!$AG$23</f>
        <v/>
      </c>
      <c r="M36" s="897"/>
      <c r="N36" s="1077"/>
      <c r="O36" s="999" t="s">
        <v>280</v>
      </c>
      <c r="P36" s="1000"/>
      <c r="Q36" s="125"/>
      <c r="R36" s="125"/>
    </row>
    <row r="37" spans="1:18" ht="75" x14ac:dyDescent="0.25">
      <c r="A37" s="143" t="str">
        <f>Start!$U$13</f>
        <v/>
      </c>
      <c r="B37" s="135" t="str">
        <f>IF(Start!$AB$20=Start!$Z$15,Start!$AB$15,IF(Start!$AB$20=Start!$Z$16,Start!$AB$16, IF(Start!$AB$20=Start!$Z$17,Start!$AB$17, IF(Start!$AB$20=Start!$Z$18,Start!$AB$18,""))))</f>
        <v/>
      </c>
      <c r="C37" s="144" t="str">
        <f>IF(Start!$AB$20=Start!$Z$15,Start!$AE$15,IF(Start!$AB$20=Start!$Z$16,Start!$AE$16, IF(Start!$AB$20=Start!$Z$17,Start!$AE$17, IF(Start!$AB$20=Start!$Z$18,Start!$AE$18,""))))</f>
        <v/>
      </c>
      <c r="D37" s="144"/>
      <c r="E37" s="138" t="str">
        <f>IF(WorkPlan[[#This Row],[Activity '#]]="","",LOOKUP(H:H,Outcomes!B:B,Outcomes!C:C))</f>
        <v>Pesticides in Water</v>
      </c>
      <c r="F37" s="156" t="str">
        <f>IF(MID(WorkPlan[[#This Row],[Activity '#]],5,1)="1","OPP",IF(MID(WorkPlan[[#This Row],[Activity '#]],5,1)="2","OECA","OPP &amp; OECA"))</f>
        <v>OPP</v>
      </c>
      <c r="G37" s="139" t="s">
        <v>523</v>
      </c>
      <c r="H37" s="140">
        <f>VALUE(LEFT(WorkPlan[[#This Row],[Activity '#]],2))</f>
        <v>6</v>
      </c>
      <c r="I37" s="1036" t="s">
        <v>863</v>
      </c>
      <c r="J37" s="1036" t="s">
        <v>254</v>
      </c>
      <c r="K37" s="1134"/>
      <c r="L37" s="896" t="str">
        <f>Start!$AG$23</f>
        <v/>
      </c>
      <c r="M37" s="897"/>
      <c r="N37" s="1077"/>
      <c r="O37" s="999" t="s">
        <v>280</v>
      </c>
      <c r="P37" s="1000"/>
      <c r="Q37" s="125"/>
      <c r="R37" s="125"/>
    </row>
    <row r="38" spans="1:18" ht="37.5" x14ac:dyDescent="0.25">
      <c r="A38" s="143" t="str">
        <f>Start!$U$13</f>
        <v/>
      </c>
      <c r="B38" s="135" t="str">
        <f>IF(Start!$AB$20=Start!$Z$15,Start!$AB$15,IF(Start!$AB$20=Start!$Z$16,Start!$AB$16, IF(Start!$AB$20=Start!$Z$17,Start!$AB$17, IF(Start!$AB$20=Start!$Z$18,Start!$AB$18,""))))</f>
        <v/>
      </c>
      <c r="C38" s="144" t="str">
        <f>IF(Start!$AB$20=Start!$Z$15,Start!$AE$15,IF(Start!$AB$20=Start!$Z$16,Start!$AE$16, IF(Start!$AB$20=Start!$Z$17,Start!$AE$17, IF(Start!$AB$20=Start!$Z$18,Start!$AE$18,""))))</f>
        <v/>
      </c>
      <c r="D38" s="144"/>
      <c r="E38" s="138" t="str">
        <f>IF(WorkPlan[[#This Row],[Activity '#]]="","",LOOKUP(H:H,Outcomes!B:B,Outcomes!C:C))</f>
        <v>Pesticides in Water</v>
      </c>
      <c r="F38" s="156" t="str">
        <f>IF(MID(WorkPlan[[#This Row],[Activity '#]],5,1)="1","OPP",IF(MID(WorkPlan[[#This Row],[Activity '#]],5,1)="2","OECA","OPP &amp; OECA"))</f>
        <v>OPP</v>
      </c>
      <c r="G38" s="139" t="s">
        <v>524</v>
      </c>
      <c r="H38" s="140">
        <f>VALUE(LEFT(WorkPlan[[#This Row],[Activity '#]],2))</f>
        <v>6</v>
      </c>
      <c r="I38" s="1036" t="s">
        <v>864</v>
      </c>
      <c r="J38" s="1036" t="s">
        <v>254</v>
      </c>
      <c r="K38" s="1134"/>
      <c r="L38" s="896" t="str">
        <f>Start!$AG$23</f>
        <v/>
      </c>
      <c r="M38" s="897"/>
      <c r="N38" s="1077"/>
      <c r="O38" s="999" t="s">
        <v>280</v>
      </c>
      <c r="P38" s="1000"/>
      <c r="Q38" s="125"/>
      <c r="R38" s="125"/>
    </row>
    <row r="39" spans="1:18" ht="37.5" x14ac:dyDescent="0.25">
      <c r="A39" s="143" t="str">
        <f>Start!$U$13</f>
        <v/>
      </c>
      <c r="B39" s="135" t="str">
        <f>IF(Start!$AB$20=Start!$Z$15,Start!$AB$15,IF(Start!$AB$20=Start!$Z$16,Start!$AB$16, IF(Start!$AB$20=Start!$Z$17,Start!$AB$17, IF(Start!$AB$20=Start!$Z$18,Start!$AB$18,""))))</f>
        <v/>
      </c>
      <c r="C39" s="144" t="str">
        <f>IF(Start!$AB$20=Start!$Z$15,Start!$AE$15,IF(Start!$AB$20=Start!$Z$16,Start!$AE$16, IF(Start!$AB$20=Start!$Z$17,Start!$AE$17, IF(Start!$AB$20=Start!$Z$18,Start!$AE$18,""))))</f>
        <v/>
      </c>
      <c r="D39" s="144"/>
      <c r="E39" s="138" t="str">
        <f>IF(WorkPlan[[#This Row],[Activity '#]]="","",LOOKUP(H:H,Outcomes!B:B,Outcomes!C:C))</f>
        <v>Pesticides in Water</v>
      </c>
      <c r="F39" s="156" t="str">
        <f>IF(MID(WorkPlan[[#This Row],[Activity '#]],5,1)="1","OPP",IF(MID(WorkPlan[[#This Row],[Activity '#]],5,1)="2","OECA","OPP &amp; OECA"))</f>
        <v>OPP</v>
      </c>
      <c r="G39" s="139" t="s">
        <v>525</v>
      </c>
      <c r="H39" s="140">
        <f>VALUE(LEFT(WorkPlan[[#This Row],[Activity '#]],2))</f>
        <v>6</v>
      </c>
      <c r="I39" s="1036" t="s">
        <v>865</v>
      </c>
      <c r="J39" s="1036" t="s">
        <v>254</v>
      </c>
      <c r="K39" s="1134"/>
      <c r="L39" s="896" t="str">
        <f>Start!$AG$23</f>
        <v/>
      </c>
      <c r="M39" s="897"/>
      <c r="N39" s="1077"/>
      <c r="O39" s="999" t="s">
        <v>280</v>
      </c>
      <c r="P39" s="1000"/>
      <c r="Q39" s="125"/>
      <c r="R39" s="125"/>
    </row>
    <row r="40" spans="1:18" s="1007" customFormat="1" ht="62.5" x14ac:dyDescent="0.25">
      <c r="A40" s="1003" t="str">
        <f>Start!$U$13</f>
        <v/>
      </c>
      <c r="B40" s="1004" t="str">
        <f>IF(Start!$AB$20=Start!$Z$15,Start!$AB$15,IF(Start!$AB$20=Start!$Z$16,Start!$AB$16, IF(Start!$AB$20=Start!$Z$17,Start!$AB$17, IF(Start!$AB$20=Start!$Z$18,Start!$AB$18,""))))</f>
        <v/>
      </c>
      <c r="C40" s="1005" t="str">
        <f>IF(Start!$AB$20=Start!$Z$15,Start!$AE$15,IF(Start!$AB$20=Start!$Z$16,Start!$AE$16, IF(Start!$AB$20=Start!$Z$17,Start!$AE$17, IF(Start!$AB$20=Start!$Z$18,Start!$AE$18,""))))</f>
        <v/>
      </c>
      <c r="D40" s="1005"/>
      <c r="E40" s="138" t="str">
        <f>IF(WorkPlan[[#This Row],[Activity '#]]="","",LOOKUP(H:H,Outcomes!B:B,Outcomes!C:C))</f>
        <v>Pesticides in Water</v>
      </c>
      <c r="F40" s="156" t="str">
        <f>IF(MID(WorkPlan[[#This Row],[Activity '#]],5,1)="1","OPP",IF(MID(WorkPlan[[#This Row],[Activity '#]],5,1)="2","OECA","OPP &amp; OECA"))</f>
        <v>OPP</v>
      </c>
      <c r="G40" s="996" t="s">
        <v>526</v>
      </c>
      <c r="H40" s="1006">
        <f>VALUE(LEFT(WorkPlan[[#This Row],[Activity '#]],2))</f>
        <v>6</v>
      </c>
      <c r="I40" s="1360" t="s">
        <v>866</v>
      </c>
      <c r="J40" s="1036" t="s">
        <v>254</v>
      </c>
      <c r="K40" s="1134"/>
      <c r="L40" s="896" t="str">
        <f>Start!$AG$23</f>
        <v/>
      </c>
      <c r="M40" s="897"/>
      <c r="N40" s="1077"/>
      <c r="O40" s="999" t="s">
        <v>280</v>
      </c>
      <c r="P40" s="125"/>
      <c r="Q40" s="125"/>
      <c r="R40" s="125"/>
    </row>
    <row r="41" spans="1:18" ht="37.5" x14ac:dyDescent="0.25">
      <c r="A41" s="143" t="str">
        <f>Start!$U$13</f>
        <v/>
      </c>
      <c r="B41" s="135" t="str">
        <f>IF(Start!$AB$20=Start!$Z$15,Start!$AB$15,IF(Start!$AB$20=Start!$Z$16,Start!$AB$16, IF(Start!$AB$20=Start!$Z$17,Start!$AB$17, IF(Start!$AB$20=Start!$Z$18,Start!$AB$18,""))))</f>
        <v/>
      </c>
      <c r="C41" s="144" t="str">
        <f>IF(Start!$AB$20=Start!$Z$15,Start!$AE$15,IF(Start!$AB$20=Start!$Z$16,Start!$AE$16, IF(Start!$AB$20=Start!$Z$17,Start!$AE$17, IF(Start!$AB$20=Start!$Z$18,Start!$AE$18,""))))</f>
        <v/>
      </c>
      <c r="D41" s="144"/>
      <c r="E41" s="138" t="str">
        <f>IF(WorkPlan[[#This Row],[Activity '#]]="","",LOOKUP(H:H,Outcomes!B:B,Outcomes!C:C))</f>
        <v>Pesticides in Water</v>
      </c>
      <c r="F41" s="156" t="str">
        <f>IF(MID(WorkPlan[[#This Row],[Activity '#]],5,1)="1","OPP",IF(MID(WorkPlan[[#This Row],[Activity '#]],5,1)="2","OECA","OPP &amp; OECA"))</f>
        <v>OPP</v>
      </c>
      <c r="G41" s="996" t="s">
        <v>753</v>
      </c>
      <c r="H41" s="140">
        <f>VALUE(LEFT(WorkPlan[[#This Row],[Activity '#]],2))</f>
        <v>6</v>
      </c>
      <c r="I41" s="1036" t="s">
        <v>867</v>
      </c>
      <c r="J41" s="1036" t="s">
        <v>254</v>
      </c>
      <c r="K41" s="1134"/>
      <c r="L41" s="896" t="str">
        <f>Start!$AG$23</f>
        <v/>
      </c>
      <c r="M41" s="897"/>
      <c r="N41" s="1077"/>
      <c r="O41" s="999"/>
      <c r="P41" s="1000"/>
      <c r="Q41" s="125"/>
      <c r="R41" s="125"/>
    </row>
    <row r="42" spans="1:18" ht="25" x14ac:dyDescent="0.25">
      <c r="A42" s="143" t="str">
        <f>Start!$U$13</f>
        <v/>
      </c>
      <c r="B42" s="135" t="str">
        <f>IF(Start!$AB$20=Start!$Z$15,Start!$AB$15,IF(Start!$AB$20=Start!$Z$16,Start!$AB$16, IF(Start!$AB$20=Start!$Z$17,Start!$AB$17, IF(Start!$AB$20=Start!$Z$18,Start!$AB$18,""))))</f>
        <v/>
      </c>
      <c r="C42" s="144" t="str">
        <f>IF(Start!$AB$20=Start!$Z$15,Start!$AE$15,IF(Start!$AB$20=Start!$Z$16,Start!$AE$16, IF(Start!$AB$20=Start!$Z$17,Start!$AE$17, IF(Start!$AB$20=Start!$Z$18,Start!$AE$18,""))))</f>
        <v/>
      </c>
      <c r="D42" s="144"/>
      <c r="E42" s="138" t="str">
        <f>IF(WorkPlan[[#This Row],[Activity '#]]="","",LOOKUP(H:H,Outcomes!B:B,Outcomes!C:C))</f>
        <v>Pesticides in Water</v>
      </c>
      <c r="F42" s="156" t="str">
        <f>IF(MID(WorkPlan[[#This Row],[Activity '#]],5,1)="1","OPP",IF(MID(WorkPlan[[#This Row],[Activity '#]],5,1)="2","OECA","OPP &amp; OECA"))</f>
        <v>OPP</v>
      </c>
      <c r="G42" s="996" t="s">
        <v>754</v>
      </c>
      <c r="H42" s="140">
        <f>VALUE(LEFT(WorkPlan[[#This Row],[Activity '#]],2))</f>
        <v>6</v>
      </c>
      <c r="I42" s="1036" t="s">
        <v>868</v>
      </c>
      <c r="J42" s="1036" t="s">
        <v>254</v>
      </c>
      <c r="K42" s="1134"/>
      <c r="L42" s="896" t="str">
        <f>Start!$AG$23</f>
        <v/>
      </c>
      <c r="M42" s="897"/>
      <c r="N42" s="1077"/>
      <c r="O42" s="999"/>
      <c r="P42" s="1000"/>
      <c r="Q42" s="125"/>
      <c r="R42" s="125"/>
    </row>
    <row r="43" spans="1:18" ht="50" x14ac:dyDescent="0.25">
      <c r="A43" s="143" t="str">
        <f>Start!$U$13</f>
        <v/>
      </c>
      <c r="B43" s="135" t="str">
        <f>IF(Start!$AB$20=Start!$Z$15,Start!$AB$15,IF(Start!$AB$20=Start!$Z$16,Start!$AB$16, IF(Start!$AB$20=Start!$Z$17,Start!$AB$17, IF(Start!$AB$20=Start!$Z$18,Start!$AB$18,""))))</f>
        <v/>
      </c>
      <c r="C43" s="144" t="str">
        <f>IF(Start!$AB$20=Start!$Z$15,Start!$AE$15,IF(Start!$AB$20=Start!$Z$16,Start!$AE$16, IF(Start!$AB$20=Start!$Z$17,Start!$AE$17, IF(Start!$AB$20=Start!$Z$18,Start!$AE$18,""))))</f>
        <v/>
      </c>
      <c r="D43" s="144"/>
      <c r="E43" s="138" t="s">
        <v>56</v>
      </c>
      <c r="F43" s="156" t="s">
        <v>869</v>
      </c>
      <c r="G43" s="139" t="s">
        <v>870</v>
      </c>
      <c r="H43" s="140">
        <f>VALUE(LEFT(WorkPlan[[#This Row],[Activity '#]],2))</f>
        <v>6</v>
      </c>
      <c r="I43" s="1036" t="s">
        <v>871</v>
      </c>
      <c r="J43" s="1201" t="s">
        <v>255</v>
      </c>
      <c r="K43" s="1134"/>
      <c r="L43" s="896" t="str">
        <f>Start!$AG$23</f>
        <v/>
      </c>
      <c r="M43" s="897"/>
      <c r="N43" s="1077"/>
      <c r="O43" s="999"/>
      <c r="P43" s="1000"/>
      <c r="Q43" s="125"/>
      <c r="R43" s="125"/>
    </row>
    <row r="44" spans="1:18" s="1007" customFormat="1" ht="50" x14ac:dyDescent="0.25">
      <c r="A44" s="1003" t="str">
        <f>Start!$U$13</f>
        <v/>
      </c>
      <c r="B44" s="1004" t="str">
        <f>IF(Start!$AB$20=Start!$Z$15,Start!$AB$15,IF(Start!$AB$20=Start!$Z$16,Start!$AB$16, IF(Start!$AB$20=Start!$Z$17,Start!$AB$17, IF(Start!$AB$20=Start!$Z$18,Start!$AB$18,""))))</f>
        <v/>
      </c>
      <c r="C44" s="1005" t="str">
        <f>IF(Start!$AB$20=Start!$Z$15,Start!$AE$15,IF(Start!$AB$20=Start!$Z$16,Start!$AE$16, IF(Start!$AB$20=Start!$Z$17,Start!$AE$17, IF(Start!$AB$20=Start!$Z$18,Start!$AE$18,""))))</f>
        <v/>
      </c>
      <c r="D44" s="1005"/>
      <c r="E44" s="138" t="str">
        <f>IF(WorkPlan[[#This Row],[Activity '#]]="","",LOOKUP(H:H,Outcomes!B:B,Outcomes!C:C))</f>
        <v>Pesticides in Water</v>
      </c>
      <c r="F44" s="156" t="str">
        <f>IF(MID(WorkPlan[[#This Row],[Activity '#]],5,1)="1","OPP",IF(MID(WorkPlan[[#This Row],[Activity '#]],5,1)="2","OECA","OPP &amp; OECA"))</f>
        <v>OECA</v>
      </c>
      <c r="G44" s="996" t="s">
        <v>225</v>
      </c>
      <c r="H44" s="1006">
        <f>VALUE(LEFT(WorkPlan[[#This Row],[Activity '#]],2))</f>
        <v>6</v>
      </c>
      <c r="I44" s="1036" t="s">
        <v>550</v>
      </c>
      <c r="J44" s="1036" t="s">
        <v>254</v>
      </c>
      <c r="K44" s="1134"/>
      <c r="L44" s="997" t="str">
        <f>Start!$AG$23</f>
        <v/>
      </c>
      <c r="M44" s="998"/>
      <c r="N44" s="1077"/>
      <c r="O44" s="999" t="s">
        <v>280</v>
      </c>
      <c r="P44" s="125"/>
      <c r="Q44" s="125"/>
      <c r="R44" s="125"/>
    </row>
    <row r="45" spans="1:18" s="1007" customFormat="1" ht="62.5" x14ac:dyDescent="0.25">
      <c r="A45" s="1003" t="str">
        <f>Start!$U$13</f>
        <v/>
      </c>
      <c r="B45" s="1004" t="str">
        <f>IF(Start!$AB$20=Start!$Z$15,Start!$AB$15,IF(Start!$AB$20=Start!$Z$16,Start!$AB$16, IF(Start!$AB$20=Start!$Z$17,Start!$AB$17, IF(Start!$AB$20=Start!$Z$18,Start!$AB$18,""))))</f>
        <v/>
      </c>
      <c r="C45" s="1005" t="str">
        <f>IF(Start!$AB$20=Start!$Z$15,Start!$AE$15,IF(Start!$AB$20=Start!$Z$16,Start!$AE$16, IF(Start!$AB$20=Start!$Z$17,Start!$AE$17, IF(Start!$AB$20=Start!$Z$18,Start!$AE$18,""))))</f>
        <v/>
      </c>
      <c r="D45" s="144"/>
      <c r="E45" s="138" t="str">
        <f>IF(WorkPlan[[#This Row],[Activity '#]]="","",LOOKUP(H:H,Outcomes!B:B,Outcomes!C:C))</f>
        <v>Product Integrity</v>
      </c>
      <c r="F45" s="156" t="str">
        <f>IF(MID(WorkPlan[[#This Row],[Activity '#]],5,1)="1","OPP",IF(MID(WorkPlan[[#This Row],[Activity '#]],5,1)="2","OECA","OPP &amp; OECA"))</f>
        <v>OECA</v>
      </c>
      <c r="G45" s="996" t="s">
        <v>735</v>
      </c>
      <c r="H45" s="1006">
        <f>VALUE(LEFT(WorkPlan[[#This Row],[Activity '#]],2))</f>
        <v>19</v>
      </c>
      <c r="I45" s="1036" t="s">
        <v>828</v>
      </c>
      <c r="J45" s="1036" t="s">
        <v>254</v>
      </c>
      <c r="K45" s="1134"/>
      <c r="L45" s="896" t="str">
        <f>Start!$AG$23</f>
        <v/>
      </c>
      <c r="M45" s="897"/>
      <c r="N45" s="1077"/>
      <c r="O45" s="999" t="s">
        <v>280</v>
      </c>
      <c r="P45" s="125"/>
      <c r="Q45" s="125"/>
      <c r="R45" s="125"/>
    </row>
    <row r="46" spans="1:18" s="1007" customFormat="1" ht="37.5" x14ac:dyDescent="0.25">
      <c r="A46" s="1003" t="str">
        <f>Start!$U$13</f>
        <v/>
      </c>
      <c r="B46" s="1004" t="str">
        <f>IF(Start!$AB$20=Start!$Z$15,Start!$AB$15,IF(Start!$AB$20=Start!$Z$16,Start!$AB$16, IF(Start!$AB$20=Start!$Z$17,Start!$AB$17, IF(Start!$AB$20=Start!$Z$18,Start!$AB$18,""))))</f>
        <v/>
      </c>
      <c r="C46" s="1005" t="str">
        <f>IF(Start!$AB$20=Start!$Z$15,Start!$AE$15,IF(Start!$AB$20=Start!$Z$16,Start!$AE$16, IF(Start!$AB$20=Start!$Z$17,Start!$AE$17, IF(Start!$AB$20=Start!$Z$18,Start!$AE$18,""))))</f>
        <v/>
      </c>
      <c r="D46" s="144"/>
      <c r="E46" s="138" t="str">
        <f>IF(WorkPlan[[#This Row],[Activity '#]]="","",LOOKUP(H:H,Outcomes!B:B,Outcomes!C:C))</f>
        <v>Product Integrity</v>
      </c>
      <c r="F46" s="156" t="s">
        <v>50</v>
      </c>
      <c r="G46" s="996" t="s">
        <v>737</v>
      </c>
      <c r="H46" s="1006">
        <f>VALUE(LEFT(WorkPlan[[#This Row],[Activity '#]],2))</f>
        <v>19</v>
      </c>
      <c r="I46" s="1036" t="s">
        <v>872</v>
      </c>
      <c r="J46" s="1036" t="s">
        <v>254</v>
      </c>
      <c r="K46" s="1134"/>
      <c r="L46" s="896" t="str">
        <f>Start!$AG$23</f>
        <v/>
      </c>
      <c r="M46" s="897"/>
      <c r="N46" s="1077"/>
      <c r="O46" s="999" t="s">
        <v>280</v>
      </c>
      <c r="P46" s="125"/>
      <c r="Q46" s="125"/>
      <c r="R46" s="125"/>
    </row>
    <row r="47" spans="1:18" s="1007" customFormat="1" ht="37.5" x14ac:dyDescent="0.25">
      <c r="A47" s="1003" t="str">
        <f>Start!$U$13</f>
        <v/>
      </c>
      <c r="B47" s="1004" t="str">
        <f>IF(Start!$AB$20=Start!$Z$15,Start!$AB$15,IF(Start!$AB$20=Start!$Z$16,Start!$AB$16, IF(Start!$AB$20=Start!$Z$17,Start!$AB$17, IF(Start!$AB$20=Start!$Z$18,Start!$AB$18,""))))</f>
        <v/>
      </c>
      <c r="C47" s="1005" t="str">
        <f>IF(Start!$AB$20=Start!$Z$15,Start!$AE$15,IF(Start!$AB$20=Start!$Z$16,Start!$AE$16, IF(Start!$AB$20=Start!$Z$17,Start!$AE$17, IF(Start!$AB$20=Start!$Z$18,Start!$AE$18,""))))</f>
        <v/>
      </c>
      <c r="D47" s="144"/>
      <c r="E47" s="138" t="str">
        <f>IF(WorkPlan[[#This Row],[Activity '#]]="","",LOOKUP(H:H,Outcomes!B:B,Outcomes!C:C))</f>
        <v>Border Compliance</v>
      </c>
      <c r="F47" s="156" t="str">
        <f>IF(MID(WorkPlan[[#This Row],[Activity '#]],5,1)="1","OPP",IF(MID(WorkPlan[[#This Row],[Activity '#]],5,1)="2","OECA","OPP &amp; OECA"))</f>
        <v>OECA</v>
      </c>
      <c r="G47" s="996" t="s">
        <v>739</v>
      </c>
      <c r="H47" s="140">
        <f>VALUE(LEFT(WorkPlan[[#This Row],[Activity '#]],2))</f>
        <v>20</v>
      </c>
      <c r="I47" s="1036" t="s">
        <v>840</v>
      </c>
      <c r="J47" s="1036" t="s">
        <v>254</v>
      </c>
      <c r="K47" s="1134"/>
      <c r="L47" s="896" t="str">
        <f>Start!$AG$23</f>
        <v/>
      </c>
      <c r="M47" s="897"/>
      <c r="N47" s="1077"/>
      <c r="O47" s="999" t="s">
        <v>280</v>
      </c>
      <c r="P47" s="125"/>
      <c r="Q47" s="125"/>
      <c r="R47" s="125"/>
    </row>
    <row r="48" spans="1:18" s="1007" customFormat="1" ht="37.5" x14ac:dyDescent="0.25">
      <c r="A48" s="1003" t="str">
        <f>Start!$U$13</f>
        <v/>
      </c>
      <c r="B48" s="1004" t="str">
        <f>IF(Start!$AB$20=Start!$Z$15,Start!$AB$15,IF(Start!$AB$20=Start!$Z$16,Start!$AB$16, IF(Start!$AB$20=Start!$Z$17,Start!$AB$17, IF(Start!$AB$20=Start!$Z$18,Start!$AB$18,""))))</f>
        <v/>
      </c>
      <c r="C48" s="1005" t="str">
        <f>IF(Start!$AB$20=Start!$Z$15,Start!$AE$15,IF(Start!$AB$20=Start!$Z$16,Start!$AE$16, IF(Start!$AB$20=Start!$Z$17,Start!$AE$17, IF(Start!$AB$20=Start!$Z$18,Start!$AE$18,""))))</f>
        <v/>
      </c>
      <c r="D48" s="144"/>
      <c r="E48" s="138" t="str">
        <f>IF(WorkPlan[[#This Row],[Activity '#]]="","",LOOKUP(H:H,Outcomes!B:B,Outcomes!C:C))</f>
        <v>Border Compliance</v>
      </c>
      <c r="F48" s="156" t="s">
        <v>50</v>
      </c>
      <c r="G48" s="996" t="s">
        <v>740</v>
      </c>
      <c r="H48" s="140">
        <f>VALUE(LEFT(WorkPlan[[#This Row],[Activity '#]],2))</f>
        <v>20</v>
      </c>
      <c r="I48" s="1036" t="s">
        <v>841</v>
      </c>
      <c r="J48" s="1036" t="s">
        <v>254</v>
      </c>
      <c r="K48" s="1134"/>
      <c r="L48" s="896" t="str">
        <f>Start!$AG$23</f>
        <v/>
      </c>
      <c r="M48" s="897"/>
      <c r="N48" s="1077"/>
      <c r="O48" s="999" t="s">
        <v>280</v>
      </c>
      <c r="P48" s="125"/>
      <c r="Q48" s="125"/>
      <c r="R48" s="125"/>
    </row>
    <row r="49" spans="1:18" ht="37.5" x14ac:dyDescent="0.25">
      <c r="A49" s="143" t="str">
        <f>Start!$U$13</f>
        <v/>
      </c>
      <c r="B49" s="135" t="str">
        <f>IF(Start!$AB$20=Start!$Z$15,Start!$AB$15,IF(Start!$AB$20=Start!$Z$16,Start!$AB$16, IF(Start!$AB$20=Start!$Z$17,Start!$AB$17, IF(Start!$AB$20=Start!$Z$18,Start!$AB$18,""))))</f>
        <v/>
      </c>
      <c r="C49" s="144" t="str">
        <f>IF(Start!$AB$20=Start!$Z$15,Start!$AE$15,IF(Start!$AB$20=Start!$Z$16,Start!$AE$16, IF(Start!$AB$20=Start!$Z$17,Start!$AE$17, IF(Start!$AB$20=Start!$Z$18,Start!$AE$18,""))))</f>
        <v/>
      </c>
      <c r="D49" s="144"/>
      <c r="E49" s="1206" t="str">
        <f>IF(WorkPlan[[#This Row],[Activity '#]]="","",LOOKUP(H:H,Outcomes!B:B,Outcomes!C:C))</f>
        <v>Fumigation &amp; Fumigants</v>
      </c>
      <c r="F49" s="1206" t="str">
        <f>IF(MID(WorkPlan[[#This Row],[Activity '#]],5,1)="1","OPP",IF(MID(WorkPlan[[#This Row],[Activity '#]],5,1)="2","OECA","OPP &amp; OECA"))</f>
        <v>OECA</v>
      </c>
      <c r="G49" s="1208" t="s">
        <v>223</v>
      </c>
      <c r="H49" s="1206">
        <f>VALUE(LEFT(WorkPlan[[#This Row],[Activity '#]],2))</f>
        <v>5</v>
      </c>
      <c r="I49" s="1226" t="s">
        <v>873</v>
      </c>
      <c r="J49" s="1226" t="s">
        <v>342</v>
      </c>
      <c r="K49" s="1134"/>
      <c r="L49" s="896" t="str">
        <f>Start!$AG$23</f>
        <v/>
      </c>
      <c r="M49" s="897"/>
      <c r="N49" s="1077"/>
      <c r="O49" s="999"/>
      <c r="P49" s="1000"/>
      <c r="Q49" s="125"/>
      <c r="R49" s="125"/>
    </row>
    <row r="50" spans="1:18" ht="37.5" x14ac:dyDescent="0.25">
      <c r="A50" s="143" t="str">
        <f>Start!$U$13</f>
        <v/>
      </c>
      <c r="B50" s="135" t="str">
        <f>IF(Start!$AB$20=Start!$Z$15,Start!$AB$15,IF(Start!$AB$20=Start!$Z$16,Start!$AB$16, IF(Start!$AB$20=Start!$Z$17,Start!$AB$17, IF(Start!$AB$20=Start!$Z$18,Start!$AB$18,""))))</f>
        <v/>
      </c>
      <c r="C50" s="144" t="str">
        <f>IF(Start!$AB$20=Start!$Z$15,Start!$AE$15,IF(Start!$AB$20=Start!$Z$16,Start!$AE$16, IF(Start!$AB$20=Start!$Z$17,Start!$AE$17, IF(Start!$AB$20=Start!$Z$18,Start!$AE$18,""))))</f>
        <v/>
      </c>
      <c r="D50" s="144"/>
      <c r="E50" s="1206" t="str">
        <f>IF(WorkPlan[[#This Row],[Activity '#]]="","",LOOKUP(H:H,Outcomes!B:B,Outcomes!C:C))</f>
        <v>Endangered Species Protection</v>
      </c>
      <c r="F50" s="1207" t="str">
        <f>IF(MID(WorkPlan[[#This Row],[Activity '#]],5,1)="1","OPP",IF(MID(WorkPlan[[#This Row],[Activity '#]],5,1)="2","OECA","OPP &amp; OECA"))</f>
        <v>OPP</v>
      </c>
      <c r="G50" s="1208" t="s">
        <v>226</v>
      </c>
      <c r="H50" s="1209">
        <f>VALUE(LEFT(WorkPlan[[#This Row],[Activity '#]],2))</f>
        <v>7</v>
      </c>
      <c r="I50" s="1210" t="s">
        <v>534</v>
      </c>
      <c r="J50" s="1210" t="s">
        <v>342</v>
      </c>
      <c r="K50" s="1134"/>
      <c r="L50" s="997" t="str">
        <f>Start!$AG$23</f>
        <v/>
      </c>
      <c r="M50" s="998"/>
      <c r="N50" s="1077"/>
      <c r="O50" s="999" t="s">
        <v>280</v>
      </c>
      <c r="P50" s="1000"/>
      <c r="Q50" s="125"/>
      <c r="R50" s="125"/>
    </row>
    <row r="51" spans="1:18" ht="187.5" x14ac:dyDescent="0.25">
      <c r="A51" s="143" t="str">
        <f>Start!$U$13</f>
        <v/>
      </c>
      <c r="B51" s="135" t="str">
        <f>IF(Start!$AB$20=Start!$Z$15,Start!$AB$15,IF(Start!$AB$20=Start!$Z$16,Start!$AB$16, IF(Start!$AB$20=Start!$Z$17,Start!$AB$17, IF(Start!$AB$20=Start!$Z$18,Start!$AB$18,""))))</f>
        <v/>
      </c>
      <c r="C51" s="144" t="str">
        <f>IF(Start!$AB$20=Start!$Z$15,Start!$AE$15,IF(Start!$AB$20=Start!$Z$16,Start!$AE$16, IF(Start!$AB$20=Start!$Z$17,Start!$AE$17, IF(Start!$AB$20=Start!$Z$18,Start!$AE$18,""))))</f>
        <v/>
      </c>
      <c r="D51" s="144"/>
      <c r="E51" s="1206" t="str">
        <f>IF(WorkPlan[[#This Row],[Activity '#]]="","",LOOKUP(H:H,Outcomes!B:B,Outcomes!C:C))</f>
        <v>Endangered Species Protection</v>
      </c>
      <c r="F51" s="1207" t="str">
        <f>IF(MID(WorkPlan[[#This Row],[Activity '#]],5,1)="1","OPP",IF(MID(WorkPlan[[#This Row],[Activity '#]],5,1)="2","OECA","OPP &amp; OECA"))</f>
        <v>OPP</v>
      </c>
      <c r="G51" s="1208" t="s">
        <v>257</v>
      </c>
      <c r="H51" s="140">
        <f>VALUE(LEFT(WorkPlan[[#This Row],[Activity '#]],2))</f>
        <v>7</v>
      </c>
      <c r="I51" s="1210" t="s">
        <v>825</v>
      </c>
      <c r="J51" s="1210" t="s">
        <v>342</v>
      </c>
      <c r="K51" s="1134"/>
      <c r="L51" s="896" t="str">
        <f>Start!$AG$23</f>
        <v/>
      </c>
      <c r="M51" s="897"/>
      <c r="N51" s="1077"/>
      <c r="O51" s="999"/>
      <c r="P51" s="1000"/>
      <c r="Q51" s="125"/>
      <c r="R51" s="125"/>
    </row>
    <row r="52" spans="1:18" ht="37.5" x14ac:dyDescent="0.25">
      <c r="A52" s="143" t="str">
        <f>Start!$U$13</f>
        <v/>
      </c>
      <c r="B52" s="135" t="str">
        <f>IF(Start!$AB$20=Start!$Z$15,Start!$AB$15,IF(Start!$AB$20=Start!$Z$16,Start!$AB$16, IF(Start!$AB$20=Start!$Z$17,Start!$AB$17, IF(Start!$AB$20=Start!$Z$18,Start!$AB$18,""))))</f>
        <v/>
      </c>
      <c r="C52" s="144" t="str">
        <f>IF(Start!$AB$20=Start!$Z$15,Start!$AE$15,IF(Start!$AB$20=Start!$Z$16,Start!$AE$16, IF(Start!$AB$20=Start!$Z$17,Start!$AE$17, IF(Start!$AB$20=Start!$Z$18,Start!$AE$18,""))))</f>
        <v/>
      </c>
      <c r="D52" s="144"/>
      <c r="E52" s="1206" t="str">
        <f>IF(WorkPlan[[#This Row],[Activity '#]]="","",LOOKUP(H:H,Outcomes!B:B,Outcomes!C:C))</f>
        <v>Endangered Species Protection</v>
      </c>
      <c r="F52" s="1207" t="str">
        <f>IF(MID(WorkPlan[[#This Row],[Activity '#]],5,1)="1","OPP",IF(MID(WorkPlan[[#This Row],[Activity '#]],5,1)="2","OECA","OPP &amp; OECA"))</f>
        <v>OPP</v>
      </c>
      <c r="G52" s="1208" t="s">
        <v>258</v>
      </c>
      <c r="H52" s="1209">
        <f>VALUE(LEFT(WorkPlan[[#This Row],[Activity '#]],2))</f>
        <v>7</v>
      </c>
      <c r="I52" s="1211" t="s">
        <v>188</v>
      </c>
      <c r="J52" s="1210" t="s">
        <v>342</v>
      </c>
      <c r="K52" s="1134"/>
      <c r="L52" s="997" t="str">
        <f>Start!$AG$23</f>
        <v/>
      </c>
      <c r="M52" s="998"/>
      <c r="N52" s="1077"/>
      <c r="O52" s="999" t="s">
        <v>280</v>
      </c>
      <c r="P52" s="1000"/>
      <c r="Q52" s="125"/>
      <c r="R52" s="125"/>
    </row>
    <row r="53" spans="1:18" ht="37.5" x14ac:dyDescent="0.25">
      <c r="A53" s="143" t="str">
        <f>Start!$U$13</f>
        <v/>
      </c>
      <c r="B53" s="135" t="str">
        <f>IF(Start!$AB$20=Start!$Z$15,Start!$AB$15,IF(Start!$AB$20=Start!$Z$16,Start!$AB$16, IF(Start!$AB$20=Start!$Z$17,Start!$AB$17, IF(Start!$AB$20=Start!$Z$18,Start!$AB$18,""))))</f>
        <v/>
      </c>
      <c r="C53" s="144" t="str">
        <f>IF(Start!$AB$20=Start!$Z$15,Start!$AE$15,IF(Start!$AB$20=Start!$Z$16,Start!$AE$16, IF(Start!$AB$20=Start!$Z$17,Start!$AE$17, IF(Start!$AB$20=Start!$Z$18,Start!$AE$18,""))))</f>
        <v/>
      </c>
      <c r="D53" s="144"/>
      <c r="E53" s="1206" t="str">
        <f>IF(WorkPlan[[#This Row],[Activity '#]]="","",LOOKUP(H:H,Outcomes!B:B,Outcomes!C:C))</f>
        <v>Endangered Species Protection</v>
      </c>
      <c r="F53" s="1207" t="str">
        <f>IF(MID(WorkPlan[[#This Row],[Activity '#]],5,1)="1","OPP",IF(MID(WorkPlan[[#This Row],[Activity '#]],5,1)="2","OECA","OPP &amp; OECA"))</f>
        <v>OPP</v>
      </c>
      <c r="G53" s="1208" t="s">
        <v>227</v>
      </c>
      <c r="H53" s="1209">
        <f>VALUE(LEFT(WorkPlan[[#This Row],[Activity '#]],2))</f>
        <v>7</v>
      </c>
      <c r="I53" s="1210" t="s">
        <v>535</v>
      </c>
      <c r="J53" s="1210" t="s">
        <v>342</v>
      </c>
      <c r="K53" s="1134"/>
      <c r="L53" s="997" t="str">
        <f>Start!$AG$23</f>
        <v/>
      </c>
      <c r="M53" s="998"/>
      <c r="N53" s="1077"/>
      <c r="O53" s="999" t="s">
        <v>280</v>
      </c>
      <c r="P53" s="1000"/>
      <c r="Q53" s="125"/>
      <c r="R53" s="125"/>
    </row>
    <row r="54" spans="1:18" ht="50" x14ac:dyDescent="0.25">
      <c r="A54" s="143" t="str">
        <f>Start!$U$13</f>
        <v/>
      </c>
      <c r="B54" s="135" t="str">
        <f>IF(Start!$AB$20=Start!$Z$15,Start!$AB$15,IF(Start!$AB$20=Start!$Z$16,Start!$AB$16, IF(Start!$AB$20=Start!$Z$17,Start!$AB$17, IF(Start!$AB$20=Start!$Z$18,Start!$AB$18,""))))</f>
        <v/>
      </c>
      <c r="C54" s="144" t="str">
        <f>IF(Start!$AB$20=Start!$Z$15,Start!$AE$15,IF(Start!$AB$20=Start!$Z$16,Start!$AE$16, IF(Start!$AB$20=Start!$Z$17,Start!$AE$17, IF(Start!$AB$20=Start!$Z$18,Start!$AE$18,""))))</f>
        <v/>
      </c>
      <c r="D54" s="144"/>
      <c r="E54" s="1206" t="str">
        <f>IF(WorkPlan[[#This Row],[Activity '#]]="","",LOOKUP(H:H,Outcomes!B:B,Outcomes!C:C))</f>
        <v>Bed Bugs</v>
      </c>
      <c r="F54" s="1207" t="str">
        <f>IF(MID(WorkPlan[[#This Row],[Activity '#]],5,1)="1","OPP",IF(MID(WorkPlan[[#This Row],[Activity '#]],5,1)="2","OECA","OPP &amp; OECA"))</f>
        <v>OPP</v>
      </c>
      <c r="G54" s="1208" t="s">
        <v>229</v>
      </c>
      <c r="H54" s="1209">
        <f>VALUE(LEFT(WorkPlan[[#This Row],[Activity '#]],2))</f>
        <v>8</v>
      </c>
      <c r="I54" s="1210" t="s">
        <v>755</v>
      </c>
      <c r="J54" s="1210" t="s">
        <v>342</v>
      </c>
      <c r="K54" s="1134"/>
      <c r="L54" s="997" t="str">
        <f>Start!$AG$23</f>
        <v/>
      </c>
      <c r="M54" s="998"/>
      <c r="N54" s="1077"/>
      <c r="O54" s="999" t="s">
        <v>280</v>
      </c>
      <c r="P54" s="1000"/>
      <c r="Q54" s="125"/>
      <c r="R54" s="125"/>
    </row>
    <row r="55" spans="1:18" ht="51.75" customHeight="1" x14ac:dyDescent="0.25">
      <c r="A55" s="143" t="str">
        <f>Start!$U$13</f>
        <v/>
      </c>
      <c r="B55" s="135" t="str">
        <f>IF(Start!$AB$20=Start!$Z$15,Start!$AB$15,IF(Start!$AB$20=Start!$Z$16,Start!$AB$16, IF(Start!$AB$20=Start!$Z$17,Start!$AB$17, IF(Start!$AB$20=Start!$Z$18,Start!$AB$18,""))))</f>
        <v/>
      </c>
      <c r="C55" s="144" t="str">
        <f>IF(Start!$AB$20=Start!$Z$15,Start!$AE$15,IF(Start!$AB$20=Start!$Z$16,Start!$AE$16, IF(Start!$AB$20=Start!$Z$17,Start!$AE$17, IF(Start!$AB$20=Start!$Z$18,Start!$AE$18,""))))</f>
        <v/>
      </c>
      <c r="D55" s="144"/>
      <c r="E55" s="1206" t="str">
        <f>IF(WorkPlan[[#This Row],[Activity '#]]="","",LOOKUP(H:H,Outcomes!B:B,Outcomes!C:C))</f>
        <v>Bed Bugs</v>
      </c>
      <c r="F55" s="1207" t="str">
        <f>IF(MID(WorkPlan[[#This Row],[Activity '#]],5,1)="1","OPP",IF(MID(WorkPlan[[#This Row],[Activity '#]],5,1)="2","OECA","OPP &amp; OECA"))</f>
        <v>OPP</v>
      </c>
      <c r="G55" s="1208" t="s">
        <v>756</v>
      </c>
      <c r="H55" s="140">
        <f>VALUE(LEFT(WorkPlan[[#This Row],[Activity '#]],2))</f>
        <v>8</v>
      </c>
      <c r="I55" s="1210" t="s">
        <v>829</v>
      </c>
      <c r="J55" s="1210" t="s">
        <v>342</v>
      </c>
      <c r="K55" s="1134"/>
      <c r="L55" s="896" t="str">
        <f>Start!$AG$23</f>
        <v/>
      </c>
      <c r="M55" s="897"/>
      <c r="N55" s="1077"/>
      <c r="O55" s="999" t="s">
        <v>280</v>
      </c>
      <c r="P55" s="1000"/>
      <c r="Q55" s="125"/>
      <c r="R55" s="125"/>
    </row>
    <row r="56" spans="1:18" ht="87" customHeight="1" x14ac:dyDescent="0.25">
      <c r="A56" s="143" t="str">
        <f>Start!$U$13</f>
        <v/>
      </c>
      <c r="B56" s="135" t="str">
        <f>IF(Start!$AB$20=Start!$Z$15,Start!$AB$15,IF(Start!$AB$20=Start!$Z$16,Start!$AB$16, IF(Start!$AB$20=Start!$Z$17,Start!$AB$17, IF(Start!$AB$20=Start!$Z$18,Start!$AB$18,""))))</f>
        <v/>
      </c>
      <c r="C56" s="144" t="str">
        <f>IF(Start!$AB$20=Start!$Z$15,Start!$AE$15,IF(Start!$AB$20=Start!$Z$16,Start!$AE$16, IF(Start!$AB$20=Start!$Z$17,Start!$AE$17, IF(Start!$AB$20=Start!$Z$18,Start!$AE$18,""))))</f>
        <v/>
      </c>
      <c r="D56" s="144"/>
      <c r="E56" s="1206" t="str">
        <f>IF(WorkPlan[[#This Row],[Activity '#]]="","",LOOKUP(H:H,Outcomes!B:B,Outcomes!C:C))</f>
        <v>Pollinator Protection</v>
      </c>
      <c r="F56" s="1207" t="str">
        <f>IF(MID(WorkPlan[[#This Row],[Activity '#]],5,1)="1","OPP",IF(MID(WorkPlan[[#This Row],[Activity '#]],5,1)="2","OECA","OPP &amp; OECA"))</f>
        <v>OPP</v>
      </c>
      <c r="G56" s="1208" t="s">
        <v>230</v>
      </c>
      <c r="H56" s="1209">
        <f>VALUE(LEFT(WorkPlan[[#This Row],[Activity '#]],2))</f>
        <v>9</v>
      </c>
      <c r="I56" s="1210" t="s">
        <v>757</v>
      </c>
      <c r="J56" s="1210" t="s">
        <v>342</v>
      </c>
      <c r="K56" s="1134"/>
      <c r="L56" s="997" t="str">
        <f>Start!$AG$23</f>
        <v/>
      </c>
      <c r="M56" s="998"/>
      <c r="N56" s="1077"/>
      <c r="O56" s="999" t="s">
        <v>280</v>
      </c>
      <c r="P56" s="1000"/>
      <c r="Q56" s="125"/>
      <c r="R56" s="125"/>
    </row>
    <row r="57" spans="1:18" ht="50" x14ac:dyDescent="0.25">
      <c r="A57" s="143" t="str">
        <f>Start!$U$13</f>
        <v/>
      </c>
      <c r="B57" s="135" t="str">
        <f>IF(Start!$AB$20=Start!$Z$15,Start!$AB$15,IF(Start!$AB$20=Start!$Z$16,Start!$AB$16, IF(Start!$AB$20=Start!$Z$17,Start!$AB$17, IF(Start!$AB$20=Start!$Z$18,Start!$AB$18,""))))</f>
        <v/>
      </c>
      <c r="C57" s="144" t="str">
        <f>IF(Start!$AB$20=Start!$Z$15,Start!$AE$15,IF(Start!$AB$20=Start!$Z$16,Start!$AE$16, IF(Start!$AB$20=Start!$Z$17,Start!$AE$17, IF(Start!$AB$20=Start!$Z$18,Start!$AE$18,""))))</f>
        <v/>
      </c>
      <c r="D57" s="144"/>
      <c r="E57" s="1206" t="str">
        <f>IF(WorkPlan[[#This Row],[Activity '#]]="","",LOOKUP(H:H,Outcomes!B:B,Outcomes!C:C))</f>
        <v>Pollinator Protection</v>
      </c>
      <c r="F57" s="1207" t="str">
        <f>IF(MID(WorkPlan[[#This Row],[Activity '#]],5,1)="1","OPP",IF(MID(WorkPlan[[#This Row],[Activity '#]],5,1)="2","OECA","OPP &amp; OECA"))</f>
        <v>OPP</v>
      </c>
      <c r="G57" s="1208" t="s">
        <v>261</v>
      </c>
      <c r="H57" s="1209">
        <f>VALUE(LEFT(WorkPlan[[#This Row],[Activity '#]],2))</f>
        <v>9</v>
      </c>
      <c r="I57" s="1210" t="s">
        <v>492</v>
      </c>
      <c r="J57" s="1210" t="s">
        <v>342</v>
      </c>
      <c r="K57" s="1134"/>
      <c r="L57" s="997" t="str">
        <f>Start!$AG$23</f>
        <v/>
      </c>
      <c r="M57" s="998"/>
      <c r="N57" s="1077"/>
      <c r="O57" s="999" t="s">
        <v>280</v>
      </c>
      <c r="P57" s="1000"/>
      <c r="Q57" s="125"/>
      <c r="R57" s="125"/>
    </row>
    <row r="58" spans="1:18" ht="125" x14ac:dyDescent="0.25">
      <c r="A58" s="143" t="str">
        <f>Start!$U$13</f>
        <v/>
      </c>
      <c r="B58" s="135" t="str">
        <f>IF(Start!$AB$20=Start!$Z$15,Start!$AB$15,IF(Start!$AB$20=Start!$Z$16,Start!$AB$16, IF(Start!$AB$20=Start!$Z$17,Start!$AB$17, IF(Start!$AB$20=Start!$Z$18,Start!$AB$18,""))))</f>
        <v/>
      </c>
      <c r="C58" s="144" t="str">
        <f>IF(Start!$AB$20=Start!$Z$15,Start!$AE$15,IF(Start!$AB$20=Start!$Z$16,Start!$AE$16, IF(Start!$AB$20=Start!$Z$17,Start!$AE$17, IF(Start!$AB$20=Start!$Z$18,Start!$AE$18,""))))</f>
        <v/>
      </c>
      <c r="D58" s="144"/>
      <c r="E58" s="1206" t="str">
        <f>IF(WorkPlan[[#This Row],[Activity '#]]="","",LOOKUP(H:H,Outcomes!B:B,Outcomes!C:C))</f>
        <v>Pollinator Protection</v>
      </c>
      <c r="F58" s="1207" t="str">
        <f>IF(MID(WorkPlan[[#This Row],[Activity '#]],5,1)="1","OPP",IF(MID(WorkPlan[[#This Row],[Activity '#]],5,1)="2","OECA","OPP &amp; OECA"))</f>
        <v>OPP</v>
      </c>
      <c r="G58" s="1208" t="s">
        <v>758</v>
      </c>
      <c r="H58" s="140">
        <f>VALUE(LEFT(WorkPlan[[#This Row],[Activity '#]],2))</f>
        <v>9</v>
      </c>
      <c r="I58" s="1210" t="s">
        <v>874</v>
      </c>
      <c r="J58" s="1210" t="s">
        <v>342</v>
      </c>
      <c r="K58" s="1134"/>
      <c r="L58" s="896" t="str">
        <f>Start!$AG$23</f>
        <v/>
      </c>
      <c r="M58" s="897"/>
      <c r="N58" s="1077"/>
      <c r="O58" s="999" t="s">
        <v>280</v>
      </c>
      <c r="P58" s="1000"/>
      <c r="Q58" s="125"/>
      <c r="R58" s="125"/>
    </row>
    <row r="59" spans="1:18" ht="50" x14ac:dyDescent="0.25">
      <c r="A59" s="143" t="str">
        <f>Start!$U$13</f>
        <v/>
      </c>
      <c r="B59" s="135" t="str">
        <f>IF(Start!$AB$20=Start!$Z$15,Start!$AB$15,IF(Start!$AB$20=Start!$Z$16,Start!$AB$16, IF(Start!$AB$20=Start!$Z$17,Start!$AB$17, IF(Start!$AB$20=Start!$Z$18,Start!$AB$18,""))))</f>
        <v/>
      </c>
      <c r="C59" s="144" t="str">
        <f>IF(Start!$AB$20=Start!$Z$15,Start!$AE$15,IF(Start!$AB$20=Start!$Z$16,Start!$AE$16, IF(Start!$AB$20=Start!$Z$17,Start!$AE$17, IF(Start!$AB$20=Start!$Z$18,Start!$AE$18,""))))</f>
        <v/>
      </c>
      <c r="D59" s="144"/>
      <c r="E59" s="1206" t="str">
        <f>IF(WorkPlan[[#This Row],[Activity '#]]="","",LOOKUP(H:H,Outcomes!B:B,Outcomes!C:C))</f>
        <v>Pollinator Protection</v>
      </c>
      <c r="F59" s="1207" t="str">
        <f>IF(MID(WorkPlan[[#This Row],[Activity '#]],5,1)="1","OPP",IF(MID(WorkPlan[[#This Row],[Activity '#]],5,1)="2","OECA","OPP &amp; OECA"))</f>
        <v>OPP</v>
      </c>
      <c r="G59" s="1208" t="s">
        <v>759</v>
      </c>
      <c r="H59" s="140">
        <f>VALUE(LEFT(WorkPlan[[#This Row],[Activity '#]],2))</f>
        <v>9</v>
      </c>
      <c r="I59" s="1210" t="s">
        <v>875</v>
      </c>
      <c r="J59" s="1210" t="s">
        <v>342</v>
      </c>
      <c r="K59" s="1134"/>
      <c r="L59" s="896" t="str">
        <f>Start!$AG$23</f>
        <v/>
      </c>
      <c r="M59" s="897"/>
      <c r="N59" s="1077"/>
      <c r="O59" s="999" t="s">
        <v>280</v>
      </c>
      <c r="P59" s="1000"/>
      <c r="Q59" s="125"/>
      <c r="R59" s="125"/>
    </row>
    <row r="60" spans="1:18" ht="62.5" x14ac:dyDescent="0.25">
      <c r="A60" s="143" t="str">
        <f>Start!$U$13</f>
        <v/>
      </c>
      <c r="B60" s="135" t="str">
        <f>IF(Start!$AB$20=Start!$Z$15,Start!$AB$15,IF(Start!$AB$20=Start!$Z$16,Start!$AB$16, IF(Start!$AB$20=Start!$Z$17,Start!$AB$17, IF(Start!$AB$20=Start!$Z$18,Start!$AB$18,""))))</f>
        <v/>
      </c>
      <c r="C60" s="144" t="str">
        <f>IF(Start!$AB$20=Start!$Z$15,Start!$AE$15,IF(Start!$AB$20=Start!$Z$16,Start!$AE$16, IF(Start!$AB$20=Start!$Z$17,Start!$AE$17, IF(Start!$AB$20=Start!$Z$18,Start!$AE$18,""))))</f>
        <v/>
      </c>
      <c r="D60" s="144"/>
      <c r="E60" s="1206" t="str">
        <f>IF(WorkPlan[[#This Row],[Activity '#]]="","",LOOKUP(H:H,Outcomes!B:B,Outcomes!C:C))</f>
        <v>Pollinator Protection</v>
      </c>
      <c r="F60" s="1207" t="str">
        <f>IF(MID(WorkPlan[[#This Row],[Activity '#]],5,1)="1","OPP",IF(MID(WorkPlan[[#This Row],[Activity '#]],5,1)="2","OECA","OPP &amp; OECA"))</f>
        <v>OPP</v>
      </c>
      <c r="G60" s="1208" t="s">
        <v>760</v>
      </c>
      <c r="H60" s="140">
        <f>VALUE(LEFT(WorkPlan[[#This Row],[Activity '#]],2))</f>
        <v>9</v>
      </c>
      <c r="I60" s="1210" t="s">
        <v>876</v>
      </c>
      <c r="J60" s="1210" t="s">
        <v>342</v>
      </c>
      <c r="K60" s="1134"/>
      <c r="L60" s="896" t="str">
        <f>Start!$AG$23</f>
        <v/>
      </c>
      <c r="M60" s="897"/>
      <c r="N60" s="1077"/>
      <c r="O60" s="999" t="s">
        <v>280</v>
      </c>
      <c r="P60" s="1000"/>
      <c r="Q60" s="125"/>
      <c r="R60" s="125"/>
    </row>
    <row r="61" spans="1:18" ht="25" x14ac:dyDescent="0.25">
      <c r="A61" s="143" t="str">
        <f>Start!$U$13</f>
        <v/>
      </c>
      <c r="B61" s="135" t="str">
        <f>IF(Start!$AB$20=Start!$Z$15,Start!$AB$15,IF(Start!$AB$20=Start!$Z$16,Start!$AB$16, IF(Start!$AB$20=Start!$Z$17,Start!$AB$17, IF(Start!$AB$20=Start!$Z$18,Start!$AB$18,""))))</f>
        <v/>
      </c>
      <c r="C61" s="144" t="str">
        <f>IF(Start!$AB$20=Start!$Z$15,Start!$AE$15,IF(Start!$AB$20=Start!$Z$16,Start!$AE$16, IF(Start!$AB$20=Start!$Z$17,Start!$AE$17, IF(Start!$AB$20=Start!$Z$18,Start!$AE$18,""))))</f>
        <v/>
      </c>
      <c r="D61" s="144"/>
      <c r="E61" s="1206" t="str">
        <f>IF(WorkPlan[[#This Row],[Activity '#]]="","",LOOKUP(H:H,Outcomes!B:B,Outcomes!C:C))</f>
        <v>Pollinator Protection</v>
      </c>
      <c r="F61" s="1207" t="str">
        <f>IF(MID(WorkPlan[[#This Row],[Activity '#]],5,1)="1","OPP",IF(MID(WorkPlan[[#This Row],[Activity '#]],5,1)="2","OECA","OPP &amp; OECA"))</f>
        <v>OPP</v>
      </c>
      <c r="G61" s="1208" t="s">
        <v>761</v>
      </c>
      <c r="H61" s="1209">
        <f>VALUE(LEFT(WorkPlan[[#This Row],[Activity '#]],2))</f>
        <v>9</v>
      </c>
      <c r="I61" s="1210" t="s">
        <v>877</v>
      </c>
      <c r="J61" s="1210" t="s">
        <v>342</v>
      </c>
      <c r="K61" s="1134"/>
      <c r="L61" s="896" t="str">
        <f>Start!$AG$23</f>
        <v/>
      </c>
      <c r="M61" s="897"/>
      <c r="N61" s="1077"/>
      <c r="O61" s="999" t="s">
        <v>280</v>
      </c>
      <c r="P61" s="1000"/>
      <c r="Q61" s="125"/>
      <c r="R61" s="125"/>
    </row>
    <row r="62" spans="1:18" ht="50" x14ac:dyDescent="0.25">
      <c r="A62" s="1361" t="str">
        <f>Start!$U$13</f>
        <v/>
      </c>
      <c r="B62" s="1362" t="str">
        <f>IF(Start!$AB$20=Start!$Z$15,Start!$AB$15,IF(Start!$AB$20=Start!$Z$16,Start!$AB$16, IF(Start!$AB$20=Start!$Z$17,Start!$AB$17, IF(Start!$AB$20=Start!$Z$18,Start!$AB$18,""))))</f>
        <v/>
      </c>
      <c r="C62" s="1363" t="str">
        <f>IF(Start!$AB$20=Start!$Z$15,Start!$AE$15,IF(Start!$AB$20=Start!$Z$16,Start!$AE$16, IF(Start!$AB$20=Start!$Z$17,Start!$AE$17, IF(Start!$AB$20=Start!$Z$18,Start!$AE$18,""))))</f>
        <v/>
      </c>
      <c r="D62" s="1363"/>
      <c r="E62" s="1206" t="str">
        <f>IF(WorkPlan[[#This Row],[Activity '#]]="","",LOOKUP(H:H,Outcomes!B:B,Outcomes!C:C))</f>
        <v>Pollinator Protection</v>
      </c>
      <c r="F62" s="1207" t="str">
        <f>IF(MID(WorkPlan[[#This Row],[Activity '#]],5,1)="1","OPP",IF(MID(WorkPlan[[#This Row],[Activity '#]],5,1)="2","OECA","OPP &amp; OECA"))</f>
        <v>OPP</v>
      </c>
      <c r="G62" s="1370" t="s">
        <v>878</v>
      </c>
      <c r="H62" s="1371">
        <f>VALUE(LEFT(WorkPlan[[#This Row],[Activity '#]],2))</f>
        <v>9</v>
      </c>
      <c r="I62" s="1372" t="s">
        <v>880</v>
      </c>
      <c r="J62" s="1373" t="s">
        <v>342</v>
      </c>
      <c r="K62" s="1134"/>
      <c r="L62" s="1364" t="str">
        <f>Start!$AG$23</f>
        <v/>
      </c>
      <c r="M62" s="1365"/>
      <c r="N62" s="1366"/>
      <c r="O62" s="1367"/>
      <c r="P62" s="1368"/>
      <c r="Q62" s="1369"/>
      <c r="R62" s="1369"/>
    </row>
    <row r="63" spans="1:18" ht="62.5" x14ac:dyDescent="0.25">
      <c r="A63" s="1361" t="str">
        <f>Start!$U$13</f>
        <v/>
      </c>
      <c r="B63" s="1362" t="str">
        <f>IF(Start!$AB$20=Start!$Z$15,Start!$AB$15,IF(Start!$AB$20=Start!$Z$16,Start!$AB$16, IF(Start!$AB$20=Start!$Z$17,Start!$AB$17, IF(Start!$AB$20=Start!$Z$18,Start!$AB$18,""))))</f>
        <v/>
      </c>
      <c r="C63" s="1363" t="str">
        <f>IF(Start!$AB$20=Start!$Z$15,Start!$AE$15,IF(Start!$AB$20=Start!$Z$16,Start!$AE$16, IF(Start!$AB$20=Start!$Z$17,Start!$AE$17, IF(Start!$AB$20=Start!$Z$18,Start!$AE$18,""))))</f>
        <v/>
      </c>
      <c r="D63" s="1363"/>
      <c r="E63" s="1206" t="str">
        <f>IF(WorkPlan[[#This Row],[Activity '#]]="","",LOOKUP(H:H,Outcomes!B:B,Outcomes!C:C))</f>
        <v>Pollinator Protection</v>
      </c>
      <c r="F63" s="1207" t="str">
        <f>IF(MID(WorkPlan[[#This Row],[Activity '#]],5,1)="1","OPP",IF(MID(WorkPlan[[#This Row],[Activity '#]],5,1)="2","OECA","OPP &amp; OECA"))</f>
        <v>OPP</v>
      </c>
      <c r="G63" s="1370" t="s">
        <v>879</v>
      </c>
      <c r="H63" s="1371">
        <f>VALUE(LEFT(WorkPlan[[#This Row],[Activity '#]],2))</f>
        <v>9</v>
      </c>
      <c r="I63" s="1372" t="s">
        <v>881</v>
      </c>
      <c r="J63" s="1373" t="s">
        <v>342</v>
      </c>
      <c r="K63" s="1134"/>
      <c r="L63" s="1364" t="str">
        <f>Start!$AG$23</f>
        <v/>
      </c>
      <c r="M63" s="1365"/>
      <c r="N63" s="1366"/>
      <c r="O63" s="1367"/>
      <c r="P63" s="1368"/>
      <c r="Q63" s="1369"/>
      <c r="R63" s="1369"/>
    </row>
    <row r="64" spans="1:18" ht="37.5" x14ac:dyDescent="0.25">
      <c r="A64" s="143" t="str">
        <f>Start!$U$13</f>
        <v/>
      </c>
      <c r="B64" s="135" t="str">
        <f>IF(Start!$AB$20=Start!$Z$15,Start!$AB$15,IF(Start!$AB$20=Start!$Z$16,Start!$AB$16, IF(Start!$AB$20=Start!$Z$17,Start!$AB$17, IF(Start!$AB$20=Start!$Z$18,Start!$AB$18,""))))</f>
        <v/>
      </c>
      <c r="C64" s="144" t="str">
        <f>IF(Start!$AB$20=Start!$Z$15,Start!$AE$15,IF(Start!$AB$20=Start!$Z$16,Start!$AE$16, IF(Start!$AB$20=Start!$Z$17,Start!$AE$17, IF(Start!$AB$20=Start!$Z$18,Start!$AE$18,""))))</f>
        <v/>
      </c>
      <c r="D64" s="144"/>
      <c r="E64" s="1206" t="s">
        <v>882</v>
      </c>
      <c r="F64" s="1207" t="str">
        <f>IF(MID(WorkPlan[[#This Row],[Activity '#]],5,1)="1","OPP",IF(MID(WorkPlan[[#This Row],[Activity '#]],5,1)="2","OECA","OPP &amp; OECA"))</f>
        <v>OPP</v>
      </c>
      <c r="G64" s="1208" t="s">
        <v>232</v>
      </c>
      <c r="H64" s="1209">
        <f>VALUE(LEFT(WorkPlan[[#This Row],[Activity '#]],2))</f>
        <v>10</v>
      </c>
      <c r="I64" s="1210" t="s">
        <v>883</v>
      </c>
      <c r="J64" s="1210" t="s">
        <v>342</v>
      </c>
      <c r="K64" s="1134"/>
      <c r="L64" s="997" t="str">
        <f>Start!$AG$23</f>
        <v/>
      </c>
      <c r="M64" s="998"/>
      <c r="N64" s="1077"/>
      <c r="O64" s="999" t="s">
        <v>280</v>
      </c>
      <c r="P64" s="1000"/>
      <c r="Q64" s="125"/>
      <c r="R64" s="125"/>
    </row>
    <row r="65" spans="1:18" ht="37.5" x14ac:dyDescent="0.25">
      <c r="A65" s="143" t="str">
        <f>Start!$U$13</f>
        <v/>
      </c>
      <c r="B65" s="135" t="str">
        <f>IF(Start!$AB$20=Start!$Z$15,Start!$AB$15,IF(Start!$AB$20=Start!$Z$16,Start!$AB$16, IF(Start!$AB$20=Start!$Z$17,Start!$AB$17, IF(Start!$AB$20=Start!$Z$18,Start!$AB$18,""))))</f>
        <v/>
      </c>
      <c r="C65" s="144" t="str">
        <f>IF(Start!$AB$20=Start!$Z$15,Start!$AE$15,IF(Start!$AB$20=Start!$Z$16,Start!$AE$16, IF(Start!$AB$20=Start!$Z$17,Start!$AE$17, IF(Start!$AB$20=Start!$Z$18,Start!$AE$18,""))))</f>
        <v/>
      </c>
      <c r="D65" s="144"/>
      <c r="E65" s="1206" t="s">
        <v>882</v>
      </c>
      <c r="F65" s="1207" t="str">
        <f>IF(MID(WorkPlan[[#This Row],[Activity '#]],5,1)="1","OPP",IF(MID(WorkPlan[[#This Row],[Activity '#]],5,1)="2","OECA","OPP &amp; OECA"))</f>
        <v>OPP</v>
      </c>
      <c r="G65" s="1208" t="s">
        <v>233</v>
      </c>
      <c r="H65" s="1209">
        <f>VALUE(LEFT(WorkPlan[[#This Row],[Activity '#]],2))</f>
        <v>10</v>
      </c>
      <c r="I65" s="1210" t="s">
        <v>884</v>
      </c>
      <c r="J65" s="1210" t="s">
        <v>342</v>
      </c>
      <c r="K65" s="1134"/>
      <c r="L65" s="997" t="str">
        <f>Start!$AG$23</f>
        <v/>
      </c>
      <c r="M65" s="998"/>
      <c r="N65" s="1077"/>
      <c r="O65" s="999" t="s">
        <v>280</v>
      </c>
      <c r="P65" s="1000"/>
      <c r="Q65" s="125"/>
      <c r="R65" s="125"/>
    </row>
    <row r="66" spans="1:18" ht="25" x14ac:dyDescent="0.25">
      <c r="A66" s="143" t="str">
        <f>Start!$U$13</f>
        <v/>
      </c>
      <c r="B66" s="135" t="str">
        <f>IF(Start!$AB$20=Start!$Z$15,Start!$AB$15,IF(Start!$AB$20=Start!$Z$16,Start!$AB$16, IF(Start!$AB$20=Start!$Z$17,Start!$AB$17, IF(Start!$AB$20=Start!$Z$18,Start!$AB$18,""))))</f>
        <v/>
      </c>
      <c r="C66" s="144" t="str">
        <f>IF(Start!$AB$20=Start!$Z$15,Start!$AE$15,IF(Start!$AB$20=Start!$Z$16,Start!$AE$16, IF(Start!$AB$20=Start!$Z$17,Start!$AE$17, IF(Start!$AB$20=Start!$Z$18,Start!$AE$18,""))))</f>
        <v/>
      </c>
      <c r="D66" s="144"/>
      <c r="E66" s="1206" t="s">
        <v>882</v>
      </c>
      <c r="F66" s="1207" t="s">
        <v>869</v>
      </c>
      <c r="G66" s="1208" t="s">
        <v>885</v>
      </c>
      <c r="H66" s="1209">
        <f>VALUE(LEFT(WorkPlan[[#This Row],[Activity '#]],2))</f>
        <v>10</v>
      </c>
      <c r="I66" s="1210" t="s">
        <v>887</v>
      </c>
      <c r="J66" s="1374" t="s">
        <v>342</v>
      </c>
      <c r="K66" s="1134"/>
      <c r="L66" s="896" t="str">
        <f>Start!$AG$23</f>
        <v/>
      </c>
      <c r="M66" s="897"/>
      <c r="N66" s="1077"/>
      <c r="O66" s="999"/>
      <c r="P66" s="1000"/>
      <c r="Q66" s="125"/>
      <c r="R66" s="125"/>
    </row>
    <row r="67" spans="1:18" ht="25" x14ac:dyDescent="0.25">
      <c r="A67" s="143" t="str">
        <f>Start!$U$13</f>
        <v/>
      </c>
      <c r="B67" s="135" t="str">
        <f>IF(Start!$AB$20=Start!$Z$15,Start!$AB$15,IF(Start!$AB$20=Start!$Z$16,Start!$AB$16, IF(Start!$AB$20=Start!$Z$17,Start!$AB$17, IF(Start!$AB$20=Start!$Z$18,Start!$AB$18,""))))</f>
        <v/>
      </c>
      <c r="C67" s="144" t="str">
        <f>IF(Start!$AB$20=Start!$Z$15,Start!$AE$15,IF(Start!$AB$20=Start!$Z$16,Start!$AE$16, IF(Start!$AB$20=Start!$Z$17,Start!$AE$17, IF(Start!$AB$20=Start!$Z$18,Start!$AE$18,""))))</f>
        <v/>
      </c>
      <c r="D67" s="144"/>
      <c r="E67" s="1206" t="s">
        <v>882</v>
      </c>
      <c r="F67" s="1207" t="s">
        <v>869</v>
      </c>
      <c r="G67" s="1208" t="s">
        <v>886</v>
      </c>
      <c r="H67" s="1209">
        <f>VALUE(LEFT(WorkPlan[[#This Row],[Activity '#]],2))</f>
        <v>10</v>
      </c>
      <c r="I67" s="1210" t="s">
        <v>888</v>
      </c>
      <c r="J67" s="1374" t="s">
        <v>342</v>
      </c>
      <c r="K67" s="1134"/>
      <c r="L67" s="896" t="str">
        <f>Start!$AG$23</f>
        <v/>
      </c>
      <c r="M67" s="897"/>
      <c r="N67" s="1077"/>
      <c r="O67" s="999"/>
      <c r="P67" s="1000"/>
      <c r="Q67" s="125"/>
      <c r="R67" s="125"/>
    </row>
    <row r="68" spans="1:18" ht="37.5" x14ac:dyDescent="0.25">
      <c r="A68" s="143" t="str">
        <f>Start!$U$13</f>
        <v/>
      </c>
      <c r="B68" s="135" t="str">
        <f>IF(Start!$AB$20=Start!$Z$15,Start!$AB$15,IF(Start!$AB$20=Start!$Z$16,Start!$AB$16, IF(Start!$AB$20=Start!$Z$17,Start!$AB$17, IF(Start!$AB$20=Start!$Z$18,Start!$AB$18,""))))</f>
        <v/>
      </c>
      <c r="C68" s="144" t="str">
        <f>IF(Start!$AB$20=Start!$Z$15,Start!$AE$15,IF(Start!$AB$20=Start!$Z$16,Start!$AE$16, IF(Start!$AB$20=Start!$Z$17,Start!$AE$17, IF(Start!$AB$20=Start!$Z$18,Start!$AE$18,""))))</f>
        <v/>
      </c>
      <c r="D68" s="144"/>
      <c r="E68" s="1206" t="str">
        <f>IF(WorkPlan[[#This Row],[Activity '#]]="","",LOOKUP(H:H,Outcomes!B:B,Outcomes!C:C))</f>
        <v>Spray Drift</v>
      </c>
      <c r="F68" s="1207" t="str">
        <f>IF(MID(WorkPlan[[#This Row],[Activity '#]],5,1)="1","OPP",IF(MID(WorkPlan[[#This Row],[Activity '#]],5,1)="2","OECA","OPP &amp; OECA"))</f>
        <v>OPP</v>
      </c>
      <c r="G68" s="1208" t="s">
        <v>234</v>
      </c>
      <c r="H68" s="1209">
        <f>VALUE(LEFT(WorkPlan[[#This Row],[Activity '#]],2))</f>
        <v>11</v>
      </c>
      <c r="I68" s="1210" t="s">
        <v>189</v>
      </c>
      <c r="J68" s="1210" t="s">
        <v>342</v>
      </c>
      <c r="K68" s="1134"/>
      <c r="L68" s="997" t="str">
        <f>Start!$AG$23</f>
        <v/>
      </c>
      <c r="M68" s="998"/>
      <c r="N68" s="1077"/>
      <c r="O68" s="999" t="s">
        <v>280</v>
      </c>
      <c r="P68" s="1000"/>
      <c r="Q68" s="125"/>
      <c r="R68" s="125"/>
    </row>
    <row r="69" spans="1:18" ht="50" x14ac:dyDescent="0.25">
      <c r="A69" s="143" t="str">
        <f>Start!$U$13</f>
        <v/>
      </c>
      <c r="B69" s="135" t="str">
        <f>IF(Start!$AB$20=Start!$Z$15,Start!$AB$15,IF(Start!$AB$20=Start!$Z$16,Start!$AB$16, IF(Start!$AB$20=Start!$Z$17,Start!$AB$17, IF(Start!$AB$20=Start!$Z$18,Start!$AB$18,""))))</f>
        <v/>
      </c>
      <c r="C69" s="144" t="str">
        <f>IF(Start!$AB$20=Start!$Z$15,Start!$AE$15,IF(Start!$AB$20=Start!$Z$16,Start!$AE$16, IF(Start!$AB$20=Start!$Z$17,Start!$AE$17, IF(Start!$AB$20=Start!$Z$18,Start!$AE$18,""))))</f>
        <v/>
      </c>
      <c r="D69" s="144"/>
      <c r="E69" s="1206" t="str">
        <f>IF(WorkPlan[[#This Row],[Activity '#]]="","",LOOKUP(H:H,Outcomes!B:B,Outcomes!C:C))</f>
        <v>Spray Drift</v>
      </c>
      <c r="F69" s="1207" t="str">
        <f>IF(MID(WorkPlan[[#This Row],[Activity '#]],5,1)="1","OPP",IF(MID(WorkPlan[[#This Row],[Activity '#]],5,1)="2","OECA","OPP &amp; OECA"))</f>
        <v>OPP</v>
      </c>
      <c r="G69" s="1208" t="s">
        <v>235</v>
      </c>
      <c r="H69" s="1209">
        <f>VALUE(LEFT(WorkPlan[[#This Row],[Activity '#]],2))</f>
        <v>11</v>
      </c>
      <c r="I69" s="1210" t="s">
        <v>762</v>
      </c>
      <c r="J69" s="1210" t="s">
        <v>342</v>
      </c>
      <c r="K69" s="1134"/>
      <c r="L69" s="997" t="str">
        <f>Start!$AG$23</f>
        <v/>
      </c>
      <c r="M69" s="998"/>
      <c r="N69" s="1077"/>
      <c r="O69" s="999" t="s">
        <v>280</v>
      </c>
      <c r="P69" s="1000"/>
      <c r="Q69" s="125"/>
      <c r="R69" s="125"/>
    </row>
    <row r="70" spans="1:18" ht="50" x14ac:dyDescent="0.25">
      <c r="A70" s="143" t="str">
        <f>Start!$U$13</f>
        <v/>
      </c>
      <c r="B70" s="135" t="str">
        <f>IF(Start!$AB$20=Start!$Z$15,Start!$AB$15,IF(Start!$AB$20=Start!$Z$16,Start!$AB$16, IF(Start!$AB$20=Start!$Z$17,Start!$AB$17, IF(Start!$AB$20=Start!$Z$18,Start!$AB$18,""))))</f>
        <v/>
      </c>
      <c r="C70" s="144" t="str">
        <f>IF(Start!$AB$20=Start!$Z$15,Start!$AE$15,IF(Start!$AB$20=Start!$Z$16,Start!$AE$16, IF(Start!$AB$20=Start!$Z$17,Start!$AE$17, IF(Start!$AB$20=Start!$Z$18,Start!$AE$18,""))))</f>
        <v/>
      </c>
      <c r="D70" s="144"/>
      <c r="E70" s="1206" t="str">
        <f>IF(WorkPlan[[#This Row],[Activity '#]]="","",LOOKUP(H:H,Outcomes!B:B,Outcomes!C:C))</f>
        <v>Spray Drift</v>
      </c>
      <c r="F70" s="1207" t="str">
        <f>IF(MID(WorkPlan[[#This Row],[Activity '#]],5,1)="1","OPP",IF(MID(WorkPlan[[#This Row],[Activity '#]],5,1)="2","OECA","OPP &amp; OECA"))</f>
        <v>OPP</v>
      </c>
      <c r="G70" s="1208" t="s">
        <v>527</v>
      </c>
      <c r="H70" s="1209">
        <f>VALUE(LEFT(WorkPlan[[#This Row],[Activity '#]],2))</f>
        <v>11</v>
      </c>
      <c r="I70" s="1210" t="s">
        <v>778</v>
      </c>
      <c r="J70" s="1210" t="s">
        <v>342</v>
      </c>
      <c r="K70" s="1134"/>
      <c r="L70" s="896" t="str">
        <f>Start!$AG$23</f>
        <v/>
      </c>
      <c r="M70" s="897"/>
      <c r="N70" s="1077"/>
      <c r="O70" s="999" t="s">
        <v>280</v>
      </c>
      <c r="P70" s="1000"/>
      <c r="Q70" s="125"/>
      <c r="R70" s="125"/>
    </row>
    <row r="71" spans="1:18" ht="25" x14ac:dyDescent="0.25">
      <c r="A71" s="143" t="str">
        <f>Start!$U$13</f>
        <v/>
      </c>
      <c r="B71" s="135" t="str">
        <f>IF(Start!$AB$20=Start!$Z$15,Start!$AB$15,IF(Start!$AB$20=Start!$Z$16,Start!$AB$16, IF(Start!$AB$20=Start!$Z$17,Start!$AB$17, IF(Start!$AB$20=Start!$Z$18,Start!$AB$18,""))))</f>
        <v/>
      </c>
      <c r="C71" s="144" t="str">
        <f>IF(Start!$AB$20=Start!$Z$15,Start!$AE$15,IF(Start!$AB$20=Start!$Z$16,Start!$AE$16, IF(Start!$AB$20=Start!$Z$17,Start!$AE$17, IF(Start!$AB$20=Start!$Z$18,Start!$AE$18,""))))</f>
        <v/>
      </c>
      <c r="D71" s="144"/>
      <c r="E71" s="1206" t="str">
        <f>IF(WorkPlan[[#This Row],[Activity '#]]="","",LOOKUP(H:H,Outcomes!B:B,Outcomes!C:C))</f>
        <v>Spray Drift</v>
      </c>
      <c r="F71" s="1207" t="str">
        <f>IF(MID(WorkPlan[[#This Row],[Activity '#]],5,1)="1","OPP",IF(MID(WorkPlan[[#This Row],[Activity '#]],5,1)="2","OECA","OPP &amp; OECA"))</f>
        <v>OECA</v>
      </c>
      <c r="G71" s="1208" t="s">
        <v>529</v>
      </c>
      <c r="H71" s="1209">
        <f>VALUE(LEFT(WorkPlan[[#This Row],[Activity '#]],2))</f>
        <v>11</v>
      </c>
      <c r="I71" s="1206" t="s">
        <v>528</v>
      </c>
      <c r="J71" s="1210" t="s">
        <v>342</v>
      </c>
      <c r="K71" s="1134"/>
      <c r="L71" s="997" t="str">
        <f>Start!$AG$23</f>
        <v/>
      </c>
      <c r="M71" s="998"/>
      <c r="N71" s="1077"/>
      <c r="O71" s="999" t="s">
        <v>280</v>
      </c>
      <c r="P71" s="1000"/>
      <c r="Q71" s="125"/>
      <c r="R71" s="125"/>
    </row>
    <row r="72" spans="1:18" ht="50" x14ac:dyDescent="0.25">
      <c r="A72" s="143" t="str">
        <f>Start!$U$13</f>
        <v/>
      </c>
      <c r="B72" s="135" t="str">
        <f>IF(Start!$AB$20=Start!$Z$15,Start!$AB$15,IF(Start!$AB$20=Start!$Z$16,Start!$AB$16, IF(Start!$AB$20=Start!$Z$17,Start!$AB$17, IF(Start!$AB$20=Start!$Z$18,Start!$AB$18,""))))</f>
        <v/>
      </c>
      <c r="C72" s="144" t="str">
        <f>IF(Start!$AB$20=Start!$Z$15,Start!$AE$15,IF(Start!$AB$20=Start!$Z$16,Start!$AE$16, IF(Start!$AB$20=Start!$Z$17,Start!$AE$17, IF(Start!$AB$20=Start!$Z$18,Start!$AE$18,""))))</f>
        <v/>
      </c>
      <c r="D72" s="144"/>
      <c r="E72" s="1206" t="str">
        <f>IF(WorkPlan[[#This Row],[Activity '#]]="","",LOOKUP(H:H,Outcomes!B:B,Outcomes!C:C))</f>
        <v>State and Tribal Coordination and Communication</v>
      </c>
      <c r="F72" s="1207" t="str">
        <f>IF(MID(WorkPlan[[#This Row],[Activity '#]],5,1)="1","OPP",IF(MID(WorkPlan[[#This Row],[Activity '#]],5,1)="2","OECA","OPP &amp; OECA"))</f>
        <v>OPP</v>
      </c>
      <c r="G72" s="1208" t="s">
        <v>824</v>
      </c>
      <c r="H72" s="1209">
        <f>VALUE(LEFT(WorkPlan[[#This Row],[Activity '#]],2))</f>
        <v>12</v>
      </c>
      <c r="I72" s="1206" t="s">
        <v>821</v>
      </c>
      <c r="J72" s="1210" t="s">
        <v>342</v>
      </c>
      <c r="K72" s="1134"/>
      <c r="L72" s="896" t="str">
        <f>Start!$AG$23</f>
        <v/>
      </c>
      <c r="M72" s="897"/>
      <c r="N72" s="1077"/>
      <c r="O72" s="999" t="s">
        <v>280</v>
      </c>
      <c r="P72" s="1000"/>
      <c r="Q72" s="125"/>
      <c r="R72" s="125"/>
    </row>
    <row r="73" spans="1:18" ht="50" x14ac:dyDescent="0.25">
      <c r="A73" s="143" t="str">
        <f>Start!$U$13</f>
        <v/>
      </c>
      <c r="B73" s="135" t="str">
        <f>IF(Start!$AB$20=Start!$Z$15,Start!$AB$15,IF(Start!$AB$20=Start!$Z$16,Start!$AB$16, IF(Start!$AB$20=Start!$Z$17,Start!$AB$17, IF(Start!$AB$20=Start!$Z$18,Start!$AB$18,""))))</f>
        <v/>
      </c>
      <c r="C73" s="144" t="str">
        <f>IF(Start!$AB$20=Start!$Z$15,Start!$AE$15,IF(Start!$AB$20=Start!$Z$16,Start!$AE$16, IF(Start!$AB$20=Start!$Z$17,Start!$AE$17, IF(Start!$AB$20=Start!$Z$18,Start!$AE$18,""))))</f>
        <v/>
      </c>
      <c r="D73" s="144"/>
      <c r="E73" s="1206" t="str">
        <f>IF(WorkPlan[[#This Row],[Activity '#]]="","",LOOKUP(H:H,Outcomes!B:B,Outcomes!C:C))</f>
        <v>State and Tribal Coordination and Communication</v>
      </c>
      <c r="F73" s="1207" t="str">
        <f>IF(MID(WorkPlan[[#This Row],[Activity '#]],5,1)="1","OPP",IF(MID(WorkPlan[[#This Row],[Activity '#]],5,1)="2","OECA","OPP &amp; OECA"))</f>
        <v>OPP</v>
      </c>
      <c r="G73" s="1208" t="s">
        <v>820</v>
      </c>
      <c r="H73" s="1209">
        <f>VALUE(LEFT(WorkPlan[[#This Row],[Activity '#]],2))</f>
        <v>12</v>
      </c>
      <c r="I73" s="1206" t="s">
        <v>766</v>
      </c>
      <c r="J73" s="1210" t="s">
        <v>342</v>
      </c>
      <c r="K73" s="1134"/>
      <c r="L73" s="997" t="str">
        <f>Start!$AG$23</f>
        <v/>
      </c>
      <c r="M73" s="998"/>
      <c r="N73" s="1077"/>
      <c r="O73" s="999" t="s">
        <v>280</v>
      </c>
      <c r="P73" s="1000"/>
      <c r="Q73" s="125"/>
      <c r="R73" s="125"/>
    </row>
    <row r="74" spans="1:18" ht="50" x14ac:dyDescent="0.25">
      <c r="A74" s="143" t="str">
        <f>Start!$U$13</f>
        <v/>
      </c>
      <c r="B74" s="135" t="str">
        <f>IF(Start!$AB$20=Start!$Z$15,Start!$AB$15,IF(Start!$AB$20=Start!$Z$16,Start!$AB$16, IF(Start!$AB$20=Start!$Z$17,Start!$AB$17, IF(Start!$AB$20=Start!$Z$18,Start!$AB$18,""))))</f>
        <v/>
      </c>
      <c r="C74" s="144" t="str">
        <f>IF(Start!$AB$20=Start!$Z$15,Start!$AE$15,IF(Start!$AB$20=Start!$Z$16,Start!$AE$16, IF(Start!$AB$20=Start!$Z$17,Start!$AE$17, IF(Start!$AB$20=Start!$Z$18,Start!$AE$18,""))))</f>
        <v/>
      </c>
      <c r="D74" s="144"/>
      <c r="E74" s="1206" t="str">
        <f>IF(WorkPlan[[#This Row],[Activity '#]]="","",LOOKUP(H:H,Outcomes!B:B,Outcomes!C:C))</f>
        <v>State and Tribal Coordination and Communication</v>
      </c>
      <c r="F74" s="1207" t="str">
        <f>IF(MID(WorkPlan[[#This Row],[Activity '#]],5,1)="1","OPP",IF(MID(WorkPlan[[#This Row],[Activity '#]],5,1)="2","OECA","OPP &amp; OECA"))</f>
        <v>OECA</v>
      </c>
      <c r="G74" s="1208" t="s">
        <v>264</v>
      </c>
      <c r="H74" s="1209">
        <f>VALUE(LEFT(WorkPlan[[#This Row],[Activity '#]],2))</f>
        <v>12</v>
      </c>
      <c r="I74" s="1206" t="s">
        <v>763</v>
      </c>
      <c r="J74" s="1210" t="s">
        <v>342</v>
      </c>
      <c r="K74" s="1134"/>
      <c r="L74" s="997" t="str">
        <f>Start!$AG$23</f>
        <v/>
      </c>
      <c r="M74" s="998"/>
      <c r="N74" s="1077"/>
      <c r="O74" s="999" t="s">
        <v>280</v>
      </c>
      <c r="P74" s="1000"/>
      <c r="Q74" s="125"/>
      <c r="R74" s="125"/>
    </row>
    <row r="75" spans="1:18" ht="50" x14ac:dyDescent="0.25">
      <c r="A75" s="143" t="str">
        <f>Start!$U$13</f>
        <v/>
      </c>
      <c r="B75" s="135" t="str">
        <f>IF(Start!$AB$20=Start!$Z$15,Start!$AB$15,IF(Start!$AB$20=Start!$Z$16,Start!$AB$16, IF(Start!$AB$20=Start!$Z$17,Start!$AB$17, IF(Start!$AB$20=Start!$Z$18,Start!$AB$18,""))))</f>
        <v/>
      </c>
      <c r="C75" s="144" t="str">
        <f>IF(Start!$AB$20=Start!$Z$15,Start!$AE$15,IF(Start!$AB$20=Start!$Z$16,Start!$AE$16, IF(Start!$AB$20=Start!$Z$17,Start!$AE$17, IF(Start!$AB$20=Start!$Z$18,Start!$AE$18,""))))</f>
        <v/>
      </c>
      <c r="D75" s="144"/>
      <c r="E75" s="1206" t="str">
        <f>IF(WorkPlan[[#This Row],[Activity '#]]="","",LOOKUP(H:H,Outcomes!B:B,Outcomes!C:C))</f>
        <v>State and Tribal Coordination and Communication</v>
      </c>
      <c r="F75" s="1207" t="str">
        <f>IF(MID(WorkPlan[[#This Row],[Activity '#]],5,1)="1","OPP",IF(MID(WorkPlan[[#This Row],[Activity '#]],5,1)="2","OECA","OPP &amp; OECA"))</f>
        <v>OECA</v>
      </c>
      <c r="G75" s="1208" t="s">
        <v>774</v>
      </c>
      <c r="H75" s="1209">
        <f>VALUE(LEFT(WorkPlan[[#This Row],[Activity '#]],2))</f>
        <v>12</v>
      </c>
      <c r="I75" s="1206" t="s">
        <v>764</v>
      </c>
      <c r="J75" s="1210" t="s">
        <v>342</v>
      </c>
      <c r="K75" s="1134"/>
      <c r="L75" s="997" t="str">
        <f>Start!$AG$23</f>
        <v/>
      </c>
      <c r="M75" s="998"/>
      <c r="N75" s="1077"/>
      <c r="O75" s="999" t="s">
        <v>280</v>
      </c>
      <c r="P75" s="1000"/>
      <c r="Q75" s="125"/>
      <c r="R75" s="125"/>
    </row>
    <row r="76" spans="1:18" ht="50" x14ac:dyDescent="0.25">
      <c r="A76" s="143" t="str">
        <f>Start!$U$13</f>
        <v/>
      </c>
      <c r="B76" s="135" t="str">
        <f>IF(Start!$AB$20=Start!$Z$15,Start!$AB$15,IF(Start!$AB$20=Start!$Z$16,Start!$AB$16, IF(Start!$AB$20=Start!$Z$17,Start!$AB$17, IF(Start!$AB$20=Start!$Z$18,Start!$AB$18,""))))</f>
        <v/>
      </c>
      <c r="C76" s="144" t="str">
        <f>IF(Start!$AB$20=Start!$Z$15,Start!$AE$15,IF(Start!$AB$20=Start!$Z$16,Start!$AE$16, IF(Start!$AB$20=Start!$Z$17,Start!$AE$17, IF(Start!$AB$20=Start!$Z$18,Start!$AE$18,""))))</f>
        <v/>
      </c>
      <c r="D76" s="144"/>
      <c r="E76" s="1206" t="str">
        <f>IF(WorkPlan[[#This Row],[Activity '#]]="","",LOOKUP(H:H,Outcomes!B:B,Outcomes!C:C))</f>
        <v>State and Tribal Coordination and Communication</v>
      </c>
      <c r="F76" s="1207" t="str">
        <f>IF(MID(WorkPlan[[#This Row],[Activity '#]],5,1)="1","OPP",IF(MID(WorkPlan[[#This Row],[Activity '#]],5,1)="2","OECA","OPP &amp; OECA"))</f>
        <v>OECA</v>
      </c>
      <c r="G76" s="1208" t="s">
        <v>775</v>
      </c>
      <c r="H76" s="1209">
        <f>VALUE(LEFT(WorkPlan[[#This Row],[Activity '#]],2))</f>
        <v>12</v>
      </c>
      <c r="I76" s="1206" t="s">
        <v>765</v>
      </c>
      <c r="J76" s="1210" t="s">
        <v>342</v>
      </c>
      <c r="K76" s="1134"/>
      <c r="L76" s="997" t="str">
        <f>Start!$AG$23</f>
        <v/>
      </c>
      <c r="M76" s="998"/>
      <c r="N76" s="1077"/>
      <c r="O76" s="999" t="s">
        <v>280</v>
      </c>
      <c r="P76" s="1000"/>
      <c r="Q76" s="125"/>
      <c r="R76" s="125"/>
    </row>
    <row r="77" spans="1:18" ht="50" x14ac:dyDescent="0.25">
      <c r="A77" s="143" t="str">
        <f>Start!$U$13</f>
        <v/>
      </c>
      <c r="B77" s="135" t="str">
        <f>IF(Start!$AB$20=Start!$Z$15,Start!$AB$15,IF(Start!$AB$20=Start!$Z$16,Start!$AB$16, IF(Start!$AB$20=Start!$Z$17,Start!$AB$17, IF(Start!$AB$20=Start!$Z$18,Start!$AB$18,""))))</f>
        <v/>
      </c>
      <c r="C77" s="144" t="str">
        <f>IF(Start!$AB$20=Start!$Z$15,Start!$AE$15,IF(Start!$AB$20=Start!$Z$16,Start!$AE$16, IF(Start!$AB$20=Start!$Z$17,Start!$AE$17, IF(Start!$AB$20=Start!$Z$18,Start!$AE$18,""))))</f>
        <v/>
      </c>
      <c r="D77" s="144"/>
      <c r="E77" s="1206" t="str">
        <f>IF(WorkPlan[[#This Row],[Activity '#]]="","",LOOKUP(H:H,Outcomes!B:B,Outcomes!C:C))</f>
        <v>State and Tribal Coordination and Communication</v>
      </c>
      <c r="F77" s="1207" t="str">
        <f>IF(MID(WorkPlan[[#This Row],[Activity '#]],5,1)="1","OPP",IF(MID(WorkPlan[[#This Row],[Activity '#]],5,1)="2","OECA","OPP &amp; OECA"))</f>
        <v>OECA</v>
      </c>
      <c r="G77" s="1208" t="s">
        <v>776</v>
      </c>
      <c r="H77" s="1209">
        <f>VALUE(LEFT(WorkPlan[[#This Row],[Activity '#]],2))</f>
        <v>12</v>
      </c>
      <c r="I77" s="1206" t="s">
        <v>190</v>
      </c>
      <c r="J77" s="1210" t="s">
        <v>342</v>
      </c>
      <c r="K77" s="1134"/>
      <c r="L77" s="997" t="str">
        <f>Start!$AG$23</f>
        <v/>
      </c>
      <c r="M77" s="998"/>
      <c r="N77" s="1077"/>
      <c r="O77" s="999" t="s">
        <v>280</v>
      </c>
      <c r="P77" s="1000"/>
      <c r="Q77" s="125"/>
      <c r="R77" s="125"/>
    </row>
    <row r="78" spans="1:18" ht="50" x14ac:dyDescent="0.25">
      <c r="A78" s="143" t="str">
        <f>Start!$U$13</f>
        <v/>
      </c>
      <c r="B78" s="135" t="str">
        <f>IF(Start!$AB$20=Start!$Z$15,Start!$AB$15,IF(Start!$AB$20=Start!$Z$16,Start!$AB$16, IF(Start!$AB$20=Start!$Z$17,Start!$AB$17, IF(Start!$AB$20=Start!$Z$18,Start!$AB$18,""))))</f>
        <v/>
      </c>
      <c r="C78" s="144" t="str">
        <f>IF(Start!$AB$20=Start!$Z$15,Start!$AE$15,IF(Start!$AB$20=Start!$Z$16,Start!$AE$16, IF(Start!$AB$20=Start!$Z$17,Start!$AE$17, IF(Start!$AB$20=Start!$Z$18,Start!$AE$18,""))))</f>
        <v/>
      </c>
      <c r="D78" s="144"/>
      <c r="E78" s="1206" t="str">
        <f>IF(WorkPlan[[#This Row],[Activity '#]]="","",LOOKUP(H:H,Outcomes!B:B,Outcomes!C:C))</f>
        <v>State and Tribal Coordination and Communication</v>
      </c>
      <c r="F78" s="1206" t="str">
        <f>IF(MID(WorkPlan[[#This Row],[Activity '#]],5,1)="1","OPP",IF(MID(WorkPlan[[#This Row],[Activity '#]],5,1)="2","OECA","OPP &amp; OECA"))</f>
        <v>OECA</v>
      </c>
      <c r="G78" s="1208" t="s">
        <v>777</v>
      </c>
      <c r="H78" s="1206">
        <f>VALUE(LEFT(WorkPlan[[#This Row],[Activity '#]],2))</f>
        <v>12</v>
      </c>
      <c r="I78" s="1206" t="s">
        <v>767</v>
      </c>
      <c r="J78" s="1210" t="s">
        <v>342</v>
      </c>
      <c r="K78" s="1134"/>
      <c r="L78" s="896" t="str">
        <f>Start!$AG$23</f>
        <v/>
      </c>
      <c r="M78" s="897"/>
      <c r="N78" s="1077"/>
      <c r="O78" s="999" t="s">
        <v>280</v>
      </c>
      <c r="P78" s="1000"/>
      <c r="Q78" s="125"/>
      <c r="R78" s="125"/>
    </row>
    <row r="79" spans="1:18" ht="37.5" x14ac:dyDescent="0.25">
      <c r="A79" s="143" t="str">
        <f>Start!$U$13</f>
        <v/>
      </c>
      <c r="B79" s="135" t="str">
        <f>IF(Start!$AB$20=Start!$Z$15,Start!$AB$15,IF(Start!$AB$20=Start!$Z$16,Start!$AB$16, IF(Start!$AB$20=Start!$Z$17,Start!$AB$17, IF(Start!$AB$20=Start!$Z$18,Start!$AB$18,""))))</f>
        <v/>
      </c>
      <c r="C79" s="144" t="str">
        <f>IF(Start!$AB$20=Start!$Z$15,Start!$AE$15,IF(Start!$AB$20=Start!$Z$16,Start!$AE$16, IF(Start!$AB$20=Start!$Z$17,Start!$AE$17, IF(Start!$AB$20=Start!$Z$18,Start!$AE$18,""))))</f>
        <v/>
      </c>
      <c r="D79" s="144"/>
      <c r="E79" s="1206" t="str">
        <f>IF(WorkPlan[[#This Row],[Activity '#]]="","",LOOKUP(H:H,Outcomes!B:B,Outcomes!C:C))</f>
        <v>Emerging Public Health Pesticide Issues</v>
      </c>
      <c r="F79" s="1207" t="str">
        <f>IF(MID(WorkPlan[[#This Row],[Activity '#]],5,1)="1","OPP",IF(MID(WorkPlan[[#This Row],[Activity '#]],5,1)="2","OECA","OPP &amp; OECA"))</f>
        <v>OPP</v>
      </c>
      <c r="G79" s="1208" t="s">
        <v>780</v>
      </c>
      <c r="H79" s="140">
        <f>VALUE(LEFT(WorkPlan[[#This Row],[Activity '#]],2))</f>
        <v>21</v>
      </c>
      <c r="I79" s="1206" t="s">
        <v>768</v>
      </c>
      <c r="J79" s="1210" t="s">
        <v>342</v>
      </c>
      <c r="K79" s="1134"/>
      <c r="L79" s="896" t="str">
        <f>Start!$AG$23</f>
        <v/>
      </c>
      <c r="M79" s="897"/>
      <c r="N79" s="1077"/>
      <c r="O79" s="999" t="s">
        <v>280</v>
      </c>
      <c r="P79" s="1000"/>
      <c r="Q79" s="125"/>
      <c r="R79" s="125"/>
    </row>
    <row r="80" spans="1:18" ht="37.5" x14ac:dyDescent="0.25">
      <c r="A80" s="143" t="str">
        <f>Start!$U$13</f>
        <v/>
      </c>
      <c r="B80" s="135" t="str">
        <f>IF(Start!$AB$20=Start!$Z$15,Start!$AB$15,IF(Start!$AB$20=Start!$Z$16,Start!$AB$16, IF(Start!$AB$20=Start!$Z$17,Start!$AB$17, IF(Start!$AB$20=Start!$Z$18,Start!$AB$18,""))))</f>
        <v/>
      </c>
      <c r="C80" s="144" t="str">
        <f>IF(Start!$AB$20=Start!$Z$15,Start!$AE$15,IF(Start!$AB$20=Start!$Z$16,Start!$AE$16, IF(Start!$AB$20=Start!$Z$17,Start!$AE$17, IF(Start!$AB$20=Start!$Z$18,Start!$AE$18,""))))</f>
        <v/>
      </c>
      <c r="D80" s="144"/>
      <c r="E80" s="1206" t="str">
        <f>IF(WorkPlan[[#This Row],[Activity '#]]="","",LOOKUP(H:H,Outcomes!B:B,Outcomes!C:C))</f>
        <v>Emerging Public Health Pesticide Issues</v>
      </c>
      <c r="F80" s="1207" t="str">
        <f>IF(MID(WorkPlan[[#This Row],[Activity '#]],5,1)="1","OPP",IF(MID(WorkPlan[[#This Row],[Activity '#]],5,1)="2","OECA","OPP &amp; OECA"))</f>
        <v>OPP</v>
      </c>
      <c r="G80" s="1208" t="s">
        <v>781</v>
      </c>
      <c r="H80" s="140">
        <f>VALUE(LEFT(WorkPlan[[#This Row],[Activity '#]],2))</f>
        <v>21</v>
      </c>
      <c r="I80" s="1206" t="s">
        <v>889</v>
      </c>
      <c r="J80" s="1210" t="s">
        <v>342</v>
      </c>
      <c r="K80" s="1134"/>
      <c r="L80" s="896" t="str">
        <f>Start!$AG$23</f>
        <v/>
      </c>
      <c r="M80" s="897"/>
      <c r="N80" s="1077"/>
      <c r="O80" s="999" t="s">
        <v>280</v>
      </c>
      <c r="P80" s="1000"/>
      <c r="Q80" s="125"/>
      <c r="R80" s="125"/>
    </row>
    <row r="81" spans="1:18" ht="50" x14ac:dyDescent="0.25">
      <c r="A81" s="143" t="str">
        <f>Start!$U$13</f>
        <v/>
      </c>
      <c r="B81" s="135" t="str">
        <f>IF(Start!$AB$20=Start!$Z$15,Start!$AB$15,IF(Start!$AB$20=Start!$Z$16,Start!$AB$16, IF(Start!$AB$20=Start!$Z$17,Start!$AB$17, IF(Start!$AB$20=Start!$Z$18,Start!$AB$18,""))))</f>
        <v/>
      </c>
      <c r="C81" s="144" t="str">
        <f>IF(Start!$AB$20=Start!$Z$15,Start!$AE$15,IF(Start!$AB$20=Start!$Z$16,Start!$AE$16, IF(Start!$AB$20=Start!$Z$17,Start!$AE$17, IF(Start!$AB$20=Start!$Z$18,Start!$AE$18,""))))</f>
        <v/>
      </c>
      <c r="D81" s="144"/>
      <c r="E81" s="1206" t="str">
        <f>IF(WorkPlan[[#This Row],[Activity '#]]="","",LOOKUP(H:H,Outcomes!B:B,Outcomes!C:C))</f>
        <v>Emerging Public Health Pesticide Issues</v>
      </c>
      <c r="F81" s="1207" t="str">
        <f>IF(MID(WorkPlan[[#This Row],[Activity '#]],5,1)="1","OPP",IF(MID(WorkPlan[[#This Row],[Activity '#]],5,1)="2","OECA","OPP &amp; OECA"))</f>
        <v>OPP</v>
      </c>
      <c r="G81" s="1208" t="s">
        <v>782</v>
      </c>
      <c r="H81" s="140">
        <f>VALUE(LEFT(WorkPlan[[#This Row],[Activity '#]],2))</f>
        <v>21</v>
      </c>
      <c r="I81" s="1206" t="s">
        <v>771</v>
      </c>
      <c r="J81" s="1210" t="s">
        <v>342</v>
      </c>
      <c r="K81" s="1134"/>
      <c r="L81" s="896" t="str">
        <f>Start!$AG$23</f>
        <v/>
      </c>
      <c r="M81" s="897"/>
      <c r="N81" s="1077"/>
      <c r="O81" s="999" t="s">
        <v>280</v>
      </c>
      <c r="P81" s="1000"/>
      <c r="Q81" s="125"/>
      <c r="R81" s="125"/>
    </row>
    <row r="82" spans="1:18" ht="37.5" x14ac:dyDescent="0.25">
      <c r="A82" s="143" t="str">
        <f>Start!$U$13</f>
        <v/>
      </c>
      <c r="B82" s="135" t="str">
        <f>IF(Start!$AB$20=Start!$Z$15,Start!$AB$15,IF(Start!$AB$20=Start!$Z$16,Start!$AB$16, IF(Start!$AB$20=Start!$Z$17,Start!$AB$17, IF(Start!$AB$20=Start!$Z$18,Start!$AB$18,""))))</f>
        <v/>
      </c>
      <c r="C82" s="144" t="str">
        <f>IF(Start!$AB$20=Start!$Z$15,Start!$AE$15,IF(Start!$AB$20=Start!$Z$16,Start!$AE$16, IF(Start!$AB$20=Start!$Z$17,Start!$AE$17, IF(Start!$AB$20=Start!$Z$18,Start!$AE$18,""))))</f>
        <v/>
      </c>
      <c r="D82" s="144"/>
      <c r="E82" s="1206" t="str">
        <f>IF(WorkPlan[[#This Row],[Activity '#]]="","",LOOKUP(H:H,Outcomes!B:B,Outcomes!C:C))</f>
        <v>Emerging Public Health Pesticide Issues</v>
      </c>
      <c r="F82" s="1207" t="str">
        <f>IF(MID(WorkPlan[[#This Row],[Activity '#]],5,1)="1","OPP",IF(MID(WorkPlan[[#This Row],[Activity '#]],5,1)="2","OECA","OPP &amp; OECA"))</f>
        <v>OPP</v>
      </c>
      <c r="G82" s="1208" t="s">
        <v>783</v>
      </c>
      <c r="H82" s="140">
        <f>VALUE(LEFT(WorkPlan[[#This Row],[Activity '#]],2))</f>
        <v>21</v>
      </c>
      <c r="I82" s="1206" t="s">
        <v>830</v>
      </c>
      <c r="J82" s="1210" t="s">
        <v>342</v>
      </c>
      <c r="K82" s="1134"/>
      <c r="L82" s="896" t="str">
        <f>Start!$AG$23</f>
        <v/>
      </c>
      <c r="M82" s="897"/>
      <c r="N82" s="1077"/>
      <c r="O82" s="999" t="s">
        <v>280</v>
      </c>
      <c r="P82" s="1000"/>
      <c r="Q82" s="125"/>
      <c r="R82" s="125"/>
    </row>
    <row r="83" spans="1:18" ht="37.5" x14ac:dyDescent="0.25">
      <c r="A83" s="143" t="str">
        <f>Start!$U$13</f>
        <v/>
      </c>
      <c r="B83" s="135" t="str">
        <f>IF(Start!$AB$20=Start!$Z$15,Start!$AB$15,IF(Start!$AB$20=Start!$Z$16,Start!$AB$16, IF(Start!$AB$20=Start!$Z$17,Start!$AB$17, IF(Start!$AB$20=Start!$Z$18,Start!$AB$18,""))))</f>
        <v/>
      </c>
      <c r="C83" s="144" t="str">
        <f>IF(Start!$AB$20=Start!$Z$15,Start!$AE$15,IF(Start!$AB$20=Start!$Z$16,Start!$AE$16, IF(Start!$AB$20=Start!$Z$17,Start!$AE$17, IF(Start!$AB$20=Start!$Z$18,Start!$AE$18,""))))</f>
        <v/>
      </c>
      <c r="D83" s="144"/>
      <c r="E83" s="1206" t="str">
        <f>IF(WorkPlan[[#This Row],[Activity '#]]="","",LOOKUP(H:H,Outcomes!B:B,Outcomes!C:C))</f>
        <v>Emerging Public Health Pesticide Issues</v>
      </c>
      <c r="F83" s="1207" t="str">
        <f>IF(MID(WorkPlan[[#This Row],[Activity '#]],5,1)="1","OPP",IF(MID(WorkPlan[[#This Row],[Activity '#]],5,1)="2","OECA","OPP &amp; OECA"))</f>
        <v>OECA</v>
      </c>
      <c r="G83" s="1208" t="s">
        <v>784</v>
      </c>
      <c r="H83" s="140">
        <f>VALUE(LEFT(WorkPlan[[#This Row],[Activity '#]],2))</f>
        <v>21</v>
      </c>
      <c r="I83" s="1206" t="s">
        <v>770</v>
      </c>
      <c r="J83" s="1210" t="s">
        <v>342</v>
      </c>
      <c r="K83" s="1134"/>
      <c r="L83" s="896" t="str">
        <f>Start!$AG$23</f>
        <v/>
      </c>
      <c r="M83" s="897"/>
      <c r="N83" s="1077"/>
      <c r="O83" s="999" t="s">
        <v>280</v>
      </c>
      <c r="P83" s="1000"/>
      <c r="Q83" s="125"/>
      <c r="R83" s="125"/>
    </row>
    <row r="84" spans="1:18" ht="25" x14ac:dyDescent="0.25">
      <c r="A84" s="145" t="str">
        <f>Start!$U$13</f>
        <v/>
      </c>
      <c r="B84" s="135" t="str">
        <f>IF(Start!$AB$20=Start!$Z$15,Start!$AB$15,IF(Start!$AB$20=Start!$Z$16,Start!$AB$16, IF(Start!$AB$20=Start!$Z$17,Start!$AB$17, IF(Start!$AB$20=Start!$Z$18,Start!$AB$18,""))))</f>
        <v/>
      </c>
      <c r="C84" s="135" t="str">
        <f>IF(Start!$AB$20=Start!$Z$15,Start!$AE$15,IF(Start!$AB$20=Start!$Z$16,Start!$AE$16, IF(Start!$AB$20=Start!$Z$17,Start!$AE$17, IF(Start!$AB$20=Start!$Z$18,Start!$AE$18,""))))</f>
        <v/>
      </c>
      <c r="D84" s="135"/>
      <c r="E84" s="1212" t="str">
        <f>IF(WorkPlan[[#This Row],[Activity '#]]="","",LOOKUP(H:H,Outcomes!B:B,Outcomes!C:C))</f>
        <v xml:space="preserve">Supplemental/ Special Project </v>
      </c>
      <c r="F84" s="1213" t="str">
        <f>IF(MID(WorkPlan[[#This Row],[Activity '#]],5,1)="1","OPP",IF(MID(WorkPlan[[#This Row],[Activity '#]],5,1)="2","OECA","OPP &amp; OECA"))</f>
        <v>OPP</v>
      </c>
      <c r="G84" s="1214" t="s">
        <v>532</v>
      </c>
      <c r="H84" s="1204">
        <f>VALUE(LEFT(WorkPlan[[#This Row],[Activity '#]],2))</f>
        <v>17</v>
      </c>
      <c r="I84" s="1215" t="s">
        <v>287</v>
      </c>
      <c r="J84" s="1201" t="s">
        <v>255</v>
      </c>
      <c r="K84" s="1134"/>
      <c r="L84" s="997" t="str">
        <f>Start!$AG$23</f>
        <v/>
      </c>
      <c r="M84" s="998"/>
      <c r="N84" s="1078"/>
      <c r="O84" s="999" t="s">
        <v>280</v>
      </c>
      <c r="P84" s="1001"/>
      <c r="Q84" s="126"/>
      <c r="R84" s="126"/>
    </row>
    <row r="85" spans="1:18" ht="25" x14ac:dyDescent="0.25">
      <c r="A85" s="1008" t="str">
        <f>Start!$U$13</f>
        <v/>
      </c>
      <c r="B85" s="1009" t="str">
        <f>IF(Start!$AB$20=Start!$Z$15,Start!$AB$15,IF(Start!$AB$20=Start!$Z$16,Start!$AB$16, IF(Start!$AB$20=Start!$Z$17,Start!$AB$17, IF(Start!$AB$20=Start!$Z$18,Start!$AB$18,""))))</f>
        <v/>
      </c>
      <c r="C85" s="1009" t="str">
        <f>IF(Start!$AB$20=Start!$Z$15,Start!$AE$15,IF(Start!$AB$20=Start!$Z$16,Start!$AE$16, IF(Start!$AB$20=Start!$Z$17,Start!$AE$17, IF(Start!$AB$20=Start!$Z$18,Start!$AE$18,""))))</f>
        <v/>
      </c>
      <c r="D85" s="1009"/>
      <c r="E85" s="1216" t="str">
        <f>IF(WorkPlan[[#This Row],[Activity '#]]="","",LOOKUP(H:H,Outcomes!B:B,Outcomes!C:C))</f>
        <v xml:space="preserve">Supplemental/ Special Project </v>
      </c>
      <c r="F85" s="1217" t="str">
        <f>IF(MID(WorkPlan[[#This Row],[Activity '#]],5,1)="1","OPP",IF(MID(WorkPlan[[#This Row],[Activity '#]],5,1)="2","OECA","OPP &amp; OECA"))</f>
        <v>OECA</v>
      </c>
      <c r="G85" s="1214" t="s">
        <v>549</v>
      </c>
      <c r="H85" s="1218">
        <f>VALUE(LEFT(WorkPlan[[#This Row],[Activity '#]],2))</f>
        <v>17</v>
      </c>
      <c r="I85" s="1205" t="s">
        <v>288</v>
      </c>
      <c r="J85" s="1201" t="s">
        <v>255</v>
      </c>
      <c r="K85" s="1134"/>
      <c r="L85" s="1011" t="str">
        <f>Start!$AG$23</f>
        <v/>
      </c>
      <c r="M85" s="1010"/>
      <c r="N85" s="1078"/>
      <c r="O85" s="1012" t="s">
        <v>280</v>
      </c>
      <c r="P85" s="1013"/>
      <c r="Q85" s="1014"/>
      <c r="R85" s="1014"/>
    </row>
    <row r="86" spans="1:18" ht="37.5" x14ac:dyDescent="0.25">
      <c r="A86" s="145" t="str">
        <f>Start!$U$13</f>
        <v/>
      </c>
      <c r="B86" s="135" t="str">
        <f>IF(Start!$AB$20=Start!$Z$15,Start!$AB$15,IF(Start!$AB$20=Start!$Z$16,Start!$AB$16, IF(Start!$AB$20=Start!$Z$17,Start!$AB$17, IF(Start!$AB$20=Start!$Z$18,Start!$AB$18,""))))</f>
        <v/>
      </c>
      <c r="C86" s="135" t="str">
        <f>IF(Start!$AB$20=Start!$Z$15,Start!$AE$15,IF(Start!$AB$20=Start!$Z$16,Start!$AE$16, IF(Start!$AB$20=Start!$Z$17,Start!$AE$17, IF(Start!$AB$20=Start!$Z$18,Start!$AE$18,""))))</f>
        <v/>
      </c>
      <c r="D86" s="135"/>
      <c r="E86" s="1212" t="str">
        <f>IF(WorkPlan[[#This Row],[Activity '#]]="","",LOOKUP(H:H,Outcomes!B:B,Outcomes!C:C))</f>
        <v>Regional Guidance Activity</v>
      </c>
      <c r="F86" s="1213" t="str">
        <f>IF(MID(WorkPlan[[#This Row],[Activity '#]],5,1)="1","OPP",IF(MID(WorkPlan[[#This Row],[Activity '#]],5,1)="2","OECA","OPP &amp; OECA"))</f>
        <v>OPP</v>
      </c>
      <c r="G86" s="1214" t="s">
        <v>547</v>
      </c>
      <c r="H86" s="1204">
        <f>VALUE(LEFT(WorkPlan[[#This Row],[Activity '#]],2))</f>
        <v>18</v>
      </c>
      <c r="I86" s="1215" t="s">
        <v>731</v>
      </c>
      <c r="J86" s="1201" t="s">
        <v>255</v>
      </c>
      <c r="K86" s="1134"/>
      <c r="L86" s="997" t="str">
        <f>Start!$AG$23</f>
        <v/>
      </c>
      <c r="M86" s="998"/>
      <c r="N86" s="1078"/>
      <c r="O86" s="999" t="s">
        <v>280</v>
      </c>
      <c r="P86" s="1001"/>
      <c r="Q86" s="126"/>
      <c r="R86" s="126"/>
    </row>
    <row r="87" spans="1:18" ht="37.5" x14ac:dyDescent="0.25">
      <c r="A87" s="145" t="str">
        <f>Start!$U$13</f>
        <v/>
      </c>
      <c r="B87" s="135" t="str">
        <f>IF(Start!$AB$20=Start!$Z$15,Start!$AB$15,IF(Start!$AB$20=Start!$Z$16,Start!$AB$16, IF(Start!$AB$20=Start!$Z$17,Start!$AB$17, IF(Start!$AB$20=Start!$Z$18,Start!$AB$18,""))))</f>
        <v/>
      </c>
      <c r="C87" s="135" t="str">
        <f>IF(Start!$AB$20=Start!$Z$15,Start!$AE$15,IF(Start!$AB$20=Start!$Z$16,Start!$AE$16, IF(Start!$AB$20=Start!$Z$17,Start!$AE$17, IF(Start!$AB$20=Start!$Z$18,Start!$AE$18,""))))</f>
        <v/>
      </c>
      <c r="D87" s="135"/>
      <c r="E87" s="1212" t="str">
        <f>IF(WorkPlan[[#This Row],[Activity '#]]="","",LOOKUP(H:H,Outcomes!B:B,Outcomes!C:C))</f>
        <v>Regional Guidance Activity</v>
      </c>
      <c r="F87" s="1213" t="str">
        <f>IF(MID(WorkPlan[[#This Row],[Activity '#]],5,1)="1","OPP",IF(MID(WorkPlan[[#This Row],[Activity '#]],5,1)="2","OECA","OPP &amp; OECA"))</f>
        <v>OECA</v>
      </c>
      <c r="G87" s="1214" t="s">
        <v>286</v>
      </c>
      <c r="H87" s="1204">
        <f>VALUE(LEFT(WorkPlan[[#This Row],[Activity '#]],2))</f>
        <v>18</v>
      </c>
      <c r="I87" s="1215" t="s">
        <v>548</v>
      </c>
      <c r="J87" s="1201" t="s">
        <v>255</v>
      </c>
      <c r="K87" s="1134"/>
      <c r="L87" s="997" t="str">
        <f>Start!$AG$23</f>
        <v/>
      </c>
      <c r="M87" s="998"/>
      <c r="N87" s="1078"/>
      <c r="O87" s="999" t="s">
        <v>280</v>
      </c>
      <c r="P87" s="1001"/>
      <c r="Q87" s="126"/>
      <c r="R87" s="126"/>
    </row>
    <row r="88" spans="1:18" ht="25" x14ac:dyDescent="0.25">
      <c r="A88" s="143" t="str">
        <f>Start!$U$13</f>
        <v/>
      </c>
      <c r="B88" s="135" t="str">
        <f>IF(Start!$AB$20=Start!$Z$15,Start!$AB$15,IF(Start!$AB$20=Start!$Z$16,Start!$AB$16, IF(Start!$AB$20=Start!$Z$17,Start!$AB$17, IF(Start!$AB$20=Start!$Z$18,Start!$AB$18,""))))</f>
        <v/>
      </c>
      <c r="C88" s="144" t="str">
        <f>IF(Start!$AB$20=Start!$Z$15,Start!$AE$15,IF(Start!$AB$20=Start!$Z$16,Start!$AE$16, IF(Start!$AB$20=Start!$Z$17,Start!$AE$17, IF(Start!$AB$20=Start!$Z$18,Start!$AE$18,""))))</f>
        <v/>
      </c>
      <c r="D88" s="144"/>
      <c r="E88" s="1196" t="str">
        <f>IF(WorkPlan[[#This Row],[Activity '#]]="","",LOOKUP(H:H,Outcomes!B:B,Outcomes!C:C))</f>
        <v>Basic Pesticide Program</v>
      </c>
      <c r="F88" s="1197" t="str">
        <f>IF(MID(WorkPlan[[#This Row],[Activity '#]],5,1)="1","OPP",IF(MID(WorkPlan[[#This Row],[Activity '#]],5,1)="2","OECA","OPP &amp; OECA"))</f>
        <v>OECA</v>
      </c>
      <c r="G88" s="1198" t="s">
        <v>201</v>
      </c>
      <c r="H88" s="140">
        <f>VALUE(LEFT(WorkPlan[[#This Row],[Activity '#]],2))</f>
        <v>1</v>
      </c>
      <c r="I88" s="1200" t="s">
        <v>489</v>
      </c>
      <c r="J88" s="1200" t="s">
        <v>823</v>
      </c>
      <c r="K88" s="1134"/>
      <c r="L88" s="997" t="str">
        <f>Start!$AG$23</f>
        <v/>
      </c>
      <c r="M88" s="998"/>
      <c r="N88" s="1077"/>
      <c r="O88" s="999" t="s">
        <v>280</v>
      </c>
      <c r="P88" s="1000"/>
      <c r="Q88" s="125"/>
      <c r="R88" s="125"/>
    </row>
    <row r="89" spans="1:18" ht="50" x14ac:dyDescent="0.25">
      <c r="A89" s="143" t="str">
        <f>Start!$U$13</f>
        <v/>
      </c>
      <c r="B89" s="135" t="str">
        <f>IF(Start!$AB$20=Start!$Z$15,Start!$AB$15,IF(Start!$AB$20=Start!$Z$16,Start!$AB$16, IF(Start!$AB$20=Start!$Z$17,Start!$AB$17, IF(Start!$AB$20=Start!$Z$18,Start!$AB$18,""))))</f>
        <v/>
      </c>
      <c r="C89" s="144" t="str">
        <f>IF(Start!$AB$20=Start!$Z$15,Start!$AE$15,IF(Start!$AB$20=Start!$Z$16,Start!$AE$16, IF(Start!$AB$20=Start!$Z$17,Start!$AE$17, IF(Start!$AB$20=Start!$Z$18,Start!$AE$18,""))))</f>
        <v/>
      </c>
      <c r="D89" s="144"/>
      <c r="E89" s="1196" t="str">
        <f>IF(WorkPlan[[#This Row],[Activity '#]]="","",LOOKUP(H:H,Outcomes!B:B,Outcomes!C:C))</f>
        <v>Worker Safety: Worker Protection Standard</v>
      </c>
      <c r="F89" s="1197" t="str">
        <f>IF(MID(WorkPlan[[#This Row],[Activity '#]],5,1)="1","OPP",IF(MID(WorkPlan[[#This Row],[Activity '#]],5,1)="2","OECA","OPP &amp; OECA"))</f>
        <v>OECA</v>
      </c>
      <c r="G89" s="1198" t="s">
        <v>491</v>
      </c>
      <c r="H89" s="140">
        <f>VALUE(LEFT(WorkPlan[[#This Row],[Activity '#]],2))</f>
        <v>2</v>
      </c>
      <c r="I89" s="1200" t="s">
        <v>772</v>
      </c>
      <c r="J89" s="1200" t="s">
        <v>823</v>
      </c>
      <c r="K89" s="1134"/>
      <c r="L89" s="896" t="str">
        <f>Start!$AG$23</f>
        <v/>
      </c>
      <c r="M89" s="897"/>
      <c r="N89" s="1077"/>
      <c r="O89" s="999" t="s">
        <v>280</v>
      </c>
      <c r="P89" s="1000"/>
      <c r="Q89" s="125"/>
      <c r="R89" s="125"/>
    </row>
    <row r="90" spans="1:18" ht="25" x14ac:dyDescent="0.25">
      <c r="A90" s="143" t="str">
        <f>Start!$U$13</f>
        <v/>
      </c>
      <c r="B90" s="135" t="str">
        <f>IF(Start!$AB$20=Start!$Z$15,Start!$AB$15,IF(Start!$AB$20=Start!$Z$16,Start!$AB$16, IF(Start!$AB$20=Start!$Z$17,Start!$AB$17, IF(Start!$AB$20=Start!$Z$18,Start!$AB$18,""))))</f>
        <v/>
      </c>
      <c r="C90" s="144" t="str">
        <f>IF(Start!$AB$20=Start!$Z$15,Start!$AE$15,IF(Start!$AB$20=Start!$Z$16,Start!$AE$16, IF(Start!$AB$20=Start!$Z$17,Start!$AE$17, IF(Start!$AB$20=Start!$Z$18,Start!$AE$18,""))))</f>
        <v/>
      </c>
      <c r="D90" s="144"/>
      <c r="E90" s="1196" t="str">
        <f>IF(WorkPlan[[#This Row],[Activity '#]]="","",LOOKUP(H:H,Outcomes!B:B,Outcomes!C:C))</f>
        <v>Container Containment</v>
      </c>
      <c r="F90" s="1197" t="str">
        <f>IF(MID(WorkPlan[[#This Row],[Activity '#]],5,1)="1","OPP",IF(MID(WorkPlan[[#This Row],[Activity '#]],5,1)="2","OECA","OPP &amp; OECA"))</f>
        <v>OPP</v>
      </c>
      <c r="G90" s="1198" t="s">
        <v>219</v>
      </c>
      <c r="H90" s="1199">
        <f>VALUE(LEFT(WorkPlan[[#This Row],[Activity '#]],2))</f>
        <v>4</v>
      </c>
      <c r="I90" s="1200" t="s">
        <v>187</v>
      </c>
      <c r="J90" s="1200" t="s">
        <v>823</v>
      </c>
      <c r="K90" s="1134"/>
      <c r="L90" s="997" t="str">
        <f>Start!$AG$23</f>
        <v/>
      </c>
      <c r="M90" s="998"/>
      <c r="N90" s="1077"/>
      <c r="O90" s="999" t="s">
        <v>280</v>
      </c>
      <c r="P90" s="1000"/>
      <c r="Q90" s="125"/>
      <c r="R90" s="125"/>
    </row>
    <row r="91" spans="1:18" ht="25" x14ac:dyDescent="0.25">
      <c r="A91" s="143" t="str">
        <f>Start!$U$13</f>
        <v/>
      </c>
      <c r="B91" s="135" t="str">
        <f>IF(Start!$AB$20=Start!$Z$15,Start!$AB$15,IF(Start!$AB$20=Start!$Z$16,Start!$AB$16, IF(Start!$AB$20=Start!$Z$17,Start!$AB$17, IF(Start!$AB$20=Start!$Z$18,Start!$AB$18,""))))</f>
        <v/>
      </c>
      <c r="C91" s="144" t="str">
        <f>IF(Start!$AB$20=Start!$Z$15,Start!$AE$15,IF(Start!$AB$20=Start!$Z$16,Start!$AE$16, IF(Start!$AB$20=Start!$Z$17,Start!$AE$17, IF(Start!$AB$20=Start!$Z$18,Start!$AE$18,""))))</f>
        <v/>
      </c>
      <c r="D91" s="144"/>
      <c r="E91" s="1196" t="str">
        <f>IF(WorkPlan[[#This Row],[Activity '#]]="","",LOOKUP(H:H,Outcomes!B:B,Outcomes!C:C))</f>
        <v>Container Containment</v>
      </c>
      <c r="F91" s="1197" t="str">
        <f>IF(MID(WorkPlan[[#This Row],[Activity '#]],5,1)="1","OPP",IF(MID(WorkPlan[[#This Row],[Activity '#]],5,1)="2","OECA","OPP &amp; OECA"))</f>
        <v>OPP</v>
      </c>
      <c r="G91" s="1198" t="s">
        <v>220</v>
      </c>
      <c r="H91" s="1199">
        <f>VALUE(LEFT(WorkPlan[[#This Row],[Activity '#]],2))</f>
        <v>4</v>
      </c>
      <c r="I91" s="1200" t="s">
        <v>533</v>
      </c>
      <c r="J91" s="1200" t="s">
        <v>823</v>
      </c>
      <c r="K91" s="1134"/>
      <c r="L91" s="997" t="str">
        <f>Start!$AG$23</f>
        <v/>
      </c>
      <c r="M91" s="998"/>
      <c r="N91" s="1077"/>
      <c r="O91" s="999" t="s">
        <v>280</v>
      </c>
      <c r="P91" s="1000"/>
      <c r="Q91" s="125"/>
      <c r="R91" s="125"/>
    </row>
    <row r="92" spans="1:18" ht="62.5" x14ac:dyDescent="0.25">
      <c r="A92" s="143" t="str">
        <f>Start!$U$13</f>
        <v/>
      </c>
      <c r="B92" s="135" t="str">
        <f>IF(Start!$AB$20=Start!$Z$15,Start!$AB$15,IF(Start!$AB$20=Start!$Z$16,Start!$AB$16, IF(Start!$AB$20=Start!$Z$17,Start!$AB$17, IF(Start!$AB$20=Start!$Z$18,Start!$AB$18,""))))</f>
        <v/>
      </c>
      <c r="C92" s="144" t="str">
        <f>IF(Start!$AB$20=Start!$Z$15,Start!$AE$15,IF(Start!$AB$20=Start!$Z$16,Start!$AE$16, IF(Start!$AB$20=Start!$Z$17,Start!$AE$17, IF(Start!$AB$20=Start!$Z$18,Start!$AE$18,""))))</f>
        <v/>
      </c>
      <c r="D92" s="144"/>
      <c r="E92" s="1196" t="str">
        <f>IF(WorkPlan[[#This Row],[Activity '#]]="","",LOOKUP(H:H,Outcomes!B:B,Outcomes!C:C))</f>
        <v>Container Containment</v>
      </c>
      <c r="F92" s="1197" t="str">
        <f>IF(MID(WorkPlan[[#This Row],[Activity '#]],5,1)="1","OPP",IF(MID(WorkPlan[[#This Row],[Activity '#]],5,1)="2","OECA","OPP &amp; OECA"))</f>
        <v>OECA</v>
      </c>
      <c r="G92" s="1198" t="s">
        <v>221</v>
      </c>
      <c r="H92" s="1199">
        <f>VALUE(LEFT(WorkPlan[[#This Row],[Activity '#]],2))</f>
        <v>4</v>
      </c>
      <c r="I92" s="1200" t="s">
        <v>520</v>
      </c>
      <c r="J92" s="1200" t="s">
        <v>823</v>
      </c>
      <c r="K92" s="1134"/>
      <c r="L92" s="997" t="str">
        <f>Start!$AG$23</f>
        <v/>
      </c>
      <c r="M92" s="998"/>
      <c r="N92" s="1077"/>
      <c r="O92" s="999" t="s">
        <v>280</v>
      </c>
      <c r="P92" s="1000"/>
      <c r="Q92" s="125"/>
      <c r="R92" s="125"/>
    </row>
    <row r="93" spans="1:18" ht="50" x14ac:dyDescent="0.25">
      <c r="A93" s="143" t="str">
        <f>Start!$U$13</f>
        <v/>
      </c>
      <c r="B93" s="135" t="str">
        <f>IF(Start!$AB$20=Start!$Z$15,Start!$AB$15,IF(Start!$AB$20=Start!$Z$16,Start!$AB$16, IF(Start!$AB$20=Start!$Z$17,Start!$AB$17, IF(Start!$AB$20=Start!$Z$18,Start!$AB$18,""))))</f>
        <v/>
      </c>
      <c r="C93" s="144" t="str">
        <f>IF(Start!$AB$20=Start!$Z$15,Start!$AE$15,IF(Start!$AB$20=Start!$Z$16,Start!$AE$16, IF(Start!$AB$20=Start!$Z$17,Start!$AE$17, IF(Start!$AB$20=Start!$Z$18,Start!$AE$18,""))))</f>
        <v/>
      </c>
      <c r="D93" s="144"/>
      <c r="E93" s="1196" t="str">
        <f>IF(WorkPlan[[#This Row],[Activity '#]]="","",LOOKUP(H:H,Outcomes!B:B,Outcomes!C:C))</f>
        <v>Fumigation &amp; Fumigants</v>
      </c>
      <c r="F93" s="1197" t="str">
        <f>IF(MID(WorkPlan[[#This Row],[Activity '#]],5,1)="1","OPP",IF(MID(WorkPlan[[#This Row],[Activity '#]],5,1)="2","OECA","OPP &amp; OECA"))</f>
        <v>OPP</v>
      </c>
      <c r="G93" s="1198" t="s">
        <v>222</v>
      </c>
      <c r="H93" s="1199">
        <f>VALUE(LEFT(WorkPlan[[#This Row],[Activity '#]],2))</f>
        <v>5</v>
      </c>
      <c r="I93" s="1200" t="s">
        <v>611</v>
      </c>
      <c r="J93" s="1200" t="s">
        <v>823</v>
      </c>
      <c r="K93" s="1134"/>
      <c r="L93" s="997" t="str">
        <f>Start!$AG$23</f>
        <v/>
      </c>
      <c r="M93" s="998"/>
      <c r="N93" s="1077"/>
      <c r="O93" s="999" t="s">
        <v>280</v>
      </c>
      <c r="P93" s="1000"/>
      <c r="Q93" s="125"/>
      <c r="R93" s="125"/>
    </row>
    <row r="94" spans="1:18" ht="37.5" x14ac:dyDescent="0.25">
      <c r="A94" s="143" t="str">
        <f>Start!$U$13</f>
        <v/>
      </c>
      <c r="B94" s="135" t="str">
        <f>IF(Start!$AB$20=Start!$Z$15,Start!$AB$15,IF(Start!$AB$20=Start!$Z$16,Start!$AB$16, IF(Start!$AB$20=Start!$Z$17,Start!$AB$17, IF(Start!$AB$20=Start!$Z$18,Start!$AB$18,""))))</f>
        <v/>
      </c>
      <c r="C94" s="144" t="str">
        <f>IF(Start!$AB$20=Start!$Z$15,Start!$AE$15,IF(Start!$AB$20=Start!$Z$16,Start!$AE$16, IF(Start!$AB$20=Start!$Z$17,Start!$AE$17, IF(Start!$AB$20=Start!$Z$18,Start!$AE$18,""))))</f>
        <v/>
      </c>
      <c r="D94" s="144"/>
      <c r="E94" s="1196" t="str">
        <f>IF(WorkPlan[[#This Row],[Activity '#]]="","",LOOKUP(H:H,Outcomes!B:B,Outcomes!C:C))</f>
        <v>Fumigation &amp; Fumigants</v>
      </c>
      <c r="F94" s="1197" t="str">
        <f>IF(MID(WorkPlan[[#This Row],[Activity '#]],5,1)="1","OPP",IF(MID(WorkPlan[[#This Row],[Activity '#]],5,1)="2","OECA","OPP &amp; OECA"))</f>
        <v>OECA</v>
      </c>
      <c r="G94" s="1198" t="s">
        <v>223</v>
      </c>
      <c r="H94" s="1199">
        <f>VALUE(LEFT(WorkPlan[[#This Row],[Activity '#]],2))</f>
        <v>5</v>
      </c>
      <c r="I94" s="1200" t="s">
        <v>521</v>
      </c>
      <c r="J94" s="1200" t="s">
        <v>823</v>
      </c>
      <c r="K94" s="1134"/>
      <c r="L94" s="997" t="str">
        <f>Start!$AG$23</f>
        <v/>
      </c>
      <c r="M94" s="998"/>
      <c r="N94" s="1077"/>
      <c r="O94" s="999" t="s">
        <v>280</v>
      </c>
      <c r="P94" s="1000"/>
      <c r="Q94" s="125"/>
      <c r="R94" s="125"/>
    </row>
    <row r="95" spans="1:18" ht="75" x14ac:dyDescent="0.25">
      <c r="A95" s="143" t="str">
        <f>Start!$U$13</f>
        <v/>
      </c>
      <c r="B95" s="135" t="str">
        <f>IF(Start!$AB$20=Start!$Z$15,Start!$AB$15,IF(Start!$AB$20=Start!$Z$16,Start!$AB$16, IF(Start!$AB$20=Start!$Z$17,Start!$AB$17, IF(Start!$AB$20=Start!$Z$18,Start!$AB$18,""))))</f>
        <v/>
      </c>
      <c r="C95" s="144" t="str">
        <f>IF(Start!$AB$20=Start!$Z$15,Start!$AE$15,IF(Start!$AB$20=Start!$Z$16,Start!$AE$16, IF(Start!$AB$20=Start!$Z$17,Start!$AE$17, IF(Start!$AB$20=Start!$Z$18,Start!$AE$18,""))))</f>
        <v/>
      </c>
      <c r="D95" s="144"/>
      <c r="E95" s="1196" t="str">
        <f>IF(WorkPlan[[#This Row],[Activity '#]]="","",LOOKUP(H:H,Outcomes!B:B,Outcomes!C:C))</f>
        <v>Endangered Species Protection</v>
      </c>
      <c r="F95" s="1197" t="str">
        <f>IF(MID(WorkPlan[[#This Row],[Activity '#]],5,1)="1","OPP",IF(MID(WorkPlan[[#This Row],[Activity '#]],5,1)="2","OECA","OPP &amp; OECA"))</f>
        <v>OECA</v>
      </c>
      <c r="G95" s="1198" t="s">
        <v>228</v>
      </c>
      <c r="H95" s="1209">
        <f>VALUE(LEFT(WorkPlan[[#This Row],[Activity '#]],2))</f>
        <v>7</v>
      </c>
      <c r="I95" s="1200" t="s">
        <v>614</v>
      </c>
      <c r="J95" s="1200" t="s">
        <v>823</v>
      </c>
      <c r="K95" s="1134"/>
      <c r="L95" s="997" t="str">
        <f>Start!$AG$23</f>
        <v/>
      </c>
      <c r="M95" s="998"/>
      <c r="N95" s="1077"/>
      <c r="O95" s="999" t="s">
        <v>280</v>
      </c>
      <c r="P95" s="1000"/>
      <c r="Q95" s="125"/>
      <c r="R95" s="125"/>
    </row>
    <row r="96" spans="1:18" ht="50" x14ac:dyDescent="0.25">
      <c r="A96" s="143" t="str">
        <f>Start!$U$13</f>
        <v/>
      </c>
      <c r="B96" s="135" t="str">
        <f>IF(Start!$AB$20=Start!$Z$15,Start!$AB$15,IF(Start!$AB$20=Start!$Z$16,Start!$AB$16, IF(Start!$AB$20=Start!$Z$17,Start!$AB$17, IF(Start!$AB$20=Start!$Z$18,Start!$AB$18,""))))</f>
        <v/>
      </c>
      <c r="C96" s="144" t="str">
        <f>IF(Start!$AB$20=Start!$Z$15,Start!$AE$15,IF(Start!$AB$20=Start!$Z$16,Start!$AE$16, IF(Start!$AB$20=Start!$Z$17,Start!$AE$17, IF(Start!$AB$20=Start!$Z$18,Start!$AE$18,""))))</f>
        <v/>
      </c>
      <c r="D96" s="144"/>
      <c r="E96" s="1196" t="str">
        <f>IF(WorkPlan[[#This Row],[Activity '#]]="","",LOOKUP(H:H,Outcomes!B:B,Outcomes!C:C))</f>
        <v>Bed Bugs</v>
      </c>
      <c r="F96" s="1197" t="str">
        <f>IF(MID(WorkPlan[[#This Row],[Activity '#]],5,1)="1","OPP",IF(MID(WorkPlan[[#This Row],[Activity '#]],5,1)="2","OECA","OPP &amp; OECA"))</f>
        <v>OECA</v>
      </c>
      <c r="G96" s="1198" t="s">
        <v>259</v>
      </c>
      <c r="H96" s="1209">
        <f>VALUE(LEFT(WorkPlan[[#This Row],[Activity '#]],2))</f>
        <v>8</v>
      </c>
      <c r="I96" s="1200" t="s">
        <v>606</v>
      </c>
      <c r="J96" s="1200" t="s">
        <v>823</v>
      </c>
      <c r="K96" s="1134"/>
      <c r="L96" s="997" t="str">
        <f>Start!$AG$23</f>
        <v/>
      </c>
      <c r="M96" s="998"/>
      <c r="N96" s="1077"/>
      <c r="O96" s="999" t="s">
        <v>280</v>
      </c>
      <c r="P96" s="1000"/>
      <c r="Q96" s="125"/>
      <c r="R96" s="125"/>
    </row>
    <row r="97" spans="1:18" ht="87.5" x14ac:dyDescent="0.25">
      <c r="A97" s="143" t="str">
        <f>Start!$U$13</f>
        <v/>
      </c>
      <c r="B97" s="135" t="str">
        <f>IF(Start!$AB$20=Start!$Z$15,Start!$AB$15,IF(Start!$AB$20=Start!$Z$16,Start!$AB$16, IF(Start!$AB$20=Start!$Z$17,Start!$AB$17, IF(Start!$AB$20=Start!$Z$18,Start!$AB$18,""))))</f>
        <v/>
      </c>
      <c r="C97" s="144" t="str">
        <f>IF(Start!$AB$20=Start!$Z$15,Start!$AE$15,IF(Start!$AB$20=Start!$Z$16,Start!$AE$16, IF(Start!$AB$20=Start!$Z$17,Start!$AE$17, IF(Start!$AB$20=Start!$Z$18,Start!$AE$18,""))))</f>
        <v/>
      </c>
      <c r="D97" s="144"/>
      <c r="E97" s="1196" t="str">
        <f>IF(WorkPlan[[#This Row],[Activity '#]]="","",LOOKUP(H:H,Outcomes!B:B,Outcomes!C:C))</f>
        <v>Pollinator Protection</v>
      </c>
      <c r="F97" s="1197" t="str">
        <f>IF(MID(WorkPlan[[#This Row],[Activity '#]],5,1)="1","OPP",IF(MID(WorkPlan[[#This Row],[Activity '#]],5,1)="2","OECA","OPP &amp; OECA"))</f>
        <v>OECA</v>
      </c>
      <c r="G97" s="1198" t="s">
        <v>262</v>
      </c>
      <c r="H97" s="1209">
        <f>VALUE(LEFT(WorkPlan[[#This Row],[Activity '#]],2))</f>
        <v>9</v>
      </c>
      <c r="I97" s="1200" t="s">
        <v>609</v>
      </c>
      <c r="J97" s="1200" t="s">
        <v>823</v>
      </c>
      <c r="K97" s="1134"/>
      <c r="L97" s="997" t="str">
        <f>Start!$AG$23</f>
        <v/>
      </c>
      <c r="M97" s="998"/>
      <c r="N97" s="1077"/>
      <c r="O97" s="999" t="s">
        <v>280</v>
      </c>
      <c r="P97" s="1000"/>
      <c r="Q97" s="125"/>
      <c r="R97" s="125"/>
    </row>
    <row r="98" spans="1:18" ht="50" x14ac:dyDescent="0.25">
      <c r="A98" s="143" t="str">
        <f>Start!$U$13</f>
        <v/>
      </c>
      <c r="B98" s="135" t="str">
        <f>IF(Start!$AB$20=Start!$Z$15,Start!$AB$15,IF(Start!$AB$20=Start!$Z$16,Start!$AB$16, IF(Start!$AB$20=Start!$Z$17,Start!$AB$17, IF(Start!$AB$20=Start!$Z$18,Start!$AB$18,""))))</f>
        <v/>
      </c>
      <c r="C98" s="144" t="str">
        <f>IF(Start!$AB$20=Start!$Z$15,Start!$AE$15,IF(Start!$AB$20=Start!$Z$16,Start!$AE$16, IF(Start!$AB$20=Start!$Z$17,Start!$AE$17, IF(Start!$AB$20=Start!$Z$18,Start!$AE$18,""))))</f>
        <v/>
      </c>
      <c r="D98" s="144"/>
      <c r="E98" s="1196" t="str">
        <f>IF(WorkPlan[[#This Row],[Activity '#]]="","",LOOKUP(H:H,Outcomes!B:B,Outcomes!C:C))</f>
        <v>Pollinator Protection</v>
      </c>
      <c r="F98" s="1197" t="str">
        <f>IF(MID(WorkPlan[[#This Row],[Activity '#]],5,1)="1","OPP",IF(MID(WorkPlan[[#This Row],[Activity '#]],5,1)="2","OECA","OPP &amp; OECA"))</f>
        <v>OECA</v>
      </c>
      <c r="G98" s="1198" t="s">
        <v>231</v>
      </c>
      <c r="H98" s="1209">
        <f>VALUE(LEFT(WorkPlan[[#This Row],[Activity '#]],2))</f>
        <v>9</v>
      </c>
      <c r="I98" s="1200" t="s">
        <v>493</v>
      </c>
      <c r="J98" s="1200" t="s">
        <v>823</v>
      </c>
      <c r="K98" s="1134"/>
      <c r="L98" s="997" t="str">
        <f>Start!$AG$23</f>
        <v/>
      </c>
      <c r="M98" s="998"/>
      <c r="N98" s="1077"/>
      <c r="O98" s="999" t="s">
        <v>280</v>
      </c>
      <c r="P98" s="1000"/>
      <c r="Q98" s="125"/>
      <c r="R98" s="125"/>
    </row>
    <row r="99" spans="1:18" ht="50" x14ac:dyDescent="0.25">
      <c r="A99" s="143" t="str">
        <f>Start!$U$13</f>
        <v/>
      </c>
      <c r="B99" s="135" t="str">
        <f>IF(Start!$AB$20=Start!$Z$15,Start!$AB$15,IF(Start!$AB$20=Start!$Z$16,Start!$AB$16, IF(Start!$AB$20=Start!$Z$17,Start!$AB$17, IF(Start!$AB$20=Start!$Z$18,Start!$AB$18,""))))</f>
        <v/>
      </c>
      <c r="C99" s="144" t="str">
        <f>IF(Start!$AB$20=Start!$Z$15,Start!$AE$15,IF(Start!$AB$20=Start!$Z$16,Start!$AE$16, IF(Start!$AB$20=Start!$Z$17,Start!$AE$17, IF(Start!$AB$20=Start!$Z$18,Start!$AE$18,""))))</f>
        <v/>
      </c>
      <c r="D99" s="144"/>
      <c r="E99" s="1355" t="str">
        <f>IF(WorkPlan[[#This Row],[Activity '#]]="","",LOOKUP(H:H,Outcomes!B:B,Outcomes!C:C))</f>
        <v>State and Tribal Coordination and Communication</v>
      </c>
      <c r="F99" s="1356" t="str">
        <f>IF(MID(WorkPlan[[#This Row],[Activity '#]],5,1)="1","OPP",IF(MID(WorkPlan[[#This Row],[Activity '#]],5,1)="2","OECA","OPP &amp; OECA"))</f>
        <v>OPP</v>
      </c>
      <c r="G99" s="1354" t="s">
        <v>822</v>
      </c>
      <c r="H99" s="1357">
        <f>VALUE(LEFT(WorkPlan[[#This Row],[Activity '#]],2))</f>
        <v>12</v>
      </c>
      <c r="I99" s="1358" t="s">
        <v>190</v>
      </c>
      <c r="J99" s="1200" t="s">
        <v>823</v>
      </c>
      <c r="K99" s="1134"/>
      <c r="L99" s="896" t="str">
        <f>Start!$AG$23</f>
        <v/>
      </c>
      <c r="M99" s="897"/>
      <c r="N99" s="1077"/>
      <c r="O99" s="999" t="s">
        <v>280</v>
      </c>
      <c r="P99" s="1000"/>
      <c r="Q99" s="125"/>
      <c r="R99" s="125"/>
    </row>
    <row r="100" spans="1:18" ht="137.5" x14ac:dyDescent="0.25">
      <c r="A100" s="143" t="str">
        <f>Start!$U$13</f>
        <v/>
      </c>
      <c r="B100" s="135" t="str">
        <f>IF(Start!$AB$20=Start!$Z$15,Start!$AB$15,IF(Start!$AB$20=Start!$Z$16,Start!$AB$16, IF(Start!$AB$20=Start!$Z$17,Start!$AB$17, IF(Start!$AB$20=Start!$Z$18,Start!$AB$18,""))))</f>
        <v/>
      </c>
      <c r="C100" s="144" t="str">
        <f>IF(Start!$AB$20=Start!$Z$15,Start!$AE$15,IF(Start!$AB$20=Start!$Z$16,Start!$AE$16, IF(Start!$AB$20=Start!$Z$17,Start!$AE$17, IF(Start!$AB$20=Start!$Z$18,Start!$AE$18,""))))</f>
        <v/>
      </c>
      <c r="D100" s="144"/>
      <c r="E100" s="1196" t="str">
        <f>IF(WorkPlan[[#This Row],[Activity '#]]="","",LOOKUP(H:H,Outcomes!B:B,Outcomes!C:C))</f>
        <v>Supplemental Distributors</v>
      </c>
      <c r="F100" s="1197" t="str">
        <f>IF(MID(WorkPlan[[#This Row],[Activity '#]],5,1)="1","OPP",IF(MID(WorkPlan[[#This Row],[Activity '#]],5,1)="2","OECA","OPP &amp; OECA"))</f>
        <v>OECA</v>
      </c>
      <c r="G100" s="1198" t="s">
        <v>236</v>
      </c>
      <c r="H100" s="1199">
        <f>VALUE(LEFT(WorkPlan[[#This Row],[Activity '#]],2))</f>
        <v>13</v>
      </c>
      <c r="I100" s="1200" t="s">
        <v>530</v>
      </c>
      <c r="J100" s="1200" t="s">
        <v>823</v>
      </c>
      <c r="K100" s="1134"/>
      <c r="L100" s="997" t="str">
        <f>Start!$AG$23</f>
        <v/>
      </c>
      <c r="M100" s="998"/>
      <c r="N100" s="1077"/>
      <c r="O100" s="999" t="s">
        <v>280</v>
      </c>
      <c r="P100" s="1000"/>
      <c r="Q100" s="125"/>
      <c r="R100" s="125"/>
    </row>
    <row r="101" spans="1:18" ht="62.5" x14ac:dyDescent="0.25">
      <c r="A101" s="143" t="str">
        <f>Start!$U$13</f>
        <v/>
      </c>
      <c r="B101" s="135" t="str">
        <f>IF(Start!$AB$20=Start!$Z$15,Start!$AB$15,IF(Start!$AB$20=Start!$Z$16,Start!$AB$16, IF(Start!$AB$20=Start!$Z$17,Start!$AB$17, IF(Start!$AB$20=Start!$Z$18,Start!$AB$18,""))))</f>
        <v/>
      </c>
      <c r="C101" s="144" t="str">
        <f>IF(Start!$AB$20=Start!$Z$15,Start!$AE$15,IF(Start!$AB$20=Start!$Z$16,Start!$AE$16, IF(Start!$AB$20=Start!$Z$17,Start!$AE$17, IF(Start!$AB$20=Start!$Z$18,Start!$AE$18,""))))</f>
        <v/>
      </c>
      <c r="D101" s="144"/>
      <c r="E101" s="1196" t="str">
        <f>IF(WorkPlan[[#This Row],[Activity '#]]="","",LOOKUP(H:H,Outcomes!B:B,Outcomes!C:C))</f>
        <v>Contract Manufacturers</v>
      </c>
      <c r="F101" s="1197" t="str">
        <f>IF(MID(WorkPlan[[#This Row],[Activity '#]],5,1)="1","OPP",IF(MID(WorkPlan[[#This Row],[Activity '#]],5,1)="2","OECA","OPP &amp; OECA"))</f>
        <v>OECA</v>
      </c>
      <c r="G101" s="1198" t="s">
        <v>237</v>
      </c>
      <c r="H101" s="1199">
        <f>VALUE(LEFT(WorkPlan[[#This Row],[Activity '#]],2))</f>
        <v>14</v>
      </c>
      <c r="I101" s="1200" t="s">
        <v>531</v>
      </c>
      <c r="J101" s="1200" t="s">
        <v>823</v>
      </c>
      <c r="K101" s="1134"/>
      <c r="L101" s="997" t="str">
        <f>Start!$AG$23</f>
        <v/>
      </c>
      <c r="M101" s="998"/>
      <c r="N101" s="1077"/>
      <c r="O101" s="999" t="s">
        <v>280</v>
      </c>
      <c r="P101" s="1000"/>
      <c r="Q101" s="125"/>
      <c r="R101" s="125"/>
    </row>
    <row r="102" spans="1:18" ht="25" x14ac:dyDescent="0.25">
      <c r="A102" s="143" t="str">
        <f>Start!$U$13</f>
        <v/>
      </c>
      <c r="B102" s="135" t="str">
        <f>IF(Start!$AB$20=Start!$Z$15,Start!$AB$15,IF(Start!$AB$20=Start!$Z$16,Start!$AB$16, IF(Start!$AB$20=Start!$Z$17,Start!$AB$17, IF(Start!$AB$20=Start!$Z$18,Start!$AB$18,""))))</f>
        <v/>
      </c>
      <c r="C102" s="144" t="str">
        <f>IF(Start!$AB$20=Start!$Z$15,Start!$AE$15,IF(Start!$AB$20=Start!$Z$16,Start!$AE$16, IF(Start!$AB$20=Start!$Z$17,Start!$AE$17, IF(Start!$AB$20=Start!$Z$18,Start!$AE$18,""))))</f>
        <v/>
      </c>
      <c r="D102" s="144"/>
      <c r="E102" s="1196" t="str">
        <f>IF(WorkPlan[[#This Row],[Activity '#]]="","",LOOKUP(H:H,Outcomes!B:B,Outcomes!C:C))</f>
        <v>Imports</v>
      </c>
      <c r="F102" s="1197" t="str">
        <f>IF(MID(WorkPlan[[#This Row],[Activity '#]],5,1)="1","OPP",IF(MID(WorkPlan[[#This Row],[Activity '#]],5,1)="2","OECA","OPP &amp; OECA"))</f>
        <v>OECA</v>
      </c>
      <c r="G102" s="1198" t="s">
        <v>267</v>
      </c>
      <c r="H102" s="1199">
        <f>VALUE(LEFT(WorkPlan[[#This Row],[Activity '#]],2))</f>
        <v>15</v>
      </c>
      <c r="I102" s="1200" t="s">
        <v>494</v>
      </c>
      <c r="J102" s="1200" t="s">
        <v>823</v>
      </c>
      <c r="K102" s="1134"/>
      <c r="L102" s="997" t="str">
        <f>Start!$AG$23</f>
        <v/>
      </c>
      <c r="M102" s="998"/>
      <c r="N102" s="1077"/>
      <c r="O102" s="999" t="s">
        <v>280</v>
      </c>
      <c r="P102" s="1000"/>
      <c r="Q102" s="125"/>
      <c r="R102" s="125"/>
    </row>
    <row r="103" spans="1:18" ht="50" x14ac:dyDescent="0.25">
      <c r="A103" s="145" t="str">
        <f>Start!$U$13</f>
        <v/>
      </c>
      <c r="B103" s="135" t="str">
        <f>IF(Start!$AB$20=Start!$Z$15,Start!$AB$15,IF(Start!$AB$20=Start!$Z$16,Start!$AB$16, IF(Start!$AB$20=Start!$Z$17,Start!$AB$17, IF(Start!$AB$20=Start!$Z$18,Start!$AB$18,""))))</f>
        <v/>
      </c>
      <c r="C103" s="135" t="str">
        <f>IF(Start!$AB$20=Start!$Z$15,Start!$AE$15,IF(Start!$AB$20=Start!$Z$16,Start!$AE$16, IF(Start!$AB$20=Start!$Z$17,Start!$AE$17, IF(Start!$AB$20=Start!$Z$18,Start!$AE$18,""))))</f>
        <v/>
      </c>
      <c r="D103" s="135"/>
      <c r="E103" s="1196" t="str">
        <f>IF(WorkPlan[[#This Row],[Activity '#]]="","",LOOKUP(H:H,Outcomes!B:B,Outcomes!C:C))</f>
        <v>National Data System</v>
      </c>
      <c r="F103" s="1197" t="str">
        <f>IF(MID(WorkPlan[[#This Row],[Activity '#]],5,1)="1","OPP",IF(MID(WorkPlan[[#This Row],[Activity '#]],5,1)="2","OECA","OPP &amp; OECA"))</f>
        <v>OECA</v>
      </c>
      <c r="G103" s="1202" t="s">
        <v>238</v>
      </c>
      <c r="H103" s="1199">
        <f>VALUE(LEFT(WorkPlan[[#This Row],[Activity '#]],2))</f>
        <v>16</v>
      </c>
      <c r="I103" s="1203" t="s">
        <v>191</v>
      </c>
      <c r="J103" s="1200" t="s">
        <v>823</v>
      </c>
      <c r="K103" s="1134"/>
      <c r="L103" s="997" t="str">
        <f>Start!$AG$23</f>
        <v/>
      </c>
      <c r="M103" s="998"/>
      <c r="N103" s="1078"/>
      <c r="O103" s="999" t="s">
        <v>280</v>
      </c>
      <c r="P103" s="1000"/>
      <c r="Q103" s="126"/>
      <c r="R103" s="125"/>
    </row>
    <row r="104" spans="1:18" ht="14.5" x14ac:dyDescent="0.35">
      <c r="A104" t="s">
        <v>115</v>
      </c>
      <c r="B104"/>
      <c r="C104"/>
      <c r="D104"/>
      <c r="E104"/>
      <c r="F104"/>
      <c r="G104"/>
      <c r="H104"/>
      <c r="I104"/>
      <c r="J104">
        <f>SUBTOTAL(103,WorkPlan[Activity Type])</f>
        <v>102</v>
      </c>
      <c r="K104"/>
      <c r="L104"/>
      <c r="M104"/>
      <c r="N104"/>
      <c r="O104"/>
      <c r="P104"/>
      <c r="Q104"/>
      <c r="R104"/>
    </row>
    <row r="108" spans="1:18" x14ac:dyDescent="0.25">
      <c r="C108" s="142"/>
      <c r="D108" s="135"/>
    </row>
  </sheetData>
  <sheetProtection formatCells="0" formatColumns="0" formatRows="0" insertColumns="0" insertRows="0" insertHyperlinks="0" deleteColumns="0" deleteRows="0" sort="0" autoFilter="0" pivotTables="0"/>
  <conditionalFormatting sqref="G50:G77 G79:G103 G2:G44">
    <cfRule type="containsBlanks" dxfId="475" priority="371" stopIfTrue="1">
      <formula>LEN(TRIM(G2))=0</formula>
    </cfRule>
  </conditionalFormatting>
  <conditionalFormatting sqref="L2:L103">
    <cfRule type="cellIs" dxfId="474" priority="352" operator="greaterThan">
      <formula>$C$2</formula>
    </cfRule>
    <cfRule type="cellIs" dxfId="473" priority="353" operator="lessThan">
      <formula>$B$2</formula>
    </cfRule>
  </conditionalFormatting>
  <conditionalFormatting sqref="I70">
    <cfRule type="duplicateValues" dxfId="472" priority="348"/>
    <cfRule type="containsBlanks" dxfId="471" priority="349">
      <formula>LEN(TRIM(I70))=0</formula>
    </cfRule>
  </conditionalFormatting>
  <conditionalFormatting sqref="I93">
    <cfRule type="containsBlanks" dxfId="470" priority="347">
      <formula>LEN(TRIM(I93))=0</formula>
    </cfRule>
  </conditionalFormatting>
  <conditionalFormatting sqref="I45">
    <cfRule type="duplicateValues" dxfId="469" priority="336"/>
    <cfRule type="containsBlanks" dxfId="468" priority="337">
      <formula>LEN(TRIM(I45))=0</formula>
    </cfRule>
  </conditionalFormatting>
  <conditionalFormatting sqref="I45">
    <cfRule type="duplicateValues" dxfId="467" priority="338"/>
  </conditionalFormatting>
  <conditionalFormatting sqref="I46">
    <cfRule type="duplicateValues" dxfId="466" priority="333"/>
    <cfRule type="containsBlanks" dxfId="465" priority="334">
      <formula>LEN(TRIM(I46))=0</formula>
    </cfRule>
  </conditionalFormatting>
  <conditionalFormatting sqref="I46">
    <cfRule type="duplicateValues" dxfId="464" priority="335"/>
  </conditionalFormatting>
  <conditionalFormatting sqref="G49">
    <cfRule type="containsBlanks" dxfId="463" priority="329" stopIfTrue="1">
      <formula>LEN(TRIM(G49))=0</formula>
    </cfRule>
  </conditionalFormatting>
  <conditionalFormatting sqref="G49">
    <cfRule type="duplicateValues" dxfId="462" priority="330" stopIfTrue="1"/>
  </conditionalFormatting>
  <conditionalFormatting sqref="I47">
    <cfRule type="duplicateValues" dxfId="461" priority="318"/>
    <cfRule type="containsBlanks" dxfId="460" priority="319">
      <formula>LEN(TRIM(I47))=0</formula>
    </cfRule>
  </conditionalFormatting>
  <conditionalFormatting sqref="I47">
    <cfRule type="duplicateValues" dxfId="459" priority="320"/>
  </conditionalFormatting>
  <conditionalFormatting sqref="I48">
    <cfRule type="duplicateValues" dxfId="458" priority="315"/>
    <cfRule type="containsBlanks" dxfId="457" priority="316">
      <formula>LEN(TRIM(I48))=0</formula>
    </cfRule>
  </conditionalFormatting>
  <conditionalFormatting sqref="I48">
    <cfRule type="duplicateValues" dxfId="456" priority="317"/>
  </conditionalFormatting>
  <conditionalFormatting sqref="I28">
    <cfRule type="duplicateValues" dxfId="455" priority="312"/>
    <cfRule type="containsBlanks" dxfId="454" priority="313">
      <formula>LEN(TRIM(I28))=0</formula>
    </cfRule>
  </conditionalFormatting>
  <conditionalFormatting sqref="I28">
    <cfRule type="duplicateValues" dxfId="453" priority="314"/>
  </conditionalFormatting>
  <conditionalFormatting sqref="I102:I103 I11:I14 I2:I6 I16:I27 I44 I8:I9 I29:I36 I84:I94 I98:I100 I50:I69">
    <cfRule type="duplicateValues" dxfId="452" priority="1140"/>
    <cfRule type="containsBlanks" dxfId="451" priority="1141">
      <formula>LEN(TRIM(I2))=0</formula>
    </cfRule>
  </conditionalFormatting>
  <conditionalFormatting sqref="G79:G83">
    <cfRule type="duplicateValues" dxfId="450" priority="1202" stopIfTrue="1"/>
  </conditionalFormatting>
  <conditionalFormatting sqref="I95:I96">
    <cfRule type="duplicateValues" dxfId="449" priority="307"/>
    <cfRule type="containsBlanks" dxfId="448" priority="308">
      <formula>LEN(TRIM(I95))=0</formula>
    </cfRule>
  </conditionalFormatting>
  <conditionalFormatting sqref="I95:I96">
    <cfRule type="duplicateValues" dxfId="447" priority="309"/>
  </conditionalFormatting>
  <conditionalFormatting sqref="I97">
    <cfRule type="duplicateValues" dxfId="446" priority="304"/>
    <cfRule type="containsBlanks" dxfId="445" priority="305">
      <formula>LEN(TRIM(I97))=0</formula>
    </cfRule>
  </conditionalFormatting>
  <conditionalFormatting sqref="I97">
    <cfRule type="duplicateValues" dxfId="444" priority="306"/>
  </conditionalFormatting>
  <conditionalFormatting sqref="G78">
    <cfRule type="containsBlanks" dxfId="443" priority="302" stopIfTrue="1">
      <formula>LEN(TRIM(G78))=0</formula>
    </cfRule>
  </conditionalFormatting>
  <conditionalFormatting sqref="G78">
    <cfRule type="duplicateValues" dxfId="442" priority="303" stopIfTrue="1"/>
  </conditionalFormatting>
  <conditionalFormatting sqref="G45:G48">
    <cfRule type="containsBlanks" dxfId="441" priority="300" stopIfTrue="1">
      <formula>LEN(TRIM(G45))=0</formula>
    </cfRule>
  </conditionalFormatting>
  <conditionalFormatting sqref="G45:G48">
    <cfRule type="duplicateValues" dxfId="440" priority="301" stopIfTrue="1"/>
  </conditionalFormatting>
  <conditionalFormatting sqref="J84:J87">
    <cfRule type="cellIs" dxfId="439" priority="299" operator="equal">
      <formula>"Required"</formula>
    </cfRule>
  </conditionalFormatting>
  <conditionalFormatting sqref="I102:I103 I105:I65488 I100 G84:G103 G2:G44 G50:G77">
    <cfRule type="duplicateValues" dxfId="438" priority="1203" stopIfTrue="1"/>
  </conditionalFormatting>
  <conditionalFormatting sqref="I84:I94 I2:I27 I29:I44 I98:I103 I50:I70">
    <cfRule type="duplicateValues" dxfId="437" priority="1275"/>
  </conditionalFormatting>
  <conditionalFormatting sqref="J50">
    <cfRule type="duplicateValues" dxfId="436" priority="289"/>
    <cfRule type="containsBlanks" dxfId="435" priority="290">
      <formula>LEN(TRIM(J50))=0</formula>
    </cfRule>
  </conditionalFormatting>
  <conditionalFormatting sqref="J50">
    <cfRule type="duplicateValues" dxfId="434" priority="291"/>
  </conditionalFormatting>
  <conditionalFormatting sqref="J51">
    <cfRule type="duplicateValues" dxfId="433" priority="286"/>
    <cfRule type="containsBlanks" dxfId="432" priority="287">
      <formula>LEN(TRIM(J51))=0</formula>
    </cfRule>
  </conditionalFormatting>
  <conditionalFormatting sqref="J51">
    <cfRule type="duplicateValues" dxfId="431" priority="288"/>
  </conditionalFormatting>
  <conditionalFormatting sqref="J52">
    <cfRule type="duplicateValues" dxfId="430" priority="283"/>
    <cfRule type="containsBlanks" dxfId="429" priority="284">
      <formula>LEN(TRIM(J52))=0</formula>
    </cfRule>
  </conditionalFormatting>
  <conditionalFormatting sqref="J52">
    <cfRule type="duplicateValues" dxfId="428" priority="285"/>
  </conditionalFormatting>
  <conditionalFormatting sqref="J53">
    <cfRule type="duplicateValues" dxfId="427" priority="280"/>
    <cfRule type="containsBlanks" dxfId="426" priority="281">
      <formula>LEN(TRIM(J53))=0</formula>
    </cfRule>
  </conditionalFormatting>
  <conditionalFormatting sqref="J53">
    <cfRule type="duplicateValues" dxfId="425" priority="282"/>
  </conditionalFormatting>
  <conditionalFormatting sqref="J54">
    <cfRule type="duplicateValues" dxfId="424" priority="277"/>
    <cfRule type="containsBlanks" dxfId="423" priority="278">
      <formula>LEN(TRIM(J54))=0</formula>
    </cfRule>
  </conditionalFormatting>
  <conditionalFormatting sqref="J54">
    <cfRule type="duplicateValues" dxfId="422" priority="279"/>
  </conditionalFormatting>
  <conditionalFormatting sqref="J55">
    <cfRule type="duplicateValues" dxfId="421" priority="274"/>
    <cfRule type="containsBlanks" dxfId="420" priority="275">
      <formula>LEN(TRIM(J55))=0</formula>
    </cfRule>
  </conditionalFormatting>
  <conditionalFormatting sqref="J55">
    <cfRule type="duplicateValues" dxfId="419" priority="276"/>
  </conditionalFormatting>
  <conditionalFormatting sqref="J56">
    <cfRule type="duplicateValues" dxfId="418" priority="271"/>
    <cfRule type="containsBlanks" dxfId="417" priority="272">
      <formula>LEN(TRIM(J56))=0</formula>
    </cfRule>
  </conditionalFormatting>
  <conditionalFormatting sqref="J56">
    <cfRule type="duplicateValues" dxfId="416" priority="273"/>
  </conditionalFormatting>
  <conditionalFormatting sqref="J57">
    <cfRule type="duplicateValues" dxfId="415" priority="268"/>
    <cfRule type="containsBlanks" dxfId="414" priority="269">
      <formula>LEN(TRIM(J57))=0</formula>
    </cfRule>
  </conditionalFormatting>
  <conditionalFormatting sqref="J57">
    <cfRule type="duplicateValues" dxfId="413" priority="270"/>
  </conditionalFormatting>
  <conditionalFormatting sqref="J58">
    <cfRule type="duplicateValues" dxfId="412" priority="265"/>
    <cfRule type="containsBlanks" dxfId="411" priority="266">
      <formula>LEN(TRIM(J58))=0</formula>
    </cfRule>
  </conditionalFormatting>
  <conditionalFormatting sqref="J58">
    <cfRule type="duplicateValues" dxfId="410" priority="267"/>
  </conditionalFormatting>
  <conditionalFormatting sqref="J59">
    <cfRule type="duplicateValues" dxfId="409" priority="262"/>
    <cfRule type="containsBlanks" dxfId="408" priority="263">
      <formula>LEN(TRIM(J59))=0</formula>
    </cfRule>
  </conditionalFormatting>
  <conditionalFormatting sqref="J59">
    <cfRule type="duplicateValues" dxfId="407" priority="264"/>
  </conditionalFormatting>
  <conditionalFormatting sqref="J60">
    <cfRule type="duplicateValues" dxfId="406" priority="259"/>
    <cfRule type="containsBlanks" dxfId="405" priority="260">
      <formula>LEN(TRIM(J60))=0</formula>
    </cfRule>
  </conditionalFormatting>
  <conditionalFormatting sqref="J60">
    <cfRule type="duplicateValues" dxfId="404" priority="261"/>
  </conditionalFormatting>
  <conditionalFormatting sqref="J61:J63">
    <cfRule type="duplicateValues" dxfId="403" priority="256"/>
    <cfRule type="containsBlanks" dxfId="402" priority="257">
      <formula>LEN(TRIM(J61))=0</formula>
    </cfRule>
  </conditionalFormatting>
  <conditionalFormatting sqref="J61:J63">
    <cfRule type="duplicateValues" dxfId="401" priority="258"/>
  </conditionalFormatting>
  <conditionalFormatting sqref="J64">
    <cfRule type="duplicateValues" dxfId="400" priority="253"/>
    <cfRule type="containsBlanks" dxfId="399" priority="254">
      <formula>LEN(TRIM(J64))=0</formula>
    </cfRule>
  </conditionalFormatting>
  <conditionalFormatting sqref="J64">
    <cfRule type="duplicateValues" dxfId="398" priority="255"/>
  </conditionalFormatting>
  <conditionalFormatting sqref="J65:J67">
    <cfRule type="duplicateValues" dxfId="397" priority="250"/>
    <cfRule type="containsBlanks" dxfId="396" priority="251">
      <formula>LEN(TRIM(J65))=0</formula>
    </cfRule>
  </conditionalFormatting>
  <conditionalFormatting sqref="J65:J67">
    <cfRule type="duplicateValues" dxfId="395" priority="252"/>
  </conditionalFormatting>
  <conditionalFormatting sqref="J68">
    <cfRule type="duplicateValues" dxfId="394" priority="247"/>
    <cfRule type="containsBlanks" dxfId="393" priority="248">
      <formula>LEN(TRIM(J68))=0</formula>
    </cfRule>
  </conditionalFormatting>
  <conditionalFormatting sqref="J68">
    <cfRule type="duplicateValues" dxfId="392" priority="249"/>
  </conditionalFormatting>
  <conditionalFormatting sqref="J69">
    <cfRule type="duplicateValues" dxfId="391" priority="244"/>
    <cfRule type="containsBlanks" dxfId="390" priority="245">
      <formula>LEN(TRIM(J69))=0</formula>
    </cfRule>
  </conditionalFormatting>
  <conditionalFormatting sqref="J69">
    <cfRule type="duplicateValues" dxfId="389" priority="246"/>
  </conditionalFormatting>
  <conditionalFormatting sqref="J70">
    <cfRule type="duplicateValues" dxfId="388" priority="241"/>
    <cfRule type="containsBlanks" dxfId="387" priority="242">
      <formula>LEN(TRIM(J70))=0</formula>
    </cfRule>
  </conditionalFormatting>
  <conditionalFormatting sqref="J70">
    <cfRule type="duplicateValues" dxfId="386" priority="243"/>
  </conditionalFormatting>
  <conditionalFormatting sqref="J71">
    <cfRule type="duplicateValues" dxfId="385" priority="238"/>
    <cfRule type="containsBlanks" dxfId="384" priority="239">
      <formula>LEN(TRIM(J71))=0</formula>
    </cfRule>
  </conditionalFormatting>
  <conditionalFormatting sqref="J71">
    <cfRule type="duplicateValues" dxfId="383" priority="240"/>
  </conditionalFormatting>
  <conditionalFormatting sqref="J72">
    <cfRule type="duplicateValues" dxfId="382" priority="235"/>
    <cfRule type="containsBlanks" dxfId="381" priority="236">
      <formula>LEN(TRIM(J72))=0</formula>
    </cfRule>
  </conditionalFormatting>
  <conditionalFormatting sqref="J72">
    <cfRule type="duplicateValues" dxfId="380" priority="237"/>
  </conditionalFormatting>
  <conditionalFormatting sqref="J73">
    <cfRule type="duplicateValues" dxfId="379" priority="232"/>
    <cfRule type="containsBlanks" dxfId="378" priority="233">
      <formula>LEN(TRIM(J73))=0</formula>
    </cfRule>
  </conditionalFormatting>
  <conditionalFormatting sqref="J73">
    <cfRule type="duplicateValues" dxfId="377" priority="234"/>
  </conditionalFormatting>
  <conditionalFormatting sqref="J74">
    <cfRule type="duplicateValues" dxfId="376" priority="229"/>
    <cfRule type="containsBlanks" dxfId="375" priority="230">
      <formula>LEN(TRIM(J74))=0</formula>
    </cfRule>
  </conditionalFormatting>
  <conditionalFormatting sqref="J74">
    <cfRule type="duplicateValues" dxfId="374" priority="231"/>
  </conditionalFormatting>
  <conditionalFormatting sqref="J75">
    <cfRule type="duplicateValues" dxfId="373" priority="226"/>
    <cfRule type="containsBlanks" dxfId="372" priority="227">
      <formula>LEN(TRIM(J75))=0</formula>
    </cfRule>
  </conditionalFormatting>
  <conditionalFormatting sqref="J75">
    <cfRule type="duplicateValues" dxfId="371" priority="228"/>
  </conditionalFormatting>
  <conditionalFormatting sqref="J76">
    <cfRule type="duplicateValues" dxfId="370" priority="223"/>
    <cfRule type="containsBlanks" dxfId="369" priority="224">
      <formula>LEN(TRIM(J76))=0</formula>
    </cfRule>
  </conditionalFormatting>
  <conditionalFormatting sqref="J76">
    <cfRule type="duplicateValues" dxfId="368" priority="225"/>
  </conditionalFormatting>
  <conditionalFormatting sqref="J77">
    <cfRule type="duplicateValues" dxfId="367" priority="220"/>
    <cfRule type="containsBlanks" dxfId="366" priority="221">
      <formula>LEN(TRIM(J77))=0</formula>
    </cfRule>
  </conditionalFormatting>
  <conditionalFormatting sqref="J77">
    <cfRule type="duplicateValues" dxfId="365" priority="222"/>
  </conditionalFormatting>
  <conditionalFormatting sqref="J78">
    <cfRule type="duplicateValues" dxfId="364" priority="217"/>
    <cfRule type="containsBlanks" dxfId="363" priority="218">
      <formula>LEN(TRIM(J78))=0</formula>
    </cfRule>
  </conditionalFormatting>
  <conditionalFormatting sqref="J78">
    <cfRule type="duplicateValues" dxfId="362" priority="219"/>
  </conditionalFormatting>
  <conditionalFormatting sqref="J79">
    <cfRule type="duplicateValues" dxfId="361" priority="214"/>
    <cfRule type="containsBlanks" dxfId="360" priority="215">
      <formula>LEN(TRIM(J79))=0</formula>
    </cfRule>
  </conditionalFormatting>
  <conditionalFormatting sqref="J79">
    <cfRule type="duplicateValues" dxfId="359" priority="216"/>
  </conditionalFormatting>
  <conditionalFormatting sqref="J80">
    <cfRule type="duplicateValues" dxfId="358" priority="211"/>
    <cfRule type="containsBlanks" dxfId="357" priority="212">
      <formula>LEN(TRIM(J80))=0</formula>
    </cfRule>
  </conditionalFormatting>
  <conditionalFormatting sqref="J80">
    <cfRule type="duplicateValues" dxfId="356" priority="213"/>
  </conditionalFormatting>
  <conditionalFormatting sqref="J81">
    <cfRule type="duplicateValues" dxfId="355" priority="208"/>
    <cfRule type="containsBlanks" dxfId="354" priority="209">
      <formula>LEN(TRIM(J81))=0</formula>
    </cfRule>
  </conditionalFormatting>
  <conditionalFormatting sqref="J81">
    <cfRule type="duplicateValues" dxfId="353" priority="210"/>
  </conditionalFormatting>
  <conditionalFormatting sqref="J82">
    <cfRule type="duplicateValues" dxfId="352" priority="205"/>
    <cfRule type="containsBlanks" dxfId="351" priority="206">
      <formula>LEN(TRIM(J82))=0</formula>
    </cfRule>
  </conditionalFormatting>
  <conditionalFormatting sqref="J82">
    <cfRule type="duplicateValues" dxfId="350" priority="207"/>
  </conditionalFormatting>
  <conditionalFormatting sqref="J83">
    <cfRule type="duplicateValues" dxfId="349" priority="202"/>
    <cfRule type="containsBlanks" dxfId="348" priority="203">
      <formula>LEN(TRIM(J83))=0</formula>
    </cfRule>
  </conditionalFormatting>
  <conditionalFormatting sqref="J83">
    <cfRule type="duplicateValues" dxfId="347" priority="204"/>
  </conditionalFormatting>
  <conditionalFormatting sqref="J88">
    <cfRule type="duplicateValues" dxfId="346" priority="199"/>
    <cfRule type="containsBlanks" dxfId="345" priority="200">
      <formula>LEN(TRIM(J88))=0</formula>
    </cfRule>
  </conditionalFormatting>
  <conditionalFormatting sqref="J88">
    <cfRule type="duplicateValues" dxfId="344" priority="201"/>
  </conditionalFormatting>
  <conditionalFormatting sqref="J89">
    <cfRule type="duplicateValues" dxfId="343" priority="196"/>
    <cfRule type="containsBlanks" dxfId="342" priority="197">
      <formula>LEN(TRIM(J89))=0</formula>
    </cfRule>
  </conditionalFormatting>
  <conditionalFormatting sqref="J89">
    <cfRule type="duplicateValues" dxfId="341" priority="198"/>
  </conditionalFormatting>
  <conditionalFormatting sqref="J90">
    <cfRule type="duplicateValues" dxfId="340" priority="193"/>
    <cfRule type="containsBlanks" dxfId="339" priority="194">
      <formula>LEN(TRIM(J90))=0</formula>
    </cfRule>
  </conditionalFormatting>
  <conditionalFormatting sqref="J90">
    <cfRule type="duplicateValues" dxfId="338" priority="195"/>
  </conditionalFormatting>
  <conditionalFormatting sqref="J91">
    <cfRule type="duplicateValues" dxfId="337" priority="190"/>
    <cfRule type="containsBlanks" dxfId="336" priority="191">
      <formula>LEN(TRIM(J91))=0</formula>
    </cfRule>
  </conditionalFormatting>
  <conditionalFormatting sqref="J91">
    <cfRule type="duplicateValues" dxfId="335" priority="192"/>
  </conditionalFormatting>
  <conditionalFormatting sqref="J92">
    <cfRule type="duplicateValues" dxfId="334" priority="187"/>
    <cfRule type="containsBlanks" dxfId="333" priority="188">
      <formula>LEN(TRIM(J92))=0</formula>
    </cfRule>
  </conditionalFormatting>
  <conditionalFormatting sqref="J92">
    <cfRule type="duplicateValues" dxfId="332" priority="189"/>
  </conditionalFormatting>
  <conditionalFormatting sqref="J93">
    <cfRule type="duplicateValues" dxfId="331" priority="184"/>
    <cfRule type="containsBlanks" dxfId="330" priority="185">
      <formula>LEN(TRIM(J93))=0</formula>
    </cfRule>
  </conditionalFormatting>
  <conditionalFormatting sqref="J93">
    <cfRule type="duplicateValues" dxfId="329" priority="186"/>
  </conditionalFormatting>
  <conditionalFormatting sqref="J94">
    <cfRule type="duplicateValues" dxfId="328" priority="181"/>
    <cfRule type="containsBlanks" dxfId="327" priority="182">
      <formula>LEN(TRIM(J94))=0</formula>
    </cfRule>
  </conditionalFormatting>
  <conditionalFormatting sqref="J94">
    <cfRule type="duplicateValues" dxfId="326" priority="183"/>
  </conditionalFormatting>
  <conditionalFormatting sqref="J95">
    <cfRule type="duplicateValues" dxfId="325" priority="178"/>
    <cfRule type="containsBlanks" dxfId="324" priority="179">
      <formula>LEN(TRIM(J95))=0</formula>
    </cfRule>
  </conditionalFormatting>
  <conditionalFormatting sqref="J95">
    <cfRule type="duplicateValues" dxfId="323" priority="180"/>
  </conditionalFormatting>
  <conditionalFormatting sqref="J96">
    <cfRule type="duplicateValues" dxfId="322" priority="175"/>
    <cfRule type="containsBlanks" dxfId="321" priority="176">
      <formula>LEN(TRIM(J96))=0</formula>
    </cfRule>
  </conditionalFormatting>
  <conditionalFormatting sqref="J96">
    <cfRule type="duplicateValues" dxfId="320" priority="177"/>
  </conditionalFormatting>
  <conditionalFormatting sqref="J97">
    <cfRule type="duplicateValues" dxfId="319" priority="172"/>
    <cfRule type="containsBlanks" dxfId="318" priority="173">
      <formula>LEN(TRIM(J97))=0</formula>
    </cfRule>
  </conditionalFormatting>
  <conditionalFormatting sqref="J97">
    <cfRule type="duplicateValues" dxfId="317" priority="174"/>
  </conditionalFormatting>
  <conditionalFormatting sqref="J98">
    <cfRule type="duplicateValues" dxfId="316" priority="169"/>
    <cfRule type="containsBlanks" dxfId="315" priority="170">
      <formula>LEN(TRIM(J98))=0</formula>
    </cfRule>
  </conditionalFormatting>
  <conditionalFormatting sqref="J98">
    <cfRule type="duplicateValues" dxfId="314" priority="171"/>
  </conditionalFormatting>
  <conditionalFormatting sqref="J99">
    <cfRule type="duplicateValues" dxfId="313" priority="166"/>
    <cfRule type="containsBlanks" dxfId="312" priority="167">
      <formula>LEN(TRIM(J99))=0</formula>
    </cfRule>
  </conditionalFormatting>
  <conditionalFormatting sqref="J99">
    <cfRule type="duplicateValues" dxfId="311" priority="168"/>
  </conditionalFormatting>
  <conditionalFormatting sqref="J100">
    <cfRule type="duplicateValues" dxfId="310" priority="163"/>
    <cfRule type="containsBlanks" dxfId="309" priority="164">
      <formula>LEN(TRIM(J100))=0</formula>
    </cfRule>
  </conditionalFormatting>
  <conditionalFormatting sqref="J100">
    <cfRule type="duplicateValues" dxfId="308" priority="165"/>
  </conditionalFormatting>
  <conditionalFormatting sqref="J101">
    <cfRule type="duplicateValues" dxfId="307" priority="160"/>
    <cfRule type="containsBlanks" dxfId="306" priority="161">
      <formula>LEN(TRIM(J101))=0</formula>
    </cfRule>
  </conditionalFormatting>
  <conditionalFormatting sqref="J101">
    <cfRule type="duplicateValues" dxfId="305" priority="162"/>
  </conditionalFormatting>
  <conditionalFormatting sqref="J102">
    <cfRule type="duplicateValues" dxfId="304" priority="157"/>
    <cfRule type="containsBlanks" dxfId="303" priority="158">
      <formula>LEN(TRIM(J102))=0</formula>
    </cfRule>
  </conditionalFormatting>
  <conditionalFormatting sqref="J102">
    <cfRule type="duplicateValues" dxfId="302" priority="159"/>
  </conditionalFormatting>
  <conditionalFormatting sqref="J103">
    <cfRule type="duplicateValues" dxfId="301" priority="154"/>
    <cfRule type="containsBlanks" dxfId="300" priority="155">
      <formula>LEN(TRIM(J103))=0</formula>
    </cfRule>
  </conditionalFormatting>
  <conditionalFormatting sqref="J103">
    <cfRule type="duplicateValues" dxfId="299" priority="156"/>
  </conditionalFormatting>
  <conditionalFormatting sqref="J2">
    <cfRule type="duplicateValues" dxfId="298" priority="151"/>
    <cfRule type="containsBlanks" dxfId="297" priority="152">
      <formula>LEN(TRIM(J2))=0</formula>
    </cfRule>
  </conditionalFormatting>
  <conditionalFormatting sqref="J2">
    <cfRule type="duplicateValues" dxfId="296" priority="153"/>
  </conditionalFormatting>
  <conditionalFormatting sqref="J3">
    <cfRule type="duplicateValues" dxfId="295" priority="148"/>
    <cfRule type="containsBlanks" dxfId="294" priority="149">
      <formula>LEN(TRIM(J3))=0</formula>
    </cfRule>
  </conditionalFormatting>
  <conditionalFormatting sqref="J3">
    <cfRule type="duplicateValues" dxfId="293" priority="150"/>
  </conditionalFormatting>
  <conditionalFormatting sqref="J4">
    <cfRule type="duplicateValues" dxfId="292" priority="145"/>
    <cfRule type="containsBlanks" dxfId="291" priority="146">
      <formula>LEN(TRIM(J4))=0</formula>
    </cfRule>
  </conditionalFormatting>
  <conditionalFormatting sqref="J4">
    <cfRule type="duplicateValues" dxfId="290" priority="147"/>
  </conditionalFormatting>
  <conditionalFormatting sqref="J5">
    <cfRule type="duplicateValues" dxfId="289" priority="142"/>
    <cfRule type="containsBlanks" dxfId="288" priority="143">
      <formula>LEN(TRIM(J5))=0</formula>
    </cfRule>
  </conditionalFormatting>
  <conditionalFormatting sqref="J5">
    <cfRule type="duplicateValues" dxfId="287" priority="144"/>
  </conditionalFormatting>
  <conditionalFormatting sqref="J6">
    <cfRule type="duplicateValues" dxfId="286" priority="139"/>
    <cfRule type="containsBlanks" dxfId="285" priority="140">
      <formula>LEN(TRIM(J6))=0</formula>
    </cfRule>
  </conditionalFormatting>
  <conditionalFormatting sqref="J6">
    <cfRule type="duplicateValues" dxfId="284" priority="141"/>
  </conditionalFormatting>
  <conditionalFormatting sqref="J7">
    <cfRule type="duplicateValues" dxfId="283" priority="136"/>
    <cfRule type="containsBlanks" dxfId="282" priority="137">
      <formula>LEN(TRIM(J7))=0</formula>
    </cfRule>
  </conditionalFormatting>
  <conditionalFormatting sqref="J7">
    <cfRule type="duplicateValues" dxfId="281" priority="138"/>
  </conditionalFormatting>
  <conditionalFormatting sqref="J8">
    <cfRule type="duplicateValues" dxfId="280" priority="133"/>
    <cfRule type="containsBlanks" dxfId="279" priority="134">
      <formula>LEN(TRIM(J8))=0</formula>
    </cfRule>
  </conditionalFormatting>
  <conditionalFormatting sqref="J8">
    <cfRule type="duplicateValues" dxfId="278" priority="135"/>
  </conditionalFormatting>
  <conditionalFormatting sqref="J9">
    <cfRule type="duplicateValues" dxfId="277" priority="130"/>
    <cfRule type="containsBlanks" dxfId="276" priority="131">
      <formula>LEN(TRIM(J9))=0</formula>
    </cfRule>
  </conditionalFormatting>
  <conditionalFormatting sqref="J9">
    <cfRule type="duplicateValues" dxfId="275" priority="132"/>
  </conditionalFormatting>
  <conditionalFormatting sqref="J10">
    <cfRule type="duplicateValues" dxfId="274" priority="127"/>
    <cfRule type="containsBlanks" dxfId="273" priority="128">
      <formula>LEN(TRIM(J10))=0</formula>
    </cfRule>
  </conditionalFormatting>
  <conditionalFormatting sqref="J10">
    <cfRule type="duplicateValues" dxfId="272" priority="129"/>
  </conditionalFormatting>
  <conditionalFormatting sqref="J11">
    <cfRule type="duplicateValues" dxfId="271" priority="124"/>
    <cfRule type="containsBlanks" dxfId="270" priority="125">
      <formula>LEN(TRIM(J11))=0</formula>
    </cfRule>
  </conditionalFormatting>
  <conditionalFormatting sqref="J11">
    <cfRule type="duplicateValues" dxfId="269" priority="126"/>
  </conditionalFormatting>
  <conditionalFormatting sqref="J12">
    <cfRule type="duplicateValues" dxfId="268" priority="121"/>
    <cfRule type="containsBlanks" dxfId="267" priority="122">
      <formula>LEN(TRIM(J12))=0</formula>
    </cfRule>
  </conditionalFormatting>
  <conditionalFormatting sqref="J12">
    <cfRule type="duplicateValues" dxfId="266" priority="123"/>
  </conditionalFormatting>
  <conditionalFormatting sqref="J13">
    <cfRule type="duplicateValues" dxfId="265" priority="118"/>
    <cfRule type="containsBlanks" dxfId="264" priority="119">
      <formula>LEN(TRIM(J13))=0</formula>
    </cfRule>
  </conditionalFormatting>
  <conditionalFormatting sqref="J13">
    <cfRule type="duplicateValues" dxfId="263" priority="120"/>
  </conditionalFormatting>
  <conditionalFormatting sqref="J14">
    <cfRule type="duplicateValues" dxfId="262" priority="115"/>
    <cfRule type="containsBlanks" dxfId="261" priority="116">
      <formula>LEN(TRIM(J14))=0</formula>
    </cfRule>
  </conditionalFormatting>
  <conditionalFormatting sqref="J14">
    <cfRule type="duplicateValues" dxfId="260" priority="117"/>
  </conditionalFormatting>
  <conditionalFormatting sqref="J15">
    <cfRule type="duplicateValues" dxfId="259" priority="112"/>
    <cfRule type="containsBlanks" dxfId="258" priority="113">
      <formula>LEN(TRIM(J15))=0</formula>
    </cfRule>
  </conditionalFormatting>
  <conditionalFormatting sqref="J15">
    <cfRule type="duplicateValues" dxfId="257" priority="114"/>
  </conditionalFormatting>
  <conditionalFormatting sqref="J16">
    <cfRule type="duplicateValues" dxfId="256" priority="109"/>
    <cfRule type="containsBlanks" dxfId="255" priority="110">
      <formula>LEN(TRIM(J16))=0</formula>
    </cfRule>
  </conditionalFormatting>
  <conditionalFormatting sqref="J16">
    <cfRule type="duplicateValues" dxfId="254" priority="111"/>
  </conditionalFormatting>
  <conditionalFormatting sqref="J17">
    <cfRule type="duplicateValues" dxfId="253" priority="106"/>
    <cfRule type="containsBlanks" dxfId="252" priority="107">
      <formula>LEN(TRIM(J17))=0</formula>
    </cfRule>
  </conditionalFormatting>
  <conditionalFormatting sqref="J17">
    <cfRule type="duplicateValues" dxfId="251" priority="108"/>
  </conditionalFormatting>
  <conditionalFormatting sqref="J18">
    <cfRule type="duplicateValues" dxfId="250" priority="103"/>
    <cfRule type="containsBlanks" dxfId="249" priority="104">
      <formula>LEN(TRIM(J18))=0</formula>
    </cfRule>
  </conditionalFormatting>
  <conditionalFormatting sqref="J18">
    <cfRule type="duplicateValues" dxfId="248" priority="105"/>
  </conditionalFormatting>
  <conditionalFormatting sqref="J19">
    <cfRule type="duplicateValues" dxfId="247" priority="100"/>
    <cfRule type="containsBlanks" dxfId="246" priority="101">
      <formula>LEN(TRIM(J19))=0</formula>
    </cfRule>
  </conditionalFormatting>
  <conditionalFormatting sqref="J19">
    <cfRule type="duplicateValues" dxfId="245" priority="102"/>
  </conditionalFormatting>
  <conditionalFormatting sqref="J20">
    <cfRule type="duplicateValues" dxfId="244" priority="97"/>
    <cfRule type="containsBlanks" dxfId="243" priority="98">
      <formula>LEN(TRIM(J20))=0</formula>
    </cfRule>
  </conditionalFormatting>
  <conditionalFormatting sqref="J20">
    <cfRule type="duplicateValues" dxfId="242" priority="99"/>
  </conditionalFormatting>
  <conditionalFormatting sqref="J21">
    <cfRule type="duplicateValues" dxfId="241" priority="94"/>
    <cfRule type="containsBlanks" dxfId="240" priority="95">
      <formula>LEN(TRIM(J21))=0</formula>
    </cfRule>
  </conditionalFormatting>
  <conditionalFormatting sqref="J21">
    <cfRule type="duplicateValues" dxfId="239" priority="96"/>
  </conditionalFormatting>
  <conditionalFormatting sqref="J22">
    <cfRule type="duplicateValues" dxfId="238" priority="88"/>
    <cfRule type="containsBlanks" dxfId="237" priority="89">
      <formula>LEN(TRIM(J22))=0</formula>
    </cfRule>
  </conditionalFormatting>
  <conditionalFormatting sqref="J22">
    <cfRule type="duplicateValues" dxfId="236" priority="90"/>
  </conditionalFormatting>
  <conditionalFormatting sqref="J23">
    <cfRule type="duplicateValues" dxfId="235" priority="85"/>
    <cfRule type="containsBlanks" dxfId="234" priority="86">
      <formula>LEN(TRIM(J23))=0</formula>
    </cfRule>
  </conditionalFormatting>
  <conditionalFormatting sqref="J23">
    <cfRule type="duplicateValues" dxfId="233" priority="87"/>
  </conditionalFormatting>
  <conditionalFormatting sqref="J24">
    <cfRule type="duplicateValues" dxfId="232" priority="82"/>
    <cfRule type="containsBlanks" dxfId="231" priority="83">
      <formula>LEN(TRIM(J24))=0</formula>
    </cfRule>
  </conditionalFormatting>
  <conditionalFormatting sqref="J24">
    <cfRule type="duplicateValues" dxfId="230" priority="84"/>
  </conditionalFormatting>
  <conditionalFormatting sqref="J25">
    <cfRule type="duplicateValues" dxfId="229" priority="79"/>
    <cfRule type="containsBlanks" dxfId="228" priority="80">
      <formula>LEN(TRIM(J25))=0</formula>
    </cfRule>
  </conditionalFormatting>
  <conditionalFormatting sqref="J25">
    <cfRule type="duplicateValues" dxfId="227" priority="81"/>
  </conditionalFormatting>
  <conditionalFormatting sqref="J26">
    <cfRule type="duplicateValues" dxfId="226" priority="76"/>
    <cfRule type="containsBlanks" dxfId="225" priority="77">
      <formula>LEN(TRIM(J26))=0</formula>
    </cfRule>
  </conditionalFormatting>
  <conditionalFormatting sqref="J26">
    <cfRule type="duplicateValues" dxfId="224" priority="78"/>
  </conditionalFormatting>
  <conditionalFormatting sqref="J28">
    <cfRule type="duplicateValues" dxfId="223" priority="67"/>
    <cfRule type="containsBlanks" dxfId="222" priority="68">
      <formula>LEN(TRIM(J28))=0</formula>
    </cfRule>
  </conditionalFormatting>
  <conditionalFormatting sqref="J28">
    <cfRule type="duplicateValues" dxfId="221" priority="69"/>
  </conditionalFormatting>
  <conditionalFormatting sqref="J29">
    <cfRule type="duplicateValues" dxfId="220" priority="64"/>
    <cfRule type="containsBlanks" dxfId="219" priority="65">
      <formula>LEN(TRIM(J29))=0</formula>
    </cfRule>
  </conditionalFormatting>
  <conditionalFormatting sqref="J29">
    <cfRule type="duplicateValues" dxfId="218" priority="66"/>
  </conditionalFormatting>
  <conditionalFormatting sqref="J30">
    <cfRule type="duplicateValues" dxfId="217" priority="61"/>
    <cfRule type="containsBlanks" dxfId="216" priority="62">
      <formula>LEN(TRIM(J30))=0</formula>
    </cfRule>
  </conditionalFormatting>
  <conditionalFormatting sqref="J30">
    <cfRule type="duplicateValues" dxfId="215" priority="63"/>
  </conditionalFormatting>
  <conditionalFormatting sqref="J31">
    <cfRule type="duplicateValues" dxfId="214" priority="58"/>
    <cfRule type="containsBlanks" dxfId="213" priority="59">
      <formula>LEN(TRIM(J31))=0</formula>
    </cfRule>
  </conditionalFormatting>
  <conditionalFormatting sqref="J31">
    <cfRule type="duplicateValues" dxfId="212" priority="60"/>
  </conditionalFormatting>
  <conditionalFormatting sqref="J32">
    <cfRule type="duplicateValues" dxfId="211" priority="55"/>
    <cfRule type="containsBlanks" dxfId="210" priority="56">
      <formula>LEN(TRIM(J32))=0</formula>
    </cfRule>
  </conditionalFormatting>
  <conditionalFormatting sqref="J32">
    <cfRule type="duplicateValues" dxfId="209" priority="57"/>
  </conditionalFormatting>
  <conditionalFormatting sqref="J33">
    <cfRule type="duplicateValues" dxfId="208" priority="52"/>
    <cfRule type="containsBlanks" dxfId="207" priority="53">
      <formula>LEN(TRIM(J33))=0</formula>
    </cfRule>
  </conditionalFormatting>
  <conditionalFormatting sqref="J33">
    <cfRule type="duplicateValues" dxfId="206" priority="54"/>
  </conditionalFormatting>
  <conditionalFormatting sqref="J34">
    <cfRule type="duplicateValues" dxfId="205" priority="49"/>
    <cfRule type="containsBlanks" dxfId="204" priority="50">
      <formula>LEN(TRIM(J34))=0</formula>
    </cfRule>
  </conditionalFormatting>
  <conditionalFormatting sqref="J34">
    <cfRule type="duplicateValues" dxfId="203" priority="51"/>
  </conditionalFormatting>
  <conditionalFormatting sqref="J35">
    <cfRule type="duplicateValues" dxfId="202" priority="46"/>
    <cfRule type="containsBlanks" dxfId="201" priority="47">
      <formula>LEN(TRIM(J35))=0</formula>
    </cfRule>
  </conditionalFormatting>
  <conditionalFormatting sqref="J35">
    <cfRule type="duplicateValues" dxfId="200" priority="48"/>
  </conditionalFormatting>
  <conditionalFormatting sqref="J36">
    <cfRule type="duplicateValues" dxfId="199" priority="43"/>
    <cfRule type="containsBlanks" dxfId="198" priority="44">
      <formula>LEN(TRIM(J36))=0</formula>
    </cfRule>
  </conditionalFormatting>
  <conditionalFormatting sqref="J36">
    <cfRule type="duplicateValues" dxfId="197" priority="45"/>
  </conditionalFormatting>
  <conditionalFormatting sqref="J37">
    <cfRule type="duplicateValues" dxfId="196" priority="40"/>
    <cfRule type="containsBlanks" dxfId="195" priority="41">
      <formula>LEN(TRIM(J37))=0</formula>
    </cfRule>
  </conditionalFormatting>
  <conditionalFormatting sqref="J37">
    <cfRule type="duplicateValues" dxfId="194" priority="42"/>
  </conditionalFormatting>
  <conditionalFormatting sqref="J38">
    <cfRule type="duplicateValues" dxfId="193" priority="37"/>
    <cfRule type="containsBlanks" dxfId="192" priority="38">
      <formula>LEN(TRIM(J38))=0</formula>
    </cfRule>
  </conditionalFormatting>
  <conditionalFormatting sqref="J38">
    <cfRule type="duplicateValues" dxfId="191" priority="39"/>
  </conditionalFormatting>
  <conditionalFormatting sqref="J39">
    <cfRule type="duplicateValues" dxfId="190" priority="34"/>
    <cfRule type="containsBlanks" dxfId="189" priority="35">
      <formula>LEN(TRIM(J39))=0</formula>
    </cfRule>
  </conditionalFormatting>
  <conditionalFormatting sqref="J39">
    <cfRule type="duplicateValues" dxfId="188" priority="36"/>
  </conditionalFormatting>
  <conditionalFormatting sqref="J40">
    <cfRule type="duplicateValues" dxfId="187" priority="31"/>
    <cfRule type="containsBlanks" dxfId="186" priority="32">
      <formula>LEN(TRIM(J40))=0</formula>
    </cfRule>
  </conditionalFormatting>
  <conditionalFormatting sqref="J40">
    <cfRule type="duplicateValues" dxfId="185" priority="33"/>
  </conditionalFormatting>
  <conditionalFormatting sqref="J41">
    <cfRule type="duplicateValues" dxfId="184" priority="25"/>
    <cfRule type="containsBlanks" dxfId="183" priority="26">
      <formula>LEN(TRIM(J41))=0</formula>
    </cfRule>
  </conditionalFormatting>
  <conditionalFormatting sqref="J41">
    <cfRule type="duplicateValues" dxfId="182" priority="27"/>
  </conditionalFormatting>
  <conditionalFormatting sqref="J42:J43">
    <cfRule type="duplicateValues" dxfId="181" priority="22"/>
    <cfRule type="containsBlanks" dxfId="180" priority="23">
      <formula>LEN(TRIM(J42))=0</formula>
    </cfRule>
  </conditionalFormatting>
  <conditionalFormatting sqref="J42:J43">
    <cfRule type="duplicateValues" dxfId="179" priority="24"/>
  </conditionalFormatting>
  <conditionalFormatting sqref="J44">
    <cfRule type="duplicateValues" dxfId="178" priority="19"/>
    <cfRule type="containsBlanks" dxfId="177" priority="20">
      <formula>LEN(TRIM(J44))=0</formula>
    </cfRule>
  </conditionalFormatting>
  <conditionalFormatting sqref="J44">
    <cfRule type="duplicateValues" dxfId="176" priority="21"/>
  </conditionalFormatting>
  <conditionalFormatting sqref="J45">
    <cfRule type="duplicateValues" dxfId="175" priority="16"/>
    <cfRule type="containsBlanks" dxfId="174" priority="17">
      <formula>LEN(TRIM(J45))=0</formula>
    </cfRule>
  </conditionalFormatting>
  <conditionalFormatting sqref="J45">
    <cfRule type="duplicateValues" dxfId="173" priority="18"/>
  </conditionalFormatting>
  <conditionalFormatting sqref="J46">
    <cfRule type="duplicateValues" dxfId="172" priority="13"/>
    <cfRule type="containsBlanks" dxfId="171" priority="14">
      <formula>LEN(TRIM(J46))=0</formula>
    </cfRule>
  </conditionalFormatting>
  <conditionalFormatting sqref="J46">
    <cfRule type="duplicateValues" dxfId="170" priority="15"/>
  </conditionalFormatting>
  <conditionalFormatting sqref="J47">
    <cfRule type="duplicateValues" dxfId="169" priority="10"/>
    <cfRule type="containsBlanks" dxfId="168" priority="11">
      <formula>LEN(TRIM(J47))=0</formula>
    </cfRule>
  </conditionalFormatting>
  <conditionalFormatting sqref="J47">
    <cfRule type="duplicateValues" dxfId="167" priority="12"/>
  </conditionalFormatting>
  <conditionalFormatting sqref="J48">
    <cfRule type="duplicateValues" dxfId="166" priority="7"/>
    <cfRule type="containsBlanks" dxfId="165" priority="8">
      <formula>LEN(TRIM(J48))=0</formula>
    </cfRule>
  </conditionalFormatting>
  <conditionalFormatting sqref="J48">
    <cfRule type="duplicateValues" dxfId="164" priority="9"/>
  </conditionalFormatting>
  <conditionalFormatting sqref="J27">
    <cfRule type="duplicateValues" dxfId="163" priority="1"/>
    <cfRule type="containsBlanks" dxfId="162" priority="2">
      <formula>LEN(TRIM(J27))=0</formula>
    </cfRule>
  </conditionalFormatting>
  <conditionalFormatting sqref="J27">
    <cfRule type="duplicateValues" dxfId="161" priority="3"/>
  </conditionalFormatting>
  <conditionalFormatting sqref="I37:I43">
    <cfRule type="duplicateValues" dxfId="160" priority="1282"/>
    <cfRule type="containsBlanks" dxfId="159" priority="1283">
      <formula>LEN(TRIM(I37))=0</formula>
    </cfRule>
  </conditionalFormatting>
  <dataValidations count="10">
    <dataValidation type="list" allowBlank="1" showInputMessage="1" showErrorMessage="1" sqref="K982994:K983050 K917458:K917514 K851922:K851978 K786386:K786442 K720850:K720906 K655314:K655370 K589778:K589834 K524242:K524298 K458706:K458762 K393170:K393226 K327634:K327690 K262098:K262154 K196562:K196618 K131026:K131082 K65490:K65546 WLQ982982:WLQ983038 WBU982982:WBU983038 VRY982982:VRY983038 VIC982982:VIC983038 UYG982982:UYG983038 UOK982982:UOK983038 UEO982982:UEO983038 TUS982982:TUS983038 TKW982982:TKW983038 TBA982982:TBA983038 SRE982982:SRE983038 SHI982982:SHI983038 RXM982982:RXM983038 RNQ982982:RNQ983038 RDU982982:RDU983038 QTY982982:QTY983038 QKC982982:QKC983038 QAG982982:QAG983038 PQK982982:PQK983038 PGO982982:PGO983038 OWS982982:OWS983038 OMW982982:OMW983038 ODA982982:ODA983038 NTE982982:NTE983038 NJI982982:NJI983038 MZM982982:MZM983038 MPQ982982:MPQ983038 MFU982982:MFU983038 LVY982982:LVY983038 LMC982982:LMC983038 LCG982982:LCG983038 KSK982982:KSK983038 KIO982982:KIO983038 JYS982982:JYS983038 JOW982982:JOW983038 JFA982982:JFA983038 IVE982982:IVE983038 ILI982982:ILI983038 IBM982982:IBM983038 HRQ982982:HRQ983038 HHU982982:HHU983038 GXY982982:GXY983038 GOC982982:GOC983038 GEG982982:GEG983038 FUK982982:FUK983038 FKO982982:FKO983038 FAS982982:FAS983038 EQW982982:EQW983038 EHA982982:EHA983038 DXE982982:DXE983038 DNI982982:DNI983038 DDM982982:DDM983038 CTQ982982:CTQ983038 CJU982982:CJU983038 BZY982982:BZY983038 BQC982982:BQC983038 BGG982982:BGG983038 AWK982982:AWK983038 AMO982982:AMO983038 ACS982982:ACS983038 SW982982:SW983038 JA982982:JA983038 WVM917446:WVM917502 WLQ917446:WLQ917502 WBU917446:WBU917502 VRY917446:VRY917502 VIC917446:VIC917502 UYG917446:UYG917502 UOK917446:UOK917502 UEO917446:UEO917502 TUS917446:TUS917502 TKW917446:TKW917502 TBA917446:TBA917502 SRE917446:SRE917502 SHI917446:SHI917502 RXM917446:RXM917502 RNQ917446:RNQ917502 RDU917446:RDU917502 QTY917446:QTY917502 QKC917446:QKC917502 QAG917446:QAG917502 PQK917446:PQK917502 PGO917446:PGO917502 OWS917446:OWS917502 OMW917446:OMW917502 ODA917446:ODA917502 NTE917446:NTE917502 NJI917446:NJI917502 MZM917446:MZM917502 MPQ917446:MPQ917502 MFU917446:MFU917502 LVY917446:LVY917502 LMC917446:LMC917502 LCG917446:LCG917502 KSK917446:KSK917502 KIO917446:KIO917502 JYS917446:JYS917502 JOW917446:JOW917502 JFA917446:JFA917502 IVE917446:IVE917502 ILI917446:ILI917502 IBM917446:IBM917502 HRQ917446:HRQ917502 HHU917446:HHU917502 GXY917446:GXY917502 GOC917446:GOC917502 GEG917446:GEG917502 FUK917446:FUK917502 FKO917446:FKO917502 FAS917446:FAS917502 EQW917446:EQW917502 EHA917446:EHA917502 DXE917446:DXE917502 DNI917446:DNI917502 DDM917446:DDM917502 CTQ917446:CTQ917502 CJU917446:CJU917502 BZY917446:BZY917502 BQC917446:BQC917502 BGG917446:BGG917502 AWK917446:AWK917502 AMO917446:AMO917502 ACS917446:ACS917502 SW917446:SW917502 JA917446:JA917502 WVM851910:WVM851966 WLQ851910:WLQ851966 WBU851910:WBU851966 VRY851910:VRY851966 VIC851910:VIC851966 UYG851910:UYG851966 UOK851910:UOK851966 UEO851910:UEO851966 TUS851910:TUS851966 TKW851910:TKW851966 TBA851910:TBA851966 SRE851910:SRE851966 SHI851910:SHI851966 RXM851910:RXM851966 RNQ851910:RNQ851966 RDU851910:RDU851966 QTY851910:QTY851966 QKC851910:QKC851966 QAG851910:QAG851966 PQK851910:PQK851966 PGO851910:PGO851966 OWS851910:OWS851966 OMW851910:OMW851966 ODA851910:ODA851966 NTE851910:NTE851966 NJI851910:NJI851966 MZM851910:MZM851966 MPQ851910:MPQ851966 MFU851910:MFU851966 LVY851910:LVY851966 LMC851910:LMC851966 LCG851910:LCG851966 KSK851910:KSK851966 KIO851910:KIO851966 JYS851910:JYS851966 JOW851910:JOW851966 JFA851910:JFA851966 IVE851910:IVE851966 ILI851910:ILI851966 IBM851910:IBM851966 HRQ851910:HRQ851966 HHU851910:HHU851966 GXY851910:GXY851966 GOC851910:GOC851966 GEG851910:GEG851966 FUK851910:FUK851966 FKO851910:FKO851966 FAS851910:FAS851966 EQW851910:EQW851966 EHA851910:EHA851966 DXE851910:DXE851966 DNI851910:DNI851966 DDM851910:DDM851966 CTQ851910:CTQ851966 CJU851910:CJU851966 BZY851910:BZY851966 BQC851910:BQC851966 BGG851910:BGG851966 AWK851910:AWK851966 AMO851910:AMO851966 ACS851910:ACS851966 SW851910:SW851966 JA851910:JA851966 WVM786374:WVM786430 WLQ786374:WLQ786430 WBU786374:WBU786430 VRY786374:VRY786430 VIC786374:VIC786430 UYG786374:UYG786430 UOK786374:UOK786430 UEO786374:UEO786430 TUS786374:TUS786430 TKW786374:TKW786430 TBA786374:TBA786430 SRE786374:SRE786430 SHI786374:SHI786430 RXM786374:RXM786430 RNQ786374:RNQ786430 RDU786374:RDU786430 QTY786374:QTY786430 QKC786374:QKC786430 QAG786374:QAG786430 PQK786374:PQK786430 PGO786374:PGO786430 OWS786374:OWS786430 OMW786374:OMW786430 ODA786374:ODA786430 NTE786374:NTE786430 NJI786374:NJI786430 MZM786374:MZM786430 MPQ786374:MPQ786430 MFU786374:MFU786430 LVY786374:LVY786430 LMC786374:LMC786430 LCG786374:LCG786430 KSK786374:KSK786430 KIO786374:KIO786430 JYS786374:JYS786430 JOW786374:JOW786430 JFA786374:JFA786430 IVE786374:IVE786430 ILI786374:ILI786430 IBM786374:IBM786430 HRQ786374:HRQ786430 HHU786374:HHU786430 GXY786374:GXY786430 GOC786374:GOC786430 GEG786374:GEG786430 FUK786374:FUK786430 FKO786374:FKO786430 FAS786374:FAS786430 EQW786374:EQW786430 EHA786374:EHA786430 DXE786374:DXE786430 DNI786374:DNI786430 DDM786374:DDM786430 CTQ786374:CTQ786430 CJU786374:CJU786430 BZY786374:BZY786430 BQC786374:BQC786430 BGG786374:BGG786430 AWK786374:AWK786430 AMO786374:AMO786430 ACS786374:ACS786430 SW786374:SW786430 JA786374:JA786430 WVM720838:WVM720894 WLQ720838:WLQ720894 WBU720838:WBU720894 VRY720838:VRY720894 VIC720838:VIC720894 UYG720838:UYG720894 UOK720838:UOK720894 UEO720838:UEO720894 TUS720838:TUS720894 TKW720838:TKW720894 TBA720838:TBA720894 SRE720838:SRE720894 SHI720838:SHI720894 RXM720838:RXM720894 RNQ720838:RNQ720894 RDU720838:RDU720894 QTY720838:QTY720894 QKC720838:QKC720894 QAG720838:QAG720894 PQK720838:PQK720894 PGO720838:PGO720894 OWS720838:OWS720894 OMW720838:OMW720894 ODA720838:ODA720894 NTE720838:NTE720894 NJI720838:NJI720894 MZM720838:MZM720894 MPQ720838:MPQ720894 MFU720838:MFU720894 LVY720838:LVY720894 LMC720838:LMC720894 LCG720838:LCG720894 KSK720838:KSK720894 KIO720838:KIO720894 JYS720838:JYS720894 JOW720838:JOW720894 JFA720838:JFA720894 IVE720838:IVE720894 ILI720838:ILI720894 IBM720838:IBM720894 HRQ720838:HRQ720894 HHU720838:HHU720894 GXY720838:GXY720894 GOC720838:GOC720894 GEG720838:GEG720894 FUK720838:FUK720894 FKO720838:FKO720894 FAS720838:FAS720894 EQW720838:EQW720894 EHA720838:EHA720894 DXE720838:DXE720894 DNI720838:DNI720894 DDM720838:DDM720894 CTQ720838:CTQ720894 CJU720838:CJU720894 BZY720838:BZY720894 BQC720838:BQC720894 BGG720838:BGG720894 AWK720838:AWK720894 AMO720838:AMO720894 ACS720838:ACS720894 SW720838:SW720894 JA720838:JA720894 WVM655302:WVM655358 WLQ655302:WLQ655358 WBU655302:WBU655358 VRY655302:VRY655358 VIC655302:VIC655358 UYG655302:UYG655358 UOK655302:UOK655358 UEO655302:UEO655358 TUS655302:TUS655358 TKW655302:TKW655358 TBA655302:TBA655358 SRE655302:SRE655358 SHI655302:SHI655358 RXM655302:RXM655358 RNQ655302:RNQ655358 RDU655302:RDU655358 QTY655302:QTY655358 QKC655302:QKC655358 QAG655302:QAG655358 PQK655302:PQK655358 PGO655302:PGO655358 OWS655302:OWS655358 OMW655302:OMW655358 ODA655302:ODA655358 NTE655302:NTE655358 NJI655302:NJI655358 MZM655302:MZM655358 MPQ655302:MPQ655358 MFU655302:MFU655358 LVY655302:LVY655358 LMC655302:LMC655358 LCG655302:LCG655358 KSK655302:KSK655358 KIO655302:KIO655358 JYS655302:JYS655358 JOW655302:JOW655358 JFA655302:JFA655358 IVE655302:IVE655358 ILI655302:ILI655358 IBM655302:IBM655358 HRQ655302:HRQ655358 HHU655302:HHU655358 GXY655302:GXY655358 GOC655302:GOC655358 GEG655302:GEG655358 FUK655302:FUK655358 FKO655302:FKO655358 FAS655302:FAS655358 EQW655302:EQW655358 EHA655302:EHA655358 DXE655302:DXE655358 DNI655302:DNI655358 DDM655302:DDM655358 CTQ655302:CTQ655358 CJU655302:CJU655358 BZY655302:BZY655358 BQC655302:BQC655358 BGG655302:BGG655358 AWK655302:AWK655358 AMO655302:AMO655358 ACS655302:ACS655358 SW655302:SW655358 JA655302:JA655358 WVM589766:WVM589822 WLQ589766:WLQ589822 WBU589766:WBU589822 VRY589766:VRY589822 VIC589766:VIC589822 UYG589766:UYG589822 UOK589766:UOK589822 UEO589766:UEO589822 TUS589766:TUS589822 TKW589766:TKW589822 TBA589766:TBA589822 SRE589766:SRE589822 SHI589766:SHI589822 RXM589766:RXM589822 RNQ589766:RNQ589822 RDU589766:RDU589822 QTY589766:QTY589822 QKC589766:QKC589822 QAG589766:QAG589822 PQK589766:PQK589822 PGO589766:PGO589822 OWS589766:OWS589822 OMW589766:OMW589822 ODA589766:ODA589822 NTE589766:NTE589822 NJI589766:NJI589822 MZM589766:MZM589822 MPQ589766:MPQ589822 MFU589766:MFU589822 LVY589766:LVY589822 LMC589766:LMC589822 LCG589766:LCG589822 KSK589766:KSK589822 KIO589766:KIO589822 JYS589766:JYS589822 JOW589766:JOW589822 JFA589766:JFA589822 IVE589766:IVE589822 ILI589766:ILI589822 IBM589766:IBM589822 HRQ589766:HRQ589822 HHU589766:HHU589822 GXY589766:GXY589822 GOC589766:GOC589822 GEG589766:GEG589822 FUK589766:FUK589822 FKO589766:FKO589822 FAS589766:FAS589822 EQW589766:EQW589822 EHA589766:EHA589822 DXE589766:DXE589822 DNI589766:DNI589822 DDM589766:DDM589822 CTQ589766:CTQ589822 CJU589766:CJU589822 BZY589766:BZY589822 BQC589766:BQC589822 BGG589766:BGG589822 AWK589766:AWK589822 AMO589766:AMO589822 ACS589766:ACS589822 SW589766:SW589822 JA589766:JA589822 WVM524230:WVM524286 WLQ524230:WLQ524286 WBU524230:WBU524286 VRY524230:VRY524286 VIC524230:VIC524286 UYG524230:UYG524286 UOK524230:UOK524286 UEO524230:UEO524286 TUS524230:TUS524286 TKW524230:TKW524286 TBA524230:TBA524286 SRE524230:SRE524286 SHI524230:SHI524286 RXM524230:RXM524286 RNQ524230:RNQ524286 RDU524230:RDU524286 QTY524230:QTY524286 QKC524230:QKC524286 QAG524230:QAG524286 PQK524230:PQK524286 PGO524230:PGO524286 OWS524230:OWS524286 OMW524230:OMW524286 ODA524230:ODA524286 NTE524230:NTE524286 NJI524230:NJI524286 MZM524230:MZM524286 MPQ524230:MPQ524286 MFU524230:MFU524286 LVY524230:LVY524286 LMC524230:LMC524286 LCG524230:LCG524286 KSK524230:KSK524286 KIO524230:KIO524286 JYS524230:JYS524286 JOW524230:JOW524286 JFA524230:JFA524286 IVE524230:IVE524286 ILI524230:ILI524286 IBM524230:IBM524286 HRQ524230:HRQ524286 HHU524230:HHU524286 GXY524230:GXY524286 GOC524230:GOC524286 GEG524230:GEG524286 FUK524230:FUK524286 FKO524230:FKO524286 FAS524230:FAS524286 EQW524230:EQW524286 EHA524230:EHA524286 DXE524230:DXE524286 DNI524230:DNI524286 DDM524230:DDM524286 CTQ524230:CTQ524286 CJU524230:CJU524286 BZY524230:BZY524286 BQC524230:BQC524286 BGG524230:BGG524286 AWK524230:AWK524286 AMO524230:AMO524286 ACS524230:ACS524286 SW524230:SW524286 JA524230:JA524286 WVM458694:WVM458750 WLQ458694:WLQ458750 WBU458694:WBU458750 VRY458694:VRY458750 VIC458694:VIC458750 UYG458694:UYG458750 UOK458694:UOK458750 UEO458694:UEO458750 TUS458694:TUS458750 TKW458694:TKW458750 TBA458694:TBA458750 SRE458694:SRE458750 SHI458694:SHI458750 RXM458694:RXM458750 RNQ458694:RNQ458750 RDU458694:RDU458750 QTY458694:QTY458750 QKC458694:QKC458750 QAG458694:QAG458750 PQK458694:PQK458750 PGO458694:PGO458750 OWS458694:OWS458750 OMW458694:OMW458750 ODA458694:ODA458750 NTE458694:NTE458750 NJI458694:NJI458750 MZM458694:MZM458750 MPQ458694:MPQ458750 MFU458694:MFU458750 LVY458694:LVY458750 LMC458694:LMC458750 LCG458694:LCG458750 KSK458694:KSK458750 KIO458694:KIO458750 JYS458694:JYS458750 JOW458694:JOW458750 JFA458694:JFA458750 IVE458694:IVE458750 ILI458694:ILI458750 IBM458694:IBM458750 HRQ458694:HRQ458750 HHU458694:HHU458750 GXY458694:GXY458750 GOC458694:GOC458750 GEG458694:GEG458750 FUK458694:FUK458750 FKO458694:FKO458750 FAS458694:FAS458750 EQW458694:EQW458750 EHA458694:EHA458750 DXE458694:DXE458750 DNI458694:DNI458750 DDM458694:DDM458750 CTQ458694:CTQ458750 CJU458694:CJU458750 BZY458694:BZY458750 BQC458694:BQC458750 BGG458694:BGG458750 AWK458694:AWK458750 AMO458694:AMO458750 ACS458694:ACS458750 SW458694:SW458750 JA458694:JA458750 WVM393158:WVM393214 WLQ393158:WLQ393214 WBU393158:WBU393214 VRY393158:VRY393214 VIC393158:VIC393214 UYG393158:UYG393214 UOK393158:UOK393214 UEO393158:UEO393214 TUS393158:TUS393214 TKW393158:TKW393214 TBA393158:TBA393214 SRE393158:SRE393214 SHI393158:SHI393214 RXM393158:RXM393214 RNQ393158:RNQ393214 RDU393158:RDU393214 QTY393158:QTY393214 QKC393158:QKC393214 QAG393158:QAG393214 PQK393158:PQK393214 PGO393158:PGO393214 OWS393158:OWS393214 OMW393158:OMW393214 ODA393158:ODA393214 NTE393158:NTE393214 NJI393158:NJI393214 MZM393158:MZM393214 MPQ393158:MPQ393214 MFU393158:MFU393214 LVY393158:LVY393214 LMC393158:LMC393214 LCG393158:LCG393214 KSK393158:KSK393214 KIO393158:KIO393214 JYS393158:JYS393214 JOW393158:JOW393214 JFA393158:JFA393214 IVE393158:IVE393214 ILI393158:ILI393214 IBM393158:IBM393214 HRQ393158:HRQ393214 HHU393158:HHU393214 GXY393158:GXY393214 GOC393158:GOC393214 GEG393158:GEG393214 FUK393158:FUK393214 FKO393158:FKO393214 FAS393158:FAS393214 EQW393158:EQW393214 EHA393158:EHA393214 DXE393158:DXE393214 DNI393158:DNI393214 DDM393158:DDM393214 CTQ393158:CTQ393214 CJU393158:CJU393214 BZY393158:BZY393214 BQC393158:BQC393214 BGG393158:BGG393214 AWK393158:AWK393214 AMO393158:AMO393214 ACS393158:ACS393214 SW393158:SW393214 JA393158:JA393214 WVM327622:WVM327678 WLQ327622:WLQ327678 WBU327622:WBU327678 VRY327622:VRY327678 VIC327622:VIC327678 UYG327622:UYG327678 UOK327622:UOK327678 UEO327622:UEO327678 TUS327622:TUS327678 TKW327622:TKW327678 TBA327622:TBA327678 SRE327622:SRE327678 SHI327622:SHI327678 RXM327622:RXM327678 RNQ327622:RNQ327678 RDU327622:RDU327678 QTY327622:QTY327678 QKC327622:QKC327678 QAG327622:QAG327678 PQK327622:PQK327678 PGO327622:PGO327678 OWS327622:OWS327678 OMW327622:OMW327678 ODA327622:ODA327678 NTE327622:NTE327678 NJI327622:NJI327678 MZM327622:MZM327678 MPQ327622:MPQ327678 MFU327622:MFU327678 LVY327622:LVY327678 LMC327622:LMC327678 LCG327622:LCG327678 KSK327622:KSK327678 KIO327622:KIO327678 JYS327622:JYS327678 JOW327622:JOW327678 JFA327622:JFA327678 IVE327622:IVE327678 ILI327622:ILI327678 IBM327622:IBM327678 HRQ327622:HRQ327678 HHU327622:HHU327678 GXY327622:GXY327678 GOC327622:GOC327678 GEG327622:GEG327678 FUK327622:FUK327678 FKO327622:FKO327678 FAS327622:FAS327678 EQW327622:EQW327678 EHA327622:EHA327678 DXE327622:DXE327678 DNI327622:DNI327678 DDM327622:DDM327678 CTQ327622:CTQ327678 CJU327622:CJU327678 BZY327622:BZY327678 BQC327622:BQC327678 BGG327622:BGG327678 AWK327622:AWK327678 AMO327622:AMO327678 ACS327622:ACS327678 SW327622:SW327678 JA327622:JA327678 WVM262086:WVM262142 WLQ262086:WLQ262142 WBU262086:WBU262142 VRY262086:VRY262142 VIC262086:VIC262142 UYG262086:UYG262142 UOK262086:UOK262142 UEO262086:UEO262142 TUS262086:TUS262142 TKW262086:TKW262142 TBA262086:TBA262142 SRE262086:SRE262142 SHI262086:SHI262142 RXM262086:RXM262142 RNQ262086:RNQ262142 RDU262086:RDU262142 QTY262086:QTY262142 QKC262086:QKC262142 QAG262086:QAG262142 PQK262086:PQK262142 PGO262086:PGO262142 OWS262086:OWS262142 OMW262086:OMW262142 ODA262086:ODA262142 NTE262086:NTE262142 NJI262086:NJI262142 MZM262086:MZM262142 MPQ262086:MPQ262142 MFU262086:MFU262142 LVY262086:LVY262142 LMC262086:LMC262142 LCG262086:LCG262142 KSK262086:KSK262142 KIO262086:KIO262142 JYS262086:JYS262142 JOW262086:JOW262142 JFA262086:JFA262142 IVE262086:IVE262142 ILI262086:ILI262142 IBM262086:IBM262142 HRQ262086:HRQ262142 HHU262086:HHU262142 GXY262086:GXY262142 GOC262086:GOC262142 GEG262086:GEG262142 FUK262086:FUK262142 FKO262086:FKO262142 FAS262086:FAS262142 EQW262086:EQW262142 EHA262086:EHA262142 DXE262086:DXE262142 DNI262086:DNI262142 DDM262086:DDM262142 CTQ262086:CTQ262142 CJU262086:CJU262142 BZY262086:BZY262142 BQC262086:BQC262142 BGG262086:BGG262142 AWK262086:AWK262142 AMO262086:AMO262142 ACS262086:ACS262142 SW262086:SW262142 JA262086:JA262142 WVM196550:WVM196606 WLQ196550:WLQ196606 WBU196550:WBU196606 VRY196550:VRY196606 VIC196550:VIC196606 UYG196550:UYG196606 UOK196550:UOK196606 UEO196550:UEO196606 TUS196550:TUS196606 TKW196550:TKW196606 TBA196550:TBA196606 SRE196550:SRE196606 SHI196550:SHI196606 RXM196550:RXM196606 RNQ196550:RNQ196606 RDU196550:RDU196606 QTY196550:QTY196606 QKC196550:QKC196606 QAG196550:QAG196606 PQK196550:PQK196606 PGO196550:PGO196606 OWS196550:OWS196606 OMW196550:OMW196606 ODA196550:ODA196606 NTE196550:NTE196606 NJI196550:NJI196606 MZM196550:MZM196606 MPQ196550:MPQ196606 MFU196550:MFU196606 LVY196550:LVY196606 LMC196550:LMC196606 LCG196550:LCG196606 KSK196550:KSK196606 KIO196550:KIO196606 JYS196550:JYS196606 JOW196550:JOW196606 JFA196550:JFA196606 IVE196550:IVE196606 ILI196550:ILI196606 IBM196550:IBM196606 HRQ196550:HRQ196606 HHU196550:HHU196606 GXY196550:GXY196606 GOC196550:GOC196606 GEG196550:GEG196606 FUK196550:FUK196606 FKO196550:FKO196606 FAS196550:FAS196606 EQW196550:EQW196606 EHA196550:EHA196606 DXE196550:DXE196606 DNI196550:DNI196606 DDM196550:DDM196606 CTQ196550:CTQ196606 CJU196550:CJU196606 BZY196550:BZY196606 BQC196550:BQC196606 BGG196550:BGG196606 AWK196550:AWK196606 AMO196550:AMO196606 ACS196550:ACS196606 SW196550:SW196606 JA196550:JA196606 WVM131014:WVM131070 WLQ131014:WLQ131070 WBU131014:WBU131070 VRY131014:VRY131070 VIC131014:VIC131070 UYG131014:UYG131070 UOK131014:UOK131070 UEO131014:UEO131070 TUS131014:TUS131070 TKW131014:TKW131070 TBA131014:TBA131070 SRE131014:SRE131070 SHI131014:SHI131070 RXM131014:RXM131070 RNQ131014:RNQ131070 RDU131014:RDU131070 QTY131014:QTY131070 QKC131014:QKC131070 QAG131014:QAG131070 PQK131014:PQK131070 PGO131014:PGO131070 OWS131014:OWS131070 OMW131014:OMW131070 ODA131014:ODA131070 NTE131014:NTE131070 NJI131014:NJI131070 MZM131014:MZM131070 MPQ131014:MPQ131070 MFU131014:MFU131070 LVY131014:LVY131070 LMC131014:LMC131070 LCG131014:LCG131070 KSK131014:KSK131070 KIO131014:KIO131070 JYS131014:JYS131070 JOW131014:JOW131070 JFA131014:JFA131070 IVE131014:IVE131070 ILI131014:ILI131070 IBM131014:IBM131070 HRQ131014:HRQ131070 HHU131014:HHU131070 GXY131014:GXY131070 GOC131014:GOC131070 GEG131014:GEG131070 FUK131014:FUK131070 FKO131014:FKO131070 FAS131014:FAS131070 EQW131014:EQW131070 EHA131014:EHA131070 DXE131014:DXE131070 DNI131014:DNI131070 DDM131014:DDM131070 CTQ131014:CTQ131070 CJU131014:CJU131070 BZY131014:BZY131070 BQC131014:BQC131070 BGG131014:BGG131070 AWK131014:AWK131070 AMO131014:AMO131070 ACS131014:ACS131070 SW131014:SW131070 JA131014:JA131070 WVM65478:WVM65534 WLQ65478:WLQ65534 WBU65478:WBU65534 VRY65478:VRY65534 VIC65478:VIC65534 UYG65478:UYG65534 UOK65478:UOK65534 UEO65478:UEO65534 TUS65478:TUS65534 TKW65478:TKW65534 TBA65478:TBA65534 SRE65478:SRE65534 SHI65478:SHI65534 RXM65478:RXM65534 RNQ65478:RNQ65534 RDU65478:RDU65534 QTY65478:QTY65534 QKC65478:QKC65534 QAG65478:QAG65534 PQK65478:PQK65534 PGO65478:PGO65534 OWS65478:OWS65534 OMW65478:OMW65534 ODA65478:ODA65534 NTE65478:NTE65534 NJI65478:NJI65534 MZM65478:MZM65534 MPQ65478:MPQ65534 MFU65478:MFU65534 LVY65478:LVY65534 LMC65478:LMC65534 LCG65478:LCG65534 KSK65478:KSK65534 KIO65478:KIO65534 JYS65478:JYS65534 JOW65478:JOW65534 JFA65478:JFA65534 IVE65478:IVE65534 ILI65478:ILI65534 IBM65478:IBM65534 HRQ65478:HRQ65534 HHU65478:HHU65534 GXY65478:GXY65534 GOC65478:GOC65534 GEG65478:GEG65534 FUK65478:FUK65534 FKO65478:FKO65534 FAS65478:FAS65534 EQW65478:EQW65534 EHA65478:EHA65534 DXE65478:DXE65534 DNI65478:DNI65534 DDM65478:DDM65534 CTQ65478:CTQ65534 CJU65478:CJU65534 BZY65478:BZY65534 BQC65478:BQC65534 BGG65478:BGG65534 AWK65478:AWK65534 AMO65478:AMO65534 ACS65478:ACS65534 SW65478:SW65534 JA65478:JA65534 WVM982982:WVM983038" xr:uid="{00000000-0002-0000-0400-000000000000}">
      <formula1>"? ,Qtrly, Q1, Q2, Q3, Q4, MY &amp; EOY, Annually, As Occurs,Specific Date, N/A"</formula1>
    </dataValidation>
    <dataValidation type="list" allowBlank="1" showInputMessage="1" showErrorMessage="1" sqref="M65490 M131026 M196562 M262098 M327634 M393170 M458706 M524242 M589778 M655314 M720850 M786386 M851922 M917458 M982994 WBW982982 VSA982982 VIE982982 UYI982982 UOM982982 UEQ982982 TUU982982 TKY982982 TBC982982 SRG982982 SHK982982 RXO982982 RNS982982 RDW982982 QUA982982 QKE982982 QAI982982 PQM982982 PGQ982982 OWU982982 OMY982982 ODC982982 NTG982982 NJK982982 MZO982982 MPS982982 MFW982982 LWA982982 LME982982 LCI982982 KSM982982 KIQ982982 JYU982982 JOY982982 JFC982982 IVG982982 ILK982982 IBO982982 HRS982982 HHW982982 GYA982982 GOE982982 GEI982982 FUM982982 FKQ982982 FAU982982 EQY982982 EHC982982 DXG982982 DNK982982 DDO982982 CTS982982 CJW982982 CAA982982 BQE982982 BGI982982 AWM982982 AMQ982982 ACU982982 SY982982 JC982982 WVO917446 WLS917446 WBW917446 VSA917446 VIE917446 UYI917446 UOM917446 UEQ917446 TUU917446 TKY917446 TBC917446 SRG917446 SHK917446 RXO917446 RNS917446 RDW917446 QUA917446 QKE917446 QAI917446 PQM917446 PGQ917446 OWU917446 OMY917446 ODC917446 NTG917446 NJK917446 MZO917446 MPS917446 MFW917446 LWA917446 LME917446 LCI917446 KSM917446 KIQ917446 JYU917446 JOY917446 JFC917446 IVG917446 ILK917446 IBO917446 HRS917446 HHW917446 GYA917446 GOE917446 GEI917446 FUM917446 FKQ917446 FAU917446 EQY917446 EHC917446 DXG917446 DNK917446 DDO917446 CTS917446 CJW917446 CAA917446 BQE917446 BGI917446 AWM917446 AMQ917446 ACU917446 SY917446 JC917446 WVO851910 WLS851910 WBW851910 VSA851910 VIE851910 UYI851910 UOM851910 UEQ851910 TUU851910 TKY851910 TBC851910 SRG851910 SHK851910 RXO851910 RNS851910 RDW851910 QUA851910 QKE851910 QAI851910 PQM851910 PGQ851910 OWU851910 OMY851910 ODC851910 NTG851910 NJK851910 MZO851910 MPS851910 MFW851910 LWA851910 LME851910 LCI851910 KSM851910 KIQ851910 JYU851910 JOY851910 JFC851910 IVG851910 ILK851910 IBO851910 HRS851910 HHW851910 GYA851910 GOE851910 GEI851910 FUM851910 FKQ851910 FAU851910 EQY851910 EHC851910 DXG851910 DNK851910 DDO851910 CTS851910 CJW851910 CAA851910 BQE851910 BGI851910 AWM851910 AMQ851910 ACU851910 SY851910 JC851910 WVO786374 WLS786374 WBW786374 VSA786374 VIE786374 UYI786374 UOM786374 UEQ786374 TUU786374 TKY786374 TBC786374 SRG786374 SHK786374 RXO786374 RNS786374 RDW786374 QUA786374 QKE786374 QAI786374 PQM786374 PGQ786374 OWU786374 OMY786374 ODC786374 NTG786374 NJK786374 MZO786374 MPS786374 MFW786374 LWA786374 LME786374 LCI786374 KSM786374 KIQ786374 JYU786374 JOY786374 JFC786374 IVG786374 ILK786374 IBO786374 HRS786374 HHW786374 GYA786374 GOE786374 GEI786374 FUM786374 FKQ786374 FAU786374 EQY786374 EHC786374 DXG786374 DNK786374 DDO786374 CTS786374 CJW786374 CAA786374 BQE786374 BGI786374 AWM786374 AMQ786374 ACU786374 SY786374 JC786374 WVO720838 WLS720838 WBW720838 VSA720838 VIE720838 UYI720838 UOM720838 UEQ720838 TUU720838 TKY720838 TBC720838 SRG720838 SHK720838 RXO720838 RNS720838 RDW720838 QUA720838 QKE720838 QAI720838 PQM720838 PGQ720838 OWU720838 OMY720838 ODC720838 NTG720838 NJK720838 MZO720838 MPS720838 MFW720838 LWA720838 LME720838 LCI720838 KSM720838 KIQ720838 JYU720838 JOY720838 JFC720838 IVG720838 ILK720838 IBO720838 HRS720838 HHW720838 GYA720838 GOE720838 GEI720838 FUM720838 FKQ720838 FAU720838 EQY720838 EHC720838 DXG720838 DNK720838 DDO720838 CTS720838 CJW720838 CAA720838 BQE720838 BGI720838 AWM720838 AMQ720838 ACU720838 SY720838 JC720838 WVO655302 WLS655302 WBW655302 VSA655302 VIE655302 UYI655302 UOM655302 UEQ655302 TUU655302 TKY655302 TBC655302 SRG655302 SHK655302 RXO655302 RNS655302 RDW655302 QUA655302 QKE655302 QAI655302 PQM655302 PGQ655302 OWU655302 OMY655302 ODC655302 NTG655302 NJK655302 MZO655302 MPS655302 MFW655302 LWA655302 LME655302 LCI655302 KSM655302 KIQ655302 JYU655302 JOY655302 JFC655302 IVG655302 ILK655302 IBO655302 HRS655302 HHW655302 GYA655302 GOE655302 GEI655302 FUM655302 FKQ655302 FAU655302 EQY655302 EHC655302 DXG655302 DNK655302 DDO655302 CTS655302 CJW655302 CAA655302 BQE655302 BGI655302 AWM655302 AMQ655302 ACU655302 SY655302 JC655302 WVO589766 WLS589766 WBW589766 VSA589766 VIE589766 UYI589766 UOM589766 UEQ589766 TUU589766 TKY589766 TBC589766 SRG589766 SHK589766 RXO589766 RNS589766 RDW589766 QUA589766 QKE589766 QAI589766 PQM589766 PGQ589766 OWU589766 OMY589766 ODC589766 NTG589766 NJK589766 MZO589766 MPS589766 MFW589766 LWA589766 LME589766 LCI589766 KSM589766 KIQ589766 JYU589766 JOY589766 JFC589766 IVG589766 ILK589766 IBO589766 HRS589766 HHW589766 GYA589766 GOE589766 GEI589766 FUM589766 FKQ589766 FAU589766 EQY589766 EHC589766 DXG589766 DNK589766 DDO589766 CTS589766 CJW589766 CAA589766 BQE589766 BGI589766 AWM589766 AMQ589766 ACU589766 SY589766 JC589766 WVO524230 WLS524230 WBW524230 VSA524230 VIE524230 UYI524230 UOM524230 UEQ524230 TUU524230 TKY524230 TBC524230 SRG524230 SHK524230 RXO524230 RNS524230 RDW524230 QUA524230 QKE524230 QAI524230 PQM524230 PGQ524230 OWU524230 OMY524230 ODC524230 NTG524230 NJK524230 MZO524230 MPS524230 MFW524230 LWA524230 LME524230 LCI524230 KSM524230 KIQ524230 JYU524230 JOY524230 JFC524230 IVG524230 ILK524230 IBO524230 HRS524230 HHW524230 GYA524230 GOE524230 GEI524230 FUM524230 FKQ524230 FAU524230 EQY524230 EHC524230 DXG524230 DNK524230 DDO524230 CTS524230 CJW524230 CAA524230 BQE524230 BGI524230 AWM524230 AMQ524230 ACU524230 SY524230 JC524230 WVO458694 WLS458694 WBW458694 VSA458694 VIE458694 UYI458694 UOM458694 UEQ458694 TUU458694 TKY458694 TBC458694 SRG458694 SHK458694 RXO458694 RNS458694 RDW458694 QUA458694 QKE458694 QAI458694 PQM458694 PGQ458694 OWU458694 OMY458694 ODC458694 NTG458694 NJK458694 MZO458694 MPS458694 MFW458694 LWA458694 LME458694 LCI458694 KSM458694 KIQ458694 JYU458694 JOY458694 JFC458694 IVG458694 ILK458694 IBO458694 HRS458694 HHW458694 GYA458694 GOE458694 GEI458694 FUM458694 FKQ458694 FAU458694 EQY458694 EHC458694 DXG458694 DNK458694 DDO458694 CTS458694 CJW458694 CAA458694 BQE458694 BGI458694 AWM458694 AMQ458694 ACU458694 SY458694 JC458694 WVO393158 WLS393158 WBW393158 VSA393158 VIE393158 UYI393158 UOM393158 UEQ393158 TUU393158 TKY393158 TBC393158 SRG393158 SHK393158 RXO393158 RNS393158 RDW393158 QUA393158 QKE393158 QAI393158 PQM393158 PGQ393158 OWU393158 OMY393158 ODC393158 NTG393158 NJK393158 MZO393158 MPS393158 MFW393158 LWA393158 LME393158 LCI393158 KSM393158 KIQ393158 JYU393158 JOY393158 JFC393158 IVG393158 ILK393158 IBO393158 HRS393158 HHW393158 GYA393158 GOE393158 GEI393158 FUM393158 FKQ393158 FAU393158 EQY393158 EHC393158 DXG393158 DNK393158 DDO393158 CTS393158 CJW393158 CAA393158 BQE393158 BGI393158 AWM393158 AMQ393158 ACU393158 SY393158 JC393158 WVO327622 WLS327622 WBW327622 VSA327622 VIE327622 UYI327622 UOM327622 UEQ327622 TUU327622 TKY327622 TBC327622 SRG327622 SHK327622 RXO327622 RNS327622 RDW327622 QUA327622 QKE327622 QAI327622 PQM327622 PGQ327622 OWU327622 OMY327622 ODC327622 NTG327622 NJK327622 MZO327622 MPS327622 MFW327622 LWA327622 LME327622 LCI327622 KSM327622 KIQ327622 JYU327622 JOY327622 JFC327622 IVG327622 ILK327622 IBO327622 HRS327622 HHW327622 GYA327622 GOE327622 GEI327622 FUM327622 FKQ327622 FAU327622 EQY327622 EHC327622 DXG327622 DNK327622 DDO327622 CTS327622 CJW327622 CAA327622 BQE327622 BGI327622 AWM327622 AMQ327622 ACU327622 SY327622 JC327622 WVO262086 WLS262086 WBW262086 VSA262086 VIE262086 UYI262086 UOM262086 UEQ262086 TUU262086 TKY262086 TBC262086 SRG262086 SHK262086 RXO262086 RNS262086 RDW262086 QUA262086 QKE262086 QAI262086 PQM262086 PGQ262086 OWU262086 OMY262086 ODC262086 NTG262086 NJK262086 MZO262086 MPS262086 MFW262086 LWA262086 LME262086 LCI262086 KSM262086 KIQ262086 JYU262086 JOY262086 JFC262086 IVG262086 ILK262086 IBO262086 HRS262086 HHW262086 GYA262086 GOE262086 GEI262086 FUM262086 FKQ262086 FAU262086 EQY262086 EHC262086 DXG262086 DNK262086 DDO262086 CTS262086 CJW262086 CAA262086 BQE262086 BGI262086 AWM262086 AMQ262086 ACU262086 SY262086 JC262086 WVO196550 WLS196550 WBW196550 VSA196550 VIE196550 UYI196550 UOM196550 UEQ196550 TUU196550 TKY196550 TBC196550 SRG196550 SHK196550 RXO196550 RNS196550 RDW196550 QUA196550 QKE196550 QAI196550 PQM196550 PGQ196550 OWU196550 OMY196550 ODC196550 NTG196550 NJK196550 MZO196550 MPS196550 MFW196550 LWA196550 LME196550 LCI196550 KSM196550 KIQ196550 JYU196550 JOY196550 JFC196550 IVG196550 ILK196550 IBO196550 HRS196550 HHW196550 GYA196550 GOE196550 GEI196550 FUM196550 FKQ196550 FAU196550 EQY196550 EHC196550 DXG196550 DNK196550 DDO196550 CTS196550 CJW196550 CAA196550 BQE196550 BGI196550 AWM196550 AMQ196550 ACU196550 SY196550 JC196550 WVO131014 WLS131014 WBW131014 VSA131014 VIE131014 UYI131014 UOM131014 UEQ131014 TUU131014 TKY131014 TBC131014 SRG131014 SHK131014 RXO131014 RNS131014 RDW131014 QUA131014 QKE131014 QAI131014 PQM131014 PGQ131014 OWU131014 OMY131014 ODC131014 NTG131014 NJK131014 MZO131014 MPS131014 MFW131014 LWA131014 LME131014 LCI131014 KSM131014 KIQ131014 JYU131014 JOY131014 JFC131014 IVG131014 ILK131014 IBO131014 HRS131014 HHW131014 GYA131014 GOE131014 GEI131014 FUM131014 FKQ131014 FAU131014 EQY131014 EHC131014 DXG131014 DNK131014 DDO131014 CTS131014 CJW131014 CAA131014 BQE131014 BGI131014 AWM131014 AMQ131014 ACU131014 SY131014 JC131014 WVO65478 WLS65478 WBW65478 VSA65478 VIE65478 UYI65478 UOM65478 UEQ65478 TUU65478 TKY65478 TBC65478 SRG65478 SHK65478 RXO65478 RNS65478 RDW65478 QUA65478 QKE65478 QAI65478 PQM65478 PGQ65478 OWU65478 OMY65478 ODC65478 NTG65478 NJK65478 MZO65478 MPS65478 MFW65478 LWA65478 LME65478 LCI65478 KSM65478 KIQ65478 JYU65478 JOY65478 JFC65478 IVG65478 ILK65478 IBO65478 HRS65478 HHW65478 GYA65478 GOE65478 GEI65478 FUM65478 FKQ65478 FAU65478 EQY65478 EHC65478 DXG65478 DNK65478 DDO65478 CTS65478 CJW65478 CAA65478 BQE65478 BGI65478 AWM65478 AMQ65478 ACU65478 SY65478 JC65478 WVO982982 WLS982982" xr:uid="{00000000-0002-0000-0400-000001000000}">
      <formula1>"Complete, Partially Complete, Defered, No Activity"</formula1>
    </dataValidation>
    <dataValidation type="list" allowBlank="1" showInputMessage="1" showErrorMessage="1" sqref="WLP982982 WBT982982 VRX982982 VIB982982 UYF982982 UOJ982982 UEN982982 TUR982982 TKV982982 TAZ982982 SRD982982 SHH982982 RXL982982 RNP982982 RDT982982 QTX982982 QKB982982 QAF982982 PQJ982982 PGN982982 OWR982982 OMV982982 OCZ982982 NTD982982 NJH982982 MZL982982 MPP982982 MFT982982 LVX982982 LMB982982 LCF982982 KSJ982982 KIN982982 JYR982982 JOV982982 JEZ982982 IVD982982 ILH982982 IBL982982 HRP982982 HHT982982 GXX982982 GOB982982 GEF982982 FUJ982982 FKN982982 FAR982982 EQV982982 EGZ982982 DXD982982 DNH982982 DDL982982 CTP982982 CJT982982 BZX982982 BQB982982 BGF982982 AWJ982982 AMN982982 ACR982982 SV982982 IZ982982 WVL917446 WLP917446 WBT917446 VRX917446 VIB917446 UYF917446 UOJ917446 UEN917446 TUR917446 TKV917446 TAZ917446 SRD917446 SHH917446 RXL917446 RNP917446 RDT917446 QTX917446 QKB917446 QAF917446 PQJ917446 PGN917446 OWR917446 OMV917446 OCZ917446 NTD917446 NJH917446 MZL917446 MPP917446 MFT917446 LVX917446 LMB917446 LCF917446 KSJ917446 KIN917446 JYR917446 JOV917446 JEZ917446 IVD917446 ILH917446 IBL917446 HRP917446 HHT917446 GXX917446 GOB917446 GEF917446 FUJ917446 FKN917446 FAR917446 EQV917446 EGZ917446 DXD917446 DNH917446 DDL917446 CTP917446 CJT917446 BZX917446 BQB917446 BGF917446 AWJ917446 AMN917446 ACR917446 SV917446 IZ917446 WVL851910 WLP851910 WBT851910 VRX851910 VIB851910 UYF851910 UOJ851910 UEN851910 TUR851910 TKV851910 TAZ851910 SRD851910 SHH851910 RXL851910 RNP851910 RDT851910 QTX851910 QKB851910 QAF851910 PQJ851910 PGN851910 OWR851910 OMV851910 OCZ851910 NTD851910 NJH851910 MZL851910 MPP851910 MFT851910 LVX851910 LMB851910 LCF851910 KSJ851910 KIN851910 JYR851910 JOV851910 JEZ851910 IVD851910 ILH851910 IBL851910 HRP851910 HHT851910 GXX851910 GOB851910 GEF851910 FUJ851910 FKN851910 FAR851910 EQV851910 EGZ851910 DXD851910 DNH851910 DDL851910 CTP851910 CJT851910 BZX851910 BQB851910 BGF851910 AWJ851910 AMN851910 ACR851910 SV851910 IZ851910 WVL786374 WLP786374 WBT786374 VRX786374 VIB786374 UYF786374 UOJ786374 UEN786374 TUR786374 TKV786374 TAZ786374 SRD786374 SHH786374 RXL786374 RNP786374 RDT786374 QTX786374 QKB786374 QAF786374 PQJ786374 PGN786374 OWR786374 OMV786374 OCZ786374 NTD786374 NJH786374 MZL786374 MPP786374 MFT786374 LVX786374 LMB786374 LCF786374 KSJ786374 KIN786374 JYR786374 JOV786374 JEZ786374 IVD786374 ILH786374 IBL786374 HRP786374 HHT786374 GXX786374 GOB786374 GEF786374 FUJ786374 FKN786374 FAR786374 EQV786374 EGZ786374 DXD786374 DNH786374 DDL786374 CTP786374 CJT786374 BZX786374 BQB786374 BGF786374 AWJ786374 AMN786374 ACR786374 SV786374 IZ786374 WVL720838 WLP720838 WBT720838 VRX720838 VIB720838 UYF720838 UOJ720838 UEN720838 TUR720838 TKV720838 TAZ720838 SRD720838 SHH720838 RXL720838 RNP720838 RDT720838 QTX720838 QKB720838 QAF720838 PQJ720838 PGN720838 OWR720838 OMV720838 OCZ720838 NTD720838 NJH720838 MZL720838 MPP720838 MFT720838 LVX720838 LMB720838 LCF720838 KSJ720838 KIN720838 JYR720838 JOV720838 JEZ720838 IVD720838 ILH720838 IBL720838 HRP720838 HHT720838 GXX720838 GOB720838 GEF720838 FUJ720838 FKN720838 FAR720838 EQV720838 EGZ720838 DXD720838 DNH720838 DDL720838 CTP720838 CJT720838 BZX720838 BQB720838 BGF720838 AWJ720838 AMN720838 ACR720838 SV720838 IZ720838 WVL655302 WLP655302 WBT655302 VRX655302 VIB655302 UYF655302 UOJ655302 UEN655302 TUR655302 TKV655302 TAZ655302 SRD655302 SHH655302 RXL655302 RNP655302 RDT655302 QTX655302 QKB655302 QAF655302 PQJ655302 PGN655302 OWR655302 OMV655302 OCZ655302 NTD655302 NJH655302 MZL655302 MPP655302 MFT655302 LVX655302 LMB655302 LCF655302 KSJ655302 KIN655302 JYR655302 JOV655302 JEZ655302 IVD655302 ILH655302 IBL655302 HRP655302 HHT655302 GXX655302 GOB655302 GEF655302 FUJ655302 FKN655302 FAR655302 EQV655302 EGZ655302 DXD655302 DNH655302 DDL655302 CTP655302 CJT655302 BZX655302 BQB655302 BGF655302 AWJ655302 AMN655302 ACR655302 SV655302 IZ655302 WVL589766 WLP589766 WBT589766 VRX589766 VIB589766 UYF589766 UOJ589766 UEN589766 TUR589766 TKV589766 TAZ589766 SRD589766 SHH589766 RXL589766 RNP589766 RDT589766 QTX589766 QKB589766 QAF589766 PQJ589766 PGN589766 OWR589766 OMV589766 OCZ589766 NTD589766 NJH589766 MZL589766 MPP589766 MFT589766 LVX589766 LMB589766 LCF589766 KSJ589766 KIN589766 JYR589766 JOV589766 JEZ589766 IVD589766 ILH589766 IBL589766 HRP589766 HHT589766 GXX589766 GOB589766 GEF589766 FUJ589766 FKN589766 FAR589766 EQV589766 EGZ589766 DXD589766 DNH589766 DDL589766 CTP589766 CJT589766 BZX589766 BQB589766 BGF589766 AWJ589766 AMN589766 ACR589766 SV589766 IZ589766 WVL524230 WLP524230 WBT524230 VRX524230 VIB524230 UYF524230 UOJ524230 UEN524230 TUR524230 TKV524230 TAZ524230 SRD524230 SHH524230 RXL524230 RNP524230 RDT524230 QTX524230 QKB524230 QAF524230 PQJ524230 PGN524230 OWR524230 OMV524230 OCZ524230 NTD524230 NJH524230 MZL524230 MPP524230 MFT524230 LVX524230 LMB524230 LCF524230 KSJ524230 KIN524230 JYR524230 JOV524230 JEZ524230 IVD524230 ILH524230 IBL524230 HRP524230 HHT524230 GXX524230 GOB524230 GEF524230 FUJ524230 FKN524230 FAR524230 EQV524230 EGZ524230 DXD524230 DNH524230 DDL524230 CTP524230 CJT524230 BZX524230 BQB524230 BGF524230 AWJ524230 AMN524230 ACR524230 SV524230 IZ524230 WVL458694 WLP458694 WBT458694 VRX458694 VIB458694 UYF458694 UOJ458694 UEN458694 TUR458694 TKV458694 TAZ458694 SRD458694 SHH458694 RXL458694 RNP458694 RDT458694 QTX458694 QKB458694 QAF458694 PQJ458694 PGN458694 OWR458694 OMV458694 OCZ458694 NTD458694 NJH458694 MZL458694 MPP458694 MFT458694 LVX458694 LMB458694 LCF458694 KSJ458694 KIN458694 JYR458694 JOV458694 JEZ458694 IVD458694 ILH458694 IBL458694 HRP458694 HHT458694 GXX458694 GOB458694 GEF458694 FUJ458694 FKN458694 FAR458694 EQV458694 EGZ458694 DXD458694 DNH458694 DDL458694 CTP458694 CJT458694 BZX458694 BQB458694 BGF458694 AWJ458694 AMN458694 ACR458694 SV458694 IZ458694 WVL393158 WLP393158 WBT393158 VRX393158 VIB393158 UYF393158 UOJ393158 UEN393158 TUR393158 TKV393158 TAZ393158 SRD393158 SHH393158 RXL393158 RNP393158 RDT393158 QTX393158 QKB393158 QAF393158 PQJ393158 PGN393158 OWR393158 OMV393158 OCZ393158 NTD393158 NJH393158 MZL393158 MPP393158 MFT393158 LVX393158 LMB393158 LCF393158 KSJ393158 KIN393158 JYR393158 JOV393158 JEZ393158 IVD393158 ILH393158 IBL393158 HRP393158 HHT393158 GXX393158 GOB393158 GEF393158 FUJ393158 FKN393158 FAR393158 EQV393158 EGZ393158 DXD393158 DNH393158 DDL393158 CTP393158 CJT393158 BZX393158 BQB393158 BGF393158 AWJ393158 AMN393158 ACR393158 SV393158 IZ393158 WVL327622 WLP327622 WBT327622 VRX327622 VIB327622 UYF327622 UOJ327622 UEN327622 TUR327622 TKV327622 TAZ327622 SRD327622 SHH327622 RXL327622 RNP327622 RDT327622 QTX327622 QKB327622 QAF327622 PQJ327622 PGN327622 OWR327622 OMV327622 OCZ327622 NTD327622 NJH327622 MZL327622 MPP327622 MFT327622 LVX327622 LMB327622 LCF327622 KSJ327622 KIN327622 JYR327622 JOV327622 JEZ327622 IVD327622 ILH327622 IBL327622 HRP327622 HHT327622 GXX327622 GOB327622 GEF327622 FUJ327622 FKN327622 FAR327622 EQV327622 EGZ327622 DXD327622 DNH327622 DDL327622 CTP327622 CJT327622 BZX327622 BQB327622 BGF327622 AWJ327622 AMN327622 ACR327622 SV327622 IZ327622 WVL262086 WLP262086 WBT262086 VRX262086 VIB262086 UYF262086 UOJ262086 UEN262086 TUR262086 TKV262086 TAZ262086 SRD262086 SHH262086 RXL262086 RNP262086 RDT262086 QTX262086 QKB262086 QAF262086 PQJ262086 PGN262086 OWR262086 OMV262086 OCZ262086 NTD262086 NJH262086 MZL262086 MPP262086 MFT262086 LVX262086 LMB262086 LCF262086 KSJ262086 KIN262086 JYR262086 JOV262086 JEZ262086 IVD262086 ILH262086 IBL262086 HRP262086 HHT262086 GXX262086 GOB262086 GEF262086 FUJ262086 FKN262086 FAR262086 EQV262086 EGZ262086 DXD262086 DNH262086 DDL262086 CTP262086 CJT262086 BZX262086 BQB262086 BGF262086 AWJ262086 AMN262086 ACR262086 SV262086 IZ262086 WVL196550 WLP196550 WBT196550 VRX196550 VIB196550 UYF196550 UOJ196550 UEN196550 TUR196550 TKV196550 TAZ196550 SRD196550 SHH196550 RXL196550 RNP196550 RDT196550 QTX196550 QKB196550 QAF196550 PQJ196550 PGN196550 OWR196550 OMV196550 OCZ196550 NTD196550 NJH196550 MZL196550 MPP196550 MFT196550 LVX196550 LMB196550 LCF196550 KSJ196550 KIN196550 JYR196550 JOV196550 JEZ196550 IVD196550 ILH196550 IBL196550 HRP196550 HHT196550 GXX196550 GOB196550 GEF196550 FUJ196550 FKN196550 FAR196550 EQV196550 EGZ196550 DXD196550 DNH196550 DDL196550 CTP196550 CJT196550 BZX196550 BQB196550 BGF196550 AWJ196550 AMN196550 ACR196550 SV196550 IZ196550 WVL131014 WLP131014 WBT131014 VRX131014 VIB131014 UYF131014 UOJ131014 UEN131014 TUR131014 TKV131014 TAZ131014 SRD131014 SHH131014 RXL131014 RNP131014 RDT131014 QTX131014 QKB131014 QAF131014 PQJ131014 PGN131014 OWR131014 OMV131014 OCZ131014 NTD131014 NJH131014 MZL131014 MPP131014 MFT131014 LVX131014 LMB131014 LCF131014 KSJ131014 KIN131014 JYR131014 JOV131014 JEZ131014 IVD131014 ILH131014 IBL131014 HRP131014 HHT131014 GXX131014 GOB131014 GEF131014 FUJ131014 FKN131014 FAR131014 EQV131014 EGZ131014 DXD131014 DNH131014 DDL131014 CTP131014 CJT131014 BZX131014 BQB131014 BGF131014 AWJ131014 AMN131014 ACR131014 SV131014 IZ131014 WVL65478 WLP65478 WBT65478 VRX65478 VIB65478 UYF65478 UOJ65478 UEN65478 TUR65478 TKV65478 TAZ65478 SRD65478 SHH65478 RXL65478 RNP65478 RDT65478 QTX65478 QKB65478 QAF65478 PQJ65478 PGN65478 OWR65478 OMV65478 OCZ65478 NTD65478 NJH65478 MZL65478 MPP65478 MFT65478 LVX65478 LMB65478 LCF65478 KSJ65478 KIN65478 JYR65478 JOV65478 JEZ65478 IVD65478 ILH65478 IBL65478 HRP65478 HHT65478 GXX65478 GOB65478 GEF65478 FUJ65478 FKN65478 FAR65478 EQV65478 EGZ65478 DXD65478 DNH65478 DDL65478 CTP65478 CJT65478 BZX65478 BQB65478 BGF65478 AWJ65478 AMN65478 ACR65478 SV65478 IZ65478 WVL982982" xr:uid="{00000000-0002-0000-0400-000002000000}">
      <formula1>"A, A-SO, O, O-E, O-R, O-SO,O-V"</formula1>
    </dataValidation>
    <dataValidation type="list" allowBlank="1" showInputMessage="1" showErrorMessage="1" sqref="WVL982983:WVL983037 WLP982983:WLP983037 WBT982983:WBT983037 VRX982983:VRX983037 VIB982983:VIB983037 UYF982983:UYF983037 UOJ982983:UOJ983037 UEN982983:UEN983037 TUR982983:TUR983037 TKV982983:TKV983037 TAZ982983:TAZ983037 SRD982983:SRD983037 SHH982983:SHH983037 RXL982983:RXL983037 RNP982983:RNP983037 RDT982983:RDT983037 QTX982983:QTX983037 QKB982983:QKB983037 QAF982983:QAF983037 PQJ982983:PQJ983037 PGN982983:PGN983037 OWR982983:OWR983037 OMV982983:OMV983037 OCZ982983:OCZ983037 NTD982983:NTD983037 NJH982983:NJH983037 MZL982983:MZL983037 MPP982983:MPP983037 MFT982983:MFT983037 LVX982983:LVX983037 LMB982983:LMB983037 LCF982983:LCF983037 KSJ982983:KSJ983037 KIN982983:KIN983037 JYR982983:JYR983037 JOV982983:JOV983037 JEZ982983:JEZ983037 IVD982983:IVD983037 ILH982983:ILH983037 IBL982983:IBL983037 HRP982983:HRP983037 HHT982983:HHT983037 GXX982983:GXX983037 GOB982983:GOB983037 GEF982983:GEF983037 FUJ982983:FUJ983037 FKN982983:FKN983037 FAR982983:FAR983037 EQV982983:EQV983037 EGZ982983:EGZ983037 DXD982983:DXD983037 DNH982983:DNH983037 DDL982983:DDL983037 CTP982983:CTP983037 CJT982983:CJT983037 BZX982983:BZX983037 BQB982983:BQB983037 BGF982983:BGF983037 AWJ982983:AWJ983037 AMN982983:AMN983037 ACR982983:ACR983037 SV982983:SV983037 IZ982983:IZ983037 WVL917447:WVL917501 WLP917447:WLP917501 WBT917447:WBT917501 VRX917447:VRX917501 VIB917447:VIB917501 UYF917447:UYF917501 UOJ917447:UOJ917501 UEN917447:UEN917501 TUR917447:TUR917501 TKV917447:TKV917501 TAZ917447:TAZ917501 SRD917447:SRD917501 SHH917447:SHH917501 RXL917447:RXL917501 RNP917447:RNP917501 RDT917447:RDT917501 QTX917447:QTX917501 QKB917447:QKB917501 QAF917447:QAF917501 PQJ917447:PQJ917501 PGN917447:PGN917501 OWR917447:OWR917501 OMV917447:OMV917501 OCZ917447:OCZ917501 NTD917447:NTD917501 NJH917447:NJH917501 MZL917447:MZL917501 MPP917447:MPP917501 MFT917447:MFT917501 LVX917447:LVX917501 LMB917447:LMB917501 LCF917447:LCF917501 KSJ917447:KSJ917501 KIN917447:KIN917501 JYR917447:JYR917501 JOV917447:JOV917501 JEZ917447:JEZ917501 IVD917447:IVD917501 ILH917447:ILH917501 IBL917447:IBL917501 HRP917447:HRP917501 HHT917447:HHT917501 GXX917447:GXX917501 GOB917447:GOB917501 GEF917447:GEF917501 FUJ917447:FUJ917501 FKN917447:FKN917501 FAR917447:FAR917501 EQV917447:EQV917501 EGZ917447:EGZ917501 DXD917447:DXD917501 DNH917447:DNH917501 DDL917447:DDL917501 CTP917447:CTP917501 CJT917447:CJT917501 BZX917447:BZX917501 BQB917447:BQB917501 BGF917447:BGF917501 AWJ917447:AWJ917501 AMN917447:AMN917501 ACR917447:ACR917501 SV917447:SV917501 IZ917447:IZ917501 WVL851911:WVL851965 WLP851911:WLP851965 WBT851911:WBT851965 VRX851911:VRX851965 VIB851911:VIB851965 UYF851911:UYF851965 UOJ851911:UOJ851965 UEN851911:UEN851965 TUR851911:TUR851965 TKV851911:TKV851965 TAZ851911:TAZ851965 SRD851911:SRD851965 SHH851911:SHH851965 RXL851911:RXL851965 RNP851911:RNP851965 RDT851911:RDT851965 QTX851911:QTX851965 QKB851911:QKB851965 QAF851911:QAF851965 PQJ851911:PQJ851965 PGN851911:PGN851965 OWR851911:OWR851965 OMV851911:OMV851965 OCZ851911:OCZ851965 NTD851911:NTD851965 NJH851911:NJH851965 MZL851911:MZL851965 MPP851911:MPP851965 MFT851911:MFT851965 LVX851911:LVX851965 LMB851911:LMB851965 LCF851911:LCF851965 KSJ851911:KSJ851965 KIN851911:KIN851965 JYR851911:JYR851965 JOV851911:JOV851965 JEZ851911:JEZ851965 IVD851911:IVD851965 ILH851911:ILH851965 IBL851911:IBL851965 HRP851911:HRP851965 HHT851911:HHT851965 GXX851911:GXX851965 GOB851911:GOB851965 GEF851911:GEF851965 FUJ851911:FUJ851965 FKN851911:FKN851965 FAR851911:FAR851965 EQV851911:EQV851965 EGZ851911:EGZ851965 DXD851911:DXD851965 DNH851911:DNH851965 DDL851911:DDL851965 CTP851911:CTP851965 CJT851911:CJT851965 BZX851911:BZX851965 BQB851911:BQB851965 BGF851911:BGF851965 AWJ851911:AWJ851965 AMN851911:AMN851965 ACR851911:ACR851965 SV851911:SV851965 IZ851911:IZ851965 WVL786375:WVL786429 WLP786375:WLP786429 WBT786375:WBT786429 VRX786375:VRX786429 VIB786375:VIB786429 UYF786375:UYF786429 UOJ786375:UOJ786429 UEN786375:UEN786429 TUR786375:TUR786429 TKV786375:TKV786429 TAZ786375:TAZ786429 SRD786375:SRD786429 SHH786375:SHH786429 RXL786375:RXL786429 RNP786375:RNP786429 RDT786375:RDT786429 QTX786375:QTX786429 QKB786375:QKB786429 QAF786375:QAF786429 PQJ786375:PQJ786429 PGN786375:PGN786429 OWR786375:OWR786429 OMV786375:OMV786429 OCZ786375:OCZ786429 NTD786375:NTD786429 NJH786375:NJH786429 MZL786375:MZL786429 MPP786375:MPP786429 MFT786375:MFT786429 LVX786375:LVX786429 LMB786375:LMB786429 LCF786375:LCF786429 KSJ786375:KSJ786429 KIN786375:KIN786429 JYR786375:JYR786429 JOV786375:JOV786429 JEZ786375:JEZ786429 IVD786375:IVD786429 ILH786375:ILH786429 IBL786375:IBL786429 HRP786375:HRP786429 HHT786375:HHT786429 GXX786375:GXX786429 GOB786375:GOB786429 GEF786375:GEF786429 FUJ786375:FUJ786429 FKN786375:FKN786429 FAR786375:FAR786429 EQV786375:EQV786429 EGZ786375:EGZ786429 DXD786375:DXD786429 DNH786375:DNH786429 DDL786375:DDL786429 CTP786375:CTP786429 CJT786375:CJT786429 BZX786375:BZX786429 BQB786375:BQB786429 BGF786375:BGF786429 AWJ786375:AWJ786429 AMN786375:AMN786429 ACR786375:ACR786429 SV786375:SV786429 IZ786375:IZ786429 WVL720839:WVL720893 WLP720839:WLP720893 WBT720839:WBT720893 VRX720839:VRX720893 VIB720839:VIB720893 UYF720839:UYF720893 UOJ720839:UOJ720893 UEN720839:UEN720893 TUR720839:TUR720893 TKV720839:TKV720893 TAZ720839:TAZ720893 SRD720839:SRD720893 SHH720839:SHH720893 RXL720839:RXL720893 RNP720839:RNP720893 RDT720839:RDT720893 QTX720839:QTX720893 QKB720839:QKB720893 QAF720839:QAF720893 PQJ720839:PQJ720893 PGN720839:PGN720893 OWR720839:OWR720893 OMV720839:OMV720893 OCZ720839:OCZ720893 NTD720839:NTD720893 NJH720839:NJH720893 MZL720839:MZL720893 MPP720839:MPP720893 MFT720839:MFT720893 LVX720839:LVX720893 LMB720839:LMB720893 LCF720839:LCF720893 KSJ720839:KSJ720893 KIN720839:KIN720893 JYR720839:JYR720893 JOV720839:JOV720893 JEZ720839:JEZ720893 IVD720839:IVD720893 ILH720839:ILH720893 IBL720839:IBL720893 HRP720839:HRP720893 HHT720839:HHT720893 GXX720839:GXX720893 GOB720839:GOB720893 GEF720839:GEF720893 FUJ720839:FUJ720893 FKN720839:FKN720893 FAR720839:FAR720893 EQV720839:EQV720893 EGZ720839:EGZ720893 DXD720839:DXD720893 DNH720839:DNH720893 DDL720839:DDL720893 CTP720839:CTP720893 CJT720839:CJT720893 BZX720839:BZX720893 BQB720839:BQB720893 BGF720839:BGF720893 AWJ720839:AWJ720893 AMN720839:AMN720893 ACR720839:ACR720893 SV720839:SV720893 IZ720839:IZ720893 WVL655303:WVL655357 WLP655303:WLP655357 WBT655303:WBT655357 VRX655303:VRX655357 VIB655303:VIB655357 UYF655303:UYF655357 UOJ655303:UOJ655357 UEN655303:UEN655357 TUR655303:TUR655357 TKV655303:TKV655357 TAZ655303:TAZ655357 SRD655303:SRD655357 SHH655303:SHH655357 RXL655303:RXL655357 RNP655303:RNP655357 RDT655303:RDT655357 QTX655303:QTX655357 QKB655303:QKB655357 QAF655303:QAF655357 PQJ655303:PQJ655357 PGN655303:PGN655357 OWR655303:OWR655357 OMV655303:OMV655357 OCZ655303:OCZ655357 NTD655303:NTD655357 NJH655303:NJH655357 MZL655303:MZL655357 MPP655303:MPP655357 MFT655303:MFT655357 LVX655303:LVX655357 LMB655303:LMB655357 LCF655303:LCF655357 KSJ655303:KSJ655357 KIN655303:KIN655357 JYR655303:JYR655357 JOV655303:JOV655357 JEZ655303:JEZ655357 IVD655303:IVD655357 ILH655303:ILH655357 IBL655303:IBL655357 HRP655303:HRP655357 HHT655303:HHT655357 GXX655303:GXX655357 GOB655303:GOB655357 GEF655303:GEF655357 FUJ655303:FUJ655357 FKN655303:FKN655357 FAR655303:FAR655357 EQV655303:EQV655357 EGZ655303:EGZ655357 DXD655303:DXD655357 DNH655303:DNH655357 DDL655303:DDL655357 CTP655303:CTP655357 CJT655303:CJT655357 BZX655303:BZX655357 BQB655303:BQB655357 BGF655303:BGF655357 AWJ655303:AWJ655357 AMN655303:AMN655357 ACR655303:ACR655357 SV655303:SV655357 IZ655303:IZ655357 WVL589767:WVL589821 WLP589767:WLP589821 WBT589767:WBT589821 VRX589767:VRX589821 VIB589767:VIB589821 UYF589767:UYF589821 UOJ589767:UOJ589821 UEN589767:UEN589821 TUR589767:TUR589821 TKV589767:TKV589821 TAZ589767:TAZ589821 SRD589767:SRD589821 SHH589767:SHH589821 RXL589767:RXL589821 RNP589767:RNP589821 RDT589767:RDT589821 QTX589767:QTX589821 QKB589767:QKB589821 QAF589767:QAF589821 PQJ589767:PQJ589821 PGN589767:PGN589821 OWR589767:OWR589821 OMV589767:OMV589821 OCZ589767:OCZ589821 NTD589767:NTD589821 NJH589767:NJH589821 MZL589767:MZL589821 MPP589767:MPP589821 MFT589767:MFT589821 LVX589767:LVX589821 LMB589767:LMB589821 LCF589767:LCF589821 KSJ589767:KSJ589821 KIN589767:KIN589821 JYR589767:JYR589821 JOV589767:JOV589821 JEZ589767:JEZ589821 IVD589767:IVD589821 ILH589767:ILH589821 IBL589767:IBL589821 HRP589767:HRP589821 HHT589767:HHT589821 GXX589767:GXX589821 GOB589767:GOB589821 GEF589767:GEF589821 FUJ589767:FUJ589821 FKN589767:FKN589821 FAR589767:FAR589821 EQV589767:EQV589821 EGZ589767:EGZ589821 DXD589767:DXD589821 DNH589767:DNH589821 DDL589767:DDL589821 CTP589767:CTP589821 CJT589767:CJT589821 BZX589767:BZX589821 BQB589767:BQB589821 BGF589767:BGF589821 AWJ589767:AWJ589821 AMN589767:AMN589821 ACR589767:ACR589821 SV589767:SV589821 IZ589767:IZ589821 WVL524231:WVL524285 WLP524231:WLP524285 WBT524231:WBT524285 VRX524231:VRX524285 VIB524231:VIB524285 UYF524231:UYF524285 UOJ524231:UOJ524285 UEN524231:UEN524285 TUR524231:TUR524285 TKV524231:TKV524285 TAZ524231:TAZ524285 SRD524231:SRD524285 SHH524231:SHH524285 RXL524231:RXL524285 RNP524231:RNP524285 RDT524231:RDT524285 QTX524231:QTX524285 QKB524231:QKB524285 QAF524231:QAF524285 PQJ524231:PQJ524285 PGN524231:PGN524285 OWR524231:OWR524285 OMV524231:OMV524285 OCZ524231:OCZ524285 NTD524231:NTD524285 NJH524231:NJH524285 MZL524231:MZL524285 MPP524231:MPP524285 MFT524231:MFT524285 LVX524231:LVX524285 LMB524231:LMB524285 LCF524231:LCF524285 KSJ524231:KSJ524285 KIN524231:KIN524285 JYR524231:JYR524285 JOV524231:JOV524285 JEZ524231:JEZ524285 IVD524231:IVD524285 ILH524231:ILH524285 IBL524231:IBL524285 HRP524231:HRP524285 HHT524231:HHT524285 GXX524231:GXX524285 GOB524231:GOB524285 GEF524231:GEF524285 FUJ524231:FUJ524285 FKN524231:FKN524285 FAR524231:FAR524285 EQV524231:EQV524285 EGZ524231:EGZ524285 DXD524231:DXD524285 DNH524231:DNH524285 DDL524231:DDL524285 CTP524231:CTP524285 CJT524231:CJT524285 BZX524231:BZX524285 BQB524231:BQB524285 BGF524231:BGF524285 AWJ524231:AWJ524285 AMN524231:AMN524285 ACR524231:ACR524285 SV524231:SV524285 IZ524231:IZ524285 WVL458695:WVL458749 WLP458695:WLP458749 WBT458695:WBT458749 VRX458695:VRX458749 VIB458695:VIB458749 UYF458695:UYF458749 UOJ458695:UOJ458749 UEN458695:UEN458749 TUR458695:TUR458749 TKV458695:TKV458749 TAZ458695:TAZ458749 SRD458695:SRD458749 SHH458695:SHH458749 RXL458695:RXL458749 RNP458695:RNP458749 RDT458695:RDT458749 QTX458695:QTX458749 QKB458695:QKB458749 QAF458695:QAF458749 PQJ458695:PQJ458749 PGN458695:PGN458749 OWR458695:OWR458749 OMV458695:OMV458749 OCZ458695:OCZ458749 NTD458695:NTD458749 NJH458695:NJH458749 MZL458695:MZL458749 MPP458695:MPP458749 MFT458695:MFT458749 LVX458695:LVX458749 LMB458695:LMB458749 LCF458695:LCF458749 KSJ458695:KSJ458749 KIN458695:KIN458749 JYR458695:JYR458749 JOV458695:JOV458749 JEZ458695:JEZ458749 IVD458695:IVD458749 ILH458695:ILH458749 IBL458695:IBL458749 HRP458695:HRP458749 HHT458695:HHT458749 GXX458695:GXX458749 GOB458695:GOB458749 GEF458695:GEF458749 FUJ458695:FUJ458749 FKN458695:FKN458749 FAR458695:FAR458749 EQV458695:EQV458749 EGZ458695:EGZ458749 DXD458695:DXD458749 DNH458695:DNH458749 DDL458695:DDL458749 CTP458695:CTP458749 CJT458695:CJT458749 BZX458695:BZX458749 BQB458695:BQB458749 BGF458695:BGF458749 AWJ458695:AWJ458749 AMN458695:AMN458749 ACR458695:ACR458749 SV458695:SV458749 IZ458695:IZ458749 WVL393159:WVL393213 WLP393159:WLP393213 WBT393159:WBT393213 VRX393159:VRX393213 VIB393159:VIB393213 UYF393159:UYF393213 UOJ393159:UOJ393213 UEN393159:UEN393213 TUR393159:TUR393213 TKV393159:TKV393213 TAZ393159:TAZ393213 SRD393159:SRD393213 SHH393159:SHH393213 RXL393159:RXL393213 RNP393159:RNP393213 RDT393159:RDT393213 QTX393159:QTX393213 QKB393159:QKB393213 QAF393159:QAF393213 PQJ393159:PQJ393213 PGN393159:PGN393213 OWR393159:OWR393213 OMV393159:OMV393213 OCZ393159:OCZ393213 NTD393159:NTD393213 NJH393159:NJH393213 MZL393159:MZL393213 MPP393159:MPP393213 MFT393159:MFT393213 LVX393159:LVX393213 LMB393159:LMB393213 LCF393159:LCF393213 KSJ393159:KSJ393213 KIN393159:KIN393213 JYR393159:JYR393213 JOV393159:JOV393213 JEZ393159:JEZ393213 IVD393159:IVD393213 ILH393159:ILH393213 IBL393159:IBL393213 HRP393159:HRP393213 HHT393159:HHT393213 GXX393159:GXX393213 GOB393159:GOB393213 GEF393159:GEF393213 FUJ393159:FUJ393213 FKN393159:FKN393213 FAR393159:FAR393213 EQV393159:EQV393213 EGZ393159:EGZ393213 DXD393159:DXD393213 DNH393159:DNH393213 DDL393159:DDL393213 CTP393159:CTP393213 CJT393159:CJT393213 BZX393159:BZX393213 BQB393159:BQB393213 BGF393159:BGF393213 AWJ393159:AWJ393213 AMN393159:AMN393213 ACR393159:ACR393213 SV393159:SV393213 IZ393159:IZ393213 WVL327623:WVL327677 WLP327623:WLP327677 WBT327623:WBT327677 VRX327623:VRX327677 VIB327623:VIB327677 UYF327623:UYF327677 UOJ327623:UOJ327677 UEN327623:UEN327677 TUR327623:TUR327677 TKV327623:TKV327677 TAZ327623:TAZ327677 SRD327623:SRD327677 SHH327623:SHH327677 RXL327623:RXL327677 RNP327623:RNP327677 RDT327623:RDT327677 QTX327623:QTX327677 QKB327623:QKB327677 QAF327623:QAF327677 PQJ327623:PQJ327677 PGN327623:PGN327677 OWR327623:OWR327677 OMV327623:OMV327677 OCZ327623:OCZ327677 NTD327623:NTD327677 NJH327623:NJH327677 MZL327623:MZL327677 MPP327623:MPP327677 MFT327623:MFT327677 LVX327623:LVX327677 LMB327623:LMB327677 LCF327623:LCF327677 KSJ327623:KSJ327677 KIN327623:KIN327677 JYR327623:JYR327677 JOV327623:JOV327677 JEZ327623:JEZ327677 IVD327623:IVD327677 ILH327623:ILH327677 IBL327623:IBL327677 HRP327623:HRP327677 HHT327623:HHT327677 GXX327623:GXX327677 GOB327623:GOB327677 GEF327623:GEF327677 FUJ327623:FUJ327677 FKN327623:FKN327677 FAR327623:FAR327677 EQV327623:EQV327677 EGZ327623:EGZ327677 DXD327623:DXD327677 DNH327623:DNH327677 DDL327623:DDL327677 CTP327623:CTP327677 CJT327623:CJT327677 BZX327623:BZX327677 BQB327623:BQB327677 BGF327623:BGF327677 AWJ327623:AWJ327677 AMN327623:AMN327677 ACR327623:ACR327677 SV327623:SV327677 IZ327623:IZ327677 WVL262087:WVL262141 WLP262087:WLP262141 WBT262087:WBT262141 VRX262087:VRX262141 VIB262087:VIB262141 UYF262087:UYF262141 UOJ262087:UOJ262141 UEN262087:UEN262141 TUR262087:TUR262141 TKV262087:TKV262141 TAZ262087:TAZ262141 SRD262087:SRD262141 SHH262087:SHH262141 RXL262087:RXL262141 RNP262087:RNP262141 RDT262087:RDT262141 QTX262087:QTX262141 QKB262087:QKB262141 QAF262087:QAF262141 PQJ262087:PQJ262141 PGN262087:PGN262141 OWR262087:OWR262141 OMV262087:OMV262141 OCZ262087:OCZ262141 NTD262087:NTD262141 NJH262087:NJH262141 MZL262087:MZL262141 MPP262087:MPP262141 MFT262087:MFT262141 LVX262087:LVX262141 LMB262087:LMB262141 LCF262087:LCF262141 KSJ262087:KSJ262141 KIN262087:KIN262141 JYR262087:JYR262141 JOV262087:JOV262141 JEZ262087:JEZ262141 IVD262087:IVD262141 ILH262087:ILH262141 IBL262087:IBL262141 HRP262087:HRP262141 HHT262087:HHT262141 GXX262087:GXX262141 GOB262087:GOB262141 GEF262087:GEF262141 FUJ262087:FUJ262141 FKN262087:FKN262141 FAR262087:FAR262141 EQV262087:EQV262141 EGZ262087:EGZ262141 DXD262087:DXD262141 DNH262087:DNH262141 DDL262087:DDL262141 CTP262087:CTP262141 CJT262087:CJT262141 BZX262087:BZX262141 BQB262087:BQB262141 BGF262087:BGF262141 AWJ262087:AWJ262141 AMN262087:AMN262141 ACR262087:ACR262141 SV262087:SV262141 IZ262087:IZ262141 WVL196551:WVL196605 WLP196551:WLP196605 WBT196551:WBT196605 VRX196551:VRX196605 VIB196551:VIB196605 UYF196551:UYF196605 UOJ196551:UOJ196605 UEN196551:UEN196605 TUR196551:TUR196605 TKV196551:TKV196605 TAZ196551:TAZ196605 SRD196551:SRD196605 SHH196551:SHH196605 RXL196551:RXL196605 RNP196551:RNP196605 RDT196551:RDT196605 QTX196551:QTX196605 QKB196551:QKB196605 QAF196551:QAF196605 PQJ196551:PQJ196605 PGN196551:PGN196605 OWR196551:OWR196605 OMV196551:OMV196605 OCZ196551:OCZ196605 NTD196551:NTD196605 NJH196551:NJH196605 MZL196551:MZL196605 MPP196551:MPP196605 MFT196551:MFT196605 LVX196551:LVX196605 LMB196551:LMB196605 LCF196551:LCF196605 KSJ196551:KSJ196605 KIN196551:KIN196605 JYR196551:JYR196605 JOV196551:JOV196605 JEZ196551:JEZ196605 IVD196551:IVD196605 ILH196551:ILH196605 IBL196551:IBL196605 HRP196551:HRP196605 HHT196551:HHT196605 GXX196551:GXX196605 GOB196551:GOB196605 GEF196551:GEF196605 FUJ196551:FUJ196605 FKN196551:FKN196605 FAR196551:FAR196605 EQV196551:EQV196605 EGZ196551:EGZ196605 DXD196551:DXD196605 DNH196551:DNH196605 DDL196551:DDL196605 CTP196551:CTP196605 CJT196551:CJT196605 BZX196551:BZX196605 BQB196551:BQB196605 BGF196551:BGF196605 AWJ196551:AWJ196605 AMN196551:AMN196605 ACR196551:ACR196605 SV196551:SV196605 IZ196551:IZ196605 WVL131015:WVL131069 WLP131015:WLP131069 WBT131015:WBT131069 VRX131015:VRX131069 VIB131015:VIB131069 UYF131015:UYF131069 UOJ131015:UOJ131069 UEN131015:UEN131069 TUR131015:TUR131069 TKV131015:TKV131069 TAZ131015:TAZ131069 SRD131015:SRD131069 SHH131015:SHH131069 RXL131015:RXL131069 RNP131015:RNP131069 RDT131015:RDT131069 QTX131015:QTX131069 QKB131015:QKB131069 QAF131015:QAF131069 PQJ131015:PQJ131069 PGN131015:PGN131069 OWR131015:OWR131069 OMV131015:OMV131069 OCZ131015:OCZ131069 NTD131015:NTD131069 NJH131015:NJH131069 MZL131015:MZL131069 MPP131015:MPP131069 MFT131015:MFT131069 LVX131015:LVX131069 LMB131015:LMB131069 LCF131015:LCF131069 KSJ131015:KSJ131069 KIN131015:KIN131069 JYR131015:JYR131069 JOV131015:JOV131069 JEZ131015:JEZ131069 IVD131015:IVD131069 ILH131015:ILH131069 IBL131015:IBL131069 HRP131015:HRP131069 HHT131015:HHT131069 GXX131015:GXX131069 GOB131015:GOB131069 GEF131015:GEF131069 FUJ131015:FUJ131069 FKN131015:FKN131069 FAR131015:FAR131069 EQV131015:EQV131069 EGZ131015:EGZ131069 DXD131015:DXD131069 DNH131015:DNH131069 DDL131015:DDL131069 CTP131015:CTP131069 CJT131015:CJT131069 BZX131015:BZX131069 BQB131015:BQB131069 BGF131015:BGF131069 AWJ131015:AWJ131069 AMN131015:AMN131069 ACR131015:ACR131069 SV131015:SV131069 IZ131015:IZ131069 WVL65479:WVL65533 WLP65479:WLP65533 WBT65479:WBT65533 VRX65479:VRX65533 VIB65479:VIB65533 UYF65479:UYF65533 UOJ65479:UOJ65533 UEN65479:UEN65533 TUR65479:TUR65533 TKV65479:TKV65533 TAZ65479:TAZ65533 SRD65479:SRD65533 SHH65479:SHH65533 RXL65479:RXL65533 RNP65479:RNP65533 RDT65479:RDT65533 QTX65479:QTX65533 QKB65479:QKB65533 QAF65479:QAF65533 PQJ65479:PQJ65533 PGN65479:PGN65533 OWR65479:OWR65533 OMV65479:OMV65533 OCZ65479:OCZ65533 NTD65479:NTD65533 NJH65479:NJH65533 MZL65479:MZL65533 MPP65479:MPP65533 MFT65479:MFT65533 LVX65479:LVX65533 LMB65479:LMB65533 LCF65479:LCF65533 KSJ65479:KSJ65533 KIN65479:KIN65533 JYR65479:JYR65533 JOV65479:JOV65533 JEZ65479:JEZ65533 IVD65479:IVD65533 ILH65479:ILH65533 IBL65479:IBL65533 HRP65479:HRP65533 HHT65479:HHT65533 GXX65479:GXX65533 GOB65479:GOB65533 GEF65479:GEF65533 FUJ65479:FUJ65533 FKN65479:FKN65533 FAR65479:FAR65533 EQV65479:EQV65533 EGZ65479:EGZ65533 DXD65479:DXD65533 DNH65479:DNH65533 DDL65479:DDL65533 CTP65479:CTP65533 CJT65479:CJT65533 BZX65479:BZX65533 BQB65479:BQB65533 BGF65479:BGF65533 AWJ65479:AWJ65533 AMN65479:AMN65533 ACR65479:ACR65533 SV65479:SV65533 IZ65479:IZ65533" xr:uid="{00000000-0002-0000-0400-000003000000}">
      <formula1>#REF!</formula1>
    </dataValidation>
    <dataValidation type="list" allowBlank="1" showInputMessage="1" showErrorMessage="1" sqref="J88:J103" xr:uid="{00000000-0002-0000-0400-000007000000}">
      <formula1>"Inactive, Selected, Not Selected"</formula1>
    </dataValidation>
    <dataValidation type="list" allowBlank="1" showInputMessage="1" showErrorMessage="1" sqref="J49:J83" xr:uid="{00000000-0002-0000-0400-000008000000}">
      <formula1>"Picklist, Selected, Not Selected"</formula1>
    </dataValidation>
    <dataValidation type="list" allowBlank="1" showInputMessage="1" showErrorMessage="1" sqref="J84:J87" xr:uid="{00000000-0002-0000-0400-00000A000000}">
      <formula1>"Optional, Selected, Not Selected"</formula1>
    </dataValidation>
    <dataValidation type="list" allowBlank="1" showInputMessage="1" showErrorMessage="1" sqref="P2:P103" xr:uid="{00000000-0002-0000-0400-000004000000}">
      <formula1>"Agree, Disagree"</formula1>
    </dataValidation>
    <dataValidation type="list" allowBlank="1" showInputMessage="1" showErrorMessage="1" sqref="O2:O103" xr:uid="{00000000-0002-0000-0400-000005000000}">
      <formula1>"None, Innovative, Significant Issue, Both"</formula1>
    </dataValidation>
    <dataValidation type="list" allowBlank="1" showInputMessage="1" showErrorMessage="1" sqref="M2:M103" xr:uid="{00000000-0002-0000-0400-000006000000}">
      <formula1>"Complete, Partially Complete, Not Started, Ongoing/As Needed"</formula1>
    </dataValidation>
  </dataValidations>
  <hyperlinks>
    <hyperlink ref="I97" r:id="rId1" xr:uid="{00000000-0004-0000-0400-000000000000}"/>
  </hyperlinks>
  <printOptions headings="1"/>
  <pageMargins left="0.7" right="0.7" top="0.75" bottom="0.75" header="0.3" footer="0.3"/>
  <pageSetup orientation="landscape" r:id="rId2"/>
  <colBreaks count="1" manualBreakCount="1">
    <brk id="15" max="1048575" man="1"/>
  </colBreaks>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F23"/>
  <sheetViews>
    <sheetView zoomScaleNormal="100" workbookViewId="0">
      <selection activeCell="E22" sqref="E22"/>
    </sheetView>
  </sheetViews>
  <sheetFormatPr defaultColWidth="9.1796875" defaultRowHeight="111" customHeight="1" x14ac:dyDescent="0.35"/>
  <cols>
    <col min="1" max="1" width="4.453125" style="260" customWidth="1"/>
    <col min="2" max="2" width="8.7265625" style="260" customWidth="1"/>
    <col min="3" max="3" width="20.26953125" style="263" customWidth="1"/>
    <col min="4" max="4" width="42" style="260" customWidth="1"/>
    <col min="5" max="5" width="40" style="260" customWidth="1"/>
    <col min="6" max="6" width="50.453125" style="260" customWidth="1"/>
    <col min="7" max="16384" width="9.1796875" style="260"/>
  </cols>
  <sheetData>
    <row r="1" spans="2:6" ht="26.25" customHeight="1" x14ac:dyDescent="0.35">
      <c r="F1" s="980" t="s">
        <v>275</v>
      </c>
    </row>
    <row r="2" spans="2:6" s="254" customFormat="1" ht="111" customHeight="1" x14ac:dyDescent="0.35">
      <c r="B2" s="1352" t="s">
        <v>792</v>
      </c>
      <c r="C2" s="1353" t="s">
        <v>793</v>
      </c>
      <c r="D2" s="253" t="s">
        <v>298</v>
      </c>
      <c r="E2" s="253" t="s">
        <v>349</v>
      </c>
      <c r="F2" s="253" t="s">
        <v>293</v>
      </c>
    </row>
    <row r="3" spans="2:6" ht="94.5" customHeight="1" x14ac:dyDescent="0.35">
      <c r="B3" s="258">
        <v>1</v>
      </c>
      <c r="C3" s="936" t="s">
        <v>270</v>
      </c>
      <c r="D3" s="255" t="s">
        <v>291</v>
      </c>
      <c r="E3" s="1079"/>
      <c r="F3" s="255" t="s">
        <v>843</v>
      </c>
    </row>
    <row r="4" spans="2:6" ht="90.75" customHeight="1" x14ac:dyDescent="0.35">
      <c r="B4" s="261">
        <v>2</v>
      </c>
      <c r="C4" s="936" t="s">
        <v>555</v>
      </c>
      <c r="D4" s="257" t="s">
        <v>536</v>
      </c>
      <c r="E4" s="256"/>
      <c r="F4" s="255" t="s">
        <v>843</v>
      </c>
    </row>
    <row r="5" spans="2:6" ht="93.75" customHeight="1" x14ac:dyDescent="0.35">
      <c r="B5" s="261">
        <v>3</v>
      </c>
      <c r="C5" s="936" t="s">
        <v>556</v>
      </c>
      <c r="D5" s="257" t="s">
        <v>537</v>
      </c>
      <c r="E5" s="256"/>
      <c r="F5" s="255" t="s">
        <v>843</v>
      </c>
    </row>
    <row r="6" spans="2:6" ht="96.75" customHeight="1" x14ac:dyDescent="0.35">
      <c r="B6" s="261">
        <v>4</v>
      </c>
      <c r="C6" s="1041" t="s">
        <v>610</v>
      </c>
      <c r="D6" s="820" t="s">
        <v>538</v>
      </c>
      <c r="E6" s="256"/>
      <c r="F6" s="255" t="s">
        <v>843</v>
      </c>
    </row>
    <row r="7" spans="2:6" ht="34.5" customHeight="1" x14ac:dyDescent="0.35">
      <c r="B7" s="261">
        <v>5</v>
      </c>
      <c r="C7" s="1041" t="s">
        <v>779</v>
      </c>
      <c r="D7" s="820" t="s">
        <v>834</v>
      </c>
      <c r="E7" s="256"/>
      <c r="F7" s="255" t="s">
        <v>844</v>
      </c>
    </row>
    <row r="8" spans="2:6" ht="93" customHeight="1" x14ac:dyDescent="0.35">
      <c r="B8" s="261">
        <v>6</v>
      </c>
      <c r="C8" s="259" t="s">
        <v>56</v>
      </c>
      <c r="D8" s="257" t="s">
        <v>539</v>
      </c>
      <c r="E8" s="256"/>
      <c r="F8" s="255" t="s">
        <v>843</v>
      </c>
    </row>
    <row r="9" spans="2:6" ht="67.5" customHeight="1" x14ac:dyDescent="0.35">
      <c r="B9" s="261">
        <v>7</v>
      </c>
      <c r="C9" s="259" t="s">
        <v>271</v>
      </c>
      <c r="D9" s="257" t="s">
        <v>540</v>
      </c>
      <c r="E9" s="256"/>
      <c r="F9" s="255" t="s">
        <v>842</v>
      </c>
    </row>
    <row r="10" spans="2:6" ht="66" customHeight="1" x14ac:dyDescent="0.35">
      <c r="B10" s="261">
        <v>8</v>
      </c>
      <c r="C10" s="936" t="s">
        <v>608</v>
      </c>
      <c r="D10" s="820" t="s">
        <v>607</v>
      </c>
      <c r="E10" s="256"/>
      <c r="F10" s="255" t="s">
        <v>842</v>
      </c>
    </row>
    <row r="11" spans="2:6" ht="67.5" customHeight="1" x14ac:dyDescent="0.35">
      <c r="B11" s="261">
        <v>9</v>
      </c>
      <c r="C11" s="259" t="s">
        <v>260</v>
      </c>
      <c r="D11" s="820" t="s">
        <v>541</v>
      </c>
      <c r="E11" s="256"/>
      <c r="F11" s="255" t="s">
        <v>842</v>
      </c>
    </row>
    <row r="12" spans="2:6" ht="64.5" customHeight="1" x14ac:dyDescent="0.35">
      <c r="B12" s="261">
        <v>10</v>
      </c>
      <c r="C12" s="1041" t="s">
        <v>557</v>
      </c>
      <c r="D12" s="257" t="s">
        <v>542</v>
      </c>
      <c r="E12" s="256"/>
      <c r="F12" s="255" t="s">
        <v>842</v>
      </c>
    </row>
    <row r="13" spans="2:6" ht="96.75" customHeight="1" x14ac:dyDescent="0.35">
      <c r="B13" s="261">
        <v>11</v>
      </c>
      <c r="C13" s="259" t="s">
        <v>263</v>
      </c>
      <c r="D13" s="255" t="s">
        <v>292</v>
      </c>
      <c r="E13" s="256"/>
      <c r="F13" s="255" t="s">
        <v>843</v>
      </c>
    </row>
    <row r="14" spans="2:6" ht="95.25" customHeight="1" x14ac:dyDescent="0.35">
      <c r="B14" s="261">
        <v>12</v>
      </c>
      <c r="C14" s="936" t="s">
        <v>558</v>
      </c>
      <c r="D14" s="820" t="s">
        <v>543</v>
      </c>
      <c r="E14" s="256"/>
      <c r="F14" s="255" t="s">
        <v>843</v>
      </c>
    </row>
    <row r="15" spans="2:6" ht="38.25" customHeight="1" x14ac:dyDescent="0.35">
      <c r="B15" s="261">
        <v>13</v>
      </c>
      <c r="C15" s="259" t="s">
        <v>265</v>
      </c>
      <c r="D15" s="820" t="s">
        <v>544</v>
      </c>
      <c r="E15" s="256"/>
      <c r="F15" s="820" t="s">
        <v>844</v>
      </c>
    </row>
    <row r="16" spans="2:6" ht="33.75" customHeight="1" x14ac:dyDescent="0.35">
      <c r="B16" s="261">
        <v>14</v>
      </c>
      <c r="C16" s="259" t="s">
        <v>266</v>
      </c>
      <c r="D16" s="820" t="s">
        <v>545</v>
      </c>
      <c r="E16" s="256"/>
      <c r="F16" s="820" t="s">
        <v>844</v>
      </c>
    </row>
    <row r="17" spans="2:6" ht="41.25" customHeight="1" x14ac:dyDescent="0.35">
      <c r="B17" s="261">
        <v>15</v>
      </c>
      <c r="C17" s="259" t="s">
        <v>84</v>
      </c>
      <c r="D17" s="820" t="s">
        <v>546</v>
      </c>
      <c r="E17" s="256"/>
      <c r="F17" s="820" t="s">
        <v>844</v>
      </c>
    </row>
    <row r="18" spans="2:6" ht="34.5" customHeight="1" x14ac:dyDescent="0.35">
      <c r="B18" s="261">
        <v>16</v>
      </c>
      <c r="C18" s="259" t="s">
        <v>268</v>
      </c>
      <c r="D18" s="820" t="s">
        <v>612</v>
      </c>
      <c r="E18" s="256"/>
      <c r="F18" s="820" t="s">
        <v>844</v>
      </c>
    </row>
    <row r="19" spans="2:6" ht="92.25" customHeight="1" x14ac:dyDescent="0.35">
      <c r="B19" s="261">
        <v>17</v>
      </c>
      <c r="C19" s="936" t="s">
        <v>613</v>
      </c>
      <c r="D19" s="255"/>
      <c r="E19" s="256"/>
      <c r="F19" s="255" t="s">
        <v>843</v>
      </c>
    </row>
    <row r="20" spans="2:6" ht="97.5" customHeight="1" x14ac:dyDescent="0.35">
      <c r="B20" s="262">
        <v>18</v>
      </c>
      <c r="C20" s="259" t="s">
        <v>294</v>
      </c>
      <c r="D20" s="255"/>
      <c r="E20" s="256"/>
      <c r="F20" s="255" t="s">
        <v>843</v>
      </c>
    </row>
    <row r="21" spans="2:6" ht="36.75" customHeight="1" x14ac:dyDescent="0.35">
      <c r="B21" s="1221">
        <v>19</v>
      </c>
      <c r="C21" s="1222" t="s">
        <v>736</v>
      </c>
      <c r="D21" s="1222" t="s">
        <v>832</v>
      </c>
      <c r="E21" s="1223"/>
      <c r="F21" s="820" t="s">
        <v>844</v>
      </c>
    </row>
    <row r="22" spans="2:6" ht="36" customHeight="1" x14ac:dyDescent="0.35">
      <c r="B22" s="1232">
        <v>20</v>
      </c>
      <c r="C22" s="1222" t="s">
        <v>738</v>
      </c>
      <c r="D22" s="1222" t="s">
        <v>833</v>
      </c>
      <c r="E22" s="1233"/>
      <c r="F22" s="820" t="s">
        <v>844</v>
      </c>
    </row>
    <row r="23" spans="2:6" ht="96" customHeight="1" x14ac:dyDescent="0.35">
      <c r="B23" s="1232">
        <v>21</v>
      </c>
      <c r="C23" s="1222" t="s">
        <v>769</v>
      </c>
      <c r="D23" s="1222" t="s">
        <v>835</v>
      </c>
      <c r="E23" s="1233"/>
      <c r="F23" s="255" t="s">
        <v>845</v>
      </c>
    </row>
  </sheetData>
  <sheetProtection sort="0" autoFilter="0" pivotTables="0"/>
  <hyperlinks>
    <hyperlink ref="F1" location="Start!A1" display="Back" xr:uid="{00000000-0004-0000-0500-000000000000}"/>
  </hyperlinks>
  <pageMargins left="0.7" right="0.7" top="0.75" bottom="0.75" header="0.3" footer="0.3"/>
  <pageSetup scale="6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0070C0"/>
  </sheetPr>
  <dimension ref="B1:AA130"/>
  <sheetViews>
    <sheetView showGridLines="0" zoomScale="70" zoomScaleNormal="70" zoomScalePageLayoutView="60" workbookViewId="0">
      <selection activeCell="H44" sqref="H44"/>
    </sheetView>
  </sheetViews>
  <sheetFormatPr defaultColWidth="9.1796875" defaultRowHeight="14.5" outlineLevelRow="1" x14ac:dyDescent="0.35"/>
  <cols>
    <col min="1" max="1" width="2.1796875" style="15" customWidth="1"/>
    <col min="2" max="2" width="5.26953125" style="15" customWidth="1"/>
    <col min="3" max="3" width="24.1796875" style="15" customWidth="1"/>
    <col min="4" max="4" width="5.81640625" style="15" customWidth="1"/>
    <col min="5" max="5" width="18.1796875" style="15" customWidth="1"/>
    <col min="6" max="6" width="11.81640625" style="15" customWidth="1"/>
    <col min="7" max="8" width="12.1796875" style="15" customWidth="1"/>
    <col min="9" max="9" width="10.453125" style="15" customWidth="1"/>
    <col min="10" max="10" width="13.54296875" style="15" customWidth="1"/>
    <col min="11" max="12" width="10.453125" style="15" customWidth="1"/>
    <col min="13" max="13" width="10.26953125" style="15" customWidth="1"/>
    <col min="14" max="14" width="12" style="15" customWidth="1"/>
    <col min="15" max="15" width="11.54296875" style="15" customWidth="1"/>
    <col min="16" max="16" width="12.7265625" style="15" customWidth="1"/>
    <col min="17" max="17" width="11.7265625" style="15" customWidth="1"/>
    <col min="18" max="18" width="10" style="15" customWidth="1"/>
    <col min="19" max="19" width="9.453125" style="16" customWidth="1"/>
    <col min="20" max="20" width="10.81640625" style="15" customWidth="1"/>
    <col min="21" max="21" width="9.26953125" style="15" customWidth="1"/>
    <col min="22" max="23" width="9.81640625" style="15" bestFit="1" customWidth="1"/>
    <col min="24" max="24" width="12.7265625" style="15" customWidth="1"/>
    <col min="25" max="25" width="12.26953125" style="15" customWidth="1"/>
    <col min="26" max="26" width="10.7265625" style="15" customWidth="1"/>
    <col min="27" max="16384" width="9.1796875" style="15"/>
  </cols>
  <sheetData>
    <row r="1" spans="2:19" ht="45.75" customHeight="1" thickBot="1" x14ac:dyDescent="0.4">
      <c r="B1" s="7"/>
      <c r="C1" s="7"/>
      <c r="D1" s="782"/>
      <c r="E1" s="782"/>
      <c r="F1" s="782"/>
      <c r="G1" s="782"/>
      <c r="H1" s="802" t="s">
        <v>338</v>
      </c>
      <c r="I1" s="7"/>
      <c r="J1" s="7"/>
      <c r="K1" s="782"/>
      <c r="L1" s="782"/>
      <c r="M1" s="782"/>
      <c r="N1" s="782"/>
      <c r="O1" s="782"/>
      <c r="P1" s="782"/>
      <c r="Q1" s="811" t="s">
        <v>275</v>
      </c>
      <c r="R1" s="806"/>
      <c r="S1" s="44"/>
    </row>
    <row r="2" spans="2:19" ht="28.5" customHeight="1" x14ac:dyDescent="0.35">
      <c r="B2" s="7"/>
      <c r="C2" s="1575" t="s">
        <v>93</v>
      </c>
      <c r="D2" s="1576"/>
      <c r="E2" s="1576"/>
      <c r="F2" s="1576"/>
      <c r="G2" s="1576"/>
      <c r="H2" s="1576"/>
      <c r="I2" s="1576"/>
      <c r="J2" s="1576"/>
      <c r="K2" s="1576"/>
      <c r="L2" s="1576"/>
      <c r="M2" s="1576"/>
      <c r="N2" s="1576"/>
      <c r="O2" s="1577"/>
      <c r="P2" s="1577"/>
      <c r="Q2" s="1578"/>
      <c r="R2" s="807"/>
      <c r="S2" s="44"/>
    </row>
    <row r="3" spans="2:19" ht="28.5" customHeight="1" thickBot="1" x14ac:dyDescent="0.4">
      <c r="B3" s="7"/>
      <c r="C3" s="1579" t="s">
        <v>92</v>
      </c>
      <c r="D3" s="1580"/>
      <c r="E3" s="849" t="str">
        <f>Start!U13</f>
        <v/>
      </c>
      <c r="F3" s="850" t="str">
        <f>Start!AG20</f>
        <v/>
      </c>
      <c r="G3" s="851" t="str">
        <f>Start!AG21</f>
        <v/>
      </c>
      <c r="H3" s="842" t="s">
        <v>91</v>
      </c>
      <c r="I3" s="846" t="str">
        <f>Start!AG22</f>
        <v/>
      </c>
      <c r="J3" s="847" t="str">
        <f>Start!AG23</f>
        <v/>
      </c>
      <c r="K3" s="1587"/>
      <c r="L3" s="1588"/>
      <c r="M3" s="1588"/>
      <c r="N3" s="1588"/>
      <c r="O3" s="1503" t="s">
        <v>847</v>
      </c>
      <c r="P3" s="1504"/>
      <c r="Q3" s="1505"/>
      <c r="R3" s="807"/>
      <c r="S3" s="44"/>
    </row>
    <row r="4" spans="2:19" ht="25.5" customHeight="1" outlineLevel="1" thickBot="1" x14ac:dyDescent="0.4">
      <c r="B4" s="7"/>
      <c r="C4" s="1581" t="s">
        <v>90</v>
      </c>
      <c r="D4" s="1582"/>
      <c r="E4" s="1583"/>
      <c r="F4" s="1536" t="s">
        <v>89</v>
      </c>
      <c r="G4" s="1537"/>
      <c r="H4" s="1536" t="s">
        <v>88</v>
      </c>
      <c r="I4" s="1538"/>
      <c r="J4" s="1589" t="s">
        <v>87</v>
      </c>
      <c r="K4" s="1511" t="s">
        <v>86</v>
      </c>
      <c r="L4" s="1511" t="s">
        <v>85</v>
      </c>
      <c r="M4" s="1511" t="s">
        <v>84</v>
      </c>
      <c r="N4" s="1511" t="s">
        <v>83</v>
      </c>
      <c r="O4" s="1590" t="s">
        <v>82</v>
      </c>
      <c r="P4" s="1590" t="s">
        <v>81</v>
      </c>
      <c r="Q4" s="848" t="s">
        <v>80</v>
      </c>
      <c r="R4" s="807"/>
      <c r="S4" s="44"/>
    </row>
    <row r="5" spans="2:19" ht="30" customHeight="1" outlineLevel="1" thickBot="1" x14ac:dyDescent="0.4">
      <c r="B5" s="7"/>
      <c r="C5" s="1584"/>
      <c r="D5" s="1585"/>
      <c r="E5" s="1586"/>
      <c r="F5" s="173" t="s">
        <v>79</v>
      </c>
      <c r="G5" s="173" t="s">
        <v>242</v>
      </c>
      <c r="H5" s="173" t="s">
        <v>79</v>
      </c>
      <c r="I5" s="173" t="s">
        <v>98</v>
      </c>
      <c r="J5" s="1512"/>
      <c r="K5" s="1512"/>
      <c r="L5" s="1512"/>
      <c r="M5" s="1512"/>
      <c r="N5" s="1512"/>
      <c r="O5" s="1512"/>
      <c r="P5" s="1512"/>
      <c r="Q5" s="812"/>
      <c r="R5" s="75" t="s">
        <v>337</v>
      </c>
    </row>
    <row r="6" spans="2:19" s="28" customFormat="1" ht="23.25" customHeight="1" outlineLevel="1" thickBot="1" x14ac:dyDescent="0.4">
      <c r="B6" s="7"/>
      <c r="C6" s="1591" t="s">
        <v>334</v>
      </c>
      <c r="D6" s="1592"/>
      <c r="E6" s="816" t="s">
        <v>336</v>
      </c>
      <c r="F6" s="160">
        <f>IF(F7&gt;=0,SUM((F7*20)+(F8*5)),0)</f>
        <v>0</v>
      </c>
      <c r="G6" s="160">
        <f>IF(G7&gt;=0, SUM((G7*20)+(G8*5)), 0)</f>
        <v>0</v>
      </c>
      <c r="H6" s="160">
        <f>IF(H7&gt;=0, SUM((H7*15)+(H8*5)), 0)</f>
        <v>0</v>
      </c>
      <c r="I6" s="160">
        <f>IF(I7&gt;=0, SUM((I7*20)+(I8*5)), 0)</f>
        <v>0</v>
      </c>
      <c r="J6" s="160">
        <f>IF(J7&gt;=0, SUM((J7*15)+(J8*5)), 0)</f>
        <v>0</v>
      </c>
      <c r="K6" s="160">
        <f>IF(K7&gt;=0, SUM((K7*15)+(K8*5)), 0)</f>
        <v>0</v>
      </c>
      <c r="L6" s="160">
        <f>IF(L7&gt;=0, SUM((L7*5)+(L8*5)), 0)</f>
        <v>0</v>
      </c>
      <c r="M6" s="160">
        <f>IF(M7&gt;=0, SUM((M7*10)+(M8*5)), 0)</f>
        <v>0</v>
      </c>
      <c r="N6" s="160">
        <f>IF(N7&gt;=0, SUM((N7*10)+(N8*5)), 0)</f>
        <v>0</v>
      </c>
      <c r="O6" s="160">
        <f>IF(O7&gt;=0, SUM((O7*5)+(O8*5)), 0)</f>
        <v>0</v>
      </c>
      <c r="P6" s="160">
        <f>IF(P7&gt;=0, SUM((P7*5)+(P8*5)), 0)</f>
        <v>0</v>
      </c>
      <c r="Q6" s="817">
        <f t="shared" ref="Q6:Q13" si="0">SUM(F6:P6)</f>
        <v>0</v>
      </c>
      <c r="R6" s="808" t="str">
        <f>IF(Q7&gt;0,SUM(Q6/1800),"")</f>
        <v/>
      </c>
      <c r="S6" s="29"/>
    </row>
    <row r="7" spans="2:19" ht="35.25" customHeight="1" outlineLevel="1" thickTop="1" thickBot="1" x14ac:dyDescent="0.4">
      <c r="B7" s="7"/>
      <c r="C7" s="813" t="s">
        <v>57</v>
      </c>
      <c r="D7" s="814"/>
      <c r="E7" s="815"/>
      <c r="F7" s="1049"/>
      <c r="G7" s="1049"/>
      <c r="H7" s="1049"/>
      <c r="I7" s="1049"/>
      <c r="J7" s="1049"/>
      <c r="K7" s="1049"/>
      <c r="L7" s="1049"/>
      <c r="M7" s="1049"/>
      <c r="N7" s="1049"/>
      <c r="O7" s="1049"/>
      <c r="P7" s="1188"/>
      <c r="Q7" s="43">
        <f t="shared" si="0"/>
        <v>0</v>
      </c>
      <c r="R7" s="7"/>
      <c r="S7" s="17"/>
    </row>
    <row r="8" spans="2:19" ht="31.5" customHeight="1" outlineLevel="1" thickTop="1" thickBot="1" x14ac:dyDescent="0.4">
      <c r="B8" s="7"/>
      <c r="C8" s="1607" t="s">
        <v>335</v>
      </c>
      <c r="D8" s="1608"/>
      <c r="E8" s="1608"/>
      <c r="F8" s="1050"/>
      <c r="G8" s="1050"/>
      <c r="H8" s="1050"/>
      <c r="I8" s="1050"/>
      <c r="J8" s="1050"/>
      <c r="K8" s="1050"/>
      <c r="L8" s="1050"/>
      <c r="M8" s="1050"/>
      <c r="N8" s="1050"/>
      <c r="O8" s="1050"/>
      <c r="P8" s="1189"/>
      <c r="Q8" s="41">
        <f>SUM(F8:P8)</f>
        <v>0</v>
      </c>
      <c r="R8" s="809"/>
      <c r="S8" s="17"/>
    </row>
    <row r="9" spans="2:19" s="28" customFormat="1" ht="21.75" customHeight="1" outlineLevel="1" thickTop="1" thickBot="1" x14ac:dyDescent="0.4">
      <c r="B9" s="7"/>
      <c r="C9" s="150" t="s">
        <v>78</v>
      </c>
      <c r="D9" s="151"/>
      <c r="E9" s="152"/>
      <c r="F9" s="163">
        <f>IF(F10&gt;=0, SUM((F10*20)+(F12*5)), 0)</f>
        <v>0</v>
      </c>
      <c r="G9" s="162">
        <f t="shared" ref="G9:I9" si="1">IF(G10&gt;=0, SUM((G10*20)+(G12*5)), 0)</f>
        <v>0</v>
      </c>
      <c r="H9" s="162">
        <f>IF(H10&gt;=0, SUM((H10*15)+(H12*5)), 0)</f>
        <v>0</v>
      </c>
      <c r="I9" s="162">
        <f t="shared" si="1"/>
        <v>0</v>
      </c>
      <c r="J9" s="162">
        <f>IF(J10&gt;=0, SUM((J10*15)+(J12*5)), 0)</f>
        <v>0</v>
      </c>
      <c r="K9" s="162">
        <f>IF(K10&gt;=0, SUM((K10*15)+(K12*5)), 0)</f>
        <v>0</v>
      </c>
      <c r="L9" s="162">
        <f>IF(L10&gt;=0, SUM((L10*5)+(L12*5)), 0)</f>
        <v>0</v>
      </c>
      <c r="M9" s="162">
        <f>IF(M10&gt;=0, SUM((M10*10)+(M12*5)), 0)</f>
        <v>0</v>
      </c>
      <c r="N9" s="162">
        <f>IF(N10&gt;=0, SUM((N10*10)+(N12*5)), 0)</f>
        <v>0</v>
      </c>
      <c r="O9" s="162">
        <f>IF(O10&gt;=0, SUM((O10*5)+(O12*5)), 0)</f>
        <v>0</v>
      </c>
      <c r="P9" s="162">
        <f>IF(P10&gt;=0, SUM((P10*5)+(P12*5)), 0)</f>
        <v>0</v>
      </c>
      <c r="Q9" s="161">
        <f t="shared" si="0"/>
        <v>0</v>
      </c>
      <c r="R9" s="808" t="str">
        <f>IF(Q9&gt;0,SUM(Q9/1800),"")</f>
        <v/>
      </c>
      <c r="S9" s="40"/>
    </row>
    <row r="10" spans="2:19" ht="21.75" customHeight="1" outlineLevel="1" x14ac:dyDescent="0.35">
      <c r="B10" s="7"/>
      <c r="C10" s="1609" t="str">
        <f>"Inspections:    ( "&amp;IF('5700 Main'!$Q$38&gt;0, "Q1 ","")&amp;IF('5700 Main'!$Q$59&gt;0,"Q2 ","")&amp;IF('5700 Main'!$Q$80&gt;0,"Q3 ","")&amp;IF('5700 Main'!$Q$101&gt;0,"Q4 ","")&amp;" )"</f>
        <v>Inspections:    (  )</v>
      </c>
      <c r="D10" s="1610"/>
      <c r="E10" s="1610"/>
      <c r="F10" s="149">
        <f>SUM('5700 Main'!F38+'5700 Main'!F59+'5700 Main'!F80+'5700 Main'!F101)</f>
        <v>0</v>
      </c>
      <c r="G10" s="149">
        <f>SUM('5700 Main'!G38+'5700 Main'!G59+'5700 Main'!G80+'5700 Main'!G101)</f>
        <v>0</v>
      </c>
      <c r="H10" s="149">
        <f>SUM('5700 Main'!H38+'5700 Main'!H59+'5700 Main'!H80+'5700 Main'!H101)</f>
        <v>0</v>
      </c>
      <c r="I10" s="149">
        <f>SUM('5700 Main'!I38+'5700 Main'!I59+'5700 Main'!I80+'5700 Main'!I101)</f>
        <v>0</v>
      </c>
      <c r="J10" s="149">
        <f>SUM('5700 Main'!J38+'5700 Main'!J59+'5700 Main'!J80+'5700 Main'!J101)</f>
        <v>0</v>
      </c>
      <c r="K10" s="149">
        <f>SUM('5700 Main'!K38+'5700 Main'!K59+'5700 Main'!K80+'5700 Main'!K101)</f>
        <v>0</v>
      </c>
      <c r="L10" s="149">
        <f>SUM('5700 Main'!L38+'5700 Main'!L59+'5700 Main'!L80+'5700 Main'!L101)</f>
        <v>0</v>
      </c>
      <c r="M10" s="149">
        <f>SUM('5700 Main'!M38+'5700 Main'!M59+'5700 Main'!M80+'5700 Main'!M101)</f>
        <v>0</v>
      </c>
      <c r="N10" s="149">
        <f>SUM('5700 Main'!N38+'5700 Main'!N59+'5700 Main'!N80+'5700 Main'!N101)</f>
        <v>0</v>
      </c>
      <c r="O10" s="149">
        <f>SUM('5700 Main'!O38+'5700 Main'!O59+'5700 Main'!O80+'5700 Main'!O101)</f>
        <v>0</v>
      </c>
      <c r="P10" s="149">
        <f>SUM('5700 Main'!P38+'5700 Main'!P59+'5700 Main'!P80+'5700 Main'!P101)</f>
        <v>0</v>
      </c>
      <c r="Q10" s="39">
        <f t="shared" si="0"/>
        <v>0</v>
      </c>
      <c r="R10" s="809"/>
      <c r="S10" s="17"/>
    </row>
    <row r="11" spans="2:19" ht="21.75" customHeight="1" outlineLevel="1" x14ac:dyDescent="0.35">
      <c r="B11" s="7"/>
      <c r="C11" s="942" t="s">
        <v>497</v>
      </c>
      <c r="D11" s="940"/>
      <c r="E11" s="941"/>
      <c r="F11" s="149">
        <f>SUM('5700 Main'!F39+'5700 Main'!F60+'5700 Main'!F81+'5700 Main'!F102)</f>
        <v>0</v>
      </c>
      <c r="G11" s="149">
        <f>SUM('5700 Main'!G39+'5700 Main'!G60+'5700 Main'!G81+'5700 Main'!G102)</f>
        <v>0</v>
      </c>
      <c r="H11" s="149">
        <f>SUM('5700 Main'!H39+'5700 Main'!H60+'5700 Main'!H81+'5700 Main'!H102)</f>
        <v>0</v>
      </c>
      <c r="I11" s="149">
        <f>SUM('5700 Main'!I39+'5700 Main'!I60+'5700 Main'!I81+'5700 Main'!I102)</f>
        <v>0</v>
      </c>
      <c r="J11" s="149">
        <f>SUM('5700 Main'!J39+'5700 Main'!J60+'5700 Main'!J81+'5700 Main'!J102)</f>
        <v>0</v>
      </c>
      <c r="K11" s="149">
        <f>SUM('5700 Main'!K39+'5700 Main'!K60+'5700 Main'!K81+'5700 Main'!K102)</f>
        <v>0</v>
      </c>
      <c r="L11" s="149">
        <f>SUM('5700 Main'!L39+'5700 Main'!L60+'5700 Main'!L81+'5700 Main'!L102)</f>
        <v>0</v>
      </c>
      <c r="M11" s="149">
        <f>SUM('5700 Main'!M39+'5700 Main'!M60+'5700 Main'!M81+'5700 Main'!M102)</f>
        <v>0</v>
      </c>
      <c r="N11" s="149">
        <f>SUM('5700 Main'!N39+'5700 Main'!N60+'5700 Main'!N81+'5700 Main'!N102)</f>
        <v>0</v>
      </c>
      <c r="O11" s="149">
        <f>SUM('5700 Main'!O39+'5700 Main'!O60+'5700 Main'!O81+'5700 Main'!O102)</f>
        <v>0</v>
      </c>
      <c r="P11" s="149">
        <f>SUM('5700 Main'!P39+'5700 Main'!P60+'5700 Main'!P81+'5700 Main'!P102)</f>
        <v>0</v>
      </c>
      <c r="Q11" s="943">
        <f t="shared" si="0"/>
        <v>0</v>
      </c>
      <c r="R11" s="809"/>
      <c r="S11" s="17"/>
    </row>
    <row r="12" spans="2:19" ht="21.75" customHeight="1" outlineLevel="1" x14ac:dyDescent="0.35">
      <c r="B12" s="7"/>
      <c r="C12" s="1613" t="str">
        <f>"Samples"&amp;" = "&amp;SUM(Q12,Q13)</f>
        <v>Samples = 0</v>
      </c>
      <c r="D12" s="1573"/>
      <c r="E12" s="944" t="s">
        <v>77</v>
      </c>
      <c r="F12" s="37">
        <f>SUM('5700 Main'!F40+'5700 Main'!F61+'5700 Main'!F82+'5700 Main'!F103)</f>
        <v>0</v>
      </c>
      <c r="G12" s="37">
        <f>SUM('5700 Main'!G40+'5700 Main'!G61+'5700 Main'!G82+'5700 Main'!G103)</f>
        <v>0</v>
      </c>
      <c r="H12" s="37">
        <f>SUM('5700 Main'!H40+'5700 Main'!H61+'5700 Main'!H82+'5700 Main'!H103)</f>
        <v>0</v>
      </c>
      <c r="I12" s="37">
        <f>SUM('5700 Main'!I40+'5700 Main'!I61+'5700 Main'!I82+'5700 Main'!I103)</f>
        <v>0</v>
      </c>
      <c r="J12" s="37">
        <f>SUM('5700 Main'!J40+'5700 Main'!J61+'5700 Main'!J82+'5700 Main'!J103)</f>
        <v>0</v>
      </c>
      <c r="K12" s="37">
        <f>SUM('5700 Main'!K40+'5700 Main'!K61+'5700 Main'!K82+'5700 Main'!K103)</f>
        <v>0</v>
      </c>
      <c r="L12" s="37">
        <f>SUM('5700 Main'!L40+'5700 Main'!L61+'5700 Main'!L82+'5700 Main'!L103)</f>
        <v>0</v>
      </c>
      <c r="M12" s="37">
        <f>SUM('5700 Main'!M40+'5700 Main'!M61+'5700 Main'!M82+'5700 Main'!M103)</f>
        <v>0</v>
      </c>
      <c r="N12" s="37">
        <f>SUM('5700 Main'!N40+'5700 Main'!N61+'5700 Main'!N82+'5700 Main'!N103)</f>
        <v>0</v>
      </c>
      <c r="O12" s="37">
        <f>SUM('5700 Main'!O40+'5700 Main'!O61+'5700 Main'!O82+'5700 Main'!O103)</f>
        <v>0</v>
      </c>
      <c r="P12" s="37">
        <f>SUM('5700 Main'!P40+'5700 Main'!P61+'5700 Main'!P82+'5700 Main'!P103)</f>
        <v>0</v>
      </c>
      <c r="Q12" s="36">
        <f t="shared" si="0"/>
        <v>0</v>
      </c>
      <c r="R12" s="809"/>
      <c r="S12" s="17"/>
    </row>
    <row r="13" spans="2:19" ht="21.75" customHeight="1" outlineLevel="1" thickBot="1" x14ac:dyDescent="0.4">
      <c r="B13" s="7"/>
      <c r="C13" s="1614"/>
      <c r="D13" s="1615"/>
      <c r="E13" s="945" t="s">
        <v>76</v>
      </c>
      <c r="F13" s="25">
        <f>SUM('5700 Main'!F41+'5700 Main'!F62+'5700 Main'!F83+'5700 Main'!F104)</f>
        <v>0</v>
      </c>
      <c r="G13" s="25">
        <f>SUM('5700 Main'!G41+'5700 Main'!G62+'5700 Main'!G83+'5700 Main'!G104)</f>
        <v>0</v>
      </c>
      <c r="H13" s="25">
        <f>SUM('5700 Main'!H41+'5700 Main'!H62+'5700 Main'!H83+'5700 Main'!H104)</f>
        <v>0</v>
      </c>
      <c r="I13" s="25">
        <f>SUM('5700 Main'!I41+'5700 Main'!I62+'5700 Main'!I83+'5700 Main'!I104)</f>
        <v>0</v>
      </c>
      <c r="J13" s="25">
        <f>SUM('5700 Main'!J41+'5700 Main'!J62+'5700 Main'!J83+'5700 Main'!J104)</f>
        <v>0</v>
      </c>
      <c r="K13" s="25">
        <f>SUM('5700 Main'!K41+'5700 Main'!K62+'5700 Main'!K83+'5700 Main'!K104)</f>
        <v>0</v>
      </c>
      <c r="L13" s="25">
        <f>SUM('5700 Main'!L41+'5700 Main'!L62+'5700 Main'!L83+'5700 Main'!L104)</f>
        <v>0</v>
      </c>
      <c r="M13" s="25">
        <f>SUM('5700 Main'!M41+'5700 Main'!M62+'5700 Main'!M83+'5700 Main'!M104)</f>
        <v>0</v>
      </c>
      <c r="N13" s="25">
        <f>SUM('5700 Main'!N41+'5700 Main'!N62+'5700 Main'!N83+'5700 Main'!N104)</f>
        <v>0</v>
      </c>
      <c r="O13" s="25">
        <f>SUM('5700 Main'!O41+'5700 Main'!O62+'5700 Main'!O83+'5700 Main'!O104)</f>
        <v>0</v>
      </c>
      <c r="P13" s="25">
        <f>SUM('5700 Main'!P41+'5700 Main'!P62+'5700 Main'!P83+'5700 Main'!P104)</f>
        <v>0</v>
      </c>
      <c r="Q13" s="36">
        <f t="shared" si="0"/>
        <v>0</v>
      </c>
      <c r="R13" s="809"/>
      <c r="S13" s="17"/>
    </row>
    <row r="14" spans="2:19" ht="21.75" customHeight="1" outlineLevel="1" thickBot="1" x14ac:dyDescent="0.4">
      <c r="B14" s="7"/>
      <c r="C14" s="35" t="s">
        <v>75</v>
      </c>
      <c r="D14" s="34"/>
      <c r="E14" s="34"/>
      <c r="F14" s="165">
        <f t="shared" ref="F14:Q14" si="2">SUM(F9-F6)</f>
        <v>0</v>
      </c>
      <c r="G14" s="165">
        <f t="shared" si="2"/>
        <v>0</v>
      </c>
      <c r="H14" s="165">
        <f t="shared" si="2"/>
        <v>0</v>
      </c>
      <c r="I14" s="165">
        <f t="shared" si="2"/>
        <v>0</v>
      </c>
      <c r="J14" s="165">
        <f t="shared" si="2"/>
        <v>0</v>
      </c>
      <c r="K14" s="165">
        <f t="shared" si="2"/>
        <v>0</v>
      </c>
      <c r="L14" s="165">
        <f t="shared" si="2"/>
        <v>0</v>
      </c>
      <c r="M14" s="165">
        <f t="shared" si="2"/>
        <v>0</v>
      </c>
      <c r="N14" s="165">
        <f t="shared" si="2"/>
        <v>0</v>
      </c>
      <c r="O14" s="165">
        <f t="shared" si="2"/>
        <v>0</v>
      </c>
      <c r="P14" s="165">
        <f t="shared" si="2"/>
        <v>0</v>
      </c>
      <c r="Q14" s="164">
        <f t="shared" si="2"/>
        <v>0</v>
      </c>
      <c r="R14" s="808" t="str">
        <f>IF(Q14&gt;0,SUM(Q14/1800),"")</f>
        <v/>
      </c>
      <c r="S14" s="17"/>
    </row>
    <row r="15" spans="2:19" s="32" customFormat="1" ht="21.75" customHeight="1" outlineLevel="1" x14ac:dyDescent="0.35">
      <c r="B15" s="803"/>
      <c r="C15" s="1611" t="s">
        <v>57</v>
      </c>
      <c r="D15" s="1610"/>
      <c r="E15" s="1612"/>
      <c r="F15" s="33">
        <f t="shared" ref="F15:P15" si="3">SUM(F10-F7)</f>
        <v>0</v>
      </c>
      <c r="G15" s="33">
        <f t="shared" si="3"/>
        <v>0</v>
      </c>
      <c r="H15" s="33">
        <f t="shared" si="3"/>
        <v>0</v>
      </c>
      <c r="I15" s="33">
        <f t="shared" si="3"/>
        <v>0</v>
      </c>
      <c r="J15" s="33">
        <f t="shared" si="3"/>
        <v>0</v>
      </c>
      <c r="K15" s="33">
        <f t="shared" si="3"/>
        <v>0</v>
      </c>
      <c r="L15" s="33">
        <f t="shared" si="3"/>
        <v>0</v>
      </c>
      <c r="M15" s="33">
        <f t="shared" si="3"/>
        <v>0</v>
      </c>
      <c r="N15" s="33">
        <f t="shared" si="3"/>
        <v>0</v>
      </c>
      <c r="O15" s="33">
        <f t="shared" si="3"/>
        <v>0</v>
      </c>
      <c r="P15" s="33">
        <f t="shared" si="3"/>
        <v>0</v>
      </c>
      <c r="Q15" s="30">
        <f>SUM(F15:P15)</f>
        <v>0</v>
      </c>
      <c r="R15" s="809"/>
      <c r="S15" s="17"/>
    </row>
    <row r="16" spans="2:19" ht="21.75" customHeight="1" outlineLevel="1" thickBot="1" x14ac:dyDescent="0.4">
      <c r="B16" s="7"/>
      <c r="C16" s="1599" t="s">
        <v>74</v>
      </c>
      <c r="D16" s="1600"/>
      <c r="E16" s="1601"/>
      <c r="F16" s="31">
        <f t="shared" ref="F16:P16" si="4">SUM(F12:F13)-F8</f>
        <v>0</v>
      </c>
      <c r="G16" s="31">
        <f t="shared" si="4"/>
        <v>0</v>
      </c>
      <c r="H16" s="31">
        <f t="shared" si="4"/>
        <v>0</v>
      </c>
      <c r="I16" s="31">
        <f t="shared" si="4"/>
        <v>0</v>
      </c>
      <c r="J16" s="31">
        <f t="shared" si="4"/>
        <v>0</v>
      </c>
      <c r="K16" s="31">
        <f t="shared" si="4"/>
        <v>0</v>
      </c>
      <c r="L16" s="31">
        <f t="shared" si="4"/>
        <v>0</v>
      </c>
      <c r="M16" s="31">
        <f t="shared" si="4"/>
        <v>0</v>
      </c>
      <c r="N16" s="31">
        <f t="shared" si="4"/>
        <v>0</v>
      </c>
      <c r="O16" s="31">
        <f t="shared" si="4"/>
        <v>0</v>
      </c>
      <c r="P16" s="31">
        <f t="shared" si="4"/>
        <v>0</v>
      </c>
      <c r="Q16" s="30">
        <f>SUM(F16:P16)</f>
        <v>0</v>
      </c>
      <c r="R16" s="809"/>
      <c r="S16" s="17"/>
    </row>
    <row r="17" spans="2:19" s="28" customFormat="1" ht="23.25" customHeight="1" outlineLevel="1" thickBot="1" x14ac:dyDescent="0.4">
      <c r="B17" s="7"/>
      <c r="C17" s="1604" t="s">
        <v>73</v>
      </c>
      <c r="D17" s="1605"/>
      <c r="E17" s="1605"/>
      <c r="F17" s="1605"/>
      <c r="G17" s="1605"/>
      <c r="H17" s="1605"/>
      <c r="I17" s="1605"/>
      <c r="J17" s="1605"/>
      <c r="K17" s="1605"/>
      <c r="L17" s="1605"/>
      <c r="M17" s="1605"/>
      <c r="N17" s="1605"/>
      <c r="O17" s="1605"/>
      <c r="P17" s="1605"/>
      <c r="Q17" s="1606"/>
      <c r="R17" s="807"/>
      <c r="S17" s="29"/>
    </row>
    <row r="18" spans="2:19" ht="20.25" customHeight="1" outlineLevel="1" x14ac:dyDescent="0.35">
      <c r="B18" s="7"/>
      <c r="C18" s="1593" t="s">
        <v>72</v>
      </c>
      <c r="D18" s="1594"/>
      <c r="E18" s="1595"/>
      <c r="F18" s="27">
        <f>'5700 Main'!F42+'5700 Main'!F63+'5700 Main'!F84+'5700 Main'!F105</f>
        <v>0</v>
      </c>
      <c r="G18" s="27">
        <f>'5700 Main'!G42+'5700 Main'!G63+'5700 Main'!G84+'5700 Main'!G105</f>
        <v>0</v>
      </c>
      <c r="H18" s="27">
        <f>'5700 Main'!H42+'5700 Main'!H63+'5700 Main'!H84+'5700 Main'!H105</f>
        <v>0</v>
      </c>
      <c r="I18" s="27">
        <f>'5700 Main'!I42+'5700 Main'!I63+'5700 Main'!I84+'5700 Main'!I105</f>
        <v>0</v>
      </c>
      <c r="J18" s="27">
        <f>'5700 Main'!J42+'5700 Main'!J63+'5700 Main'!J84+'5700 Main'!J105</f>
        <v>0</v>
      </c>
      <c r="K18" s="27">
        <f>'5700 Main'!K42+'5700 Main'!K63+'5700 Main'!K84+'5700 Main'!K105</f>
        <v>0</v>
      </c>
      <c r="L18" s="27">
        <f>'5700 Main'!L42+'5700 Main'!L63+'5700 Main'!L84+'5700 Main'!L105</f>
        <v>0</v>
      </c>
      <c r="M18" s="27">
        <f>'5700 Main'!M42+'5700 Main'!M63+'5700 Main'!M84+'5700 Main'!M105</f>
        <v>0</v>
      </c>
      <c r="N18" s="27">
        <f>'5700 Main'!N42+'5700 Main'!N63+'5700 Main'!N84+'5700 Main'!N105</f>
        <v>0</v>
      </c>
      <c r="O18" s="27">
        <f>'5700 Main'!O42+'5700 Main'!O63+'5700 Main'!O84+'5700 Main'!O105</f>
        <v>0</v>
      </c>
      <c r="P18" s="27">
        <f>'5700 Main'!P42+'5700 Main'!P63+'5700 Main'!P84+'5700 Main'!P105</f>
        <v>0</v>
      </c>
      <c r="Q18" s="26">
        <f t="shared" ref="Q18:Q28" si="5">SUM(F18:P18)</f>
        <v>0</v>
      </c>
      <c r="R18" s="809"/>
      <c r="S18" s="17"/>
    </row>
    <row r="19" spans="2:19" ht="22.5" customHeight="1" outlineLevel="1" x14ac:dyDescent="0.35">
      <c r="B19" s="7"/>
      <c r="C19" s="1593" t="s">
        <v>71</v>
      </c>
      <c r="D19" s="1594"/>
      <c r="E19" s="1595"/>
      <c r="F19" s="27">
        <f>'5700 Main'!F43+'5700 Main'!F64+'5700 Main'!F85+'5700 Main'!F106</f>
        <v>0</v>
      </c>
      <c r="G19" s="27">
        <f>'5700 Main'!G43+'5700 Main'!G64+'5700 Main'!G85+'5700 Main'!G106</f>
        <v>0</v>
      </c>
      <c r="H19" s="27">
        <f>'5700 Main'!H43+'5700 Main'!H64+'5700 Main'!H85+'5700 Main'!H106</f>
        <v>0</v>
      </c>
      <c r="I19" s="27">
        <f>'5700 Main'!I43+'5700 Main'!I64+'5700 Main'!I85+'5700 Main'!I106</f>
        <v>0</v>
      </c>
      <c r="J19" s="27">
        <f>'5700 Main'!J43+'5700 Main'!J64+'5700 Main'!J85+'5700 Main'!J106</f>
        <v>0</v>
      </c>
      <c r="K19" s="27">
        <f>'5700 Main'!K43+'5700 Main'!K64+'5700 Main'!K85+'5700 Main'!K106</f>
        <v>0</v>
      </c>
      <c r="L19" s="27">
        <f>'5700 Main'!L43+'5700 Main'!L64+'5700 Main'!L85+'5700 Main'!L106</f>
        <v>0</v>
      </c>
      <c r="M19" s="27">
        <f>'5700 Main'!M43+'5700 Main'!M64+'5700 Main'!M85+'5700 Main'!M106</f>
        <v>0</v>
      </c>
      <c r="N19" s="27">
        <f>'5700 Main'!N43+'5700 Main'!N64+'5700 Main'!N85+'5700 Main'!N106</f>
        <v>0</v>
      </c>
      <c r="O19" s="27">
        <f>'5700 Main'!O43+'5700 Main'!O64+'5700 Main'!O85+'5700 Main'!O106</f>
        <v>0</v>
      </c>
      <c r="P19" s="27">
        <f>'5700 Main'!P43+'5700 Main'!P64+'5700 Main'!P85+'5700 Main'!P106</f>
        <v>0</v>
      </c>
      <c r="Q19" s="26">
        <f t="shared" si="5"/>
        <v>0</v>
      </c>
      <c r="R19" s="809"/>
      <c r="S19" s="17"/>
    </row>
    <row r="20" spans="2:19" ht="21.75" customHeight="1" outlineLevel="1" x14ac:dyDescent="0.35">
      <c r="B20" s="7"/>
      <c r="C20" s="1593" t="s">
        <v>70</v>
      </c>
      <c r="D20" s="1594"/>
      <c r="E20" s="1595"/>
      <c r="F20" s="27">
        <f>'5700 Main'!F44+'5700 Main'!F65+'5700 Main'!F86+'5700 Main'!F107</f>
        <v>0</v>
      </c>
      <c r="G20" s="27">
        <f>'5700 Main'!G44+'5700 Main'!G65+'5700 Main'!G86+'5700 Main'!G107</f>
        <v>0</v>
      </c>
      <c r="H20" s="27">
        <f>'5700 Main'!H44+'5700 Main'!H65+'5700 Main'!H86+'5700 Main'!H107</f>
        <v>0</v>
      </c>
      <c r="I20" s="27">
        <f>'5700 Main'!I44+'5700 Main'!I65+'5700 Main'!I86+'5700 Main'!I107</f>
        <v>0</v>
      </c>
      <c r="J20" s="27">
        <f>'5700 Main'!J44+'5700 Main'!J65+'5700 Main'!J86+'5700 Main'!J107</f>
        <v>0</v>
      </c>
      <c r="K20" s="27">
        <f>'5700 Main'!K44+'5700 Main'!K65+'5700 Main'!K86+'5700 Main'!K107</f>
        <v>0</v>
      </c>
      <c r="L20" s="27">
        <f>'5700 Main'!L44+'5700 Main'!L65+'5700 Main'!L86+'5700 Main'!L107</f>
        <v>0</v>
      </c>
      <c r="M20" s="27">
        <f>'5700 Main'!M44+'5700 Main'!M65+'5700 Main'!M86+'5700 Main'!M107</f>
        <v>0</v>
      </c>
      <c r="N20" s="27">
        <f>'5700 Main'!N44+'5700 Main'!N65+'5700 Main'!N86+'5700 Main'!N107</f>
        <v>0</v>
      </c>
      <c r="O20" s="27">
        <f>'5700 Main'!O44+'5700 Main'!O65+'5700 Main'!O86+'5700 Main'!O107</f>
        <v>0</v>
      </c>
      <c r="P20" s="27">
        <f>'5700 Main'!P44+'5700 Main'!P65+'5700 Main'!P86+'5700 Main'!P107</f>
        <v>0</v>
      </c>
      <c r="Q20" s="26">
        <f t="shared" si="5"/>
        <v>0</v>
      </c>
      <c r="R20" s="809"/>
      <c r="S20" s="17"/>
    </row>
    <row r="21" spans="2:19" ht="21" customHeight="1" outlineLevel="1" x14ac:dyDescent="0.35">
      <c r="B21" s="7"/>
      <c r="C21" s="1593" t="s">
        <v>69</v>
      </c>
      <c r="D21" s="1594"/>
      <c r="E21" s="1595"/>
      <c r="F21" s="27">
        <f>'5700 Main'!F45+'5700 Main'!F66+'5700 Main'!F87+'5700 Main'!F108</f>
        <v>0</v>
      </c>
      <c r="G21" s="27">
        <f>'5700 Main'!G45+'5700 Main'!G66+'5700 Main'!G87+'5700 Main'!G108</f>
        <v>0</v>
      </c>
      <c r="H21" s="27">
        <f>'5700 Main'!H45+'5700 Main'!H66+'5700 Main'!H87+'5700 Main'!H108</f>
        <v>0</v>
      </c>
      <c r="I21" s="27">
        <f>'5700 Main'!I45+'5700 Main'!I66+'5700 Main'!I87+'5700 Main'!I108</f>
        <v>0</v>
      </c>
      <c r="J21" s="27">
        <f>'5700 Main'!J45+'5700 Main'!J66+'5700 Main'!J87+'5700 Main'!J108</f>
        <v>0</v>
      </c>
      <c r="K21" s="27">
        <f>'5700 Main'!K45+'5700 Main'!K66+'5700 Main'!K87+'5700 Main'!K108</f>
        <v>0</v>
      </c>
      <c r="L21" s="27">
        <f>'5700 Main'!L45+'5700 Main'!L66+'5700 Main'!L87+'5700 Main'!L108</f>
        <v>0</v>
      </c>
      <c r="M21" s="27">
        <f>'5700 Main'!M45+'5700 Main'!M66+'5700 Main'!M87+'5700 Main'!M108</f>
        <v>0</v>
      </c>
      <c r="N21" s="27">
        <f>'5700 Main'!N45+'5700 Main'!N66+'5700 Main'!N87+'5700 Main'!N108</f>
        <v>0</v>
      </c>
      <c r="O21" s="27">
        <f>'5700 Main'!O45+'5700 Main'!O66+'5700 Main'!O87+'5700 Main'!O108</f>
        <v>0</v>
      </c>
      <c r="P21" s="27">
        <f>'5700 Main'!P45+'5700 Main'!P66+'5700 Main'!P87+'5700 Main'!P108</f>
        <v>0</v>
      </c>
      <c r="Q21" s="26">
        <f t="shared" si="5"/>
        <v>0</v>
      </c>
      <c r="R21" s="809"/>
      <c r="S21" s="17"/>
    </row>
    <row r="22" spans="2:19" ht="21" customHeight="1" outlineLevel="1" x14ac:dyDescent="0.35">
      <c r="B22" s="7"/>
      <c r="C22" s="1593" t="s">
        <v>68</v>
      </c>
      <c r="D22" s="1602"/>
      <c r="E22" s="1603"/>
      <c r="F22" s="27">
        <f>'5700 Main'!F46+'5700 Main'!F67+'5700 Main'!F88+'5700 Main'!F109</f>
        <v>0</v>
      </c>
      <c r="G22" s="27">
        <f>'5700 Main'!G46+'5700 Main'!G67+'5700 Main'!G88+'5700 Main'!G109</f>
        <v>0</v>
      </c>
      <c r="H22" s="27">
        <f>'5700 Main'!H46+'5700 Main'!H67+'5700 Main'!H88+'5700 Main'!H109</f>
        <v>0</v>
      </c>
      <c r="I22" s="27">
        <f>'5700 Main'!I46+'5700 Main'!I67+'5700 Main'!I88+'5700 Main'!I109</f>
        <v>0</v>
      </c>
      <c r="J22" s="27">
        <f>'5700 Main'!J46+'5700 Main'!J67+'5700 Main'!J88+'5700 Main'!J109</f>
        <v>0</v>
      </c>
      <c r="K22" s="27">
        <f>'5700 Main'!K46+'5700 Main'!K67+'5700 Main'!K88+'5700 Main'!K109</f>
        <v>0</v>
      </c>
      <c r="L22" s="27">
        <f>'5700 Main'!L46+'5700 Main'!L67+'5700 Main'!L88+'5700 Main'!L109</f>
        <v>0</v>
      </c>
      <c r="M22" s="27">
        <f>'5700 Main'!M46+'5700 Main'!M67+'5700 Main'!M88+'5700 Main'!M109</f>
        <v>0</v>
      </c>
      <c r="N22" s="27">
        <f>'5700 Main'!N46+'5700 Main'!N67+'5700 Main'!N88+'5700 Main'!N109</f>
        <v>0</v>
      </c>
      <c r="O22" s="27">
        <f>'5700 Main'!O46+'5700 Main'!O67+'5700 Main'!O88+'5700 Main'!O109</f>
        <v>0</v>
      </c>
      <c r="P22" s="27">
        <f>'5700 Main'!P46+'5700 Main'!P67+'5700 Main'!P88+'5700 Main'!P109</f>
        <v>0</v>
      </c>
      <c r="Q22" s="26">
        <f t="shared" si="5"/>
        <v>0</v>
      </c>
      <c r="R22" s="809"/>
      <c r="S22" s="17"/>
    </row>
    <row r="23" spans="2:19" ht="21" customHeight="1" outlineLevel="1" x14ac:dyDescent="0.35">
      <c r="B23" s="7"/>
      <c r="C23" s="1593" t="s">
        <v>67</v>
      </c>
      <c r="D23" s="1602"/>
      <c r="E23" s="1603"/>
      <c r="F23" s="27">
        <f>'5700 Main'!F47+'5700 Main'!F68+'5700 Main'!F89+'5700 Main'!F110</f>
        <v>0</v>
      </c>
      <c r="G23" s="27">
        <f>'5700 Main'!G47+'5700 Main'!G68+'5700 Main'!G89+'5700 Main'!G110</f>
        <v>0</v>
      </c>
      <c r="H23" s="27">
        <f>'5700 Main'!H47+'5700 Main'!H68+'5700 Main'!H89+'5700 Main'!H110</f>
        <v>0</v>
      </c>
      <c r="I23" s="27">
        <f>'5700 Main'!I47+'5700 Main'!I68+'5700 Main'!I89+'5700 Main'!I110</f>
        <v>0</v>
      </c>
      <c r="J23" s="27">
        <f>'5700 Main'!J47+'5700 Main'!J68+'5700 Main'!J89+'5700 Main'!J110</f>
        <v>0</v>
      </c>
      <c r="K23" s="27">
        <f>'5700 Main'!K47+'5700 Main'!K68+'5700 Main'!K89+'5700 Main'!K110</f>
        <v>0</v>
      </c>
      <c r="L23" s="27">
        <f>'5700 Main'!L47+'5700 Main'!L68+'5700 Main'!L89+'5700 Main'!L110</f>
        <v>0</v>
      </c>
      <c r="M23" s="27">
        <f>'5700 Main'!M47+'5700 Main'!M68+'5700 Main'!M89+'5700 Main'!M110</f>
        <v>0</v>
      </c>
      <c r="N23" s="27">
        <f>'5700 Main'!N47+'5700 Main'!N68+'5700 Main'!N89+'5700 Main'!N110</f>
        <v>0</v>
      </c>
      <c r="O23" s="27">
        <f>'5700 Main'!O47+'5700 Main'!O68+'5700 Main'!O89+'5700 Main'!O110</f>
        <v>0</v>
      </c>
      <c r="P23" s="27">
        <f>'5700 Main'!P47+'5700 Main'!P68+'5700 Main'!P89+'5700 Main'!P110</f>
        <v>0</v>
      </c>
      <c r="Q23" s="26">
        <f t="shared" si="5"/>
        <v>0</v>
      </c>
      <c r="R23" s="809"/>
      <c r="S23" s="17"/>
    </row>
    <row r="24" spans="2:19" ht="21" customHeight="1" outlineLevel="1" x14ac:dyDescent="0.35">
      <c r="B24" s="7"/>
      <c r="C24" s="1593" t="s">
        <v>66</v>
      </c>
      <c r="D24" s="1602"/>
      <c r="E24" s="1603"/>
      <c r="F24" s="27">
        <f>'5700 Main'!F48+'5700 Main'!F69+'5700 Main'!F90+'5700 Main'!F111</f>
        <v>0</v>
      </c>
      <c r="G24" s="27">
        <f>'5700 Main'!G48+'5700 Main'!G69+'5700 Main'!G90+'5700 Main'!G111</f>
        <v>0</v>
      </c>
      <c r="H24" s="27">
        <f>'5700 Main'!H48+'5700 Main'!H69+'5700 Main'!H90+'5700 Main'!H111</f>
        <v>0</v>
      </c>
      <c r="I24" s="27">
        <f>'5700 Main'!I48+'5700 Main'!I69+'5700 Main'!I90+'5700 Main'!I111</f>
        <v>0</v>
      </c>
      <c r="J24" s="27">
        <f>'5700 Main'!J48+'5700 Main'!J69+'5700 Main'!J90+'5700 Main'!J111</f>
        <v>0</v>
      </c>
      <c r="K24" s="27">
        <f>'5700 Main'!K48+'5700 Main'!K69+'5700 Main'!K90+'5700 Main'!K111</f>
        <v>0</v>
      </c>
      <c r="L24" s="27">
        <f>'5700 Main'!L48+'5700 Main'!L69+'5700 Main'!L90+'5700 Main'!L111</f>
        <v>0</v>
      </c>
      <c r="M24" s="27">
        <f>'5700 Main'!M48+'5700 Main'!M69+'5700 Main'!M90+'5700 Main'!M111</f>
        <v>0</v>
      </c>
      <c r="N24" s="27">
        <f>'5700 Main'!N48+'5700 Main'!N69+'5700 Main'!N90+'5700 Main'!N111</f>
        <v>0</v>
      </c>
      <c r="O24" s="27">
        <f>'5700 Main'!O48+'5700 Main'!O69+'5700 Main'!O90+'5700 Main'!O111</f>
        <v>0</v>
      </c>
      <c r="P24" s="27">
        <f>'5700 Main'!P48+'5700 Main'!P69+'5700 Main'!P90+'5700 Main'!P111</f>
        <v>0</v>
      </c>
      <c r="Q24" s="26">
        <f t="shared" si="5"/>
        <v>0</v>
      </c>
      <c r="R24" s="809"/>
      <c r="S24" s="17"/>
    </row>
    <row r="25" spans="2:19" ht="21" customHeight="1" outlineLevel="1" x14ac:dyDescent="0.35">
      <c r="B25" s="7"/>
      <c r="C25" s="1593" t="s">
        <v>274</v>
      </c>
      <c r="D25" s="1602"/>
      <c r="E25" s="1603"/>
      <c r="F25" s="27">
        <f>'5700 Main'!F49+'5700 Main'!F70+'5700 Main'!F91+'5700 Main'!F112</f>
        <v>0</v>
      </c>
      <c r="G25" s="27">
        <f>'5700 Main'!G49+'5700 Main'!G70+'5700 Main'!G91+'5700 Main'!G112</f>
        <v>0</v>
      </c>
      <c r="H25" s="27">
        <f>'5700 Main'!H49+'5700 Main'!H70+'5700 Main'!H91+'5700 Main'!H112</f>
        <v>0</v>
      </c>
      <c r="I25" s="27">
        <f>'5700 Main'!I49+'5700 Main'!I70+'5700 Main'!I91+'5700 Main'!I112</f>
        <v>0</v>
      </c>
      <c r="J25" s="27">
        <f>'5700 Main'!J49+'5700 Main'!J70+'5700 Main'!J91+'5700 Main'!J112</f>
        <v>0</v>
      </c>
      <c r="K25" s="27">
        <f>'5700 Main'!K49+'5700 Main'!K70+'5700 Main'!K91+'5700 Main'!K112</f>
        <v>0</v>
      </c>
      <c r="L25" s="27">
        <f>'5700 Main'!L49+'5700 Main'!L70+'5700 Main'!L91+'5700 Main'!L112</f>
        <v>0</v>
      </c>
      <c r="M25" s="27">
        <f>'5700 Main'!M49+'5700 Main'!M70+'5700 Main'!M91+'5700 Main'!M112</f>
        <v>0</v>
      </c>
      <c r="N25" s="27">
        <f>'5700 Main'!N49+'5700 Main'!N70+'5700 Main'!N91+'5700 Main'!N112</f>
        <v>0</v>
      </c>
      <c r="O25" s="27">
        <f>'5700 Main'!O49+'5700 Main'!O70+'5700 Main'!O91+'5700 Main'!O112</f>
        <v>0</v>
      </c>
      <c r="P25" s="27">
        <f>'5700 Main'!P49+'5700 Main'!P70+'5700 Main'!P91+'5700 Main'!P112</f>
        <v>0</v>
      </c>
      <c r="Q25" s="26">
        <f t="shared" si="5"/>
        <v>0</v>
      </c>
      <c r="R25" s="809"/>
      <c r="S25" s="17"/>
    </row>
    <row r="26" spans="2:19" ht="22.5" customHeight="1" outlineLevel="1" x14ac:dyDescent="0.35">
      <c r="B26" s="7"/>
      <c r="C26" s="1593" t="s">
        <v>65</v>
      </c>
      <c r="D26" s="1594"/>
      <c r="E26" s="1595"/>
      <c r="F26" s="27">
        <f>'5700 Main'!F50+'5700 Main'!F71+'5700 Main'!F92+'5700 Main'!F113</f>
        <v>0</v>
      </c>
      <c r="G26" s="27">
        <f>'5700 Main'!G50+'5700 Main'!G71+'5700 Main'!G92+'5700 Main'!G113</f>
        <v>0</v>
      </c>
      <c r="H26" s="27">
        <f>'5700 Main'!H50+'5700 Main'!H71+'5700 Main'!H92+'5700 Main'!H113</f>
        <v>0</v>
      </c>
      <c r="I26" s="27">
        <f>'5700 Main'!I50+'5700 Main'!I71+'5700 Main'!I92+'5700 Main'!I113</f>
        <v>0</v>
      </c>
      <c r="J26" s="27">
        <f>'5700 Main'!J50+'5700 Main'!J71+'5700 Main'!J92+'5700 Main'!J113</f>
        <v>0</v>
      </c>
      <c r="K26" s="27">
        <f>'5700 Main'!K50+'5700 Main'!K71+'5700 Main'!K92+'5700 Main'!K113</f>
        <v>0</v>
      </c>
      <c r="L26" s="27">
        <f>'5700 Main'!L50+'5700 Main'!L71+'5700 Main'!L92+'5700 Main'!L113</f>
        <v>0</v>
      </c>
      <c r="M26" s="27">
        <f>'5700 Main'!M50+'5700 Main'!M71+'5700 Main'!M92+'5700 Main'!M113</f>
        <v>0</v>
      </c>
      <c r="N26" s="27">
        <f>'5700 Main'!N50+'5700 Main'!N71+'5700 Main'!N92+'5700 Main'!N113</f>
        <v>0</v>
      </c>
      <c r="O26" s="27">
        <f>'5700 Main'!O50+'5700 Main'!O71+'5700 Main'!O92+'5700 Main'!O113</f>
        <v>0</v>
      </c>
      <c r="P26" s="27">
        <f>'5700 Main'!P50+'5700 Main'!P71+'5700 Main'!P92+'5700 Main'!P113</f>
        <v>0</v>
      </c>
      <c r="Q26" s="26">
        <f t="shared" si="5"/>
        <v>0</v>
      </c>
      <c r="R26" s="809"/>
      <c r="S26" s="17"/>
    </row>
    <row r="27" spans="2:19" ht="27.75" customHeight="1" outlineLevel="1" thickBot="1" x14ac:dyDescent="0.4">
      <c r="B27" s="7"/>
      <c r="C27" s="1572" t="s">
        <v>64</v>
      </c>
      <c r="D27" s="1573"/>
      <c r="E27" s="1574"/>
      <c r="F27" s="25">
        <f>'5700 Main'!F51+'5700 Main'!F72+'5700 Main'!F93+'5700 Main'!F114</f>
        <v>0</v>
      </c>
      <c r="G27" s="25">
        <f>'5700 Main'!G51+'5700 Main'!G72+'5700 Main'!G93+'5700 Main'!G114</f>
        <v>0</v>
      </c>
      <c r="H27" s="25">
        <f>'5700 Main'!H51+'5700 Main'!H72+'5700 Main'!H93+'5700 Main'!H114</f>
        <v>0</v>
      </c>
      <c r="I27" s="25">
        <f>'5700 Main'!I51+'5700 Main'!I72+'5700 Main'!I93+'5700 Main'!I114</f>
        <v>0</v>
      </c>
      <c r="J27" s="25">
        <f>'5700 Main'!J51+'5700 Main'!J72+'5700 Main'!J93+'5700 Main'!J114</f>
        <v>0</v>
      </c>
      <c r="K27" s="25">
        <f>'5700 Main'!K51+'5700 Main'!K72+'5700 Main'!K93+'5700 Main'!K114</f>
        <v>0</v>
      </c>
      <c r="L27" s="25">
        <f>'5700 Main'!L51+'5700 Main'!L72+'5700 Main'!L93+'5700 Main'!L114</f>
        <v>0</v>
      </c>
      <c r="M27" s="25">
        <f>'5700 Main'!M51+'5700 Main'!M72+'5700 Main'!M93+'5700 Main'!M114</f>
        <v>0</v>
      </c>
      <c r="N27" s="25">
        <f>'5700 Main'!N51+'5700 Main'!N72+'5700 Main'!N93+'5700 Main'!N114</f>
        <v>0</v>
      </c>
      <c r="O27" s="25">
        <f>'5700 Main'!O51+'5700 Main'!O72+'5700 Main'!O93+'5700 Main'!O114</f>
        <v>0</v>
      </c>
      <c r="P27" s="25">
        <f>'5700 Main'!P51+'5700 Main'!P72+'5700 Main'!P93+'5700 Main'!P114</f>
        <v>0</v>
      </c>
      <c r="Q27" s="24">
        <f t="shared" si="5"/>
        <v>0</v>
      </c>
      <c r="R27" s="809"/>
      <c r="S27" s="17"/>
    </row>
    <row r="28" spans="2:19" ht="21.75" customHeight="1" outlineLevel="1" thickBot="1" x14ac:dyDescent="0.4">
      <c r="B28" s="7"/>
      <c r="C28" s="1566" t="s">
        <v>63</v>
      </c>
      <c r="D28" s="1567"/>
      <c r="E28" s="1568"/>
      <c r="F28" s="23">
        <f>'5700 Main'!F52+'5700 Main'!F73+'5700 Main'!F94+'5700 Main'!F115</f>
        <v>0</v>
      </c>
      <c r="G28" s="23">
        <f>'5700 Main'!G52+'5700 Main'!G73+'5700 Main'!G94+'5700 Main'!G115</f>
        <v>0</v>
      </c>
      <c r="H28" s="23">
        <f>'5700 Main'!H52+'5700 Main'!H73+'5700 Main'!H94+'5700 Main'!H115</f>
        <v>0</v>
      </c>
      <c r="I28" s="23">
        <f>'5700 Main'!I52+'5700 Main'!I73+'5700 Main'!I94+'5700 Main'!I115</f>
        <v>0</v>
      </c>
      <c r="J28" s="23">
        <f>'5700 Main'!J52+'5700 Main'!J73+'5700 Main'!J94+'5700 Main'!J115</f>
        <v>0</v>
      </c>
      <c r="K28" s="23">
        <f>'5700 Main'!K52+'5700 Main'!K73+'5700 Main'!K94+'5700 Main'!K115</f>
        <v>0</v>
      </c>
      <c r="L28" s="23">
        <f>'5700 Main'!L52+'5700 Main'!L73+'5700 Main'!L94+'5700 Main'!L115</f>
        <v>0</v>
      </c>
      <c r="M28" s="23">
        <f>'5700 Main'!M52+'5700 Main'!M73+'5700 Main'!M94+'5700 Main'!M115</f>
        <v>0</v>
      </c>
      <c r="N28" s="23">
        <f>'5700 Main'!N52+'5700 Main'!N73+'5700 Main'!N94+'5700 Main'!N115</f>
        <v>0</v>
      </c>
      <c r="O28" s="23">
        <f>'5700 Main'!O52+'5700 Main'!O73+'5700 Main'!O94+'5700 Main'!O115</f>
        <v>0</v>
      </c>
      <c r="P28" s="23">
        <f>'5700 Main'!P52+'5700 Main'!P73+'5700 Main'!P94+'5700 Main'!P115</f>
        <v>0</v>
      </c>
      <c r="Q28" s="22">
        <f t="shared" si="5"/>
        <v>0</v>
      </c>
      <c r="R28" s="809"/>
      <c r="S28" s="17"/>
    </row>
    <row r="29" spans="2:19" ht="21.75" customHeight="1" outlineLevel="1" x14ac:dyDescent="0.35">
      <c r="B29" s="7"/>
      <c r="C29" s="1569" t="s">
        <v>469</v>
      </c>
      <c r="D29" s="1570"/>
      <c r="E29" s="1571"/>
      <c r="F29" s="21">
        <f t="shared" ref="F29:P29" si="6">SUM(F18:F28)</f>
        <v>0</v>
      </c>
      <c r="G29" s="21">
        <f t="shared" si="6"/>
        <v>0</v>
      </c>
      <c r="H29" s="21">
        <f t="shared" si="6"/>
        <v>0</v>
      </c>
      <c r="I29" s="21">
        <f t="shared" si="6"/>
        <v>0</v>
      </c>
      <c r="J29" s="21">
        <f t="shared" si="6"/>
        <v>0</v>
      </c>
      <c r="K29" s="21">
        <f t="shared" si="6"/>
        <v>0</v>
      </c>
      <c r="L29" s="21">
        <f t="shared" si="6"/>
        <v>0</v>
      </c>
      <c r="M29" s="21">
        <f t="shared" si="6"/>
        <v>0</v>
      </c>
      <c r="N29" s="21">
        <f t="shared" si="6"/>
        <v>0</v>
      </c>
      <c r="O29" s="21">
        <f t="shared" si="6"/>
        <v>0</v>
      </c>
      <c r="P29" s="21">
        <f t="shared" si="6"/>
        <v>0</v>
      </c>
      <c r="Q29" s="20">
        <f>SUM(F29:P29)</f>
        <v>0</v>
      </c>
      <c r="R29" s="810"/>
      <c r="S29" s="17"/>
    </row>
    <row r="30" spans="2:19" ht="21.75" customHeight="1" outlineLevel="1" x14ac:dyDescent="0.35">
      <c r="B30" s="7"/>
      <c r="C30" s="1596" t="s">
        <v>62</v>
      </c>
      <c r="D30" s="1597"/>
      <c r="E30" s="1598"/>
      <c r="F30" s="19" t="str">
        <f t="shared" ref="F30:Q30" si="7">IF(F10&gt;0,F29/F10,"")</f>
        <v/>
      </c>
      <c r="G30" s="19" t="str">
        <f t="shared" si="7"/>
        <v/>
      </c>
      <c r="H30" s="19" t="str">
        <f t="shared" si="7"/>
        <v/>
      </c>
      <c r="I30" s="19" t="str">
        <f t="shared" si="7"/>
        <v/>
      </c>
      <c r="J30" s="19" t="str">
        <f t="shared" si="7"/>
        <v/>
      </c>
      <c r="K30" s="19" t="str">
        <f t="shared" si="7"/>
        <v/>
      </c>
      <c r="L30" s="19" t="str">
        <f t="shared" si="7"/>
        <v/>
      </c>
      <c r="M30" s="19" t="str">
        <f t="shared" si="7"/>
        <v/>
      </c>
      <c r="N30" s="19" t="str">
        <f t="shared" si="7"/>
        <v/>
      </c>
      <c r="O30" s="19" t="str">
        <f t="shared" si="7"/>
        <v/>
      </c>
      <c r="P30" s="19" t="str">
        <f t="shared" si="7"/>
        <v/>
      </c>
      <c r="Q30" s="18" t="str">
        <f t="shared" si="7"/>
        <v/>
      </c>
      <c r="R30" s="809"/>
      <c r="S30" s="17"/>
    </row>
    <row r="31" spans="2:19" ht="21.75" customHeight="1" outlineLevel="1" thickBot="1" x14ac:dyDescent="0.4">
      <c r="B31" s="7"/>
      <c r="C31" s="1563" t="s">
        <v>61</v>
      </c>
      <c r="D31" s="1564"/>
      <c r="E31" s="1565"/>
      <c r="F31" s="840" t="str">
        <f t="shared" ref="F31:Q31" si="8">IF(F29&gt;0,F29/$Q$29,"")</f>
        <v/>
      </c>
      <c r="G31" s="840" t="str">
        <f t="shared" si="8"/>
        <v/>
      </c>
      <c r="H31" s="840" t="str">
        <f t="shared" si="8"/>
        <v/>
      </c>
      <c r="I31" s="840" t="str">
        <f t="shared" si="8"/>
        <v/>
      </c>
      <c r="J31" s="840" t="str">
        <f t="shared" si="8"/>
        <v/>
      </c>
      <c r="K31" s="840" t="str">
        <f t="shared" si="8"/>
        <v/>
      </c>
      <c r="L31" s="840" t="str">
        <f t="shared" si="8"/>
        <v/>
      </c>
      <c r="M31" s="840" t="str">
        <f t="shared" si="8"/>
        <v/>
      </c>
      <c r="N31" s="840" t="str">
        <f t="shared" si="8"/>
        <v/>
      </c>
      <c r="O31" s="840" t="str">
        <f t="shared" si="8"/>
        <v/>
      </c>
      <c r="P31" s="840" t="str">
        <f t="shared" si="8"/>
        <v/>
      </c>
      <c r="Q31" s="841" t="str">
        <f t="shared" si="8"/>
        <v/>
      </c>
      <c r="R31" s="809"/>
      <c r="S31" s="17"/>
    </row>
    <row r="32" spans="2:19" ht="30.75" customHeight="1" x14ac:dyDescent="0.35">
      <c r="B32" s="176"/>
      <c r="C32" s="866" t="str">
        <f>"&lt;  Summary (Projections and Accomplishments for "&amp;IF('5700 Main'!$Q$38&gt;0, "Q1 ","")&amp;IF('5700 Main'!$Q$59&gt;0,"Q2 ","")&amp;IF('5700 Main'!$Q$80&gt;0,"Q3 ","")&amp;IF('5700 Main'!$Q$101&gt;0,"Q4","")&amp;" )"</f>
        <v>&lt;  Summary (Projections and Accomplishments for  )</v>
      </c>
      <c r="D32" s="862"/>
      <c r="E32" s="862"/>
      <c r="F32" s="862"/>
      <c r="G32" s="862"/>
      <c r="H32" s="862"/>
      <c r="I32" s="862"/>
      <c r="J32" s="863"/>
      <c r="K32" s="863"/>
      <c r="L32" s="863"/>
      <c r="M32" s="863"/>
      <c r="N32" s="863"/>
      <c r="O32" s="863"/>
      <c r="P32" s="863"/>
      <c r="Q32" s="868"/>
      <c r="R32" s="7"/>
    </row>
    <row r="33" spans="2:18" ht="7.5" customHeight="1" thickBot="1" x14ac:dyDescent="0.4">
      <c r="B33" s="176"/>
      <c r="C33" s="867"/>
      <c r="D33" s="864"/>
      <c r="E33" s="864"/>
      <c r="F33" s="864"/>
      <c r="G33" s="864"/>
      <c r="H33" s="864"/>
      <c r="I33" s="864"/>
      <c r="J33" s="864"/>
      <c r="K33" s="864"/>
      <c r="L33" s="864"/>
      <c r="M33" s="864"/>
      <c r="N33" s="864"/>
      <c r="O33" s="864"/>
      <c r="P33" s="864"/>
      <c r="Q33" s="869"/>
      <c r="R33" s="7"/>
    </row>
    <row r="34" spans="2:18" ht="29.25" customHeight="1" outlineLevel="1" thickBot="1" x14ac:dyDescent="0.55000000000000004">
      <c r="B34" s="818" t="s">
        <v>55</v>
      </c>
      <c r="C34" s="790" t="s">
        <v>92</v>
      </c>
      <c r="D34" s="819"/>
      <c r="E34" s="168" t="str">
        <f>Start!U13</f>
        <v/>
      </c>
      <c r="F34" s="169" t="str">
        <f>Start!AG20</f>
        <v/>
      </c>
      <c r="G34" s="791" t="str">
        <f>Start!AG21</f>
        <v/>
      </c>
      <c r="H34" s="167" t="s">
        <v>91</v>
      </c>
      <c r="I34" s="166" t="str">
        <f>Start!$AG$22</f>
        <v/>
      </c>
      <c r="J34" s="879" t="e">
        <f>LOOKUP(Start!$AG$22,Start!$F$45:$F$69,Start!$G$45:$G$69)</f>
        <v>#N/A</v>
      </c>
      <c r="K34" s="792"/>
      <c r="L34" s="168"/>
      <c r="M34" s="793"/>
      <c r="N34" s="172"/>
      <c r="O34" s="1515" t="str">
        <f>'5700 Main'!$O$3</f>
        <v>Choose Reporting Method</v>
      </c>
      <c r="P34" s="1516"/>
      <c r="Q34" s="1517"/>
      <c r="R34" s="7"/>
    </row>
    <row r="35" spans="2:18" s="147" customFormat="1" ht="38.25" customHeight="1" outlineLevel="1" thickBot="1" x14ac:dyDescent="0.4">
      <c r="B35" s="805"/>
      <c r="C35" s="1530" t="s">
        <v>101</v>
      </c>
      <c r="D35" s="1531"/>
      <c r="E35" s="1532"/>
      <c r="F35" s="1536" t="s">
        <v>89</v>
      </c>
      <c r="G35" s="1537"/>
      <c r="H35" s="1536" t="s">
        <v>88</v>
      </c>
      <c r="I35" s="1538"/>
      <c r="J35" s="1511" t="s">
        <v>100</v>
      </c>
      <c r="K35" s="1511" t="s">
        <v>99</v>
      </c>
      <c r="L35" s="1511" t="s">
        <v>85</v>
      </c>
      <c r="M35" s="1511" t="s">
        <v>84</v>
      </c>
      <c r="N35" s="1511" t="s">
        <v>83</v>
      </c>
      <c r="O35" s="1511" t="s">
        <v>82</v>
      </c>
      <c r="P35" s="1511" t="s">
        <v>81</v>
      </c>
      <c r="Q35" s="1513" t="s">
        <v>28</v>
      </c>
      <c r="R35" s="805"/>
    </row>
    <row r="36" spans="2:18" ht="15.75" customHeight="1" outlineLevel="1" thickBot="1" x14ac:dyDescent="0.4">
      <c r="B36" s="7"/>
      <c r="C36" s="1533"/>
      <c r="D36" s="1534"/>
      <c r="E36" s="1535"/>
      <c r="F36" s="173" t="s">
        <v>79</v>
      </c>
      <c r="G36" s="173" t="s">
        <v>98</v>
      </c>
      <c r="H36" s="173" t="s">
        <v>79</v>
      </c>
      <c r="I36" s="173" t="s">
        <v>98</v>
      </c>
      <c r="J36" s="1512"/>
      <c r="K36" s="1512"/>
      <c r="L36" s="1512"/>
      <c r="M36" s="1512"/>
      <c r="N36" s="1512"/>
      <c r="O36" s="1512"/>
      <c r="P36" s="1512"/>
      <c r="Q36" s="1514"/>
      <c r="R36" s="7"/>
    </row>
    <row r="37" spans="2:18" ht="15.75" customHeight="1" outlineLevel="1" thickBot="1" x14ac:dyDescent="0.4">
      <c r="B37" s="7"/>
      <c r="C37" s="1527" t="s">
        <v>277</v>
      </c>
      <c r="D37" s="1528"/>
      <c r="E37" s="1528"/>
      <c r="F37" s="1528"/>
      <c r="G37" s="1528"/>
      <c r="H37" s="1528"/>
      <c r="I37" s="1528"/>
      <c r="J37" s="1528"/>
      <c r="K37" s="1528"/>
      <c r="L37" s="1528"/>
      <c r="M37" s="1528"/>
      <c r="N37" s="1528"/>
      <c r="O37" s="1528"/>
      <c r="P37" s="1528"/>
      <c r="Q37" s="1529"/>
      <c r="R37" s="7"/>
    </row>
    <row r="38" spans="2:18" ht="15.75" customHeight="1" outlineLevel="1" x14ac:dyDescent="0.35">
      <c r="B38" s="7"/>
      <c r="C38" s="1518" t="s">
        <v>97</v>
      </c>
      <c r="D38" s="1519"/>
      <c r="E38" s="1519"/>
      <c r="F38" s="49"/>
      <c r="G38" s="49"/>
      <c r="H38" s="49"/>
      <c r="I38" s="49"/>
      <c r="J38" s="49"/>
      <c r="K38" s="49"/>
      <c r="L38" s="49"/>
      <c r="M38" s="49"/>
      <c r="N38" s="49"/>
      <c r="O38" s="49"/>
      <c r="P38" s="49"/>
      <c r="Q38" s="20">
        <f>IF(SUM(F38:P38)&gt;0, SUM(F38:P38),0)</f>
        <v>0</v>
      </c>
      <c r="R38" s="7"/>
    </row>
    <row r="39" spans="2:18" ht="15.75" customHeight="1" outlineLevel="1" x14ac:dyDescent="0.35">
      <c r="B39" s="7"/>
      <c r="C39" s="937" t="s">
        <v>497</v>
      </c>
      <c r="D39" s="938"/>
      <c r="E39" s="939"/>
      <c r="F39" s="49"/>
      <c r="G39" s="49"/>
      <c r="H39" s="49"/>
      <c r="I39" s="49"/>
      <c r="J39" s="49"/>
      <c r="K39" s="49"/>
      <c r="L39" s="49"/>
      <c r="M39" s="49"/>
      <c r="N39" s="49"/>
      <c r="O39" s="49"/>
      <c r="P39" s="49"/>
      <c r="Q39" s="20" t="str">
        <f>IF(SUM(F39:P39)&gt;0, SUM(F39:P39),"")</f>
        <v/>
      </c>
      <c r="R39" s="7"/>
    </row>
    <row r="40" spans="2:18" ht="15.75" customHeight="1" outlineLevel="1" x14ac:dyDescent="0.35">
      <c r="B40" s="7"/>
      <c r="C40" s="1523" t="s">
        <v>96</v>
      </c>
      <c r="D40" s="1524"/>
      <c r="E40" s="872" t="s">
        <v>95</v>
      </c>
      <c r="F40" s="45"/>
      <c r="G40" s="45"/>
      <c r="H40" s="45"/>
      <c r="I40" s="45"/>
      <c r="J40" s="45"/>
      <c r="K40" s="45"/>
      <c r="L40" s="45"/>
      <c r="M40" s="45"/>
      <c r="N40" s="45"/>
      <c r="O40" s="45"/>
      <c r="P40" s="45"/>
      <c r="Q40" s="26" t="str">
        <f t="shared" ref="Q40:Q52" si="9">IF(SUM(F40:P40)&gt;0, SUM(F40:P40), "")</f>
        <v/>
      </c>
      <c r="R40" s="7"/>
    </row>
    <row r="41" spans="2:18" ht="15.75" customHeight="1" outlineLevel="1" thickBot="1" x14ac:dyDescent="0.4">
      <c r="B41" s="7"/>
      <c r="C41" s="1561"/>
      <c r="D41" s="1562"/>
      <c r="E41" s="885" t="s">
        <v>76</v>
      </c>
      <c r="F41" s="882"/>
      <c r="G41" s="882"/>
      <c r="H41" s="882"/>
      <c r="I41" s="882"/>
      <c r="J41" s="882"/>
      <c r="K41" s="882"/>
      <c r="L41" s="882"/>
      <c r="M41" s="882"/>
      <c r="N41" s="882"/>
      <c r="O41" s="882"/>
      <c r="P41" s="882"/>
      <c r="Q41" s="883" t="str">
        <f t="shared" si="9"/>
        <v/>
      </c>
      <c r="R41" s="7"/>
    </row>
    <row r="42" spans="2:18" ht="15.75" customHeight="1" outlineLevel="1" x14ac:dyDescent="0.35">
      <c r="B42" s="7"/>
      <c r="C42" s="1558" t="s">
        <v>72</v>
      </c>
      <c r="D42" s="1559"/>
      <c r="E42" s="1560"/>
      <c r="F42" s="884"/>
      <c r="G42" s="884"/>
      <c r="H42" s="884"/>
      <c r="I42" s="884"/>
      <c r="J42" s="884"/>
      <c r="K42" s="884"/>
      <c r="L42" s="884"/>
      <c r="M42" s="884"/>
      <c r="N42" s="884"/>
      <c r="O42" s="884"/>
      <c r="P42" s="884"/>
      <c r="Q42" s="20" t="str">
        <f t="shared" si="9"/>
        <v/>
      </c>
      <c r="R42" s="7"/>
    </row>
    <row r="43" spans="2:18" ht="15.75" customHeight="1" outlineLevel="1" x14ac:dyDescent="0.35">
      <c r="B43" s="7"/>
      <c r="C43" s="1506" t="s">
        <v>71</v>
      </c>
      <c r="D43" s="1550"/>
      <c r="E43" s="1551"/>
      <c r="F43" s="45"/>
      <c r="G43" s="45"/>
      <c r="H43" s="45"/>
      <c r="I43" s="45"/>
      <c r="J43" s="45"/>
      <c r="K43" s="45"/>
      <c r="L43" s="45"/>
      <c r="M43" s="45"/>
      <c r="N43" s="45"/>
      <c r="O43" s="45"/>
      <c r="P43" s="45"/>
      <c r="Q43" s="20" t="str">
        <f t="shared" si="9"/>
        <v/>
      </c>
      <c r="R43" s="7"/>
    </row>
    <row r="44" spans="2:18" outlineLevel="1" x14ac:dyDescent="0.35">
      <c r="B44" s="7"/>
      <c r="C44" s="1506" t="s">
        <v>70</v>
      </c>
      <c r="D44" s="1550"/>
      <c r="E44" s="1551"/>
      <c r="F44" s="45"/>
      <c r="G44" s="45"/>
      <c r="H44" s="45"/>
      <c r="I44" s="45"/>
      <c r="J44" s="45"/>
      <c r="K44" s="45"/>
      <c r="L44" s="45"/>
      <c r="M44" s="45"/>
      <c r="N44" s="45"/>
      <c r="O44" s="45"/>
      <c r="P44" s="45"/>
      <c r="Q44" s="20" t="str">
        <f t="shared" si="9"/>
        <v/>
      </c>
      <c r="R44" s="7"/>
    </row>
    <row r="45" spans="2:18" outlineLevel="1" x14ac:dyDescent="0.35">
      <c r="B45" s="7"/>
      <c r="C45" s="1506" t="s">
        <v>69</v>
      </c>
      <c r="D45" s="1550"/>
      <c r="E45" s="1551"/>
      <c r="F45" s="45"/>
      <c r="G45" s="45"/>
      <c r="H45" s="45"/>
      <c r="I45" s="45"/>
      <c r="J45" s="45"/>
      <c r="K45" s="45"/>
      <c r="L45" s="45"/>
      <c r="M45" s="45"/>
      <c r="N45" s="45"/>
      <c r="O45" s="45"/>
      <c r="P45" s="45"/>
      <c r="Q45" s="20" t="str">
        <f t="shared" si="9"/>
        <v/>
      </c>
      <c r="R45" s="7"/>
    </row>
    <row r="46" spans="2:18" outlineLevel="1" x14ac:dyDescent="0.35">
      <c r="B46" s="7"/>
      <c r="C46" s="1506" t="s">
        <v>68</v>
      </c>
      <c r="D46" s="1550"/>
      <c r="E46" s="1551"/>
      <c r="F46" s="45"/>
      <c r="G46" s="45"/>
      <c r="H46" s="45"/>
      <c r="I46" s="45"/>
      <c r="J46" s="45"/>
      <c r="K46" s="45"/>
      <c r="L46" s="45"/>
      <c r="M46" s="45"/>
      <c r="N46" s="45"/>
      <c r="O46" s="45"/>
      <c r="P46" s="45"/>
      <c r="Q46" s="20" t="str">
        <f t="shared" si="9"/>
        <v/>
      </c>
      <c r="R46" s="7"/>
    </row>
    <row r="47" spans="2:18" outlineLevel="1" x14ac:dyDescent="0.35">
      <c r="B47" s="7"/>
      <c r="C47" s="1506" t="s">
        <v>67</v>
      </c>
      <c r="D47" s="1550"/>
      <c r="E47" s="1551"/>
      <c r="F47" s="45"/>
      <c r="G47" s="45"/>
      <c r="H47" s="45"/>
      <c r="I47" s="45"/>
      <c r="J47" s="45"/>
      <c r="K47" s="45"/>
      <c r="L47" s="45"/>
      <c r="M47" s="45"/>
      <c r="N47" s="45"/>
      <c r="O47" s="45"/>
      <c r="P47" s="45"/>
      <c r="Q47" s="20" t="str">
        <f t="shared" si="9"/>
        <v/>
      </c>
      <c r="R47" s="7"/>
    </row>
    <row r="48" spans="2:18" outlineLevel="1" x14ac:dyDescent="0.35">
      <c r="B48" s="7"/>
      <c r="C48" s="1506" t="s">
        <v>66</v>
      </c>
      <c r="D48" s="1550"/>
      <c r="E48" s="1551"/>
      <c r="F48" s="45"/>
      <c r="G48" s="45"/>
      <c r="H48" s="45"/>
      <c r="I48" s="45"/>
      <c r="J48" s="45"/>
      <c r="K48" s="45"/>
      <c r="L48" s="45"/>
      <c r="M48" s="45"/>
      <c r="N48" s="45"/>
      <c r="O48" s="45"/>
      <c r="P48" s="45"/>
      <c r="Q48" s="20" t="str">
        <f t="shared" si="9"/>
        <v/>
      </c>
      <c r="R48" s="7"/>
    </row>
    <row r="49" spans="2:19" outlineLevel="1" x14ac:dyDescent="0.35">
      <c r="B49" s="7"/>
      <c r="C49" s="1506" t="s">
        <v>273</v>
      </c>
      <c r="D49" s="1552"/>
      <c r="E49" s="1553"/>
      <c r="F49" s="45"/>
      <c r="G49" s="45"/>
      <c r="H49" s="45"/>
      <c r="I49" s="45"/>
      <c r="J49" s="45"/>
      <c r="K49" s="45"/>
      <c r="L49" s="45"/>
      <c r="M49" s="45"/>
      <c r="N49" s="45"/>
      <c r="O49" s="45"/>
      <c r="P49" s="45"/>
      <c r="Q49" s="20" t="str">
        <f t="shared" si="9"/>
        <v/>
      </c>
      <c r="R49" s="7"/>
      <c r="S49" s="15"/>
    </row>
    <row r="50" spans="2:19" outlineLevel="1" x14ac:dyDescent="0.35">
      <c r="B50" s="7"/>
      <c r="C50" s="1506" t="s">
        <v>65</v>
      </c>
      <c r="D50" s="1554"/>
      <c r="E50" s="1555"/>
      <c r="F50" s="45"/>
      <c r="G50" s="45"/>
      <c r="H50" s="45"/>
      <c r="I50" s="45"/>
      <c r="J50" s="45"/>
      <c r="K50" s="45"/>
      <c r="L50" s="45"/>
      <c r="M50" s="45"/>
      <c r="N50" s="45"/>
      <c r="O50" s="45"/>
      <c r="P50" s="45"/>
      <c r="Q50" s="20" t="str">
        <f t="shared" si="9"/>
        <v/>
      </c>
      <c r="R50" s="7"/>
      <c r="S50" s="15"/>
    </row>
    <row r="51" spans="2:19" outlineLevel="1" x14ac:dyDescent="0.35">
      <c r="B51" s="7"/>
      <c r="C51" s="1506" t="s">
        <v>64</v>
      </c>
      <c r="D51" s="1554"/>
      <c r="E51" s="1555"/>
      <c r="F51" s="45"/>
      <c r="G51" s="45"/>
      <c r="H51" s="45"/>
      <c r="I51" s="45"/>
      <c r="J51" s="45"/>
      <c r="K51" s="45"/>
      <c r="L51" s="45"/>
      <c r="M51" s="45"/>
      <c r="N51" s="45"/>
      <c r="O51" s="45"/>
      <c r="P51" s="45"/>
      <c r="Q51" s="20" t="str">
        <f t="shared" si="9"/>
        <v/>
      </c>
      <c r="R51" s="7"/>
      <c r="S51" s="15"/>
    </row>
    <row r="52" spans="2:19" outlineLevel="1" x14ac:dyDescent="0.35">
      <c r="B52" s="7"/>
      <c r="C52" s="1547" t="s">
        <v>63</v>
      </c>
      <c r="D52" s="1548"/>
      <c r="E52" s="1549"/>
      <c r="F52" s="47"/>
      <c r="G52" s="47"/>
      <c r="H52" s="47"/>
      <c r="I52" s="47"/>
      <c r="J52" s="47"/>
      <c r="K52" s="47"/>
      <c r="L52" s="47"/>
      <c r="M52" s="47"/>
      <c r="N52" s="47"/>
      <c r="O52" s="47"/>
      <c r="P52" s="47"/>
      <c r="Q52" s="801" t="str">
        <f t="shared" si="9"/>
        <v/>
      </c>
      <c r="R52" s="7"/>
      <c r="S52" s="15"/>
    </row>
    <row r="53" spans="2:19" ht="17.25" customHeight="1" x14ac:dyDescent="0.35">
      <c r="B53" s="7"/>
      <c r="C53" s="1556" t="str">
        <f>"&lt; Q1 "&amp;IF(Q38=0,"(No Inspections)","")</f>
        <v>&lt; Q1 (No Inspections)</v>
      </c>
      <c r="D53" s="1557"/>
      <c r="E53" s="176"/>
      <c r="F53" s="176"/>
      <c r="G53" s="176"/>
      <c r="H53" s="176"/>
      <c r="I53" s="176"/>
      <c r="J53" s="176"/>
      <c r="K53" s="176"/>
      <c r="L53" s="176"/>
      <c r="M53" s="176"/>
      <c r="N53" s="176"/>
      <c r="O53" s="176"/>
      <c r="P53" s="176"/>
      <c r="Q53" s="830"/>
      <c r="R53" s="7"/>
      <c r="S53" s="15"/>
    </row>
    <row r="54" spans="2:19" ht="9.75" customHeight="1" thickBot="1" x14ac:dyDescent="0.4">
      <c r="B54" s="7"/>
      <c r="C54" s="870"/>
      <c r="D54" s="837"/>
      <c r="E54" s="837"/>
      <c r="F54" s="837"/>
      <c r="G54" s="837"/>
      <c r="H54" s="837"/>
      <c r="I54" s="837"/>
      <c r="J54" s="837"/>
      <c r="K54" s="837"/>
      <c r="L54" s="837"/>
      <c r="M54" s="837"/>
      <c r="N54" s="837"/>
      <c r="O54" s="837"/>
      <c r="P54" s="837"/>
      <c r="Q54" s="871"/>
      <c r="R54" s="7"/>
      <c r="S54" s="15"/>
    </row>
    <row r="55" spans="2:19" ht="25.5" customHeight="1" outlineLevel="1" thickBot="1" x14ac:dyDescent="0.5">
      <c r="B55" s="804" t="s">
        <v>58</v>
      </c>
      <c r="C55" s="1542" t="s">
        <v>92</v>
      </c>
      <c r="D55" s="1543"/>
      <c r="E55" s="168" t="str">
        <f>Start!U13</f>
        <v/>
      </c>
      <c r="F55" s="169" t="str">
        <f>Start!AG20</f>
        <v/>
      </c>
      <c r="G55" s="775" t="str">
        <f>Start!AG21</f>
        <v/>
      </c>
      <c r="H55" s="167" t="s">
        <v>91</v>
      </c>
      <c r="I55" s="170" t="e">
        <f>LOOKUP(Start!$AG$22,Start!$F$45:$F$69,Start!$H$45:$H$69)</f>
        <v>#N/A</v>
      </c>
      <c r="J55" s="170" t="e">
        <f>LOOKUP(Start!$AG$22,Start!$F$45:$F$69,Start!$I$45:$I$69)</f>
        <v>#N/A</v>
      </c>
      <c r="K55" s="172"/>
      <c r="L55" s="168"/>
      <c r="M55" s="168"/>
      <c r="N55" s="172"/>
      <c r="O55" s="1515" t="str">
        <f>'5700 Main'!$O$3</f>
        <v>Choose Reporting Method</v>
      </c>
      <c r="P55" s="1516"/>
      <c r="Q55" s="1517"/>
      <c r="R55" s="7"/>
      <c r="S55" s="15"/>
    </row>
    <row r="56" spans="2:19" ht="27.75" customHeight="1" outlineLevel="1" thickBot="1" x14ac:dyDescent="0.4">
      <c r="B56" s="7"/>
      <c r="C56" s="1530" t="s">
        <v>101</v>
      </c>
      <c r="D56" s="1531"/>
      <c r="E56" s="1532"/>
      <c r="F56" s="1536" t="s">
        <v>89</v>
      </c>
      <c r="G56" s="1537"/>
      <c r="H56" s="1536" t="s">
        <v>88</v>
      </c>
      <c r="I56" s="1538"/>
      <c r="J56" s="1511" t="s">
        <v>100</v>
      </c>
      <c r="K56" s="1511" t="s">
        <v>99</v>
      </c>
      <c r="L56" s="1511" t="s">
        <v>85</v>
      </c>
      <c r="M56" s="1511" t="s">
        <v>84</v>
      </c>
      <c r="N56" s="1511" t="s">
        <v>83</v>
      </c>
      <c r="O56" s="1511" t="s">
        <v>82</v>
      </c>
      <c r="P56" s="1511" t="s">
        <v>81</v>
      </c>
      <c r="Q56" s="1513" t="s">
        <v>28</v>
      </c>
      <c r="R56" s="7"/>
      <c r="S56" s="15"/>
    </row>
    <row r="57" spans="2:19" ht="28.5" customHeight="1" outlineLevel="1" thickBot="1" x14ac:dyDescent="0.4">
      <c r="B57" s="7"/>
      <c r="C57" s="1533"/>
      <c r="D57" s="1534"/>
      <c r="E57" s="1535"/>
      <c r="F57" s="173" t="s">
        <v>79</v>
      </c>
      <c r="G57" s="173" t="s">
        <v>98</v>
      </c>
      <c r="H57" s="173" t="s">
        <v>79</v>
      </c>
      <c r="I57" s="173" t="s">
        <v>98</v>
      </c>
      <c r="J57" s="1512"/>
      <c r="K57" s="1512"/>
      <c r="L57" s="1512"/>
      <c r="M57" s="1512"/>
      <c r="N57" s="1512"/>
      <c r="O57" s="1512"/>
      <c r="P57" s="1512"/>
      <c r="Q57" s="1514"/>
      <c r="R57" s="7"/>
      <c r="S57" s="15"/>
    </row>
    <row r="58" spans="2:19" ht="15" outlineLevel="1" thickBot="1" x14ac:dyDescent="0.4">
      <c r="B58" s="7"/>
      <c r="C58" s="1527" t="s">
        <v>277</v>
      </c>
      <c r="D58" s="1528"/>
      <c r="E58" s="1528"/>
      <c r="F58" s="1528"/>
      <c r="G58" s="1528"/>
      <c r="H58" s="1528"/>
      <c r="I58" s="1528"/>
      <c r="J58" s="1528"/>
      <c r="K58" s="1528"/>
      <c r="L58" s="1528"/>
      <c r="M58" s="1528"/>
      <c r="N58" s="1528"/>
      <c r="O58" s="1528"/>
      <c r="P58" s="1528"/>
      <c r="Q58" s="1529"/>
      <c r="R58" s="7"/>
      <c r="S58" s="15"/>
    </row>
    <row r="59" spans="2:19" outlineLevel="1" x14ac:dyDescent="0.35">
      <c r="B59" s="7"/>
      <c r="C59" s="1518" t="s">
        <v>97</v>
      </c>
      <c r="D59" s="1519"/>
      <c r="E59" s="1519"/>
      <c r="F59" s="49"/>
      <c r="G59" s="49"/>
      <c r="H59" s="49"/>
      <c r="I59" s="49"/>
      <c r="J59" s="49"/>
      <c r="K59" s="49"/>
      <c r="L59" s="49"/>
      <c r="M59" s="49"/>
      <c r="N59" s="49"/>
      <c r="O59" s="49"/>
      <c r="P59" s="49"/>
      <c r="Q59" s="20">
        <f>IF(SUM(F59:P59)&gt;0, SUM(F59:P59),0)</f>
        <v>0</v>
      </c>
      <c r="R59" s="7"/>
      <c r="S59" s="15"/>
    </row>
    <row r="60" spans="2:19" outlineLevel="1" x14ac:dyDescent="0.35">
      <c r="B60" s="7"/>
      <c r="C60" s="937" t="s">
        <v>497</v>
      </c>
      <c r="D60" s="938"/>
      <c r="E60" s="939"/>
      <c r="F60" s="49"/>
      <c r="G60" s="49"/>
      <c r="H60" s="49"/>
      <c r="I60" s="49"/>
      <c r="J60" s="49"/>
      <c r="K60" s="49"/>
      <c r="L60" s="49"/>
      <c r="M60" s="49"/>
      <c r="N60" s="49"/>
      <c r="O60" s="49"/>
      <c r="P60" s="49"/>
      <c r="Q60" s="20" t="str">
        <f>IF(SUM(F60:P60)&gt;0, SUM(F60:P60),"")</f>
        <v/>
      </c>
      <c r="R60" s="7"/>
      <c r="S60" s="15"/>
    </row>
    <row r="61" spans="2:19" outlineLevel="1" x14ac:dyDescent="0.35">
      <c r="B61" s="7"/>
      <c r="C61" s="1523" t="s">
        <v>96</v>
      </c>
      <c r="D61" s="1524"/>
      <c r="E61" s="872" t="s">
        <v>95</v>
      </c>
      <c r="F61" s="45"/>
      <c r="G61" s="45"/>
      <c r="H61" s="45"/>
      <c r="I61" s="45"/>
      <c r="J61" s="45"/>
      <c r="K61" s="45"/>
      <c r="L61" s="45"/>
      <c r="M61" s="45"/>
      <c r="N61" s="45"/>
      <c r="O61" s="45"/>
      <c r="P61" s="45"/>
      <c r="Q61" s="20" t="str">
        <f t="shared" ref="Q61:Q73" si="10">IF(SUM(F61:P61)&gt;0, SUM(F61:P61),"")</f>
        <v/>
      </c>
      <c r="R61" s="7"/>
      <c r="S61" s="15"/>
    </row>
    <row r="62" spans="2:19" ht="15" outlineLevel="1" thickBot="1" x14ac:dyDescent="0.4">
      <c r="B62" s="7"/>
      <c r="C62" s="1525"/>
      <c r="D62" s="1526"/>
      <c r="E62" s="48" t="s">
        <v>76</v>
      </c>
      <c r="F62" s="882"/>
      <c r="G62" s="882"/>
      <c r="H62" s="882"/>
      <c r="I62" s="882"/>
      <c r="J62" s="882"/>
      <c r="K62" s="882"/>
      <c r="L62" s="882"/>
      <c r="M62" s="882"/>
      <c r="N62" s="882"/>
      <c r="O62" s="882"/>
      <c r="P62" s="882"/>
      <c r="Q62" s="46" t="str">
        <f t="shared" si="10"/>
        <v/>
      </c>
      <c r="R62" s="7"/>
      <c r="S62" s="15"/>
    </row>
    <row r="63" spans="2:19" ht="15" outlineLevel="1" thickTop="1" x14ac:dyDescent="0.35">
      <c r="B63" s="7"/>
      <c r="C63" s="1520" t="s">
        <v>72</v>
      </c>
      <c r="D63" s="1521"/>
      <c r="E63" s="1522"/>
      <c r="F63" s="884"/>
      <c r="G63" s="884"/>
      <c r="H63" s="884"/>
      <c r="I63" s="884"/>
      <c r="J63" s="884"/>
      <c r="K63" s="884"/>
      <c r="L63" s="884"/>
      <c r="M63" s="884"/>
      <c r="N63" s="884"/>
      <c r="O63" s="884"/>
      <c r="P63" s="884"/>
      <c r="Q63" s="20" t="str">
        <f t="shared" si="10"/>
        <v/>
      </c>
      <c r="R63" s="7"/>
      <c r="S63" s="15"/>
    </row>
    <row r="64" spans="2:19" outlineLevel="1" x14ac:dyDescent="0.35">
      <c r="B64" s="7"/>
      <c r="C64" s="1506" t="s">
        <v>71</v>
      </c>
      <c r="D64" s="1509"/>
      <c r="E64" s="1510"/>
      <c r="F64" s="49"/>
      <c r="G64" s="49"/>
      <c r="H64" s="49"/>
      <c r="I64" s="49"/>
      <c r="J64" s="49"/>
      <c r="K64" s="49"/>
      <c r="L64" s="49"/>
      <c r="M64" s="49"/>
      <c r="N64" s="49"/>
      <c r="O64" s="49"/>
      <c r="P64" s="49"/>
      <c r="Q64" s="20" t="str">
        <f t="shared" si="10"/>
        <v/>
      </c>
      <c r="R64" s="7"/>
      <c r="S64" s="15"/>
    </row>
    <row r="65" spans="2:19" outlineLevel="1" x14ac:dyDescent="0.35">
      <c r="B65" s="7"/>
      <c r="C65" s="1506" t="s">
        <v>70</v>
      </c>
      <c r="D65" s="1509"/>
      <c r="E65" s="1510"/>
      <c r="F65" s="49"/>
      <c r="G65" s="49"/>
      <c r="H65" s="49"/>
      <c r="I65" s="49"/>
      <c r="J65" s="49"/>
      <c r="K65" s="49"/>
      <c r="L65" s="49"/>
      <c r="M65" s="49"/>
      <c r="N65" s="49"/>
      <c r="O65" s="49"/>
      <c r="P65" s="49"/>
      <c r="Q65" s="20" t="str">
        <f t="shared" si="10"/>
        <v/>
      </c>
      <c r="R65" s="7"/>
      <c r="S65" s="15"/>
    </row>
    <row r="66" spans="2:19" outlineLevel="1" x14ac:dyDescent="0.35">
      <c r="B66" s="7"/>
      <c r="C66" s="1506" t="s">
        <v>69</v>
      </c>
      <c r="D66" s="1509"/>
      <c r="E66" s="1510"/>
      <c r="F66" s="45"/>
      <c r="G66" s="45"/>
      <c r="H66" s="45"/>
      <c r="I66" s="45"/>
      <c r="J66" s="45"/>
      <c r="K66" s="45"/>
      <c r="L66" s="45"/>
      <c r="M66" s="45"/>
      <c r="N66" s="45"/>
      <c r="O66" s="45"/>
      <c r="P66" s="45"/>
      <c r="Q66" s="20" t="str">
        <f t="shared" si="10"/>
        <v/>
      </c>
      <c r="R66" s="7"/>
      <c r="S66" s="15"/>
    </row>
    <row r="67" spans="2:19" ht="15" outlineLevel="1" thickBot="1" x14ac:dyDescent="0.4">
      <c r="B67" s="7"/>
      <c r="C67" s="1506" t="s">
        <v>68</v>
      </c>
      <c r="D67" s="1509"/>
      <c r="E67" s="1510"/>
      <c r="F67" s="882"/>
      <c r="G67" s="882"/>
      <c r="H67" s="882"/>
      <c r="I67" s="882"/>
      <c r="J67" s="882"/>
      <c r="K67" s="882"/>
      <c r="L67" s="882"/>
      <c r="M67" s="882"/>
      <c r="N67" s="882"/>
      <c r="O67" s="882"/>
      <c r="P67" s="882"/>
      <c r="Q67" s="20" t="str">
        <f t="shared" si="10"/>
        <v/>
      </c>
      <c r="R67" s="7"/>
      <c r="S67" s="15"/>
    </row>
    <row r="68" spans="2:19" outlineLevel="1" x14ac:dyDescent="0.35">
      <c r="B68" s="7"/>
      <c r="C68" s="1506" t="s">
        <v>67</v>
      </c>
      <c r="D68" s="1509"/>
      <c r="E68" s="1510"/>
      <c r="F68" s="884"/>
      <c r="G68" s="884"/>
      <c r="H68" s="884"/>
      <c r="I68" s="884"/>
      <c r="J68" s="884"/>
      <c r="K68" s="884"/>
      <c r="L68" s="884"/>
      <c r="M68" s="884"/>
      <c r="N68" s="884"/>
      <c r="O68" s="884"/>
      <c r="P68" s="884"/>
      <c r="Q68" s="20" t="str">
        <f t="shared" si="10"/>
        <v/>
      </c>
      <c r="R68" s="7"/>
      <c r="S68" s="15"/>
    </row>
    <row r="69" spans="2:19" outlineLevel="1" x14ac:dyDescent="0.35">
      <c r="B69" s="7"/>
      <c r="C69" s="1506" t="s">
        <v>66</v>
      </c>
      <c r="D69" s="1509"/>
      <c r="E69" s="1510"/>
      <c r="F69" s="49"/>
      <c r="G69" s="49"/>
      <c r="H69" s="49"/>
      <c r="I69" s="49"/>
      <c r="J69" s="49"/>
      <c r="K69" s="49"/>
      <c r="L69" s="49"/>
      <c r="M69" s="49"/>
      <c r="N69" s="49"/>
      <c r="O69" s="49"/>
      <c r="P69" s="49"/>
      <c r="Q69" s="20" t="str">
        <f t="shared" si="10"/>
        <v/>
      </c>
      <c r="R69" s="7"/>
      <c r="S69" s="15"/>
    </row>
    <row r="70" spans="2:19" outlineLevel="1" x14ac:dyDescent="0.35">
      <c r="B70" s="7"/>
      <c r="C70" s="1506" t="s">
        <v>273</v>
      </c>
      <c r="D70" s="1507"/>
      <c r="E70" s="1508"/>
      <c r="F70" s="49"/>
      <c r="G70" s="49"/>
      <c r="H70" s="49"/>
      <c r="I70" s="49"/>
      <c r="J70" s="49"/>
      <c r="K70" s="49"/>
      <c r="L70" s="49"/>
      <c r="M70" s="49"/>
      <c r="N70" s="49"/>
      <c r="O70" s="49"/>
      <c r="P70" s="49"/>
      <c r="Q70" s="20" t="str">
        <f t="shared" si="10"/>
        <v/>
      </c>
      <c r="R70" s="7"/>
      <c r="S70" s="15"/>
    </row>
    <row r="71" spans="2:19" outlineLevel="1" x14ac:dyDescent="0.35">
      <c r="B71" s="7"/>
      <c r="C71" s="1506" t="s">
        <v>65</v>
      </c>
      <c r="D71" s="1507"/>
      <c r="E71" s="1508"/>
      <c r="F71" s="45"/>
      <c r="G71" s="45"/>
      <c r="H71" s="45"/>
      <c r="I71" s="45"/>
      <c r="J71" s="45"/>
      <c r="K71" s="45"/>
      <c r="L71" s="45"/>
      <c r="M71" s="45"/>
      <c r="N71" s="45"/>
      <c r="O71" s="45"/>
      <c r="P71" s="45"/>
      <c r="Q71" s="20" t="str">
        <f t="shared" si="10"/>
        <v/>
      </c>
      <c r="R71" s="7"/>
      <c r="S71" s="15"/>
    </row>
    <row r="72" spans="2:19" ht="15" outlineLevel="1" thickBot="1" x14ac:dyDescent="0.4">
      <c r="B72" s="7"/>
      <c r="C72" s="1506" t="s">
        <v>64</v>
      </c>
      <c r="D72" s="1507"/>
      <c r="E72" s="1508"/>
      <c r="F72" s="882"/>
      <c r="G72" s="882"/>
      <c r="H72" s="882"/>
      <c r="I72" s="882"/>
      <c r="J72" s="882"/>
      <c r="K72" s="882"/>
      <c r="L72" s="882"/>
      <c r="M72" s="882"/>
      <c r="N72" s="882"/>
      <c r="O72" s="882"/>
      <c r="P72" s="882"/>
      <c r="Q72" s="20" t="str">
        <f t="shared" si="10"/>
        <v/>
      </c>
      <c r="R72" s="7"/>
      <c r="S72" s="15"/>
    </row>
    <row r="73" spans="2:19" ht="15" outlineLevel="1" thickBot="1" x14ac:dyDescent="0.4">
      <c r="B73" s="7"/>
      <c r="C73" s="1544" t="s">
        <v>63</v>
      </c>
      <c r="D73" s="1545"/>
      <c r="E73" s="1546"/>
      <c r="F73" s="884"/>
      <c r="G73" s="884"/>
      <c r="H73" s="884"/>
      <c r="I73" s="884"/>
      <c r="J73" s="884"/>
      <c r="K73" s="884"/>
      <c r="L73" s="884"/>
      <c r="M73" s="884"/>
      <c r="N73" s="884"/>
      <c r="O73" s="884"/>
      <c r="P73" s="884"/>
      <c r="Q73" s="883" t="str">
        <f t="shared" si="10"/>
        <v/>
      </c>
      <c r="R73" s="7"/>
      <c r="S73" s="15"/>
    </row>
    <row r="74" spans="2:19" ht="16.5" customHeight="1" x14ac:dyDescent="0.35">
      <c r="B74" s="7"/>
      <c r="C74" s="1495" t="str">
        <f>"&lt; Q2 "&amp;IF(Q59=0,"(No Inspections)","")</f>
        <v>&lt; Q2 (No Inspections)</v>
      </c>
      <c r="D74" s="1496"/>
      <c r="E74" s="854"/>
      <c r="F74" s="835"/>
      <c r="G74" s="835"/>
      <c r="H74" s="835"/>
      <c r="I74" s="835"/>
      <c r="J74" s="835"/>
      <c r="K74" s="835"/>
      <c r="L74" s="835"/>
      <c r="M74" s="835"/>
      <c r="N74" s="835"/>
      <c r="O74" s="835"/>
      <c r="P74" s="835"/>
      <c r="Q74" s="43"/>
      <c r="R74" s="7"/>
      <c r="S74" s="15"/>
    </row>
    <row r="75" spans="2:19" ht="11.25" customHeight="1" thickBot="1" x14ac:dyDescent="0.4">
      <c r="B75" s="7"/>
      <c r="C75" s="873"/>
      <c r="D75" s="853"/>
      <c r="E75" s="853"/>
      <c r="F75" s="839"/>
      <c r="G75" s="839"/>
      <c r="H75" s="839"/>
      <c r="I75" s="839"/>
      <c r="J75" s="839"/>
      <c r="K75" s="839"/>
      <c r="L75" s="839"/>
      <c r="M75" s="839"/>
      <c r="N75" s="839"/>
      <c r="O75" s="839"/>
      <c r="P75" s="839"/>
      <c r="Q75" s="874"/>
      <c r="R75" s="7"/>
      <c r="S75" s="15"/>
    </row>
    <row r="76" spans="2:19" ht="26.25" customHeight="1" outlineLevel="1" thickBot="1" x14ac:dyDescent="0.5">
      <c r="B76" s="804" t="s">
        <v>241</v>
      </c>
      <c r="C76" s="1542" t="s">
        <v>92</v>
      </c>
      <c r="D76" s="1543"/>
      <c r="E76" s="168" t="str">
        <f>Start!U13</f>
        <v/>
      </c>
      <c r="F76" s="169" t="str">
        <f>Start!AG20</f>
        <v/>
      </c>
      <c r="G76" s="791" t="str">
        <f>Start!AG21</f>
        <v/>
      </c>
      <c r="H76" s="167" t="s">
        <v>91</v>
      </c>
      <c r="I76" s="170" t="e">
        <f>LOOKUP(Start!$AG$22,Start!$F$45:$F$69,Start!$J$45:$J$69)</f>
        <v>#N/A</v>
      </c>
      <c r="J76" s="170" t="e">
        <f>LOOKUP(Start!$AG$22,Start!$F$45:$F$69,Start!$K$45:$K$69)</f>
        <v>#N/A</v>
      </c>
      <c r="K76" s="172"/>
      <c r="L76" s="168"/>
      <c r="M76" s="168"/>
      <c r="N76" s="172"/>
      <c r="O76" s="1515" t="str">
        <f>'5700 Main'!$O$3</f>
        <v>Choose Reporting Method</v>
      </c>
      <c r="P76" s="1516"/>
      <c r="Q76" s="1517"/>
      <c r="R76" s="7"/>
      <c r="S76" s="15"/>
    </row>
    <row r="77" spans="2:19" ht="15.75" customHeight="1" outlineLevel="1" thickBot="1" x14ac:dyDescent="0.4">
      <c r="B77" s="7"/>
      <c r="C77" s="1530" t="s">
        <v>101</v>
      </c>
      <c r="D77" s="1531"/>
      <c r="E77" s="1532"/>
      <c r="F77" s="1536" t="s">
        <v>89</v>
      </c>
      <c r="G77" s="1537"/>
      <c r="H77" s="1536" t="s">
        <v>88</v>
      </c>
      <c r="I77" s="1538"/>
      <c r="J77" s="1511" t="s">
        <v>100</v>
      </c>
      <c r="K77" s="1511" t="s">
        <v>99</v>
      </c>
      <c r="L77" s="1511" t="s">
        <v>85</v>
      </c>
      <c r="M77" s="1511" t="s">
        <v>84</v>
      </c>
      <c r="N77" s="1511" t="s">
        <v>83</v>
      </c>
      <c r="O77" s="1511" t="s">
        <v>82</v>
      </c>
      <c r="P77" s="1511" t="s">
        <v>81</v>
      </c>
      <c r="Q77" s="1513" t="s">
        <v>28</v>
      </c>
      <c r="R77" s="7"/>
      <c r="S77" s="15"/>
    </row>
    <row r="78" spans="2:19" ht="32.25" customHeight="1" outlineLevel="1" thickBot="1" x14ac:dyDescent="0.4">
      <c r="B78" s="7"/>
      <c r="C78" s="1533"/>
      <c r="D78" s="1534"/>
      <c r="E78" s="1535"/>
      <c r="F78" s="173" t="s">
        <v>79</v>
      </c>
      <c r="G78" s="173" t="s">
        <v>98</v>
      </c>
      <c r="H78" s="173" t="s">
        <v>79</v>
      </c>
      <c r="I78" s="173" t="s">
        <v>98</v>
      </c>
      <c r="J78" s="1512"/>
      <c r="K78" s="1512"/>
      <c r="L78" s="1512"/>
      <c r="M78" s="1512"/>
      <c r="N78" s="1512"/>
      <c r="O78" s="1512"/>
      <c r="P78" s="1512"/>
      <c r="Q78" s="1514"/>
      <c r="R78" s="7"/>
      <c r="S78" s="15"/>
    </row>
    <row r="79" spans="2:19" ht="16.5" customHeight="1" outlineLevel="1" thickBot="1" x14ac:dyDescent="0.4">
      <c r="B79" s="7"/>
      <c r="C79" s="1527" t="s">
        <v>277</v>
      </c>
      <c r="D79" s="1528"/>
      <c r="E79" s="1528"/>
      <c r="F79" s="1528"/>
      <c r="G79" s="1528"/>
      <c r="H79" s="1528"/>
      <c r="I79" s="1528"/>
      <c r="J79" s="1528"/>
      <c r="K79" s="1528"/>
      <c r="L79" s="1528"/>
      <c r="M79" s="1528"/>
      <c r="N79" s="1528"/>
      <c r="O79" s="1528"/>
      <c r="P79" s="1528"/>
      <c r="Q79" s="1529"/>
      <c r="R79" s="7"/>
      <c r="S79" s="15"/>
    </row>
    <row r="80" spans="2:19" ht="15" customHeight="1" outlineLevel="1" x14ac:dyDescent="0.35">
      <c r="B80" s="7"/>
      <c r="C80" s="1518" t="s">
        <v>97</v>
      </c>
      <c r="D80" s="1519"/>
      <c r="E80" s="1519"/>
      <c r="F80" s="49"/>
      <c r="G80" s="49"/>
      <c r="H80" s="49"/>
      <c r="I80" s="49"/>
      <c r="J80" s="49"/>
      <c r="K80" s="49"/>
      <c r="L80" s="49"/>
      <c r="M80" s="49"/>
      <c r="N80" s="49"/>
      <c r="O80" s="49"/>
      <c r="P80" s="49"/>
      <c r="Q80" s="174">
        <f>IF(SUM(F80:P80)&gt;0, SUM(F80:P80),0)</f>
        <v>0</v>
      </c>
      <c r="R80" s="7"/>
      <c r="S80" s="15"/>
    </row>
    <row r="81" spans="2:19" ht="15" customHeight="1" outlineLevel="1" x14ac:dyDescent="0.35">
      <c r="B81" s="7"/>
      <c r="C81" s="937" t="s">
        <v>497</v>
      </c>
      <c r="D81" s="938"/>
      <c r="E81" s="939"/>
      <c r="F81" s="49"/>
      <c r="G81" s="49"/>
      <c r="H81" s="49"/>
      <c r="I81" s="49"/>
      <c r="J81" s="49"/>
      <c r="K81" s="49"/>
      <c r="L81" s="49"/>
      <c r="M81" s="49"/>
      <c r="N81" s="49"/>
      <c r="O81" s="49"/>
      <c r="P81" s="49"/>
      <c r="Q81" s="20" t="str">
        <f>IF(SUM(F81:P81)&gt;0, SUM(F81:P81),"")</f>
        <v/>
      </c>
      <c r="R81" s="7"/>
      <c r="S81" s="15"/>
    </row>
    <row r="82" spans="2:19" outlineLevel="1" x14ac:dyDescent="0.35">
      <c r="B82" s="7"/>
      <c r="C82" s="1523" t="s">
        <v>96</v>
      </c>
      <c r="D82" s="1524"/>
      <c r="E82" s="872" t="s">
        <v>95</v>
      </c>
      <c r="F82" s="45"/>
      <c r="G82" s="45"/>
      <c r="H82" s="45"/>
      <c r="I82" s="45"/>
      <c r="J82" s="45"/>
      <c r="K82" s="45"/>
      <c r="L82" s="45"/>
      <c r="M82" s="45"/>
      <c r="N82" s="45"/>
      <c r="O82" s="45"/>
      <c r="P82" s="45"/>
      <c r="Q82" s="174" t="str">
        <f t="shared" ref="Q82:Q94" si="11">IF(SUM(F82:P82)&gt;0, SUM(F82:P82),"")</f>
        <v/>
      </c>
      <c r="R82" s="7"/>
      <c r="S82" s="15"/>
    </row>
    <row r="83" spans="2:19" ht="15" outlineLevel="1" thickBot="1" x14ac:dyDescent="0.4">
      <c r="B83" s="7"/>
      <c r="C83" s="1525"/>
      <c r="D83" s="1526"/>
      <c r="E83" s="48" t="s">
        <v>76</v>
      </c>
      <c r="F83" s="882"/>
      <c r="G83" s="882"/>
      <c r="H83" s="882"/>
      <c r="I83" s="882"/>
      <c r="J83" s="882"/>
      <c r="K83" s="882"/>
      <c r="L83" s="882"/>
      <c r="M83" s="882"/>
      <c r="N83" s="882"/>
      <c r="O83" s="882"/>
      <c r="P83" s="882"/>
      <c r="Q83" s="175" t="str">
        <f t="shared" si="11"/>
        <v/>
      </c>
      <c r="R83" s="7"/>
      <c r="S83" s="15"/>
    </row>
    <row r="84" spans="2:19" ht="15" outlineLevel="1" thickTop="1" x14ac:dyDescent="0.35">
      <c r="B84" s="7"/>
      <c r="C84" s="1520" t="s">
        <v>72</v>
      </c>
      <c r="D84" s="1521"/>
      <c r="E84" s="1522"/>
      <c r="F84" s="884"/>
      <c r="G84" s="884"/>
      <c r="H84" s="884"/>
      <c r="I84" s="884"/>
      <c r="J84" s="884"/>
      <c r="K84" s="884"/>
      <c r="L84" s="884"/>
      <c r="M84" s="884"/>
      <c r="N84" s="884"/>
      <c r="O84" s="884"/>
      <c r="P84" s="884"/>
      <c r="Q84" s="174" t="str">
        <f t="shared" si="11"/>
        <v/>
      </c>
      <c r="R84" s="7"/>
      <c r="S84" s="15"/>
    </row>
    <row r="85" spans="2:19" outlineLevel="1" x14ac:dyDescent="0.35">
      <c r="B85" s="7"/>
      <c r="C85" s="1506" t="s">
        <v>71</v>
      </c>
      <c r="D85" s="1509"/>
      <c r="E85" s="1510"/>
      <c r="F85" s="49"/>
      <c r="G85" s="49"/>
      <c r="H85" s="49"/>
      <c r="I85" s="49"/>
      <c r="J85" s="49"/>
      <c r="K85" s="49"/>
      <c r="L85" s="49"/>
      <c r="M85" s="49"/>
      <c r="N85" s="49"/>
      <c r="O85" s="49"/>
      <c r="P85" s="49"/>
      <c r="Q85" s="174" t="str">
        <f t="shared" si="11"/>
        <v/>
      </c>
      <c r="R85" s="7"/>
      <c r="S85" s="15"/>
    </row>
    <row r="86" spans="2:19" ht="15" customHeight="1" outlineLevel="1" x14ac:dyDescent="0.35">
      <c r="B86" s="7"/>
      <c r="C86" s="1506" t="s">
        <v>70</v>
      </c>
      <c r="D86" s="1509"/>
      <c r="E86" s="1510"/>
      <c r="F86" s="49"/>
      <c r="G86" s="49"/>
      <c r="H86" s="49"/>
      <c r="I86" s="49"/>
      <c r="J86" s="49"/>
      <c r="K86" s="49"/>
      <c r="L86" s="49"/>
      <c r="M86" s="49"/>
      <c r="N86" s="49"/>
      <c r="O86" s="49"/>
      <c r="P86" s="49"/>
      <c r="Q86" s="174" t="str">
        <f t="shared" si="11"/>
        <v/>
      </c>
      <c r="R86" s="7"/>
      <c r="S86" s="15"/>
    </row>
    <row r="87" spans="2:19" ht="15" customHeight="1" outlineLevel="1" x14ac:dyDescent="0.35">
      <c r="B87" s="7"/>
      <c r="C87" s="1506" t="s">
        <v>69</v>
      </c>
      <c r="D87" s="1509"/>
      <c r="E87" s="1510"/>
      <c r="F87" s="45"/>
      <c r="G87" s="45"/>
      <c r="H87" s="45"/>
      <c r="I87" s="45"/>
      <c r="J87" s="45"/>
      <c r="K87" s="45"/>
      <c r="L87" s="45"/>
      <c r="M87" s="45"/>
      <c r="N87" s="45"/>
      <c r="O87" s="45"/>
      <c r="P87" s="45"/>
      <c r="Q87" s="174" t="str">
        <f t="shared" si="11"/>
        <v/>
      </c>
      <c r="R87" s="7"/>
      <c r="S87" s="15"/>
    </row>
    <row r="88" spans="2:19" ht="15" customHeight="1" outlineLevel="1" thickBot="1" x14ac:dyDescent="0.4">
      <c r="B88" s="7"/>
      <c r="C88" s="1506" t="s">
        <v>68</v>
      </c>
      <c r="D88" s="1509"/>
      <c r="E88" s="1510"/>
      <c r="F88" s="882"/>
      <c r="G88" s="882"/>
      <c r="H88" s="882"/>
      <c r="I88" s="882"/>
      <c r="J88" s="882"/>
      <c r="K88" s="882"/>
      <c r="L88" s="882"/>
      <c r="M88" s="882"/>
      <c r="N88" s="882"/>
      <c r="O88" s="882"/>
      <c r="P88" s="882"/>
      <c r="Q88" s="174" t="str">
        <f t="shared" si="11"/>
        <v/>
      </c>
      <c r="R88" s="7"/>
      <c r="S88" s="15"/>
    </row>
    <row r="89" spans="2:19" ht="15" customHeight="1" outlineLevel="1" x14ac:dyDescent="0.35">
      <c r="B89" s="7"/>
      <c r="C89" s="1506" t="s">
        <v>67</v>
      </c>
      <c r="D89" s="1509"/>
      <c r="E89" s="1510"/>
      <c r="F89" s="884"/>
      <c r="G89" s="884"/>
      <c r="H89" s="884"/>
      <c r="I89" s="884"/>
      <c r="J89" s="884"/>
      <c r="K89" s="884"/>
      <c r="L89" s="884"/>
      <c r="M89" s="884"/>
      <c r="N89" s="884"/>
      <c r="O89" s="884"/>
      <c r="P89" s="884"/>
      <c r="Q89" s="174" t="str">
        <f t="shared" si="11"/>
        <v/>
      </c>
      <c r="R89" s="7"/>
      <c r="S89" s="15"/>
    </row>
    <row r="90" spans="2:19" ht="15" customHeight="1" outlineLevel="1" x14ac:dyDescent="0.35">
      <c r="B90" s="7"/>
      <c r="C90" s="1506" t="s">
        <v>66</v>
      </c>
      <c r="D90" s="1509"/>
      <c r="E90" s="1510"/>
      <c r="F90" s="49"/>
      <c r="G90" s="49"/>
      <c r="H90" s="49"/>
      <c r="I90" s="49"/>
      <c r="J90" s="49"/>
      <c r="K90" s="49"/>
      <c r="L90" s="49"/>
      <c r="M90" s="49"/>
      <c r="N90" s="49"/>
      <c r="O90" s="49"/>
      <c r="P90" s="49"/>
      <c r="Q90" s="174" t="str">
        <f t="shared" si="11"/>
        <v/>
      </c>
      <c r="R90" s="7"/>
      <c r="S90" s="15"/>
    </row>
    <row r="91" spans="2:19" ht="15" customHeight="1" outlineLevel="1" x14ac:dyDescent="0.35">
      <c r="B91" s="7"/>
      <c r="C91" s="1506" t="s">
        <v>273</v>
      </c>
      <c r="D91" s="1507"/>
      <c r="E91" s="1508"/>
      <c r="F91" s="49"/>
      <c r="G91" s="49"/>
      <c r="H91" s="49"/>
      <c r="I91" s="49"/>
      <c r="J91" s="49"/>
      <c r="K91" s="49"/>
      <c r="L91" s="49"/>
      <c r="M91" s="49"/>
      <c r="N91" s="49"/>
      <c r="O91" s="49"/>
      <c r="P91" s="49"/>
      <c r="Q91" s="174" t="str">
        <f t="shared" si="11"/>
        <v/>
      </c>
      <c r="R91" s="7"/>
      <c r="S91" s="15"/>
    </row>
    <row r="92" spans="2:19" ht="15" customHeight="1" outlineLevel="1" x14ac:dyDescent="0.35">
      <c r="B92" s="7"/>
      <c r="C92" s="1506" t="s">
        <v>65</v>
      </c>
      <c r="D92" s="1507"/>
      <c r="E92" s="1508"/>
      <c r="F92" s="45"/>
      <c r="G92" s="45"/>
      <c r="H92" s="45"/>
      <c r="I92" s="45"/>
      <c r="J92" s="45"/>
      <c r="K92" s="45"/>
      <c r="L92" s="45"/>
      <c r="M92" s="45"/>
      <c r="N92" s="45"/>
      <c r="O92" s="45"/>
      <c r="P92" s="45"/>
      <c r="Q92" s="174" t="str">
        <f t="shared" si="11"/>
        <v/>
      </c>
      <c r="R92" s="7"/>
      <c r="S92" s="15"/>
    </row>
    <row r="93" spans="2:19" ht="15" outlineLevel="1" thickBot="1" x14ac:dyDescent="0.4">
      <c r="B93" s="7"/>
      <c r="C93" s="1506" t="s">
        <v>64</v>
      </c>
      <c r="D93" s="1507"/>
      <c r="E93" s="1508"/>
      <c r="F93" s="882"/>
      <c r="G93" s="882"/>
      <c r="H93" s="882"/>
      <c r="I93" s="882"/>
      <c r="J93" s="882"/>
      <c r="K93" s="882"/>
      <c r="L93" s="882"/>
      <c r="M93" s="882"/>
      <c r="N93" s="882"/>
      <c r="O93" s="882"/>
      <c r="P93" s="882"/>
      <c r="Q93" s="174" t="str">
        <f t="shared" si="11"/>
        <v/>
      </c>
      <c r="R93" s="7"/>
      <c r="S93" s="15"/>
    </row>
    <row r="94" spans="2:19" ht="15" customHeight="1" outlineLevel="1" x14ac:dyDescent="0.35">
      <c r="B94" s="7"/>
      <c r="C94" s="1539" t="s">
        <v>63</v>
      </c>
      <c r="D94" s="1540"/>
      <c r="E94" s="1541"/>
      <c r="F94" s="884"/>
      <c r="G94" s="884"/>
      <c r="H94" s="884"/>
      <c r="I94" s="884"/>
      <c r="J94" s="884"/>
      <c r="K94" s="884"/>
      <c r="L94" s="884"/>
      <c r="M94" s="884"/>
      <c r="N94" s="884"/>
      <c r="O94" s="884"/>
      <c r="P94" s="884"/>
      <c r="Q94" s="855" t="str">
        <f t="shared" si="11"/>
        <v/>
      </c>
      <c r="R94" s="7"/>
      <c r="S94" s="15"/>
    </row>
    <row r="95" spans="2:19" x14ac:dyDescent="0.35">
      <c r="B95" s="7"/>
      <c r="C95" s="1497" t="str">
        <f>"&lt; Q3"&amp;IF(Q80=0," (No Inspections)","")</f>
        <v>&lt; Q3 (No Inspections)</v>
      </c>
      <c r="D95" s="1498"/>
      <c r="E95" s="856"/>
      <c r="F95" s="835"/>
      <c r="G95" s="835"/>
      <c r="H95" s="835"/>
      <c r="I95" s="835"/>
      <c r="J95" s="835"/>
      <c r="K95" s="835"/>
      <c r="L95" s="835"/>
      <c r="M95" s="835"/>
      <c r="N95" s="835"/>
      <c r="O95" s="835"/>
      <c r="P95" s="835"/>
      <c r="Q95" s="875"/>
      <c r="R95" s="7"/>
      <c r="S95" s="15"/>
    </row>
    <row r="96" spans="2:19" ht="9.75" customHeight="1" thickBot="1" x14ac:dyDescent="0.4">
      <c r="B96" s="7"/>
      <c r="C96" s="876"/>
      <c r="D96" s="838"/>
      <c r="E96" s="838"/>
      <c r="F96" s="839"/>
      <c r="G96" s="839"/>
      <c r="H96" s="839"/>
      <c r="I96" s="839"/>
      <c r="J96" s="839"/>
      <c r="K96" s="839"/>
      <c r="L96" s="839"/>
      <c r="M96" s="839"/>
      <c r="N96" s="839"/>
      <c r="O96" s="839"/>
      <c r="P96" s="839"/>
      <c r="Q96" s="877"/>
      <c r="R96" s="7"/>
      <c r="S96" s="15"/>
    </row>
    <row r="97" spans="2:19" ht="25.5" outlineLevel="1" thickBot="1" x14ac:dyDescent="0.5">
      <c r="B97" s="804" t="s">
        <v>54</v>
      </c>
      <c r="C97" s="1542" t="s">
        <v>92</v>
      </c>
      <c r="D97" s="1543"/>
      <c r="E97" s="171" t="str">
        <f>Start!U13</f>
        <v/>
      </c>
      <c r="F97" s="169" t="str">
        <f>Start!AG20</f>
        <v/>
      </c>
      <c r="G97" s="775" t="str">
        <f>Start!AG21</f>
        <v/>
      </c>
      <c r="H97" s="167" t="s">
        <v>91</v>
      </c>
      <c r="I97" s="170" t="e">
        <f>LOOKUP(Start!$AG$22,Start!$F$45:$F$69,Start!$L$45:$L$69)</f>
        <v>#N/A</v>
      </c>
      <c r="J97" s="170" t="e">
        <f>LOOKUP(Start!$AG$22,Start!$F$45:$F$69,Start!$M$45:$M$69)</f>
        <v>#N/A</v>
      </c>
      <c r="K97" s="172"/>
      <c r="L97" s="168"/>
      <c r="M97" s="168"/>
      <c r="N97" s="172"/>
      <c r="O97" s="1515" t="str">
        <f>'5700 Main'!$O$3</f>
        <v>Choose Reporting Method</v>
      </c>
      <c r="P97" s="1516"/>
      <c r="Q97" s="1517"/>
      <c r="R97" s="7"/>
      <c r="S97" s="15"/>
    </row>
    <row r="98" spans="2:19" ht="15.75" customHeight="1" outlineLevel="1" thickBot="1" x14ac:dyDescent="0.4">
      <c r="B98" s="7"/>
      <c r="C98" s="1530" t="s">
        <v>101</v>
      </c>
      <c r="D98" s="1531"/>
      <c r="E98" s="1532"/>
      <c r="F98" s="1536" t="s">
        <v>89</v>
      </c>
      <c r="G98" s="1537"/>
      <c r="H98" s="1536" t="s">
        <v>88</v>
      </c>
      <c r="I98" s="1538"/>
      <c r="J98" s="1511" t="s">
        <v>100</v>
      </c>
      <c r="K98" s="1511" t="s">
        <v>99</v>
      </c>
      <c r="L98" s="1511" t="s">
        <v>85</v>
      </c>
      <c r="M98" s="1511" t="s">
        <v>84</v>
      </c>
      <c r="N98" s="1511" t="s">
        <v>83</v>
      </c>
      <c r="O98" s="1511" t="s">
        <v>82</v>
      </c>
      <c r="P98" s="1511" t="s">
        <v>81</v>
      </c>
      <c r="Q98" s="1513" t="s">
        <v>28</v>
      </c>
      <c r="R98" s="7"/>
      <c r="S98" s="15"/>
    </row>
    <row r="99" spans="2:19" ht="33.75" customHeight="1" outlineLevel="1" thickBot="1" x14ac:dyDescent="0.4">
      <c r="B99" s="7"/>
      <c r="C99" s="1533"/>
      <c r="D99" s="1534"/>
      <c r="E99" s="1535"/>
      <c r="F99" s="173" t="s">
        <v>79</v>
      </c>
      <c r="G99" s="173" t="s">
        <v>98</v>
      </c>
      <c r="H99" s="173" t="s">
        <v>79</v>
      </c>
      <c r="I99" s="173" t="s">
        <v>98</v>
      </c>
      <c r="J99" s="1512"/>
      <c r="K99" s="1512"/>
      <c r="L99" s="1512"/>
      <c r="M99" s="1512"/>
      <c r="N99" s="1512"/>
      <c r="O99" s="1512"/>
      <c r="P99" s="1512"/>
      <c r="Q99" s="1514"/>
      <c r="R99" s="7"/>
      <c r="S99" s="15"/>
    </row>
    <row r="100" spans="2:19" ht="15" outlineLevel="1" thickBot="1" x14ac:dyDescent="0.4">
      <c r="B100" s="7"/>
      <c r="C100" s="1527" t="s">
        <v>278</v>
      </c>
      <c r="D100" s="1528"/>
      <c r="E100" s="1528"/>
      <c r="F100" s="1528"/>
      <c r="G100" s="1528"/>
      <c r="H100" s="1528"/>
      <c r="I100" s="1528"/>
      <c r="J100" s="1528"/>
      <c r="K100" s="1528"/>
      <c r="L100" s="1528"/>
      <c r="M100" s="1528"/>
      <c r="N100" s="1528"/>
      <c r="O100" s="1528"/>
      <c r="P100" s="1528"/>
      <c r="Q100" s="1529"/>
      <c r="R100" s="7"/>
      <c r="S100" s="15"/>
    </row>
    <row r="101" spans="2:19" outlineLevel="1" x14ac:dyDescent="0.35">
      <c r="B101" s="7"/>
      <c r="C101" s="1518" t="s">
        <v>97</v>
      </c>
      <c r="D101" s="1519"/>
      <c r="E101" s="1519"/>
      <c r="F101" s="49"/>
      <c r="G101" s="49"/>
      <c r="H101" s="49"/>
      <c r="I101" s="49"/>
      <c r="J101" s="49"/>
      <c r="K101" s="49"/>
      <c r="L101" s="49"/>
      <c r="M101" s="49"/>
      <c r="N101" s="49"/>
      <c r="O101" s="49"/>
      <c r="P101" s="49"/>
      <c r="Q101" s="20">
        <f>IF(SUM(F101:P101)&gt;0,SUM(F101:P101), 0)</f>
        <v>0</v>
      </c>
      <c r="R101" s="7"/>
      <c r="S101" s="15"/>
    </row>
    <row r="102" spans="2:19" outlineLevel="1" x14ac:dyDescent="0.35">
      <c r="B102" s="7"/>
      <c r="C102" s="937" t="s">
        <v>497</v>
      </c>
      <c r="D102" s="938"/>
      <c r="E102" s="939"/>
      <c r="F102" s="49"/>
      <c r="G102" s="49"/>
      <c r="H102" s="49"/>
      <c r="I102" s="49"/>
      <c r="J102" s="49"/>
      <c r="K102" s="49"/>
      <c r="L102" s="49"/>
      <c r="M102" s="49"/>
      <c r="N102" s="49"/>
      <c r="O102" s="49"/>
      <c r="P102" s="49"/>
      <c r="Q102" s="20" t="str">
        <f>IF(SUM(F102:P102)&gt;0, SUM(F102:P102),"")</f>
        <v/>
      </c>
      <c r="R102" s="7"/>
      <c r="S102" s="15"/>
    </row>
    <row r="103" spans="2:19" outlineLevel="1" x14ac:dyDescent="0.35">
      <c r="B103" s="7"/>
      <c r="C103" s="1523" t="s">
        <v>96</v>
      </c>
      <c r="D103" s="1524"/>
      <c r="E103" s="872" t="s">
        <v>95</v>
      </c>
      <c r="F103" s="45"/>
      <c r="G103" s="45"/>
      <c r="H103" s="45"/>
      <c r="I103" s="45"/>
      <c r="J103" s="45"/>
      <c r="K103" s="45"/>
      <c r="L103" s="45"/>
      <c r="M103" s="45"/>
      <c r="N103" s="45"/>
      <c r="O103" s="45"/>
      <c r="P103" s="45"/>
      <c r="Q103" s="20" t="str">
        <f t="shared" ref="Q103:Q115" si="12">IF(SUM(F103:P103)&gt;0,SUM(F103:P103), "")</f>
        <v/>
      </c>
      <c r="R103" s="7"/>
      <c r="S103" s="15"/>
    </row>
    <row r="104" spans="2:19" ht="15" outlineLevel="1" thickBot="1" x14ac:dyDescent="0.4">
      <c r="B104" s="7"/>
      <c r="C104" s="1525"/>
      <c r="D104" s="1526"/>
      <c r="E104" s="48" t="s">
        <v>76</v>
      </c>
      <c r="F104" s="882"/>
      <c r="G104" s="882"/>
      <c r="H104" s="882"/>
      <c r="I104" s="882"/>
      <c r="J104" s="882"/>
      <c r="K104" s="882"/>
      <c r="L104" s="882"/>
      <c r="M104" s="882"/>
      <c r="N104" s="882"/>
      <c r="O104" s="882"/>
      <c r="P104" s="882"/>
      <c r="Q104" s="46" t="str">
        <f t="shared" si="12"/>
        <v/>
      </c>
      <c r="R104" s="7"/>
      <c r="S104" s="15"/>
    </row>
    <row r="105" spans="2:19" ht="15" outlineLevel="1" thickTop="1" x14ac:dyDescent="0.35">
      <c r="B105" s="7"/>
      <c r="C105" s="1520" t="s">
        <v>72</v>
      </c>
      <c r="D105" s="1521"/>
      <c r="E105" s="1522"/>
      <c r="F105" s="884"/>
      <c r="G105" s="884"/>
      <c r="H105" s="884"/>
      <c r="I105" s="884"/>
      <c r="J105" s="884"/>
      <c r="K105" s="884"/>
      <c r="L105" s="884"/>
      <c r="M105" s="884"/>
      <c r="N105" s="884"/>
      <c r="O105" s="884"/>
      <c r="P105" s="884"/>
      <c r="Q105" s="20" t="str">
        <f t="shared" si="12"/>
        <v/>
      </c>
      <c r="R105" s="7"/>
      <c r="S105" s="15"/>
    </row>
    <row r="106" spans="2:19" outlineLevel="1" x14ac:dyDescent="0.35">
      <c r="B106" s="7"/>
      <c r="C106" s="1506" t="s">
        <v>71</v>
      </c>
      <c r="D106" s="1509"/>
      <c r="E106" s="1510"/>
      <c r="F106" s="49"/>
      <c r="G106" s="49"/>
      <c r="H106" s="49"/>
      <c r="I106" s="49"/>
      <c r="J106" s="49"/>
      <c r="K106" s="49"/>
      <c r="L106" s="49"/>
      <c r="M106" s="49"/>
      <c r="N106" s="49"/>
      <c r="O106" s="49"/>
      <c r="P106" s="49"/>
      <c r="Q106" s="20" t="str">
        <f t="shared" si="12"/>
        <v/>
      </c>
      <c r="R106" s="7"/>
      <c r="S106" s="15"/>
    </row>
    <row r="107" spans="2:19" outlineLevel="1" x14ac:dyDescent="0.35">
      <c r="B107" s="7"/>
      <c r="C107" s="1506" t="s">
        <v>70</v>
      </c>
      <c r="D107" s="1509"/>
      <c r="E107" s="1510"/>
      <c r="F107" s="49"/>
      <c r="G107" s="49"/>
      <c r="H107" s="49"/>
      <c r="I107" s="49"/>
      <c r="J107" s="49"/>
      <c r="K107" s="49"/>
      <c r="L107" s="49"/>
      <c r="M107" s="49"/>
      <c r="N107" s="49"/>
      <c r="O107" s="49"/>
      <c r="P107" s="49"/>
      <c r="Q107" s="20" t="str">
        <f t="shared" si="12"/>
        <v/>
      </c>
      <c r="R107" s="7"/>
      <c r="S107" s="15"/>
    </row>
    <row r="108" spans="2:19" outlineLevel="1" x14ac:dyDescent="0.35">
      <c r="B108" s="7"/>
      <c r="C108" s="1506" t="s">
        <v>69</v>
      </c>
      <c r="D108" s="1509"/>
      <c r="E108" s="1510"/>
      <c r="F108" s="45"/>
      <c r="G108" s="45"/>
      <c r="H108" s="45"/>
      <c r="I108" s="45"/>
      <c r="J108" s="45"/>
      <c r="K108" s="45"/>
      <c r="L108" s="45"/>
      <c r="M108" s="45"/>
      <c r="N108" s="45"/>
      <c r="O108" s="45"/>
      <c r="P108" s="45"/>
      <c r="Q108" s="20" t="str">
        <f t="shared" si="12"/>
        <v/>
      </c>
      <c r="R108" s="7"/>
    </row>
    <row r="109" spans="2:19" ht="15" outlineLevel="1" thickBot="1" x14ac:dyDescent="0.4">
      <c r="B109" s="7"/>
      <c r="C109" s="1506" t="s">
        <v>68</v>
      </c>
      <c r="D109" s="1509"/>
      <c r="E109" s="1510"/>
      <c r="F109" s="882"/>
      <c r="G109" s="882"/>
      <c r="H109" s="882"/>
      <c r="I109" s="882"/>
      <c r="J109" s="882"/>
      <c r="K109" s="882"/>
      <c r="L109" s="882"/>
      <c r="M109" s="882"/>
      <c r="N109" s="882"/>
      <c r="O109" s="882"/>
      <c r="P109" s="882"/>
      <c r="Q109" s="20" t="str">
        <f t="shared" si="12"/>
        <v/>
      </c>
      <c r="R109" s="7"/>
    </row>
    <row r="110" spans="2:19" outlineLevel="1" x14ac:dyDescent="0.35">
      <c r="B110" s="7"/>
      <c r="C110" s="1506" t="s">
        <v>67</v>
      </c>
      <c r="D110" s="1509"/>
      <c r="E110" s="1510"/>
      <c r="F110" s="884"/>
      <c r="G110" s="884"/>
      <c r="H110" s="884"/>
      <c r="I110" s="884"/>
      <c r="J110" s="884"/>
      <c r="K110" s="884"/>
      <c r="L110" s="884"/>
      <c r="M110" s="884"/>
      <c r="N110" s="884"/>
      <c r="O110" s="884"/>
      <c r="P110" s="884"/>
      <c r="Q110" s="20" t="str">
        <f t="shared" si="12"/>
        <v/>
      </c>
      <c r="R110" s="7"/>
    </row>
    <row r="111" spans="2:19" outlineLevel="1" x14ac:dyDescent="0.35">
      <c r="B111" s="7"/>
      <c r="C111" s="1506" t="s">
        <v>66</v>
      </c>
      <c r="D111" s="1509"/>
      <c r="E111" s="1510"/>
      <c r="F111" s="49"/>
      <c r="G111" s="49"/>
      <c r="H111" s="49"/>
      <c r="I111" s="49"/>
      <c r="J111" s="49"/>
      <c r="K111" s="49"/>
      <c r="L111" s="49"/>
      <c r="M111" s="49"/>
      <c r="N111" s="49"/>
      <c r="O111" s="49"/>
      <c r="P111" s="49"/>
      <c r="Q111" s="20" t="str">
        <f t="shared" si="12"/>
        <v/>
      </c>
      <c r="R111" s="7"/>
    </row>
    <row r="112" spans="2:19" outlineLevel="1" x14ac:dyDescent="0.35">
      <c r="B112" s="7"/>
      <c r="C112" s="1506" t="s">
        <v>273</v>
      </c>
      <c r="D112" s="1507"/>
      <c r="E112" s="1508"/>
      <c r="F112" s="49"/>
      <c r="G112" s="49"/>
      <c r="H112" s="49"/>
      <c r="I112" s="49"/>
      <c r="J112" s="49"/>
      <c r="K112" s="49"/>
      <c r="L112" s="49"/>
      <c r="M112" s="49"/>
      <c r="N112" s="49"/>
      <c r="O112" s="49"/>
      <c r="P112" s="49"/>
      <c r="Q112" s="20" t="str">
        <f t="shared" si="12"/>
        <v/>
      </c>
      <c r="R112" s="7"/>
    </row>
    <row r="113" spans="2:27" outlineLevel="1" x14ac:dyDescent="0.35">
      <c r="B113" s="7"/>
      <c r="C113" s="1506" t="s">
        <v>65</v>
      </c>
      <c r="D113" s="1507"/>
      <c r="E113" s="1508"/>
      <c r="F113" s="45"/>
      <c r="G113" s="45"/>
      <c r="H113" s="45"/>
      <c r="I113" s="45"/>
      <c r="J113" s="45"/>
      <c r="K113" s="45"/>
      <c r="L113" s="45"/>
      <c r="M113" s="45"/>
      <c r="N113" s="45"/>
      <c r="O113" s="45"/>
      <c r="P113" s="45"/>
      <c r="Q113" s="20" t="str">
        <f t="shared" si="12"/>
        <v/>
      </c>
      <c r="R113" s="7"/>
    </row>
    <row r="114" spans="2:27" ht="15" outlineLevel="1" thickBot="1" x14ac:dyDescent="0.4">
      <c r="B114" s="7"/>
      <c r="C114" s="1506" t="s">
        <v>64</v>
      </c>
      <c r="D114" s="1507"/>
      <c r="E114" s="1508"/>
      <c r="F114" s="882"/>
      <c r="G114" s="882"/>
      <c r="H114" s="882"/>
      <c r="I114" s="882"/>
      <c r="J114" s="882"/>
      <c r="K114" s="882"/>
      <c r="L114" s="882"/>
      <c r="M114" s="882"/>
      <c r="N114" s="882"/>
      <c r="O114" s="882"/>
      <c r="P114" s="882"/>
      <c r="Q114" s="20" t="str">
        <f t="shared" si="12"/>
        <v/>
      </c>
      <c r="R114" s="7"/>
    </row>
    <row r="115" spans="2:27" outlineLevel="1" x14ac:dyDescent="0.35">
      <c r="B115" s="7"/>
      <c r="C115" s="1506" t="s">
        <v>63</v>
      </c>
      <c r="D115" s="1507"/>
      <c r="E115" s="1508"/>
      <c r="F115" s="884"/>
      <c r="G115" s="884"/>
      <c r="H115" s="884"/>
      <c r="I115" s="884"/>
      <c r="J115" s="884"/>
      <c r="K115" s="884"/>
      <c r="L115" s="884"/>
      <c r="M115" s="884"/>
      <c r="N115" s="884"/>
      <c r="O115" s="884"/>
      <c r="P115" s="884"/>
      <c r="Q115" s="26" t="str">
        <f t="shared" si="12"/>
        <v/>
      </c>
      <c r="R115" s="7"/>
    </row>
    <row r="116" spans="2:27" ht="16" thickBot="1" x14ac:dyDescent="0.4">
      <c r="B116" s="7"/>
      <c r="C116" s="1499" t="str">
        <f>"&lt; Q4 "&amp;IF(Q101=0,"(No Inspections)", "")</f>
        <v>&lt; Q4 (No Inspections)</v>
      </c>
      <c r="D116" s="1500"/>
      <c r="E116" s="881"/>
      <c r="F116" s="881"/>
      <c r="G116" s="881"/>
      <c r="H116" s="881"/>
      <c r="I116" s="881"/>
      <c r="J116" s="881"/>
      <c r="K116" s="881"/>
      <c r="L116" s="881"/>
      <c r="M116" s="881"/>
      <c r="N116" s="881"/>
      <c r="O116" s="881"/>
      <c r="P116" s="881"/>
      <c r="Q116" s="831"/>
      <c r="R116" s="7"/>
    </row>
    <row r="117" spans="2:27" ht="12" customHeight="1" x14ac:dyDescent="0.35">
      <c r="B117" s="7"/>
      <c r="C117" s="932" t="s">
        <v>496</v>
      </c>
      <c r="D117" s="7"/>
      <c r="E117" s="7"/>
      <c r="F117" s="7"/>
      <c r="G117" s="7"/>
      <c r="H117" s="7"/>
      <c r="I117" s="7"/>
      <c r="J117" s="7"/>
      <c r="K117" s="7"/>
      <c r="L117" s="7"/>
      <c r="M117" s="7"/>
      <c r="N117" s="7"/>
      <c r="O117" s="7"/>
      <c r="P117" s="7"/>
      <c r="Q117" s="7"/>
      <c r="R117" s="7"/>
    </row>
    <row r="118" spans="2:27" ht="47" hidden="1" thickBot="1" x14ac:dyDescent="0.4">
      <c r="B118" s="1501" t="s">
        <v>475</v>
      </c>
      <c r="C118" s="898" t="s">
        <v>328</v>
      </c>
      <c r="D118" s="898" t="s">
        <v>136</v>
      </c>
      <c r="E118" s="899" t="s">
        <v>299</v>
      </c>
      <c r="F118" s="900" t="s">
        <v>332</v>
      </c>
      <c r="G118" s="900" t="s">
        <v>300</v>
      </c>
      <c r="H118" s="901" t="s">
        <v>301</v>
      </c>
      <c r="I118" s="900" t="s">
        <v>302</v>
      </c>
      <c r="J118" s="900" t="s">
        <v>303</v>
      </c>
      <c r="K118" s="900" t="s">
        <v>304</v>
      </c>
      <c r="L118" s="900" t="s">
        <v>498</v>
      </c>
      <c r="M118" s="902" t="s">
        <v>305</v>
      </c>
      <c r="N118" s="901" t="s">
        <v>306</v>
      </c>
      <c r="O118" s="900" t="s">
        <v>307</v>
      </c>
      <c r="P118" s="900" t="s">
        <v>308</v>
      </c>
      <c r="Q118" s="900" t="s">
        <v>309</v>
      </c>
      <c r="R118" s="900" t="s">
        <v>310</v>
      </c>
      <c r="S118" s="902" t="s">
        <v>311</v>
      </c>
      <c r="T118" s="902" t="s">
        <v>312</v>
      </c>
      <c r="U118" s="902" t="s">
        <v>313</v>
      </c>
      <c r="V118" s="902" t="s">
        <v>319</v>
      </c>
      <c r="W118" s="902" t="s">
        <v>320</v>
      </c>
      <c r="X118" s="903" t="s">
        <v>314</v>
      </c>
      <c r="Y118" s="904" t="s">
        <v>330</v>
      </c>
      <c r="Z118" s="904" t="s">
        <v>331</v>
      </c>
      <c r="AA118" s="904" t="s">
        <v>495</v>
      </c>
    </row>
    <row r="119" spans="2:27" s="794" customFormat="1" ht="15.75" hidden="1" customHeight="1" thickTop="1" x14ac:dyDescent="0.35">
      <c r="B119" s="1502"/>
      <c r="C119" s="1" t="str">
        <f t="shared" ref="C119:C129" si="13">IF($O$3="","",IF($O$3="Work Plan Accomplishments", "WPA", IF($O$3="Total Program Accomplishments","TPA","")))</f>
        <v/>
      </c>
      <c r="D119" s="1" t="str">
        <f>$E$3</f>
        <v/>
      </c>
      <c r="E119" s="905" t="s">
        <v>343</v>
      </c>
      <c r="F119" s="906">
        <f>F7</f>
        <v>0</v>
      </c>
      <c r="G119" s="906">
        <f>F8</f>
        <v>0</v>
      </c>
      <c r="H119" s="907">
        <f t="shared" ref="H119:H129" si="14">SUM(I119:J119)</f>
        <v>0</v>
      </c>
      <c r="I119" s="906">
        <f>F12</f>
        <v>0</v>
      </c>
      <c r="J119" s="906">
        <f>G13</f>
        <v>0</v>
      </c>
      <c r="K119" s="908">
        <f>F10</f>
        <v>0</v>
      </c>
      <c r="L119" s="908">
        <f>F11</f>
        <v>0</v>
      </c>
      <c r="M119" s="909">
        <f t="shared" ref="M119:M129" si="15">SUM(N119:W119)</f>
        <v>0</v>
      </c>
      <c r="N119" s="910">
        <f>F18</f>
        <v>0</v>
      </c>
      <c r="O119" s="906">
        <f>F19</f>
        <v>0</v>
      </c>
      <c r="P119" s="906">
        <f>F20</f>
        <v>0</v>
      </c>
      <c r="Q119" s="906">
        <f>F21</f>
        <v>0</v>
      </c>
      <c r="R119" s="906">
        <f>F22</f>
        <v>0</v>
      </c>
      <c r="S119" s="906">
        <f>F23</f>
        <v>0</v>
      </c>
      <c r="T119" s="906">
        <f>F24</f>
        <v>0</v>
      </c>
      <c r="U119" s="906">
        <f>F25</f>
        <v>0</v>
      </c>
      <c r="V119" s="906">
        <f>F26</f>
        <v>0</v>
      </c>
      <c r="W119" s="906">
        <f>F27</f>
        <v>0</v>
      </c>
      <c r="X119" s="911">
        <f>F28</f>
        <v>0</v>
      </c>
      <c r="Y119" s="912" t="str">
        <f t="shared" ref="Y119:Y129" si="16">$I$3</f>
        <v/>
      </c>
      <c r="Z119" s="912" t="str">
        <f t="shared" ref="Z119:Z129" si="17">$J$3</f>
        <v/>
      </c>
      <c r="AA119" s="913">
        <f>Exp5700Main[[#This Row],[TotInsp]]-Exp5700Main[[#This Row],[ProjInsp]]</f>
        <v>0</v>
      </c>
    </row>
    <row r="120" spans="2:27" s="794" customFormat="1" hidden="1" x14ac:dyDescent="0.35">
      <c r="B120" s="1502"/>
      <c r="C120" s="1" t="str">
        <f t="shared" si="13"/>
        <v/>
      </c>
      <c r="D120" s="1" t="str">
        <f t="shared" ref="D120:D129" si="18">$E$3</f>
        <v/>
      </c>
      <c r="E120" s="914" t="s">
        <v>344</v>
      </c>
      <c r="F120" s="915">
        <f>G7</f>
        <v>0</v>
      </c>
      <c r="G120" s="915">
        <f>G8</f>
        <v>0</v>
      </c>
      <c r="H120" s="916">
        <f t="shared" si="14"/>
        <v>0</v>
      </c>
      <c r="I120" s="915">
        <f>G12</f>
        <v>0</v>
      </c>
      <c r="J120" s="915">
        <f>H13</f>
        <v>0</v>
      </c>
      <c r="K120" s="917">
        <f>G10</f>
        <v>0</v>
      </c>
      <c r="L120" s="917">
        <f>G11</f>
        <v>0</v>
      </c>
      <c r="M120" s="918">
        <f t="shared" si="15"/>
        <v>0</v>
      </c>
      <c r="N120" s="919">
        <f>G18</f>
        <v>0</v>
      </c>
      <c r="O120" s="915">
        <f>G19</f>
        <v>0</v>
      </c>
      <c r="P120" s="915">
        <f>G20</f>
        <v>0</v>
      </c>
      <c r="Q120" s="915">
        <f>G21</f>
        <v>0</v>
      </c>
      <c r="R120" s="915">
        <f>G22</f>
        <v>0</v>
      </c>
      <c r="S120" s="915">
        <f>G23</f>
        <v>0</v>
      </c>
      <c r="T120" s="915">
        <f>G24</f>
        <v>0</v>
      </c>
      <c r="U120" s="915">
        <f>G25</f>
        <v>0</v>
      </c>
      <c r="V120" s="915">
        <f>G26</f>
        <v>0</v>
      </c>
      <c r="W120" s="915">
        <f>G27</f>
        <v>0</v>
      </c>
      <c r="X120" s="920">
        <f>G28</f>
        <v>0</v>
      </c>
      <c r="Y120" s="912" t="str">
        <f t="shared" si="16"/>
        <v/>
      </c>
      <c r="Z120" s="912" t="str">
        <f t="shared" si="17"/>
        <v/>
      </c>
      <c r="AA120" s="913">
        <f>Exp5700Main[[#This Row],[TotInsp]]-Exp5700Main[[#This Row],[ProjInsp]]</f>
        <v>0</v>
      </c>
    </row>
    <row r="121" spans="2:27" s="794" customFormat="1" hidden="1" x14ac:dyDescent="0.35">
      <c r="B121" s="1502"/>
      <c r="C121" s="1" t="str">
        <f t="shared" si="13"/>
        <v/>
      </c>
      <c r="D121" s="1" t="str">
        <f t="shared" si="18"/>
        <v/>
      </c>
      <c r="E121" s="905" t="s">
        <v>345</v>
      </c>
      <c r="F121" s="906">
        <f>H7</f>
        <v>0</v>
      </c>
      <c r="G121" s="906">
        <f>H8</f>
        <v>0</v>
      </c>
      <c r="H121" s="907">
        <f t="shared" si="14"/>
        <v>0</v>
      </c>
      <c r="I121" s="906">
        <f>H12</f>
        <v>0</v>
      </c>
      <c r="J121" s="906">
        <f>I13</f>
        <v>0</v>
      </c>
      <c r="K121" s="908">
        <f>H10</f>
        <v>0</v>
      </c>
      <c r="L121" s="908">
        <f>H11</f>
        <v>0</v>
      </c>
      <c r="M121" s="909">
        <f t="shared" si="15"/>
        <v>0</v>
      </c>
      <c r="N121" s="910">
        <f>H18</f>
        <v>0</v>
      </c>
      <c r="O121" s="906">
        <f>H19</f>
        <v>0</v>
      </c>
      <c r="P121" s="906">
        <f>H20</f>
        <v>0</v>
      </c>
      <c r="Q121" s="906">
        <f>H21</f>
        <v>0</v>
      </c>
      <c r="R121" s="906">
        <f>H22</f>
        <v>0</v>
      </c>
      <c r="S121" s="906">
        <f>H23</f>
        <v>0</v>
      </c>
      <c r="T121" s="906">
        <f>H24</f>
        <v>0</v>
      </c>
      <c r="U121" s="906">
        <f>H25</f>
        <v>0</v>
      </c>
      <c r="V121" s="906">
        <f>H26</f>
        <v>0</v>
      </c>
      <c r="W121" s="906">
        <f>H27</f>
        <v>0</v>
      </c>
      <c r="X121" s="911">
        <f>H28</f>
        <v>0</v>
      </c>
      <c r="Y121" s="912" t="str">
        <f t="shared" si="16"/>
        <v/>
      </c>
      <c r="Z121" s="912" t="str">
        <f t="shared" si="17"/>
        <v/>
      </c>
      <c r="AA121" s="913">
        <f>Exp5700Main[[#This Row],[TotInsp]]-Exp5700Main[[#This Row],[ProjInsp]]</f>
        <v>0</v>
      </c>
    </row>
    <row r="122" spans="2:27" s="794" customFormat="1" hidden="1" x14ac:dyDescent="0.35">
      <c r="B122" s="1502"/>
      <c r="C122" s="1" t="str">
        <f t="shared" si="13"/>
        <v/>
      </c>
      <c r="D122" s="1" t="str">
        <f t="shared" si="18"/>
        <v/>
      </c>
      <c r="E122" s="914" t="s">
        <v>346</v>
      </c>
      <c r="F122" s="915">
        <f>I7</f>
        <v>0</v>
      </c>
      <c r="G122" s="915">
        <f>I8</f>
        <v>0</v>
      </c>
      <c r="H122" s="916">
        <f t="shared" si="14"/>
        <v>0</v>
      </c>
      <c r="I122" s="915">
        <f>I12</f>
        <v>0</v>
      </c>
      <c r="J122" s="915">
        <f>J13</f>
        <v>0</v>
      </c>
      <c r="K122" s="917">
        <f>I10</f>
        <v>0</v>
      </c>
      <c r="L122" s="917">
        <f>I11</f>
        <v>0</v>
      </c>
      <c r="M122" s="918">
        <f t="shared" si="15"/>
        <v>0</v>
      </c>
      <c r="N122" s="919">
        <f>I18</f>
        <v>0</v>
      </c>
      <c r="O122" s="915">
        <f>I19</f>
        <v>0</v>
      </c>
      <c r="P122" s="915">
        <f>I20</f>
        <v>0</v>
      </c>
      <c r="Q122" s="915">
        <f>I21</f>
        <v>0</v>
      </c>
      <c r="R122" s="915">
        <f>I22</f>
        <v>0</v>
      </c>
      <c r="S122" s="915">
        <f>I23</f>
        <v>0</v>
      </c>
      <c r="T122" s="915">
        <f>I24</f>
        <v>0</v>
      </c>
      <c r="U122" s="915">
        <f>I25</f>
        <v>0</v>
      </c>
      <c r="V122" s="915">
        <f>I26</f>
        <v>0</v>
      </c>
      <c r="W122" s="915">
        <f>I27</f>
        <v>0</v>
      </c>
      <c r="X122" s="920">
        <f>I28</f>
        <v>0</v>
      </c>
      <c r="Y122" s="912" t="str">
        <f t="shared" si="16"/>
        <v/>
      </c>
      <c r="Z122" s="912" t="str">
        <f t="shared" si="17"/>
        <v/>
      </c>
      <c r="AA122" s="913">
        <f>Exp5700Main[[#This Row],[TotInsp]]-Exp5700Main[[#This Row],[ProjInsp]]</f>
        <v>0</v>
      </c>
    </row>
    <row r="123" spans="2:27" s="794" customFormat="1" hidden="1" x14ac:dyDescent="0.35">
      <c r="B123" s="1502"/>
      <c r="C123" s="1" t="str">
        <f t="shared" si="13"/>
        <v/>
      </c>
      <c r="D123" s="1" t="str">
        <f t="shared" si="18"/>
        <v/>
      </c>
      <c r="E123" s="905" t="s">
        <v>87</v>
      </c>
      <c r="F123" s="906">
        <f>J7</f>
        <v>0</v>
      </c>
      <c r="G123" s="906">
        <f>J8</f>
        <v>0</v>
      </c>
      <c r="H123" s="907">
        <f t="shared" si="14"/>
        <v>0</v>
      </c>
      <c r="I123" s="906">
        <f>J12</f>
        <v>0</v>
      </c>
      <c r="J123" s="906">
        <f>J13</f>
        <v>0</v>
      </c>
      <c r="K123" s="921">
        <f>J10</f>
        <v>0</v>
      </c>
      <c r="L123" s="921">
        <f>J11</f>
        <v>0</v>
      </c>
      <c r="M123" s="909">
        <f t="shared" si="15"/>
        <v>0</v>
      </c>
      <c r="N123" s="910">
        <f>J18</f>
        <v>0</v>
      </c>
      <c r="O123" s="906">
        <f>J19</f>
        <v>0</v>
      </c>
      <c r="P123" s="906">
        <f>J20</f>
        <v>0</v>
      </c>
      <c r="Q123" s="906">
        <f>J21</f>
        <v>0</v>
      </c>
      <c r="R123" s="906">
        <f>J22</f>
        <v>0</v>
      </c>
      <c r="S123" s="906">
        <f>J23</f>
        <v>0</v>
      </c>
      <c r="T123" s="906">
        <f>J24</f>
        <v>0</v>
      </c>
      <c r="U123" s="906">
        <f>J25</f>
        <v>0</v>
      </c>
      <c r="V123" s="906">
        <f>J26</f>
        <v>0</v>
      </c>
      <c r="W123" s="906">
        <f>J27</f>
        <v>0</v>
      </c>
      <c r="X123" s="911">
        <f>J28</f>
        <v>0</v>
      </c>
      <c r="Y123" s="912" t="str">
        <f t="shared" si="16"/>
        <v/>
      </c>
      <c r="Z123" s="912" t="str">
        <f t="shared" si="17"/>
        <v/>
      </c>
      <c r="AA123" s="913">
        <f>Exp5700Main[[#This Row],[TotInsp]]-Exp5700Main[[#This Row],[ProjInsp]]</f>
        <v>0</v>
      </c>
    </row>
    <row r="124" spans="2:27" s="794" customFormat="1" hidden="1" x14ac:dyDescent="0.35">
      <c r="B124" s="1502"/>
      <c r="C124" s="1" t="str">
        <f t="shared" si="13"/>
        <v/>
      </c>
      <c r="D124" s="1" t="str">
        <f t="shared" si="18"/>
        <v/>
      </c>
      <c r="E124" s="914" t="s">
        <v>86</v>
      </c>
      <c r="F124" s="915">
        <f>K7</f>
        <v>0</v>
      </c>
      <c r="G124" s="915">
        <f>K8</f>
        <v>0</v>
      </c>
      <c r="H124" s="916">
        <f t="shared" si="14"/>
        <v>0</v>
      </c>
      <c r="I124" s="915">
        <f>K12</f>
        <v>0</v>
      </c>
      <c r="J124" s="915">
        <f>K13</f>
        <v>0</v>
      </c>
      <c r="K124" s="922">
        <f>K10</f>
        <v>0</v>
      </c>
      <c r="L124" s="922">
        <f>K11</f>
        <v>0</v>
      </c>
      <c r="M124" s="918">
        <f t="shared" si="15"/>
        <v>0</v>
      </c>
      <c r="N124" s="919">
        <f>K18</f>
        <v>0</v>
      </c>
      <c r="O124" s="915">
        <f>K19</f>
        <v>0</v>
      </c>
      <c r="P124" s="915">
        <f>K20</f>
        <v>0</v>
      </c>
      <c r="Q124" s="915">
        <f>K21</f>
        <v>0</v>
      </c>
      <c r="R124" s="915">
        <f>K22</f>
        <v>0</v>
      </c>
      <c r="S124" s="915">
        <f>K23</f>
        <v>0</v>
      </c>
      <c r="T124" s="915">
        <f>K24</f>
        <v>0</v>
      </c>
      <c r="U124" s="915">
        <f>K25</f>
        <v>0</v>
      </c>
      <c r="V124" s="915">
        <f>K26</f>
        <v>0</v>
      </c>
      <c r="W124" s="915">
        <f>K27</f>
        <v>0</v>
      </c>
      <c r="X124" s="920">
        <f>K28</f>
        <v>0</v>
      </c>
      <c r="Y124" s="912" t="str">
        <f t="shared" si="16"/>
        <v/>
      </c>
      <c r="Z124" s="912" t="str">
        <f t="shared" si="17"/>
        <v/>
      </c>
      <c r="AA124" s="913">
        <f>Exp5700Main[[#This Row],[TotInsp]]-Exp5700Main[[#This Row],[ProjInsp]]</f>
        <v>0</v>
      </c>
    </row>
    <row r="125" spans="2:27" s="794" customFormat="1" hidden="1" x14ac:dyDescent="0.35">
      <c r="B125" s="1502"/>
      <c r="C125" s="1" t="str">
        <f t="shared" si="13"/>
        <v/>
      </c>
      <c r="D125" s="1" t="str">
        <f t="shared" si="18"/>
        <v/>
      </c>
      <c r="E125" s="905" t="s">
        <v>347</v>
      </c>
      <c r="F125" s="906">
        <f>L7</f>
        <v>0</v>
      </c>
      <c r="G125" s="906">
        <f>L8</f>
        <v>0</v>
      </c>
      <c r="H125" s="907">
        <f t="shared" si="14"/>
        <v>0</v>
      </c>
      <c r="I125" s="906">
        <f>L12</f>
        <v>0</v>
      </c>
      <c r="J125" s="906">
        <f>L13</f>
        <v>0</v>
      </c>
      <c r="K125" s="921">
        <f>L10</f>
        <v>0</v>
      </c>
      <c r="L125" s="921">
        <f>L11</f>
        <v>0</v>
      </c>
      <c r="M125" s="909">
        <f t="shared" si="15"/>
        <v>0</v>
      </c>
      <c r="N125" s="910">
        <f>L18</f>
        <v>0</v>
      </c>
      <c r="O125" s="906">
        <f>L19</f>
        <v>0</v>
      </c>
      <c r="P125" s="906">
        <f>L20</f>
        <v>0</v>
      </c>
      <c r="Q125" s="906">
        <f>L21</f>
        <v>0</v>
      </c>
      <c r="R125" s="906">
        <f>L22</f>
        <v>0</v>
      </c>
      <c r="S125" s="906">
        <f>L23</f>
        <v>0</v>
      </c>
      <c r="T125" s="906">
        <f>L24</f>
        <v>0</v>
      </c>
      <c r="U125" s="906">
        <f>L25</f>
        <v>0</v>
      </c>
      <c r="V125" s="906">
        <f>L26</f>
        <v>0</v>
      </c>
      <c r="W125" s="906">
        <f>L27</f>
        <v>0</v>
      </c>
      <c r="X125" s="911">
        <f>L28</f>
        <v>0</v>
      </c>
      <c r="Y125" s="912" t="str">
        <f t="shared" si="16"/>
        <v/>
      </c>
      <c r="Z125" s="912" t="str">
        <f t="shared" si="17"/>
        <v/>
      </c>
      <c r="AA125" s="913">
        <f>Exp5700Main[[#This Row],[TotInsp]]-Exp5700Main[[#This Row],[ProjInsp]]</f>
        <v>0</v>
      </c>
    </row>
    <row r="126" spans="2:27" s="794" customFormat="1" hidden="1" x14ac:dyDescent="0.35">
      <c r="B126" s="1502"/>
      <c r="C126" s="1" t="str">
        <f t="shared" si="13"/>
        <v/>
      </c>
      <c r="D126" s="1" t="str">
        <f t="shared" si="18"/>
        <v/>
      </c>
      <c r="E126" s="914" t="s">
        <v>315</v>
      </c>
      <c r="F126" s="915">
        <f>M7</f>
        <v>0</v>
      </c>
      <c r="G126" s="915">
        <f>M8</f>
        <v>0</v>
      </c>
      <c r="H126" s="916">
        <f t="shared" si="14"/>
        <v>0</v>
      </c>
      <c r="I126" s="915">
        <f>M12</f>
        <v>0</v>
      </c>
      <c r="J126" s="915">
        <f>M13</f>
        <v>0</v>
      </c>
      <c r="K126" s="922">
        <f>M10</f>
        <v>0</v>
      </c>
      <c r="L126" s="922">
        <f>M11</f>
        <v>0</v>
      </c>
      <c r="M126" s="918">
        <f t="shared" si="15"/>
        <v>0</v>
      </c>
      <c r="N126" s="919">
        <f>M18</f>
        <v>0</v>
      </c>
      <c r="O126" s="915">
        <f>M19</f>
        <v>0</v>
      </c>
      <c r="P126" s="915">
        <f>M20</f>
        <v>0</v>
      </c>
      <c r="Q126" s="915">
        <f>M21</f>
        <v>0</v>
      </c>
      <c r="R126" s="915">
        <f>M22</f>
        <v>0</v>
      </c>
      <c r="S126" s="915">
        <f>M23</f>
        <v>0</v>
      </c>
      <c r="T126" s="915">
        <f>M24</f>
        <v>0</v>
      </c>
      <c r="U126" s="915">
        <f>M25</f>
        <v>0</v>
      </c>
      <c r="V126" s="915">
        <f>M26</f>
        <v>0</v>
      </c>
      <c r="W126" s="915">
        <f>M27</f>
        <v>0</v>
      </c>
      <c r="X126" s="920">
        <f>M28</f>
        <v>0</v>
      </c>
      <c r="Y126" s="912" t="str">
        <f t="shared" si="16"/>
        <v/>
      </c>
      <c r="Z126" s="912" t="str">
        <f t="shared" si="17"/>
        <v/>
      </c>
      <c r="AA126" s="913">
        <f>Exp5700Main[[#This Row],[TotInsp]]-Exp5700Main[[#This Row],[ProjInsp]]</f>
        <v>0</v>
      </c>
    </row>
    <row r="127" spans="2:27" s="794" customFormat="1" hidden="1" x14ac:dyDescent="0.35">
      <c r="B127" s="1502"/>
      <c r="C127" s="1" t="str">
        <f t="shared" si="13"/>
        <v/>
      </c>
      <c r="D127" s="1" t="str">
        <f t="shared" si="18"/>
        <v/>
      </c>
      <c r="E127" s="905" t="s">
        <v>316</v>
      </c>
      <c r="F127" s="906">
        <f>N7</f>
        <v>0</v>
      </c>
      <c r="G127" s="906">
        <f>N8</f>
        <v>0</v>
      </c>
      <c r="H127" s="907">
        <f t="shared" si="14"/>
        <v>0</v>
      </c>
      <c r="I127" s="906">
        <f>N12</f>
        <v>0</v>
      </c>
      <c r="J127" s="906">
        <f>N13</f>
        <v>0</v>
      </c>
      <c r="K127" s="921">
        <f>N10</f>
        <v>0</v>
      </c>
      <c r="L127" s="921">
        <f>N11</f>
        <v>0</v>
      </c>
      <c r="M127" s="909">
        <f t="shared" si="15"/>
        <v>0</v>
      </c>
      <c r="N127" s="910">
        <f>N18</f>
        <v>0</v>
      </c>
      <c r="O127" s="906">
        <f>N19</f>
        <v>0</v>
      </c>
      <c r="P127" s="906">
        <f>N20</f>
        <v>0</v>
      </c>
      <c r="Q127" s="906">
        <f>N21</f>
        <v>0</v>
      </c>
      <c r="R127" s="906">
        <f>N22</f>
        <v>0</v>
      </c>
      <c r="S127" s="906">
        <f>N23</f>
        <v>0</v>
      </c>
      <c r="T127" s="906">
        <f>N24</f>
        <v>0</v>
      </c>
      <c r="U127" s="906">
        <f>N25</f>
        <v>0</v>
      </c>
      <c r="V127" s="906">
        <f>N26</f>
        <v>0</v>
      </c>
      <c r="W127" s="906">
        <f>N27</f>
        <v>0</v>
      </c>
      <c r="X127" s="911">
        <f>N28</f>
        <v>0</v>
      </c>
      <c r="Y127" s="912" t="str">
        <f t="shared" si="16"/>
        <v/>
      </c>
      <c r="Z127" s="912" t="str">
        <f t="shared" si="17"/>
        <v/>
      </c>
      <c r="AA127" s="913">
        <f>Exp5700Main[[#This Row],[TotInsp]]-Exp5700Main[[#This Row],[ProjInsp]]</f>
        <v>0</v>
      </c>
    </row>
    <row r="128" spans="2:27" s="794" customFormat="1" hidden="1" x14ac:dyDescent="0.35">
      <c r="B128" s="1502"/>
      <c r="C128" s="1" t="str">
        <f t="shared" si="13"/>
        <v/>
      </c>
      <c r="D128" s="1" t="str">
        <f t="shared" si="18"/>
        <v/>
      </c>
      <c r="E128" s="914" t="s">
        <v>317</v>
      </c>
      <c r="F128" s="915">
        <f>O7</f>
        <v>0</v>
      </c>
      <c r="G128" s="915">
        <f>O8</f>
        <v>0</v>
      </c>
      <c r="H128" s="916">
        <f t="shared" si="14"/>
        <v>0</v>
      </c>
      <c r="I128" s="915">
        <f>O12</f>
        <v>0</v>
      </c>
      <c r="J128" s="915">
        <f>O13</f>
        <v>0</v>
      </c>
      <c r="K128" s="922">
        <f>O10</f>
        <v>0</v>
      </c>
      <c r="L128" s="922">
        <f>O11</f>
        <v>0</v>
      </c>
      <c r="M128" s="918">
        <f t="shared" si="15"/>
        <v>0</v>
      </c>
      <c r="N128" s="919">
        <f>O18</f>
        <v>0</v>
      </c>
      <c r="O128" s="915">
        <f>O19</f>
        <v>0</v>
      </c>
      <c r="P128" s="915">
        <f>O20</f>
        <v>0</v>
      </c>
      <c r="Q128" s="915">
        <f>O21</f>
        <v>0</v>
      </c>
      <c r="R128" s="915">
        <f>O22</f>
        <v>0</v>
      </c>
      <c r="S128" s="915">
        <f>O23</f>
        <v>0</v>
      </c>
      <c r="T128" s="915">
        <f>O24</f>
        <v>0</v>
      </c>
      <c r="U128" s="915">
        <f>O25</f>
        <v>0</v>
      </c>
      <c r="V128" s="915">
        <f>O26</f>
        <v>0</v>
      </c>
      <c r="W128" s="915">
        <f>O27</f>
        <v>0</v>
      </c>
      <c r="X128" s="920">
        <f>O28</f>
        <v>0</v>
      </c>
      <c r="Y128" s="912" t="str">
        <f t="shared" si="16"/>
        <v/>
      </c>
      <c r="Z128" s="912" t="str">
        <f t="shared" si="17"/>
        <v/>
      </c>
      <c r="AA128" s="913">
        <f>Exp5700Main[[#This Row],[TotInsp]]-Exp5700Main[[#This Row],[ProjInsp]]</f>
        <v>0</v>
      </c>
    </row>
    <row r="129" spans="2:27" s="794" customFormat="1" hidden="1" x14ac:dyDescent="0.35">
      <c r="B129" s="1502"/>
      <c r="C129" s="1" t="str">
        <f t="shared" si="13"/>
        <v/>
      </c>
      <c r="D129" s="1" t="str">
        <f t="shared" si="18"/>
        <v/>
      </c>
      <c r="E129" s="923" t="s">
        <v>318</v>
      </c>
      <c r="F129" s="924">
        <f>P7</f>
        <v>0</v>
      </c>
      <c r="G129" s="924">
        <f>P8</f>
        <v>0</v>
      </c>
      <c r="H129" s="925">
        <f t="shared" si="14"/>
        <v>0</v>
      </c>
      <c r="I129" s="924">
        <f>P12</f>
        <v>0</v>
      </c>
      <c r="J129" s="924">
        <f>P13</f>
        <v>0</v>
      </c>
      <c r="K129" s="926">
        <f>P10</f>
        <v>0</v>
      </c>
      <c r="L129" s="926">
        <f>P11</f>
        <v>0</v>
      </c>
      <c r="M129" s="927">
        <f t="shared" si="15"/>
        <v>0</v>
      </c>
      <c r="N129" s="928">
        <f>P18</f>
        <v>0</v>
      </c>
      <c r="O129" s="924">
        <f>P19</f>
        <v>0</v>
      </c>
      <c r="P129" s="924">
        <f>P20</f>
        <v>0</v>
      </c>
      <c r="Q129" s="924">
        <f>P21</f>
        <v>0</v>
      </c>
      <c r="R129" s="924">
        <f>P22</f>
        <v>0</v>
      </c>
      <c r="S129" s="924">
        <f>P23</f>
        <v>0</v>
      </c>
      <c r="T129" s="924">
        <f>P24</f>
        <v>0</v>
      </c>
      <c r="U129" s="924">
        <f>P25</f>
        <v>0</v>
      </c>
      <c r="V129" s="924">
        <f>P26</f>
        <v>0</v>
      </c>
      <c r="W129" s="924">
        <f>P27</f>
        <v>0</v>
      </c>
      <c r="X129" s="929">
        <f>P28</f>
        <v>0</v>
      </c>
      <c r="Y129" s="912" t="str">
        <f t="shared" si="16"/>
        <v/>
      </c>
      <c r="Z129" s="912" t="str">
        <f t="shared" si="17"/>
        <v/>
      </c>
      <c r="AA129" s="913">
        <f>Exp5700Main[[#This Row],[TotInsp]]-Exp5700Main[[#This Row],[ProjInsp]]</f>
        <v>0</v>
      </c>
    </row>
    <row r="130" spans="2:27" s="794" customFormat="1" ht="16.5" customHeight="1" x14ac:dyDescent="0.35">
      <c r="B130" s="930"/>
      <c r="C130" s="932" t="s">
        <v>496</v>
      </c>
      <c r="D130" s="931"/>
      <c r="E130" s="931"/>
      <c r="F130" s="931"/>
      <c r="G130" s="931"/>
      <c r="H130" s="931"/>
      <c r="I130" s="931"/>
      <c r="J130" s="931"/>
      <c r="K130" s="931"/>
      <c r="L130" s="931"/>
      <c r="M130" s="931"/>
      <c r="N130" s="931"/>
      <c r="O130" s="931"/>
      <c r="P130" s="931"/>
      <c r="Q130" s="931"/>
      <c r="R130" s="931"/>
      <c r="S130" s="795"/>
    </row>
  </sheetData>
  <sheetProtection sheet="1" formatRows="0"/>
  <mergeCells count="147">
    <mergeCell ref="C25:E25"/>
    <mergeCell ref="C18:E18"/>
    <mergeCell ref="C17:Q17"/>
    <mergeCell ref="C8:E8"/>
    <mergeCell ref="C10:E10"/>
    <mergeCell ref="C15:E15"/>
    <mergeCell ref="C12:D13"/>
    <mergeCell ref="C22:E22"/>
    <mergeCell ref="C23:E23"/>
    <mergeCell ref="C24:E24"/>
    <mergeCell ref="C31:E31"/>
    <mergeCell ref="C28:E28"/>
    <mergeCell ref="C29:E29"/>
    <mergeCell ref="C27:E27"/>
    <mergeCell ref="C2:Q2"/>
    <mergeCell ref="C3:D3"/>
    <mergeCell ref="C4:E5"/>
    <mergeCell ref="F4:G4"/>
    <mergeCell ref="H4:I4"/>
    <mergeCell ref="L4:L5"/>
    <mergeCell ref="N4:N5"/>
    <mergeCell ref="K3:N3"/>
    <mergeCell ref="J4:J5"/>
    <mergeCell ref="K4:K5"/>
    <mergeCell ref="P4:P5"/>
    <mergeCell ref="O4:O5"/>
    <mergeCell ref="M4:M5"/>
    <mergeCell ref="C6:D6"/>
    <mergeCell ref="C19:E19"/>
    <mergeCell ref="C20:E20"/>
    <mergeCell ref="C21:E21"/>
    <mergeCell ref="C30:E30"/>
    <mergeCell ref="C26:E26"/>
    <mergeCell ref="C16:E16"/>
    <mergeCell ref="M35:M36"/>
    <mergeCell ref="N35:N36"/>
    <mergeCell ref="O35:O36"/>
    <mergeCell ref="P35:P36"/>
    <mergeCell ref="C51:E51"/>
    <mergeCell ref="O34:Q34"/>
    <mergeCell ref="C45:E45"/>
    <mergeCell ref="C37:Q37"/>
    <mergeCell ref="C38:E38"/>
    <mergeCell ref="C42:E42"/>
    <mergeCell ref="C43:E43"/>
    <mergeCell ref="C44:E44"/>
    <mergeCell ref="C40:D41"/>
    <mergeCell ref="Q35:Q36"/>
    <mergeCell ref="L35:L36"/>
    <mergeCell ref="C35:E36"/>
    <mergeCell ref="F35:G35"/>
    <mergeCell ref="H35:I35"/>
    <mergeCell ref="J35:J36"/>
    <mergeCell ref="K35:K36"/>
    <mergeCell ref="O56:O57"/>
    <mergeCell ref="C52:E52"/>
    <mergeCell ref="C46:E46"/>
    <mergeCell ref="C47:E47"/>
    <mergeCell ref="C48:E48"/>
    <mergeCell ref="C49:E49"/>
    <mergeCell ref="C50:E50"/>
    <mergeCell ref="C55:D55"/>
    <mergeCell ref="O55:Q55"/>
    <mergeCell ref="P56:P57"/>
    <mergeCell ref="C53:D53"/>
    <mergeCell ref="C58:Q58"/>
    <mergeCell ref="C56:E57"/>
    <mergeCell ref="F56:G56"/>
    <mergeCell ref="H56:I56"/>
    <mergeCell ref="J56:J57"/>
    <mergeCell ref="K56:K57"/>
    <mergeCell ref="Q56:Q57"/>
    <mergeCell ref="L56:L57"/>
    <mergeCell ref="C79:Q79"/>
    <mergeCell ref="C73:E73"/>
    <mergeCell ref="C59:E59"/>
    <mergeCell ref="C72:E72"/>
    <mergeCell ref="C67:E67"/>
    <mergeCell ref="C68:E68"/>
    <mergeCell ref="C69:E69"/>
    <mergeCell ref="C70:E70"/>
    <mergeCell ref="C71:E71"/>
    <mergeCell ref="C61:D62"/>
    <mergeCell ref="C63:E63"/>
    <mergeCell ref="C64:E64"/>
    <mergeCell ref="C65:E65"/>
    <mergeCell ref="C66:E66"/>
    <mergeCell ref="M56:M57"/>
    <mergeCell ref="N56:N57"/>
    <mergeCell ref="C76:D76"/>
    <mergeCell ref="O76:Q76"/>
    <mergeCell ref="C77:E78"/>
    <mergeCell ref="F77:G77"/>
    <mergeCell ref="H77:I77"/>
    <mergeCell ref="J77:J78"/>
    <mergeCell ref="K77:K78"/>
    <mergeCell ref="L77:L78"/>
    <mergeCell ref="M77:M78"/>
    <mergeCell ref="N77:N78"/>
    <mergeCell ref="O77:O78"/>
    <mergeCell ref="P77:P78"/>
    <mergeCell ref="Q77:Q78"/>
    <mergeCell ref="C86:E86"/>
    <mergeCell ref="C87:E87"/>
    <mergeCell ref="C88:E88"/>
    <mergeCell ref="C89:E89"/>
    <mergeCell ref="C90:E90"/>
    <mergeCell ref="C80:E80"/>
    <mergeCell ref="C82:D83"/>
    <mergeCell ref="C84:E84"/>
    <mergeCell ref="C85:E85"/>
    <mergeCell ref="H98:I98"/>
    <mergeCell ref="J98:J99"/>
    <mergeCell ref="K98:K99"/>
    <mergeCell ref="L98:L99"/>
    <mergeCell ref="M98:M99"/>
    <mergeCell ref="N98:N99"/>
    <mergeCell ref="O98:O99"/>
    <mergeCell ref="C91:E91"/>
    <mergeCell ref="C92:E92"/>
    <mergeCell ref="C93:E93"/>
    <mergeCell ref="C94:E94"/>
    <mergeCell ref="C97:D97"/>
    <mergeCell ref="C74:D74"/>
    <mergeCell ref="C95:D95"/>
    <mergeCell ref="C116:D116"/>
    <mergeCell ref="B118:B129"/>
    <mergeCell ref="O3:Q3"/>
    <mergeCell ref="C112:E112"/>
    <mergeCell ref="C115:E115"/>
    <mergeCell ref="C111:E111"/>
    <mergeCell ref="C113:E113"/>
    <mergeCell ref="C114:E114"/>
    <mergeCell ref="P98:P99"/>
    <mergeCell ref="Q98:Q99"/>
    <mergeCell ref="C108:E108"/>
    <mergeCell ref="C109:E109"/>
    <mergeCell ref="C110:E110"/>
    <mergeCell ref="O97:Q97"/>
    <mergeCell ref="C107:E107"/>
    <mergeCell ref="C101:E101"/>
    <mergeCell ref="C105:E105"/>
    <mergeCell ref="C106:E106"/>
    <mergeCell ref="C103:D104"/>
    <mergeCell ref="C100:Q100"/>
    <mergeCell ref="C98:E99"/>
    <mergeCell ref="F98:G98"/>
  </mergeCells>
  <conditionalFormatting sqref="Q15:Q16">
    <cfRule type="cellIs" dxfId="123" priority="3" operator="greaterThanOrEqual">
      <formula>$Q$7</formula>
    </cfRule>
  </conditionalFormatting>
  <dataValidations count="3">
    <dataValidation type="whole" allowBlank="1" showInputMessage="1" showErrorMessage="1" error="Enter a whole number" sqref="F7:P8" xr:uid="{00000000-0002-0000-0600-000001000000}">
      <formula1>0</formula1>
      <formula2>5000</formula2>
    </dataValidation>
    <dataValidation type="whole" allowBlank="1" showInputMessage="1" showErrorMessage="1" error="Enter a number" sqref="F80:P94 F38:P52 F59:P73 F101:P115" xr:uid="{00000000-0002-0000-0600-000002000000}">
      <formula1>0</formula1>
      <formula2>5000</formula2>
    </dataValidation>
    <dataValidation type="list" allowBlank="1" showInputMessage="1" showErrorMessage="1" sqref="O3:Q3" xr:uid="{1E1EB4BD-DE5B-4F4C-ACC1-C89E0897402A}">
      <formula1>"Work Plan Accomplishments, Total Program Accomplishments, Choose Reporting Method"</formula1>
    </dataValidation>
  </dataValidations>
  <hyperlinks>
    <hyperlink ref="Q1" location="Start!A1" display="Back" xr:uid="{00000000-0004-0000-0600-000000000000}"/>
  </hyperlinks>
  <pageMargins left="0.7" right="0.7" top="0.75" bottom="0.75" header="0.3" footer="0.3"/>
  <pageSetup scale="61" fitToHeight="4"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1:AA130"/>
  <sheetViews>
    <sheetView showGridLines="0" showRowColHeaders="0" zoomScale="80" zoomScaleNormal="80" zoomScalePageLayoutView="60" workbookViewId="0">
      <selection activeCell="T4" sqref="T4"/>
    </sheetView>
  </sheetViews>
  <sheetFormatPr defaultColWidth="9.1796875" defaultRowHeight="14.5" outlineLevelRow="1" x14ac:dyDescent="0.35"/>
  <cols>
    <col min="1" max="1" width="2.1796875" style="15" customWidth="1"/>
    <col min="2" max="2" width="5.26953125" style="15" customWidth="1"/>
    <col min="3" max="3" width="24.1796875" style="15" customWidth="1"/>
    <col min="4" max="4" width="5.81640625" style="15" customWidth="1"/>
    <col min="5" max="5" width="18.1796875" style="15" customWidth="1"/>
    <col min="6" max="6" width="11.81640625" style="15" customWidth="1"/>
    <col min="7" max="8" width="12.1796875" style="15" customWidth="1"/>
    <col min="9" max="9" width="10.453125" style="15" customWidth="1"/>
    <col min="10" max="10" width="13.54296875" style="15" customWidth="1"/>
    <col min="11" max="12" width="10.453125" style="15" customWidth="1"/>
    <col min="13" max="13" width="10.26953125" style="15" customWidth="1"/>
    <col min="14" max="14" width="12" style="15" customWidth="1"/>
    <col min="15" max="15" width="11.54296875" style="15" customWidth="1"/>
    <col min="16" max="16" width="12.7265625" style="15" customWidth="1"/>
    <col min="17" max="17" width="11.7265625" style="15" customWidth="1"/>
    <col min="18" max="18" width="10" style="15" customWidth="1"/>
    <col min="19" max="19" width="9.453125" style="16" customWidth="1"/>
    <col min="20" max="20" width="10.81640625" style="15" customWidth="1"/>
    <col min="21" max="21" width="9.26953125" style="15" customWidth="1"/>
    <col min="22" max="23" width="9.81640625" style="15" bestFit="1" customWidth="1"/>
    <col min="24" max="24" width="12.7265625" style="15" customWidth="1"/>
    <col min="25" max="25" width="12.26953125" style="15" customWidth="1"/>
    <col min="26" max="26" width="10.7265625" style="15" customWidth="1"/>
    <col min="27" max="16384" width="9.1796875" style="15"/>
  </cols>
  <sheetData>
    <row r="1" spans="2:19" ht="45.75" customHeight="1" thickBot="1" x14ac:dyDescent="0.4">
      <c r="B1" s="7"/>
      <c r="C1" s="7"/>
      <c r="D1" s="1230"/>
      <c r="E1" s="1230"/>
      <c r="F1" s="1230"/>
      <c r="G1" s="1230"/>
      <c r="H1" s="802" t="s">
        <v>338</v>
      </c>
      <c r="I1" s="7"/>
      <c r="J1" s="7"/>
      <c r="K1" s="1230"/>
      <c r="L1" s="1230"/>
      <c r="M1" s="1230"/>
      <c r="N1" s="1230"/>
      <c r="O1" s="1230"/>
      <c r="P1" s="1230"/>
      <c r="Q1" s="811" t="s">
        <v>275</v>
      </c>
      <c r="R1" s="806"/>
      <c r="S1" s="44"/>
    </row>
    <row r="2" spans="2:19" ht="28.5" customHeight="1" x14ac:dyDescent="0.35">
      <c r="B2" s="7"/>
      <c r="C2" s="1575" t="s">
        <v>93</v>
      </c>
      <c r="D2" s="1576"/>
      <c r="E2" s="1576"/>
      <c r="F2" s="1576"/>
      <c r="G2" s="1576"/>
      <c r="H2" s="1576"/>
      <c r="I2" s="1576"/>
      <c r="J2" s="1576"/>
      <c r="K2" s="1576"/>
      <c r="L2" s="1576"/>
      <c r="M2" s="1576"/>
      <c r="N2" s="1576"/>
      <c r="O2" s="1577"/>
      <c r="P2" s="1577"/>
      <c r="Q2" s="1578"/>
      <c r="R2" s="807"/>
      <c r="S2" s="44"/>
    </row>
    <row r="3" spans="2:19" ht="28.5" customHeight="1" thickBot="1" x14ac:dyDescent="0.4">
      <c r="B3" s="7"/>
      <c r="C3" s="1579" t="s">
        <v>92</v>
      </c>
      <c r="D3" s="1580"/>
      <c r="E3" s="849" t="str">
        <f>Start!U13</f>
        <v/>
      </c>
      <c r="F3" s="850" t="str">
        <f>Start!AG20</f>
        <v/>
      </c>
      <c r="G3" s="851" t="str">
        <f>Start!AG21</f>
        <v/>
      </c>
      <c r="H3" s="1227" t="s">
        <v>91</v>
      </c>
      <c r="I3" s="846" t="str">
        <f>Start!AG22</f>
        <v/>
      </c>
      <c r="J3" s="847" t="str">
        <f>Start!AG23</f>
        <v/>
      </c>
      <c r="K3" s="1587"/>
      <c r="L3" s="1588"/>
      <c r="M3" s="1588"/>
      <c r="N3" s="1588"/>
      <c r="O3" s="1503" t="s">
        <v>791</v>
      </c>
      <c r="P3" s="1504"/>
      <c r="Q3" s="1505"/>
      <c r="R3" s="807"/>
      <c r="S3" s="44"/>
    </row>
    <row r="4" spans="2:19" ht="25.5" customHeight="1" outlineLevel="1" thickBot="1" x14ac:dyDescent="0.4">
      <c r="B4" s="7"/>
      <c r="C4" s="1581" t="s">
        <v>90</v>
      </c>
      <c r="D4" s="1582"/>
      <c r="E4" s="1583"/>
      <c r="F4" s="1536" t="s">
        <v>89</v>
      </c>
      <c r="G4" s="1537"/>
      <c r="H4" s="1536" t="s">
        <v>88</v>
      </c>
      <c r="I4" s="1538"/>
      <c r="J4" s="1589" t="s">
        <v>87</v>
      </c>
      <c r="K4" s="1511" t="s">
        <v>86</v>
      </c>
      <c r="L4" s="1511" t="s">
        <v>85</v>
      </c>
      <c r="M4" s="1511" t="s">
        <v>84</v>
      </c>
      <c r="N4" s="1511" t="s">
        <v>83</v>
      </c>
      <c r="O4" s="1590" t="s">
        <v>82</v>
      </c>
      <c r="P4" s="1590" t="s">
        <v>81</v>
      </c>
      <c r="Q4" s="848" t="s">
        <v>80</v>
      </c>
      <c r="R4" s="807"/>
      <c r="S4" s="44"/>
    </row>
    <row r="5" spans="2:19" ht="30" customHeight="1" outlineLevel="1" thickBot="1" x14ac:dyDescent="0.4">
      <c r="B5" s="7"/>
      <c r="C5" s="1584"/>
      <c r="D5" s="1585"/>
      <c r="E5" s="1586"/>
      <c r="F5" s="173" t="s">
        <v>79</v>
      </c>
      <c r="G5" s="173" t="s">
        <v>242</v>
      </c>
      <c r="H5" s="173" t="s">
        <v>79</v>
      </c>
      <c r="I5" s="173" t="s">
        <v>98</v>
      </c>
      <c r="J5" s="1512"/>
      <c r="K5" s="1512"/>
      <c r="L5" s="1512"/>
      <c r="M5" s="1512"/>
      <c r="N5" s="1512"/>
      <c r="O5" s="1512"/>
      <c r="P5" s="1512"/>
      <c r="Q5" s="812"/>
      <c r="R5" s="75" t="s">
        <v>337</v>
      </c>
    </row>
    <row r="6" spans="2:19" s="28" customFormat="1" ht="23.25" customHeight="1" outlineLevel="1" thickBot="1" x14ac:dyDescent="0.4">
      <c r="B6" s="7"/>
      <c r="C6" s="1591" t="s">
        <v>334</v>
      </c>
      <c r="D6" s="1592"/>
      <c r="E6" s="816" t="s">
        <v>336</v>
      </c>
      <c r="F6" s="160">
        <f>IF(F7&gt;=0,SUM((F7*20)+(F8*5)),0)</f>
        <v>0</v>
      </c>
      <c r="G6" s="160">
        <f>IF(G7&gt;=0, SUM((G7*20)+(G8*5)), 0)</f>
        <v>0</v>
      </c>
      <c r="H6" s="160">
        <f>IF(H7&gt;=0, SUM((H7*15)+(H8*5)), 0)</f>
        <v>0</v>
      </c>
      <c r="I6" s="160">
        <f>IF(I7&gt;=0, SUM((I7*20)+(I8*5)), 0)</f>
        <v>0</v>
      </c>
      <c r="J6" s="160">
        <f>IF(J7&gt;=0, SUM((J7*15)+(J8*5)), 0)</f>
        <v>0</v>
      </c>
      <c r="K6" s="160">
        <f>IF(K7&gt;=0, SUM((K7*15)+(K8*5)), 0)</f>
        <v>0</v>
      </c>
      <c r="L6" s="160">
        <f>IF(L7&gt;=0, SUM((L7*5)+(L8*5)), 0)</f>
        <v>0</v>
      </c>
      <c r="M6" s="160">
        <f>IF(M7&gt;=0, SUM((M7*10)+(M8*5)), 0)</f>
        <v>0</v>
      </c>
      <c r="N6" s="160">
        <f>IF(N7&gt;=0, SUM((N7*10)+(N8*5)), 0)</f>
        <v>0</v>
      </c>
      <c r="O6" s="160">
        <f>IF(O7&gt;=0, SUM((O7*5)+(O8*5)), 0)</f>
        <v>0</v>
      </c>
      <c r="P6" s="160">
        <f>IF(P7&gt;=0, SUM((P7*5)+(P8*5)), 0)</f>
        <v>0</v>
      </c>
      <c r="Q6" s="817">
        <f t="shared" ref="Q6:Q13" si="0">SUM(F6:P6)</f>
        <v>0</v>
      </c>
      <c r="R6" s="808" t="str">
        <f>IF(Q7&gt;0,SUM(Q6/1800),"")</f>
        <v/>
      </c>
      <c r="S6" s="29"/>
    </row>
    <row r="7" spans="2:19" ht="35.25" customHeight="1" outlineLevel="1" thickTop="1" thickBot="1" x14ac:dyDescent="0.4">
      <c r="B7" s="7"/>
      <c r="C7" s="813" t="s">
        <v>57</v>
      </c>
      <c r="D7" s="814"/>
      <c r="E7" s="815"/>
      <c r="F7" s="1049"/>
      <c r="G7" s="1049"/>
      <c r="H7" s="1049"/>
      <c r="I7" s="1049"/>
      <c r="J7" s="1049"/>
      <c r="K7" s="1049"/>
      <c r="L7" s="1049"/>
      <c r="M7" s="1049"/>
      <c r="N7" s="1049"/>
      <c r="O7" s="1049"/>
      <c r="P7" s="1188"/>
      <c r="Q7" s="43">
        <f t="shared" si="0"/>
        <v>0</v>
      </c>
      <c r="R7" s="7"/>
      <c r="S7" s="17"/>
    </row>
    <row r="8" spans="2:19" ht="31.5" customHeight="1" outlineLevel="1" thickTop="1" thickBot="1" x14ac:dyDescent="0.4">
      <c r="B8" s="7"/>
      <c r="C8" s="1607" t="s">
        <v>335</v>
      </c>
      <c r="D8" s="1608"/>
      <c r="E8" s="1608"/>
      <c r="F8" s="1050"/>
      <c r="G8" s="1050"/>
      <c r="H8" s="1050"/>
      <c r="I8" s="1050"/>
      <c r="J8" s="1050"/>
      <c r="K8" s="1050"/>
      <c r="L8" s="1050"/>
      <c r="M8" s="1050"/>
      <c r="N8" s="1050"/>
      <c r="O8" s="1050"/>
      <c r="P8" s="1189"/>
      <c r="Q8" s="41"/>
      <c r="R8" s="809"/>
      <c r="S8" s="17"/>
    </row>
    <row r="9" spans="2:19" s="28" customFormat="1" ht="21.75" customHeight="1" outlineLevel="1" thickTop="1" thickBot="1" x14ac:dyDescent="0.4">
      <c r="B9" s="7"/>
      <c r="C9" s="150" t="s">
        <v>78</v>
      </c>
      <c r="D9" s="151"/>
      <c r="E9" s="152"/>
      <c r="F9" s="163">
        <f>IF(F10&gt;0, F10*20, 0)</f>
        <v>0</v>
      </c>
      <c r="G9" s="162">
        <f>IF(G10&gt;0, G10*20, 0)</f>
        <v>0</v>
      </c>
      <c r="H9" s="162">
        <f>IF(H10&gt;0, H10*15, 0)</f>
        <v>0</v>
      </c>
      <c r="I9" s="162">
        <f>IF(I10&gt;0, I10*20, 0)</f>
        <v>0</v>
      </c>
      <c r="J9" s="162">
        <f>IF(J10&gt;0, J10*20, 0)</f>
        <v>0</v>
      </c>
      <c r="K9" s="162">
        <f>IF(K10&gt;0, K10*20, 0)</f>
        <v>0</v>
      </c>
      <c r="L9" s="162">
        <f>IF(L10&gt;0, L10*5, 0)</f>
        <v>0</v>
      </c>
      <c r="M9" s="162">
        <f>IF(M10&gt;0, M10*10, 0)</f>
        <v>0</v>
      </c>
      <c r="N9" s="162">
        <f>IF(N10&gt;0, N10*10, 0)</f>
        <v>0</v>
      </c>
      <c r="O9" s="162">
        <f>IF(O10&gt;0, O10*5, 0)</f>
        <v>0</v>
      </c>
      <c r="P9" s="162">
        <f>IF(P10&gt;0, P10*5, 0)</f>
        <v>0</v>
      </c>
      <c r="Q9" s="161">
        <f t="shared" si="0"/>
        <v>0</v>
      </c>
      <c r="R9" s="808" t="str">
        <f>IF(Q9&gt;0,SUM(Q9/2080),"")</f>
        <v/>
      </c>
      <c r="S9" s="40"/>
    </row>
    <row r="10" spans="2:19" ht="21.75" customHeight="1" outlineLevel="1" x14ac:dyDescent="0.35">
      <c r="B10" s="7"/>
      <c r="C10" s="1609" t="str">
        <f>"Inspections:    ( "&amp;IF('5700 Main (2)'!$Q$38&gt;0, "Q1 ","")&amp;IF('5700 Main (2)'!$Q$59&gt;0,"Q2 ","")&amp;IF('5700 Main (2)'!$Q$80&gt;0,"Q3 ","")&amp;IF('5700 Main (2)'!$Q$101&gt;0,"Q4 ","")&amp;" )"</f>
        <v>Inspections:    (  )</v>
      </c>
      <c r="D10" s="1610"/>
      <c r="E10" s="1610"/>
      <c r="F10" s="149">
        <f>SUM('5700 Main (2)'!F38+'5700 Main (2)'!F59+'5700 Main (2)'!F80+'5700 Main (2)'!F101)</f>
        <v>0</v>
      </c>
      <c r="G10" s="149">
        <f>SUM('5700 Main (2)'!G38+'5700 Main (2)'!G59+'5700 Main (2)'!G80+'5700 Main (2)'!G101)</f>
        <v>0</v>
      </c>
      <c r="H10" s="149">
        <f>SUM('5700 Main (2)'!H38+'5700 Main (2)'!H59+'5700 Main (2)'!H80+'5700 Main (2)'!H101)</f>
        <v>0</v>
      </c>
      <c r="I10" s="149">
        <f>SUM('5700 Main (2)'!I38+'5700 Main (2)'!I59+'5700 Main (2)'!I80+'5700 Main (2)'!I101)</f>
        <v>0</v>
      </c>
      <c r="J10" s="149">
        <f>SUM('5700 Main (2)'!J38+'5700 Main (2)'!J59+'5700 Main (2)'!J80+'5700 Main (2)'!J101)</f>
        <v>0</v>
      </c>
      <c r="K10" s="149">
        <f>SUM('5700 Main (2)'!K38+'5700 Main (2)'!K59+'5700 Main (2)'!K80+'5700 Main (2)'!K101)</f>
        <v>0</v>
      </c>
      <c r="L10" s="149">
        <f>SUM('5700 Main (2)'!L38+'5700 Main (2)'!L59+'5700 Main (2)'!L80+'5700 Main (2)'!L101)</f>
        <v>0</v>
      </c>
      <c r="M10" s="149">
        <f>SUM('5700 Main (2)'!M38+'5700 Main (2)'!M59+'5700 Main (2)'!M80+'5700 Main (2)'!M101)</f>
        <v>0</v>
      </c>
      <c r="N10" s="149">
        <f>SUM('5700 Main (2)'!N38+'5700 Main (2)'!N59+'5700 Main (2)'!N80+'5700 Main (2)'!N101)</f>
        <v>0</v>
      </c>
      <c r="O10" s="149">
        <f>SUM('5700 Main (2)'!O38+'5700 Main (2)'!O59+'5700 Main (2)'!O80+'5700 Main (2)'!O101)</f>
        <v>0</v>
      </c>
      <c r="P10" s="149">
        <f>SUM('5700 Main (2)'!P38+'5700 Main (2)'!P59+'5700 Main (2)'!P80+'5700 Main (2)'!P101)</f>
        <v>0</v>
      </c>
      <c r="Q10" s="39">
        <f t="shared" si="0"/>
        <v>0</v>
      </c>
      <c r="R10" s="809"/>
      <c r="S10" s="17"/>
    </row>
    <row r="11" spans="2:19" ht="21.75" customHeight="1" outlineLevel="1" x14ac:dyDescent="0.35">
      <c r="B11" s="7"/>
      <c r="C11" s="942" t="s">
        <v>497</v>
      </c>
      <c r="D11" s="940"/>
      <c r="E11" s="941"/>
      <c r="F11" s="149">
        <f>SUM('5700 Main (2)'!F39+'5700 Main (2)'!F60+'5700 Main (2)'!F81+'5700 Main (2)'!F102)</f>
        <v>0</v>
      </c>
      <c r="G11" s="149">
        <f>SUM('5700 Main (2)'!G39+'5700 Main (2)'!G60+'5700 Main (2)'!G81+'5700 Main (2)'!G102)</f>
        <v>0</v>
      </c>
      <c r="H11" s="149">
        <f>SUM('5700 Main (2)'!H39+'5700 Main (2)'!H60+'5700 Main (2)'!H81+'5700 Main (2)'!H102)</f>
        <v>0</v>
      </c>
      <c r="I11" s="149">
        <f>SUM('5700 Main (2)'!I39+'5700 Main (2)'!I60+'5700 Main (2)'!I81+'5700 Main (2)'!I102)</f>
        <v>0</v>
      </c>
      <c r="J11" s="149">
        <f>SUM('5700 Main (2)'!J39+'5700 Main (2)'!J60+'5700 Main (2)'!J81+'5700 Main (2)'!J102)</f>
        <v>0</v>
      </c>
      <c r="K11" s="149">
        <f>SUM('5700 Main (2)'!K39+'5700 Main (2)'!K60+'5700 Main (2)'!K81+'5700 Main (2)'!K102)</f>
        <v>0</v>
      </c>
      <c r="L11" s="149">
        <f>SUM('5700 Main (2)'!L39+'5700 Main (2)'!L60+'5700 Main (2)'!L81+'5700 Main (2)'!L102)</f>
        <v>0</v>
      </c>
      <c r="M11" s="149">
        <f>SUM('5700 Main (2)'!M39+'5700 Main (2)'!M60+'5700 Main (2)'!M81+'5700 Main (2)'!M102)</f>
        <v>0</v>
      </c>
      <c r="N11" s="149">
        <f>SUM('5700 Main (2)'!N39+'5700 Main (2)'!N60+'5700 Main (2)'!N81+'5700 Main (2)'!N102)</f>
        <v>0</v>
      </c>
      <c r="O11" s="149">
        <f>SUM('5700 Main (2)'!O39+'5700 Main (2)'!O60+'5700 Main (2)'!O81+'5700 Main (2)'!O102)</f>
        <v>0</v>
      </c>
      <c r="P11" s="149">
        <f>SUM('5700 Main (2)'!P39+'5700 Main (2)'!P60+'5700 Main (2)'!P81+'5700 Main (2)'!P102)</f>
        <v>0</v>
      </c>
      <c r="Q11" s="943">
        <f t="shared" si="0"/>
        <v>0</v>
      </c>
      <c r="R11" s="809"/>
      <c r="S11" s="17"/>
    </row>
    <row r="12" spans="2:19" ht="21.75" customHeight="1" outlineLevel="1" x14ac:dyDescent="0.35">
      <c r="B12" s="7"/>
      <c r="C12" s="1613" t="str">
        <f>"Samples"&amp;" = "&amp;SUM(Q12,Q13)</f>
        <v>Samples = 0</v>
      </c>
      <c r="D12" s="1573"/>
      <c r="E12" s="944" t="s">
        <v>77</v>
      </c>
      <c r="F12" s="37">
        <f>SUM('5700 Main (2)'!F40+'5700 Main (2)'!F61+'5700 Main (2)'!F82+'5700 Main (2)'!F103)</f>
        <v>0</v>
      </c>
      <c r="G12" s="37">
        <f>SUM('5700 Main (2)'!G40+'5700 Main (2)'!G61+'5700 Main (2)'!G82+'5700 Main (2)'!G103)</f>
        <v>0</v>
      </c>
      <c r="H12" s="37">
        <f>SUM('5700 Main (2)'!H40+'5700 Main (2)'!H61+'5700 Main (2)'!H82+'5700 Main (2)'!H103)</f>
        <v>0</v>
      </c>
      <c r="I12" s="37">
        <f>SUM('5700 Main (2)'!I40+'5700 Main (2)'!I61+'5700 Main (2)'!I82+'5700 Main (2)'!I103)</f>
        <v>0</v>
      </c>
      <c r="J12" s="37">
        <f>SUM('5700 Main (2)'!J40+'5700 Main (2)'!J61+'5700 Main (2)'!J82+'5700 Main (2)'!J103)</f>
        <v>0</v>
      </c>
      <c r="K12" s="37">
        <f>SUM('5700 Main (2)'!K40+'5700 Main (2)'!K61+'5700 Main (2)'!K82+'5700 Main (2)'!K103)</f>
        <v>0</v>
      </c>
      <c r="L12" s="37">
        <f>SUM('5700 Main (2)'!L40+'5700 Main (2)'!L61+'5700 Main (2)'!L82+'5700 Main (2)'!L103)</f>
        <v>0</v>
      </c>
      <c r="M12" s="37">
        <f>SUM('5700 Main (2)'!M40+'5700 Main (2)'!M61+'5700 Main (2)'!M82+'5700 Main (2)'!M103)</f>
        <v>0</v>
      </c>
      <c r="N12" s="37">
        <f>SUM('5700 Main (2)'!N40+'5700 Main (2)'!N61+'5700 Main (2)'!N82+'5700 Main (2)'!N103)</f>
        <v>0</v>
      </c>
      <c r="O12" s="37">
        <f>SUM('5700 Main (2)'!O40+'5700 Main (2)'!O61+'5700 Main (2)'!O82+'5700 Main (2)'!O103)</f>
        <v>0</v>
      </c>
      <c r="P12" s="37">
        <f>SUM('5700 Main (2)'!P40+'5700 Main (2)'!P61+'5700 Main (2)'!P82+'5700 Main (2)'!P103)</f>
        <v>0</v>
      </c>
      <c r="Q12" s="36">
        <f t="shared" si="0"/>
        <v>0</v>
      </c>
      <c r="R12" s="809"/>
      <c r="S12" s="17"/>
    </row>
    <row r="13" spans="2:19" ht="21.75" customHeight="1" outlineLevel="1" thickBot="1" x14ac:dyDescent="0.4">
      <c r="B13" s="7"/>
      <c r="C13" s="1614"/>
      <c r="D13" s="1615"/>
      <c r="E13" s="945" t="s">
        <v>76</v>
      </c>
      <c r="F13" s="25">
        <f>SUM('5700 Main (2)'!F41+'5700 Main (2)'!F62+'5700 Main (2)'!F83+'5700 Main (2)'!F104)</f>
        <v>0</v>
      </c>
      <c r="G13" s="25">
        <f>SUM('5700 Main (2)'!G41+'5700 Main (2)'!G62+'5700 Main (2)'!G83+'5700 Main (2)'!G104)</f>
        <v>0</v>
      </c>
      <c r="H13" s="25">
        <f>SUM('5700 Main (2)'!H41+'5700 Main (2)'!H62+'5700 Main (2)'!H83+'5700 Main (2)'!H104)</f>
        <v>0</v>
      </c>
      <c r="I13" s="25">
        <f>SUM('5700 Main (2)'!I41+'5700 Main (2)'!I62+'5700 Main (2)'!I83+'5700 Main (2)'!I104)</f>
        <v>0</v>
      </c>
      <c r="J13" s="25">
        <f>SUM('5700 Main (2)'!J41+'5700 Main (2)'!J62+'5700 Main (2)'!J83+'5700 Main (2)'!J104)</f>
        <v>0</v>
      </c>
      <c r="K13" s="25">
        <f>SUM('5700 Main (2)'!K41+'5700 Main (2)'!K62+'5700 Main (2)'!K83+'5700 Main (2)'!K104)</f>
        <v>0</v>
      </c>
      <c r="L13" s="25">
        <f>SUM('5700 Main (2)'!L41+'5700 Main (2)'!L62+'5700 Main (2)'!L83+'5700 Main (2)'!L104)</f>
        <v>0</v>
      </c>
      <c r="M13" s="25">
        <f>SUM('5700 Main (2)'!M41+'5700 Main (2)'!M62+'5700 Main (2)'!M83+'5700 Main (2)'!M104)</f>
        <v>0</v>
      </c>
      <c r="N13" s="25">
        <f>SUM('5700 Main (2)'!N41+'5700 Main (2)'!N62+'5700 Main (2)'!N83+'5700 Main (2)'!N104)</f>
        <v>0</v>
      </c>
      <c r="O13" s="25">
        <f>SUM('5700 Main (2)'!O41+'5700 Main (2)'!O62+'5700 Main (2)'!O83+'5700 Main (2)'!O104)</f>
        <v>0</v>
      </c>
      <c r="P13" s="25">
        <f>SUM('5700 Main (2)'!P41+'5700 Main (2)'!P62+'5700 Main (2)'!P83+'5700 Main (2)'!P104)</f>
        <v>0</v>
      </c>
      <c r="Q13" s="36">
        <f t="shared" si="0"/>
        <v>0</v>
      </c>
      <c r="R13" s="809"/>
      <c r="S13" s="17"/>
    </row>
    <row r="14" spans="2:19" ht="21.75" customHeight="1" outlineLevel="1" thickBot="1" x14ac:dyDescent="0.4">
      <c r="B14" s="7"/>
      <c r="C14" s="35" t="s">
        <v>75</v>
      </c>
      <c r="D14" s="34"/>
      <c r="E14" s="34"/>
      <c r="F14" s="165">
        <f>SUM(F9-F6)</f>
        <v>0</v>
      </c>
      <c r="G14" s="165">
        <f t="shared" ref="G14:P14" si="1">SUM(G9-G6)</f>
        <v>0</v>
      </c>
      <c r="H14" s="165">
        <f t="shared" si="1"/>
        <v>0</v>
      </c>
      <c r="I14" s="165">
        <f t="shared" si="1"/>
        <v>0</v>
      </c>
      <c r="J14" s="165">
        <f t="shared" si="1"/>
        <v>0</v>
      </c>
      <c r="K14" s="165">
        <f t="shared" si="1"/>
        <v>0</v>
      </c>
      <c r="L14" s="165">
        <f t="shared" si="1"/>
        <v>0</v>
      </c>
      <c r="M14" s="165">
        <f t="shared" si="1"/>
        <v>0</v>
      </c>
      <c r="N14" s="165">
        <f t="shared" si="1"/>
        <v>0</v>
      </c>
      <c r="O14" s="165">
        <f t="shared" si="1"/>
        <v>0</v>
      </c>
      <c r="P14" s="165">
        <f t="shared" si="1"/>
        <v>0</v>
      </c>
      <c r="Q14" s="164">
        <f>SUM(Q9-Q6)</f>
        <v>0</v>
      </c>
      <c r="R14" s="808" t="str">
        <f>IF(Q14&gt;0,SUM(Q14/2080),"")</f>
        <v/>
      </c>
      <c r="S14" s="17"/>
    </row>
    <row r="15" spans="2:19" s="32" customFormat="1" ht="21.75" customHeight="1" outlineLevel="1" x14ac:dyDescent="0.35">
      <c r="B15" s="803"/>
      <c r="C15" s="1611" t="s">
        <v>57</v>
      </c>
      <c r="D15" s="1610"/>
      <c r="E15" s="1612"/>
      <c r="F15" s="33">
        <f t="shared" ref="F15:P15" si="2">SUM(F10-F7)</f>
        <v>0</v>
      </c>
      <c r="G15" s="33">
        <f t="shared" si="2"/>
        <v>0</v>
      </c>
      <c r="H15" s="33">
        <f t="shared" si="2"/>
        <v>0</v>
      </c>
      <c r="I15" s="33">
        <f t="shared" si="2"/>
        <v>0</v>
      </c>
      <c r="J15" s="33">
        <f t="shared" si="2"/>
        <v>0</v>
      </c>
      <c r="K15" s="33">
        <f t="shared" si="2"/>
        <v>0</v>
      </c>
      <c r="L15" s="33">
        <f t="shared" si="2"/>
        <v>0</v>
      </c>
      <c r="M15" s="33">
        <f t="shared" si="2"/>
        <v>0</v>
      </c>
      <c r="N15" s="33">
        <f t="shared" si="2"/>
        <v>0</v>
      </c>
      <c r="O15" s="33">
        <f t="shared" si="2"/>
        <v>0</v>
      </c>
      <c r="P15" s="33">
        <f t="shared" si="2"/>
        <v>0</v>
      </c>
      <c r="Q15" s="30">
        <f>SUM(F15:P15)</f>
        <v>0</v>
      </c>
      <c r="R15" s="809"/>
      <c r="S15" s="17"/>
    </row>
    <row r="16" spans="2:19" ht="21.75" customHeight="1" outlineLevel="1" thickBot="1" x14ac:dyDescent="0.4">
      <c r="B16" s="7"/>
      <c r="C16" s="1599" t="s">
        <v>74</v>
      </c>
      <c r="D16" s="1600"/>
      <c r="E16" s="1601"/>
      <c r="F16" s="31">
        <f t="shared" ref="F16:P16" si="3">SUM(F12:F13)-F8</f>
        <v>0</v>
      </c>
      <c r="G16" s="31">
        <f t="shared" si="3"/>
        <v>0</v>
      </c>
      <c r="H16" s="31">
        <f t="shared" si="3"/>
        <v>0</v>
      </c>
      <c r="I16" s="31">
        <f t="shared" si="3"/>
        <v>0</v>
      </c>
      <c r="J16" s="31">
        <f t="shared" si="3"/>
        <v>0</v>
      </c>
      <c r="K16" s="31">
        <f t="shared" si="3"/>
        <v>0</v>
      </c>
      <c r="L16" s="31">
        <f t="shared" si="3"/>
        <v>0</v>
      </c>
      <c r="M16" s="31">
        <f t="shared" si="3"/>
        <v>0</v>
      </c>
      <c r="N16" s="31">
        <f t="shared" si="3"/>
        <v>0</v>
      </c>
      <c r="O16" s="31">
        <f t="shared" si="3"/>
        <v>0</v>
      </c>
      <c r="P16" s="31">
        <f t="shared" si="3"/>
        <v>0</v>
      </c>
      <c r="Q16" s="30">
        <f>SUM(F16:P16)</f>
        <v>0</v>
      </c>
      <c r="R16" s="809"/>
      <c r="S16" s="17"/>
    </row>
    <row r="17" spans="2:19" s="28" customFormat="1" ht="23.25" customHeight="1" outlineLevel="1" thickBot="1" x14ac:dyDescent="0.4">
      <c r="B17" s="7"/>
      <c r="C17" s="1604" t="s">
        <v>73</v>
      </c>
      <c r="D17" s="1605"/>
      <c r="E17" s="1605"/>
      <c r="F17" s="1605"/>
      <c r="G17" s="1605"/>
      <c r="H17" s="1605"/>
      <c r="I17" s="1605"/>
      <c r="J17" s="1605"/>
      <c r="K17" s="1605"/>
      <c r="L17" s="1605"/>
      <c r="M17" s="1605"/>
      <c r="N17" s="1605"/>
      <c r="O17" s="1605"/>
      <c r="P17" s="1605"/>
      <c r="Q17" s="1606"/>
      <c r="R17" s="807"/>
      <c r="S17" s="29"/>
    </row>
    <row r="18" spans="2:19" ht="20.25" customHeight="1" outlineLevel="1" x14ac:dyDescent="0.35">
      <c r="B18" s="7"/>
      <c r="C18" s="1593" t="s">
        <v>72</v>
      </c>
      <c r="D18" s="1594"/>
      <c r="E18" s="1595"/>
      <c r="F18" s="27">
        <f>'5700 Main (2)'!F42+'5700 Main (2)'!F63+'5700 Main (2)'!F84+'5700 Main (2)'!F105</f>
        <v>0</v>
      </c>
      <c r="G18" s="27">
        <f>'5700 Main (2)'!G42+'5700 Main (2)'!G63+'5700 Main (2)'!G84+'5700 Main (2)'!G105</f>
        <v>0</v>
      </c>
      <c r="H18" s="27">
        <f>'5700 Main (2)'!H42+'5700 Main (2)'!H63+'5700 Main (2)'!H84+'5700 Main (2)'!H105</f>
        <v>0</v>
      </c>
      <c r="I18" s="27">
        <f>'5700 Main (2)'!I42+'5700 Main (2)'!I63+'5700 Main (2)'!I84+'5700 Main (2)'!I105</f>
        <v>0</v>
      </c>
      <c r="J18" s="27">
        <f>'5700 Main (2)'!J42+'5700 Main (2)'!J63+'5700 Main (2)'!J84+'5700 Main (2)'!J105</f>
        <v>0</v>
      </c>
      <c r="K18" s="27">
        <f>'5700 Main (2)'!K42+'5700 Main (2)'!K63+'5700 Main (2)'!K84+'5700 Main (2)'!K105</f>
        <v>0</v>
      </c>
      <c r="L18" s="27">
        <f>'5700 Main (2)'!L42+'5700 Main (2)'!L63+'5700 Main (2)'!L84+'5700 Main (2)'!L105</f>
        <v>0</v>
      </c>
      <c r="M18" s="27">
        <f>'5700 Main (2)'!M42+'5700 Main (2)'!M63+'5700 Main (2)'!M84+'5700 Main (2)'!M105</f>
        <v>0</v>
      </c>
      <c r="N18" s="27">
        <f>'5700 Main (2)'!N42+'5700 Main (2)'!N63+'5700 Main (2)'!N84+'5700 Main (2)'!N105</f>
        <v>0</v>
      </c>
      <c r="O18" s="27">
        <f>'5700 Main (2)'!O42+'5700 Main (2)'!O63+'5700 Main (2)'!O84+'5700 Main (2)'!O105</f>
        <v>0</v>
      </c>
      <c r="P18" s="27">
        <f>'5700 Main (2)'!P42+'5700 Main (2)'!P63+'5700 Main (2)'!P84+'5700 Main (2)'!P105</f>
        <v>0</v>
      </c>
      <c r="Q18" s="26">
        <f t="shared" ref="Q18:Q28" si="4">SUM(F18:P18)</f>
        <v>0</v>
      </c>
      <c r="R18" s="809"/>
      <c r="S18" s="17"/>
    </row>
    <row r="19" spans="2:19" ht="22.5" customHeight="1" outlineLevel="1" x14ac:dyDescent="0.35">
      <c r="B19" s="7"/>
      <c r="C19" s="1593" t="s">
        <v>71</v>
      </c>
      <c r="D19" s="1594"/>
      <c r="E19" s="1595"/>
      <c r="F19" s="27">
        <f>'5700 Main (2)'!F43+'5700 Main (2)'!F64+'5700 Main (2)'!F85+'5700 Main (2)'!F106</f>
        <v>0</v>
      </c>
      <c r="G19" s="27">
        <f>'5700 Main (2)'!G43+'5700 Main (2)'!G64+'5700 Main (2)'!G85+'5700 Main (2)'!G106</f>
        <v>0</v>
      </c>
      <c r="H19" s="27">
        <f>'5700 Main (2)'!H43+'5700 Main (2)'!H64+'5700 Main (2)'!H85+'5700 Main (2)'!H106</f>
        <v>0</v>
      </c>
      <c r="I19" s="27">
        <f>'5700 Main (2)'!I43+'5700 Main (2)'!I64+'5700 Main (2)'!I85+'5700 Main (2)'!I106</f>
        <v>0</v>
      </c>
      <c r="J19" s="27">
        <f>'5700 Main (2)'!J43+'5700 Main (2)'!J64+'5700 Main (2)'!J85+'5700 Main (2)'!J106</f>
        <v>0</v>
      </c>
      <c r="K19" s="27">
        <f>'5700 Main (2)'!K43+'5700 Main (2)'!K64+'5700 Main (2)'!K85+'5700 Main (2)'!K106</f>
        <v>0</v>
      </c>
      <c r="L19" s="27">
        <f>'5700 Main (2)'!L43+'5700 Main (2)'!L64+'5700 Main (2)'!L85+'5700 Main (2)'!L106</f>
        <v>0</v>
      </c>
      <c r="M19" s="27">
        <f>'5700 Main (2)'!M43+'5700 Main (2)'!M64+'5700 Main (2)'!M85+'5700 Main (2)'!M106</f>
        <v>0</v>
      </c>
      <c r="N19" s="27">
        <f>'5700 Main (2)'!N43+'5700 Main (2)'!N64+'5700 Main (2)'!N85+'5700 Main (2)'!N106</f>
        <v>0</v>
      </c>
      <c r="O19" s="27">
        <f>'5700 Main (2)'!O43+'5700 Main (2)'!O64+'5700 Main (2)'!O85+'5700 Main (2)'!O106</f>
        <v>0</v>
      </c>
      <c r="P19" s="27">
        <f>'5700 Main (2)'!P43+'5700 Main (2)'!P64+'5700 Main (2)'!P85+'5700 Main (2)'!P106</f>
        <v>0</v>
      </c>
      <c r="Q19" s="26">
        <f t="shared" si="4"/>
        <v>0</v>
      </c>
      <c r="R19" s="809"/>
      <c r="S19" s="17"/>
    </row>
    <row r="20" spans="2:19" ht="21.75" customHeight="1" outlineLevel="1" x14ac:dyDescent="0.35">
      <c r="B20" s="7"/>
      <c r="C20" s="1593" t="s">
        <v>70</v>
      </c>
      <c r="D20" s="1594"/>
      <c r="E20" s="1595"/>
      <c r="F20" s="27">
        <f>'5700 Main (2)'!F44+'5700 Main (2)'!F65+'5700 Main (2)'!F86+'5700 Main (2)'!F107</f>
        <v>0</v>
      </c>
      <c r="G20" s="27">
        <f>'5700 Main (2)'!G44+'5700 Main (2)'!G65+'5700 Main (2)'!G86+'5700 Main (2)'!G107</f>
        <v>0</v>
      </c>
      <c r="H20" s="27">
        <f>'5700 Main (2)'!H44+'5700 Main (2)'!H65+'5700 Main (2)'!H86+'5700 Main (2)'!H107</f>
        <v>0</v>
      </c>
      <c r="I20" s="27">
        <f>'5700 Main (2)'!I44+'5700 Main (2)'!I65+'5700 Main (2)'!I86+'5700 Main (2)'!I107</f>
        <v>0</v>
      </c>
      <c r="J20" s="27">
        <f>'5700 Main (2)'!J44+'5700 Main (2)'!J65+'5700 Main (2)'!J86+'5700 Main (2)'!J107</f>
        <v>0</v>
      </c>
      <c r="K20" s="27">
        <f>'5700 Main (2)'!K44+'5700 Main (2)'!K65+'5700 Main (2)'!K86+'5700 Main (2)'!K107</f>
        <v>0</v>
      </c>
      <c r="L20" s="27">
        <f>'5700 Main (2)'!L44+'5700 Main (2)'!L65+'5700 Main (2)'!L86+'5700 Main (2)'!L107</f>
        <v>0</v>
      </c>
      <c r="M20" s="27">
        <f>'5700 Main (2)'!M44+'5700 Main (2)'!M65+'5700 Main (2)'!M86+'5700 Main (2)'!M107</f>
        <v>0</v>
      </c>
      <c r="N20" s="27">
        <f>'5700 Main (2)'!N44+'5700 Main (2)'!N65+'5700 Main (2)'!N86+'5700 Main (2)'!N107</f>
        <v>0</v>
      </c>
      <c r="O20" s="27">
        <f>'5700 Main (2)'!O44+'5700 Main (2)'!O65+'5700 Main (2)'!O86+'5700 Main (2)'!O107</f>
        <v>0</v>
      </c>
      <c r="P20" s="27">
        <f>'5700 Main (2)'!P44+'5700 Main (2)'!P65+'5700 Main (2)'!P86+'5700 Main (2)'!P107</f>
        <v>0</v>
      </c>
      <c r="Q20" s="26">
        <f t="shared" si="4"/>
        <v>0</v>
      </c>
      <c r="R20" s="809"/>
      <c r="S20" s="17"/>
    </row>
    <row r="21" spans="2:19" ht="21" customHeight="1" outlineLevel="1" x14ac:dyDescent="0.35">
      <c r="B21" s="7"/>
      <c r="C21" s="1593" t="s">
        <v>69</v>
      </c>
      <c r="D21" s="1594"/>
      <c r="E21" s="1595"/>
      <c r="F21" s="27">
        <f>'5700 Main (2)'!F45+'5700 Main (2)'!F66+'5700 Main (2)'!F87+'5700 Main (2)'!F108</f>
        <v>0</v>
      </c>
      <c r="G21" s="27">
        <f>'5700 Main (2)'!G45+'5700 Main (2)'!G66+'5700 Main (2)'!G87+'5700 Main (2)'!G108</f>
        <v>0</v>
      </c>
      <c r="H21" s="27">
        <f>'5700 Main (2)'!H45+'5700 Main (2)'!H66+'5700 Main (2)'!H87+'5700 Main (2)'!H108</f>
        <v>0</v>
      </c>
      <c r="I21" s="27">
        <f>'5700 Main (2)'!I45+'5700 Main (2)'!I66+'5700 Main (2)'!I87+'5700 Main (2)'!I108</f>
        <v>0</v>
      </c>
      <c r="J21" s="27">
        <f>'5700 Main (2)'!J45+'5700 Main (2)'!J66+'5700 Main (2)'!J87+'5700 Main (2)'!J108</f>
        <v>0</v>
      </c>
      <c r="K21" s="27">
        <f>'5700 Main (2)'!K45+'5700 Main (2)'!K66+'5700 Main (2)'!K87+'5700 Main (2)'!K108</f>
        <v>0</v>
      </c>
      <c r="L21" s="27">
        <f>'5700 Main (2)'!L45+'5700 Main (2)'!L66+'5700 Main (2)'!L87+'5700 Main (2)'!L108</f>
        <v>0</v>
      </c>
      <c r="M21" s="27">
        <f>'5700 Main (2)'!M45+'5700 Main (2)'!M66+'5700 Main (2)'!M87+'5700 Main (2)'!M108</f>
        <v>0</v>
      </c>
      <c r="N21" s="27">
        <f>'5700 Main (2)'!N45+'5700 Main (2)'!N66+'5700 Main (2)'!N87+'5700 Main (2)'!N108</f>
        <v>0</v>
      </c>
      <c r="O21" s="27">
        <f>'5700 Main (2)'!O45+'5700 Main (2)'!O66+'5700 Main (2)'!O87+'5700 Main (2)'!O108</f>
        <v>0</v>
      </c>
      <c r="P21" s="27">
        <f>'5700 Main (2)'!P45+'5700 Main (2)'!P66+'5700 Main (2)'!P87+'5700 Main (2)'!P108</f>
        <v>0</v>
      </c>
      <c r="Q21" s="26">
        <f t="shared" si="4"/>
        <v>0</v>
      </c>
      <c r="R21" s="809"/>
      <c r="S21" s="17"/>
    </row>
    <row r="22" spans="2:19" ht="21" customHeight="1" outlineLevel="1" x14ac:dyDescent="0.35">
      <c r="B22" s="7"/>
      <c r="C22" s="1593" t="s">
        <v>68</v>
      </c>
      <c r="D22" s="1602"/>
      <c r="E22" s="1603"/>
      <c r="F22" s="27">
        <f>'5700 Main (2)'!F46+'5700 Main (2)'!F67+'5700 Main (2)'!F88+'5700 Main (2)'!F109</f>
        <v>0</v>
      </c>
      <c r="G22" s="27">
        <f>'5700 Main (2)'!G46+'5700 Main (2)'!G67+'5700 Main (2)'!G88+'5700 Main (2)'!G109</f>
        <v>0</v>
      </c>
      <c r="H22" s="27">
        <f>'5700 Main (2)'!H46+'5700 Main (2)'!H67+'5700 Main (2)'!H88+'5700 Main (2)'!H109</f>
        <v>0</v>
      </c>
      <c r="I22" s="27">
        <f>'5700 Main (2)'!I46+'5700 Main (2)'!I67+'5700 Main (2)'!I88+'5700 Main (2)'!I109</f>
        <v>0</v>
      </c>
      <c r="J22" s="27">
        <f>'5700 Main (2)'!J46+'5700 Main (2)'!J67+'5700 Main (2)'!J88+'5700 Main (2)'!J109</f>
        <v>0</v>
      </c>
      <c r="K22" s="27">
        <f>'5700 Main (2)'!K46+'5700 Main (2)'!K67+'5700 Main (2)'!K88+'5700 Main (2)'!K109</f>
        <v>0</v>
      </c>
      <c r="L22" s="27">
        <f>'5700 Main (2)'!L46+'5700 Main (2)'!L67+'5700 Main (2)'!L88+'5700 Main (2)'!L109</f>
        <v>0</v>
      </c>
      <c r="M22" s="27">
        <f>'5700 Main (2)'!M46+'5700 Main (2)'!M67+'5700 Main (2)'!M88+'5700 Main (2)'!M109</f>
        <v>0</v>
      </c>
      <c r="N22" s="27">
        <f>'5700 Main (2)'!N46+'5700 Main (2)'!N67+'5700 Main (2)'!N88+'5700 Main (2)'!N109</f>
        <v>0</v>
      </c>
      <c r="O22" s="27">
        <f>'5700 Main (2)'!O46+'5700 Main (2)'!O67+'5700 Main (2)'!O88+'5700 Main (2)'!O109</f>
        <v>0</v>
      </c>
      <c r="P22" s="27">
        <f>'5700 Main (2)'!P46+'5700 Main (2)'!P67+'5700 Main (2)'!P88+'5700 Main (2)'!P109</f>
        <v>0</v>
      </c>
      <c r="Q22" s="26">
        <f t="shared" si="4"/>
        <v>0</v>
      </c>
      <c r="R22" s="809"/>
      <c r="S22" s="17"/>
    </row>
    <row r="23" spans="2:19" ht="21" customHeight="1" outlineLevel="1" x14ac:dyDescent="0.35">
      <c r="B23" s="7"/>
      <c r="C23" s="1593" t="s">
        <v>67</v>
      </c>
      <c r="D23" s="1602"/>
      <c r="E23" s="1603"/>
      <c r="F23" s="27">
        <f>'5700 Main (2)'!F47+'5700 Main (2)'!F68+'5700 Main (2)'!F89+'5700 Main (2)'!F110</f>
        <v>0</v>
      </c>
      <c r="G23" s="27">
        <f>'5700 Main (2)'!G47+'5700 Main (2)'!G68+'5700 Main (2)'!G89+'5700 Main (2)'!G110</f>
        <v>0</v>
      </c>
      <c r="H23" s="27">
        <f>'5700 Main (2)'!H47+'5700 Main (2)'!H68+'5700 Main (2)'!H89+'5700 Main (2)'!H110</f>
        <v>0</v>
      </c>
      <c r="I23" s="27">
        <f>'5700 Main (2)'!I47+'5700 Main (2)'!I68+'5700 Main (2)'!I89+'5700 Main (2)'!I110</f>
        <v>0</v>
      </c>
      <c r="J23" s="27">
        <f>'5700 Main (2)'!J47+'5700 Main (2)'!J68+'5700 Main (2)'!J89+'5700 Main (2)'!J110</f>
        <v>0</v>
      </c>
      <c r="K23" s="27">
        <f>'5700 Main (2)'!K47+'5700 Main (2)'!K68+'5700 Main (2)'!K89+'5700 Main (2)'!K110</f>
        <v>0</v>
      </c>
      <c r="L23" s="27">
        <f>'5700 Main (2)'!L47+'5700 Main (2)'!L68+'5700 Main (2)'!L89+'5700 Main (2)'!L110</f>
        <v>0</v>
      </c>
      <c r="M23" s="27">
        <f>'5700 Main (2)'!M47+'5700 Main (2)'!M68+'5700 Main (2)'!M89+'5700 Main (2)'!M110</f>
        <v>0</v>
      </c>
      <c r="N23" s="27">
        <f>'5700 Main (2)'!N47+'5700 Main (2)'!N68+'5700 Main (2)'!N89+'5700 Main (2)'!N110</f>
        <v>0</v>
      </c>
      <c r="O23" s="27">
        <f>'5700 Main (2)'!O47+'5700 Main (2)'!O68+'5700 Main (2)'!O89+'5700 Main (2)'!O110</f>
        <v>0</v>
      </c>
      <c r="P23" s="27">
        <f>'5700 Main (2)'!P47+'5700 Main (2)'!P68+'5700 Main (2)'!P89+'5700 Main (2)'!P110</f>
        <v>0</v>
      </c>
      <c r="Q23" s="26">
        <f t="shared" si="4"/>
        <v>0</v>
      </c>
      <c r="R23" s="809"/>
      <c r="S23" s="17"/>
    </row>
    <row r="24" spans="2:19" ht="21" customHeight="1" outlineLevel="1" x14ac:dyDescent="0.35">
      <c r="B24" s="7"/>
      <c r="C24" s="1593" t="s">
        <v>66</v>
      </c>
      <c r="D24" s="1602"/>
      <c r="E24" s="1603"/>
      <c r="F24" s="27">
        <f>'5700 Main (2)'!F48+'5700 Main (2)'!F69+'5700 Main (2)'!F90+'5700 Main (2)'!F111</f>
        <v>0</v>
      </c>
      <c r="G24" s="27">
        <f>'5700 Main (2)'!G48+'5700 Main (2)'!G69+'5700 Main (2)'!G90+'5700 Main (2)'!G111</f>
        <v>0</v>
      </c>
      <c r="H24" s="27">
        <f>'5700 Main (2)'!H48+'5700 Main (2)'!H69+'5700 Main (2)'!H90+'5700 Main (2)'!H111</f>
        <v>0</v>
      </c>
      <c r="I24" s="27">
        <f>'5700 Main (2)'!I48+'5700 Main (2)'!I69+'5700 Main (2)'!I90+'5700 Main (2)'!I111</f>
        <v>0</v>
      </c>
      <c r="J24" s="27">
        <f>'5700 Main (2)'!J48+'5700 Main (2)'!J69+'5700 Main (2)'!J90+'5700 Main (2)'!J111</f>
        <v>0</v>
      </c>
      <c r="K24" s="27">
        <f>'5700 Main (2)'!K48+'5700 Main (2)'!K69+'5700 Main (2)'!K90+'5700 Main (2)'!K111</f>
        <v>0</v>
      </c>
      <c r="L24" s="27">
        <f>'5700 Main (2)'!L48+'5700 Main (2)'!L69+'5700 Main (2)'!L90+'5700 Main (2)'!L111</f>
        <v>0</v>
      </c>
      <c r="M24" s="27">
        <f>'5700 Main (2)'!M48+'5700 Main (2)'!M69+'5700 Main (2)'!M90+'5700 Main (2)'!M111</f>
        <v>0</v>
      </c>
      <c r="N24" s="27">
        <f>'5700 Main (2)'!N48+'5700 Main (2)'!N69+'5700 Main (2)'!N90+'5700 Main (2)'!N111</f>
        <v>0</v>
      </c>
      <c r="O24" s="27">
        <f>'5700 Main (2)'!O48+'5700 Main (2)'!O69+'5700 Main (2)'!O90+'5700 Main (2)'!O111</f>
        <v>0</v>
      </c>
      <c r="P24" s="27">
        <f>'5700 Main (2)'!P48+'5700 Main (2)'!P69+'5700 Main (2)'!P90+'5700 Main (2)'!P111</f>
        <v>0</v>
      </c>
      <c r="Q24" s="26">
        <f t="shared" si="4"/>
        <v>0</v>
      </c>
      <c r="R24" s="809"/>
      <c r="S24" s="17"/>
    </row>
    <row r="25" spans="2:19" ht="21" customHeight="1" outlineLevel="1" x14ac:dyDescent="0.35">
      <c r="B25" s="7"/>
      <c r="C25" s="1593" t="s">
        <v>274</v>
      </c>
      <c r="D25" s="1602"/>
      <c r="E25" s="1603"/>
      <c r="F25" s="27">
        <f>'5700 Main (2)'!F49+'5700 Main (2)'!F70+'5700 Main (2)'!F91+'5700 Main (2)'!F112</f>
        <v>0</v>
      </c>
      <c r="G25" s="27">
        <f>'5700 Main (2)'!G49+'5700 Main (2)'!G70+'5700 Main (2)'!G91+'5700 Main (2)'!G112</f>
        <v>0</v>
      </c>
      <c r="H25" s="27">
        <f>'5700 Main (2)'!H49+'5700 Main (2)'!H70+'5700 Main (2)'!H91+'5700 Main (2)'!H112</f>
        <v>0</v>
      </c>
      <c r="I25" s="27">
        <f>'5700 Main (2)'!I49+'5700 Main (2)'!I70+'5700 Main (2)'!I91+'5700 Main (2)'!I112</f>
        <v>0</v>
      </c>
      <c r="J25" s="27">
        <f>'5700 Main (2)'!J49+'5700 Main (2)'!J70+'5700 Main (2)'!J91+'5700 Main (2)'!J112</f>
        <v>0</v>
      </c>
      <c r="K25" s="27">
        <f>'5700 Main (2)'!K49+'5700 Main (2)'!K70+'5700 Main (2)'!K91+'5700 Main (2)'!K112</f>
        <v>0</v>
      </c>
      <c r="L25" s="27">
        <f>'5700 Main (2)'!L49+'5700 Main (2)'!L70+'5700 Main (2)'!L91+'5700 Main (2)'!L112</f>
        <v>0</v>
      </c>
      <c r="M25" s="27">
        <f>'5700 Main (2)'!M49+'5700 Main (2)'!M70+'5700 Main (2)'!M91+'5700 Main (2)'!M112</f>
        <v>0</v>
      </c>
      <c r="N25" s="27">
        <f>'5700 Main (2)'!N49+'5700 Main (2)'!N70+'5700 Main (2)'!N91+'5700 Main (2)'!N112</f>
        <v>0</v>
      </c>
      <c r="O25" s="27">
        <f>'5700 Main (2)'!O49+'5700 Main (2)'!O70+'5700 Main (2)'!O91+'5700 Main (2)'!O112</f>
        <v>0</v>
      </c>
      <c r="P25" s="27">
        <f>'5700 Main (2)'!P49+'5700 Main (2)'!P70+'5700 Main (2)'!P91+'5700 Main (2)'!P112</f>
        <v>0</v>
      </c>
      <c r="Q25" s="26">
        <f t="shared" si="4"/>
        <v>0</v>
      </c>
      <c r="R25" s="809"/>
      <c r="S25" s="17"/>
    </row>
    <row r="26" spans="2:19" ht="22.5" customHeight="1" outlineLevel="1" x14ac:dyDescent="0.35">
      <c r="B26" s="7"/>
      <c r="C26" s="1593" t="s">
        <v>65</v>
      </c>
      <c r="D26" s="1594"/>
      <c r="E26" s="1595"/>
      <c r="F26" s="27">
        <f>'5700 Main (2)'!F50+'5700 Main (2)'!F71+'5700 Main (2)'!F92+'5700 Main (2)'!F113</f>
        <v>0</v>
      </c>
      <c r="G26" s="27">
        <f>'5700 Main (2)'!G50+'5700 Main (2)'!G71+'5700 Main (2)'!G92+'5700 Main (2)'!G113</f>
        <v>0</v>
      </c>
      <c r="H26" s="27">
        <f>'5700 Main (2)'!H50+'5700 Main (2)'!H71+'5700 Main (2)'!H92+'5700 Main (2)'!H113</f>
        <v>0</v>
      </c>
      <c r="I26" s="27">
        <f>'5700 Main (2)'!I50+'5700 Main (2)'!I71+'5700 Main (2)'!I92+'5700 Main (2)'!I113</f>
        <v>0</v>
      </c>
      <c r="J26" s="27">
        <f>'5700 Main (2)'!J50+'5700 Main (2)'!J71+'5700 Main (2)'!J92+'5700 Main (2)'!J113</f>
        <v>0</v>
      </c>
      <c r="K26" s="27">
        <f>'5700 Main (2)'!K50+'5700 Main (2)'!K71+'5700 Main (2)'!K92+'5700 Main (2)'!K113</f>
        <v>0</v>
      </c>
      <c r="L26" s="27">
        <f>'5700 Main (2)'!L50+'5700 Main (2)'!L71+'5700 Main (2)'!L92+'5700 Main (2)'!L113</f>
        <v>0</v>
      </c>
      <c r="M26" s="27">
        <f>'5700 Main (2)'!M50+'5700 Main (2)'!M71+'5700 Main (2)'!M92+'5700 Main (2)'!M113</f>
        <v>0</v>
      </c>
      <c r="N26" s="27">
        <f>'5700 Main (2)'!N50+'5700 Main (2)'!N71+'5700 Main (2)'!N92+'5700 Main (2)'!N113</f>
        <v>0</v>
      </c>
      <c r="O26" s="27">
        <f>'5700 Main (2)'!O50+'5700 Main (2)'!O71+'5700 Main (2)'!O92+'5700 Main (2)'!O113</f>
        <v>0</v>
      </c>
      <c r="P26" s="27">
        <f>'5700 Main (2)'!P50+'5700 Main (2)'!P71+'5700 Main (2)'!P92+'5700 Main (2)'!P113</f>
        <v>0</v>
      </c>
      <c r="Q26" s="26">
        <f t="shared" si="4"/>
        <v>0</v>
      </c>
      <c r="R26" s="809"/>
      <c r="S26" s="17"/>
    </row>
    <row r="27" spans="2:19" ht="27.75" customHeight="1" outlineLevel="1" thickBot="1" x14ac:dyDescent="0.4">
      <c r="B27" s="7"/>
      <c r="C27" s="1572" t="s">
        <v>64</v>
      </c>
      <c r="D27" s="1573"/>
      <c r="E27" s="1574"/>
      <c r="F27" s="25">
        <f>'5700 Main (2)'!F51+'5700 Main (2)'!F72+'5700 Main (2)'!F93+'5700 Main (2)'!F114</f>
        <v>0</v>
      </c>
      <c r="G27" s="25">
        <f>'5700 Main (2)'!G51+'5700 Main (2)'!G72+'5700 Main (2)'!G93+'5700 Main (2)'!G114</f>
        <v>0</v>
      </c>
      <c r="H27" s="25">
        <f>'5700 Main (2)'!H51+'5700 Main (2)'!H72+'5700 Main (2)'!H93+'5700 Main (2)'!H114</f>
        <v>0</v>
      </c>
      <c r="I27" s="25">
        <f>'5700 Main (2)'!I51+'5700 Main (2)'!I72+'5700 Main (2)'!I93+'5700 Main (2)'!I114</f>
        <v>0</v>
      </c>
      <c r="J27" s="25">
        <f>'5700 Main (2)'!J51+'5700 Main (2)'!J72+'5700 Main (2)'!J93+'5700 Main (2)'!J114</f>
        <v>0</v>
      </c>
      <c r="K27" s="25">
        <f>'5700 Main (2)'!K51+'5700 Main (2)'!K72+'5700 Main (2)'!K93+'5700 Main (2)'!K114</f>
        <v>0</v>
      </c>
      <c r="L27" s="25">
        <f>'5700 Main (2)'!L51+'5700 Main (2)'!L72+'5700 Main (2)'!L93+'5700 Main (2)'!L114</f>
        <v>0</v>
      </c>
      <c r="M27" s="25">
        <f>'5700 Main (2)'!M51+'5700 Main (2)'!M72+'5700 Main (2)'!M93+'5700 Main (2)'!M114</f>
        <v>0</v>
      </c>
      <c r="N27" s="25">
        <f>'5700 Main (2)'!N51+'5700 Main (2)'!N72+'5700 Main (2)'!N93+'5700 Main (2)'!N114</f>
        <v>0</v>
      </c>
      <c r="O27" s="25">
        <f>'5700 Main (2)'!O51+'5700 Main (2)'!O72+'5700 Main (2)'!O93+'5700 Main (2)'!O114</f>
        <v>0</v>
      </c>
      <c r="P27" s="25">
        <f>'5700 Main (2)'!P51+'5700 Main (2)'!P72+'5700 Main (2)'!P93+'5700 Main (2)'!P114</f>
        <v>0</v>
      </c>
      <c r="Q27" s="24">
        <f t="shared" si="4"/>
        <v>0</v>
      </c>
      <c r="R27" s="809"/>
      <c r="S27" s="17"/>
    </row>
    <row r="28" spans="2:19" ht="21.75" customHeight="1" outlineLevel="1" thickBot="1" x14ac:dyDescent="0.4">
      <c r="B28" s="7"/>
      <c r="C28" s="1566" t="s">
        <v>63</v>
      </c>
      <c r="D28" s="1567"/>
      <c r="E28" s="1568"/>
      <c r="F28" s="23">
        <f>'5700 Main (2)'!F52+'5700 Main (2)'!F73+'5700 Main (2)'!F94+'5700 Main (2)'!F115</f>
        <v>0</v>
      </c>
      <c r="G28" s="23">
        <f>'5700 Main (2)'!G52+'5700 Main (2)'!G73+'5700 Main (2)'!G94+'5700 Main (2)'!G115</f>
        <v>0</v>
      </c>
      <c r="H28" s="23">
        <f>'5700 Main (2)'!H52+'5700 Main (2)'!H73+'5700 Main (2)'!H94+'5700 Main (2)'!H115</f>
        <v>0</v>
      </c>
      <c r="I28" s="23">
        <f>'5700 Main (2)'!I52+'5700 Main (2)'!I73+'5700 Main (2)'!I94+'5700 Main (2)'!I115</f>
        <v>0</v>
      </c>
      <c r="J28" s="23">
        <f>'5700 Main (2)'!J52+'5700 Main (2)'!J73+'5700 Main (2)'!J94+'5700 Main (2)'!J115</f>
        <v>0</v>
      </c>
      <c r="K28" s="23">
        <f>'5700 Main (2)'!K52+'5700 Main (2)'!K73+'5700 Main (2)'!K94+'5700 Main (2)'!K115</f>
        <v>0</v>
      </c>
      <c r="L28" s="23">
        <f>'5700 Main (2)'!L52+'5700 Main (2)'!L73+'5700 Main (2)'!L94+'5700 Main (2)'!L115</f>
        <v>0</v>
      </c>
      <c r="M28" s="23">
        <f>'5700 Main (2)'!M52+'5700 Main (2)'!M73+'5700 Main (2)'!M94+'5700 Main (2)'!M115</f>
        <v>0</v>
      </c>
      <c r="N28" s="23">
        <f>'5700 Main (2)'!N52+'5700 Main (2)'!N73+'5700 Main (2)'!N94+'5700 Main (2)'!N115</f>
        <v>0</v>
      </c>
      <c r="O28" s="23">
        <f>'5700 Main (2)'!O52+'5700 Main (2)'!O73+'5700 Main (2)'!O94+'5700 Main (2)'!O115</f>
        <v>0</v>
      </c>
      <c r="P28" s="23">
        <f>'5700 Main (2)'!P52+'5700 Main (2)'!P73+'5700 Main (2)'!P94+'5700 Main (2)'!P115</f>
        <v>0</v>
      </c>
      <c r="Q28" s="22">
        <f t="shared" si="4"/>
        <v>0</v>
      </c>
      <c r="R28" s="809"/>
      <c r="S28" s="17"/>
    </row>
    <row r="29" spans="2:19" ht="21.75" customHeight="1" outlineLevel="1" x14ac:dyDescent="0.35">
      <c r="B29" s="7"/>
      <c r="C29" s="1569" t="s">
        <v>469</v>
      </c>
      <c r="D29" s="1570"/>
      <c r="E29" s="1571"/>
      <c r="F29" s="21">
        <f t="shared" ref="F29:P29" si="5">SUM(F18:F28)</f>
        <v>0</v>
      </c>
      <c r="G29" s="21">
        <f t="shared" si="5"/>
        <v>0</v>
      </c>
      <c r="H29" s="21">
        <f t="shared" si="5"/>
        <v>0</v>
      </c>
      <c r="I29" s="21">
        <f t="shared" si="5"/>
        <v>0</v>
      </c>
      <c r="J29" s="21">
        <f t="shared" si="5"/>
        <v>0</v>
      </c>
      <c r="K29" s="21">
        <f t="shared" si="5"/>
        <v>0</v>
      </c>
      <c r="L29" s="21">
        <f t="shared" si="5"/>
        <v>0</v>
      </c>
      <c r="M29" s="21">
        <f t="shared" si="5"/>
        <v>0</v>
      </c>
      <c r="N29" s="21">
        <f t="shared" si="5"/>
        <v>0</v>
      </c>
      <c r="O29" s="21">
        <f t="shared" si="5"/>
        <v>0</v>
      </c>
      <c r="P29" s="21">
        <f t="shared" si="5"/>
        <v>0</v>
      </c>
      <c r="Q29" s="20">
        <f>SUM(F29:P29)</f>
        <v>0</v>
      </c>
      <c r="R29" s="810"/>
      <c r="S29" s="17"/>
    </row>
    <row r="30" spans="2:19" ht="21.75" customHeight="1" outlineLevel="1" x14ac:dyDescent="0.35">
      <c r="B30" s="7"/>
      <c r="C30" s="1596" t="s">
        <v>62</v>
      </c>
      <c r="D30" s="1597"/>
      <c r="E30" s="1598"/>
      <c r="F30" s="19" t="str">
        <f t="shared" ref="F30:Q30" si="6">IF(F10&gt;0,F29/F10,"")</f>
        <v/>
      </c>
      <c r="G30" s="19" t="str">
        <f t="shared" si="6"/>
        <v/>
      </c>
      <c r="H30" s="19" t="str">
        <f t="shared" si="6"/>
        <v/>
      </c>
      <c r="I30" s="19" t="str">
        <f t="shared" si="6"/>
        <v/>
      </c>
      <c r="J30" s="19" t="str">
        <f t="shared" si="6"/>
        <v/>
      </c>
      <c r="K30" s="19" t="str">
        <f t="shared" si="6"/>
        <v/>
      </c>
      <c r="L30" s="19" t="str">
        <f t="shared" si="6"/>
        <v/>
      </c>
      <c r="M30" s="19" t="str">
        <f t="shared" si="6"/>
        <v/>
      </c>
      <c r="N30" s="19" t="str">
        <f t="shared" si="6"/>
        <v/>
      </c>
      <c r="O30" s="19" t="str">
        <f t="shared" si="6"/>
        <v/>
      </c>
      <c r="P30" s="19" t="str">
        <f t="shared" si="6"/>
        <v/>
      </c>
      <c r="Q30" s="18" t="str">
        <f t="shared" si="6"/>
        <v/>
      </c>
      <c r="R30" s="809"/>
      <c r="S30" s="17"/>
    </row>
    <row r="31" spans="2:19" ht="21.75" customHeight="1" outlineLevel="1" thickBot="1" x14ac:dyDescent="0.4">
      <c r="B31" s="7"/>
      <c r="C31" s="1563" t="s">
        <v>61</v>
      </c>
      <c r="D31" s="1564"/>
      <c r="E31" s="1565"/>
      <c r="F31" s="840" t="str">
        <f t="shared" ref="F31:Q31" si="7">IF(F29&gt;0,F29/$Q$29,"")</f>
        <v/>
      </c>
      <c r="G31" s="840" t="str">
        <f t="shared" si="7"/>
        <v/>
      </c>
      <c r="H31" s="840" t="str">
        <f t="shared" si="7"/>
        <v/>
      </c>
      <c r="I31" s="840" t="str">
        <f t="shared" si="7"/>
        <v/>
      </c>
      <c r="J31" s="840" t="str">
        <f t="shared" si="7"/>
        <v/>
      </c>
      <c r="K31" s="840" t="str">
        <f t="shared" si="7"/>
        <v/>
      </c>
      <c r="L31" s="840" t="str">
        <f t="shared" si="7"/>
        <v/>
      </c>
      <c r="M31" s="840" t="str">
        <f t="shared" si="7"/>
        <v/>
      </c>
      <c r="N31" s="840" t="str">
        <f t="shared" si="7"/>
        <v/>
      </c>
      <c r="O31" s="840" t="str">
        <f t="shared" si="7"/>
        <v/>
      </c>
      <c r="P31" s="840" t="str">
        <f t="shared" si="7"/>
        <v/>
      </c>
      <c r="Q31" s="841" t="str">
        <f t="shared" si="7"/>
        <v/>
      </c>
      <c r="R31" s="809"/>
      <c r="S31" s="17"/>
    </row>
    <row r="32" spans="2:19" ht="30.75" customHeight="1" x14ac:dyDescent="0.35">
      <c r="B32" s="176"/>
      <c r="C32" s="866" t="str">
        <f>"&lt;  Summary (Projections and Accomplishments for "&amp;IF('5700 Main (2)'!$Q$38&gt;0, "Q1 ","")&amp;IF('5700 Main (2)'!$Q$59&gt;0,"Q2 ","")&amp;IF('5700 Main (2)'!$Q$80&gt;0,"Q3 ","")&amp;IF('5700 Main (2)'!$Q$101&gt;0,"Q4","")&amp;" )"</f>
        <v>&lt;  Summary (Projections and Accomplishments for  )</v>
      </c>
      <c r="D32" s="862"/>
      <c r="E32" s="862"/>
      <c r="F32" s="862"/>
      <c r="G32" s="862"/>
      <c r="H32" s="862"/>
      <c r="I32" s="862"/>
      <c r="J32" s="863"/>
      <c r="K32" s="863"/>
      <c r="L32" s="863"/>
      <c r="M32" s="863"/>
      <c r="N32" s="863"/>
      <c r="O32" s="863"/>
      <c r="P32" s="863"/>
      <c r="Q32" s="868"/>
      <c r="R32" s="7"/>
    </row>
    <row r="33" spans="2:18" ht="7.5" customHeight="1" thickBot="1" x14ac:dyDescent="0.4">
      <c r="B33" s="176"/>
      <c r="C33" s="867"/>
      <c r="D33" s="864"/>
      <c r="E33" s="864"/>
      <c r="F33" s="864"/>
      <c r="G33" s="864"/>
      <c r="H33" s="864"/>
      <c r="I33" s="864"/>
      <c r="J33" s="864"/>
      <c r="K33" s="864"/>
      <c r="L33" s="864"/>
      <c r="M33" s="864"/>
      <c r="N33" s="864"/>
      <c r="O33" s="864"/>
      <c r="P33" s="864"/>
      <c r="Q33" s="869"/>
      <c r="R33" s="7"/>
    </row>
    <row r="34" spans="2:18" ht="29.25" customHeight="1" outlineLevel="1" thickBot="1" x14ac:dyDescent="0.55000000000000004">
      <c r="B34" s="818" t="s">
        <v>55</v>
      </c>
      <c r="C34" s="790" t="s">
        <v>92</v>
      </c>
      <c r="D34" s="1228"/>
      <c r="E34" s="168" t="str">
        <f>Start!U13</f>
        <v/>
      </c>
      <c r="F34" s="1231" t="str">
        <f>Start!AG20</f>
        <v/>
      </c>
      <c r="G34" s="791" t="str">
        <f>Start!AG21</f>
        <v/>
      </c>
      <c r="H34" s="167" t="s">
        <v>91</v>
      </c>
      <c r="I34" s="166" t="str">
        <f>Start!$AG$22</f>
        <v/>
      </c>
      <c r="J34" s="879" t="e">
        <f>LOOKUP(Start!$AG$22,Start!$F$51:$F$62,Start!$G$51:$G$62)</f>
        <v>#N/A</v>
      </c>
      <c r="K34" s="792"/>
      <c r="L34" s="168"/>
      <c r="M34" s="793"/>
      <c r="N34" s="172"/>
      <c r="O34" s="1515" t="str">
        <f>'5700 Main (2)'!$O$3</f>
        <v>Total Program Accomplishments</v>
      </c>
      <c r="P34" s="1516"/>
      <c r="Q34" s="1517"/>
      <c r="R34" s="7"/>
    </row>
    <row r="35" spans="2:18" s="147" customFormat="1" ht="38.25" customHeight="1" outlineLevel="1" thickBot="1" x14ac:dyDescent="0.4">
      <c r="B35" s="805"/>
      <c r="C35" s="1530" t="s">
        <v>101</v>
      </c>
      <c r="D35" s="1531"/>
      <c r="E35" s="1532"/>
      <c r="F35" s="1536" t="s">
        <v>89</v>
      </c>
      <c r="G35" s="1537"/>
      <c r="H35" s="1536" t="s">
        <v>88</v>
      </c>
      <c r="I35" s="1538"/>
      <c r="J35" s="1511" t="s">
        <v>100</v>
      </c>
      <c r="K35" s="1511" t="s">
        <v>99</v>
      </c>
      <c r="L35" s="1511" t="s">
        <v>85</v>
      </c>
      <c r="M35" s="1511" t="s">
        <v>84</v>
      </c>
      <c r="N35" s="1511" t="s">
        <v>83</v>
      </c>
      <c r="O35" s="1511" t="s">
        <v>82</v>
      </c>
      <c r="P35" s="1511" t="s">
        <v>81</v>
      </c>
      <c r="Q35" s="1513" t="s">
        <v>28</v>
      </c>
      <c r="R35" s="805"/>
    </row>
    <row r="36" spans="2:18" ht="15.75" customHeight="1" outlineLevel="1" thickBot="1" x14ac:dyDescent="0.4">
      <c r="B36" s="7"/>
      <c r="C36" s="1533"/>
      <c r="D36" s="1534"/>
      <c r="E36" s="1535"/>
      <c r="F36" s="173" t="s">
        <v>79</v>
      </c>
      <c r="G36" s="173" t="s">
        <v>98</v>
      </c>
      <c r="H36" s="173" t="s">
        <v>79</v>
      </c>
      <c r="I36" s="173" t="s">
        <v>98</v>
      </c>
      <c r="J36" s="1512"/>
      <c r="K36" s="1512"/>
      <c r="L36" s="1512"/>
      <c r="M36" s="1512"/>
      <c r="N36" s="1512"/>
      <c r="O36" s="1512"/>
      <c r="P36" s="1512"/>
      <c r="Q36" s="1514"/>
      <c r="R36" s="7"/>
    </row>
    <row r="37" spans="2:18" ht="15.75" customHeight="1" outlineLevel="1" thickBot="1" x14ac:dyDescent="0.4">
      <c r="B37" s="7"/>
      <c r="C37" s="1527" t="s">
        <v>277</v>
      </c>
      <c r="D37" s="1528"/>
      <c r="E37" s="1528"/>
      <c r="F37" s="1528"/>
      <c r="G37" s="1528"/>
      <c r="H37" s="1528"/>
      <c r="I37" s="1528"/>
      <c r="J37" s="1528"/>
      <c r="K37" s="1528"/>
      <c r="L37" s="1528"/>
      <c r="M37" s="1528"/>
      <c r="N37" s="1528"/>
      <c r="O37" s="1528"/>
      <c r="P37" s="1528"/>
      <c r="Q37" s="1529"/>
      <c r="R37" s="7"/>
    </row>
    <row r="38" spans="2:18" ht="15.75" customHeight="1" outlineLevel="1" x14ac:dyDescent="0.35">
      <c r="B38" s="7"/>
      <c r="C38" s="1518" t="s">
        <v>97</v>
      </c>
      <c r="D38" s="1519"/>
      <c r="E38" s="1519"/>
      <c r="F38" s="49"/>
      <c r="G38" s="49"/>
      <c r="H38" s="49"/>
      <c r="I38" s="49"/>
      <c r="J38" s="49"/>
      <c r="K38" s="49"/>
      <c r="L38" s="49"/>
      <c r="M38" s="49"/>
      <c r="N38" s="49"/>
      <c r="O38" s="49"/>
      <c r="P38" s="49"/>
      <c r="Q38" s="20">
        <f>IF(SUM(F38:P38)&gt;0, SUM(F38:P38),0)</f>
        <v>0</v>
      </c>
      <c r="R38" s="7"/>
    </row>
    <row r="39" spans="2:18" ht="15.75" customHeight="1" outlineLevel="1" x14ac:dyDescent="0.35">
      <c r="B39" s="7"/>
      <c r="C39" s="937" t="s">
        <v>497</v>
      </c>
      <c r="D39" s="938"/>
      <c r="E39" s="939"/>
      <c r="F39" s="49"/>
      <c r="G39" s="49"/>
      <c r="H39" s="49"/>
      <c r="I39" s="49"/>
      <c r="J39" s="49"/>
      <c r="K39" s="49"/>
      <c r="L39" s="49"/>
      <c r="M39" s="49"/>
      <c r="N39" s="49"/>
      <c r="O39" s="49"/>
      <c r="P39" s="49"/>
      <c r="Q39" s="20" t="str">
        <f>IF(SUM(F39:P39)&gt;0, SUM(F39:P39),"")</f>
        <v/>
      </c>
      <c r="R39" s="7"/>
    </row>
    <row r="40" spans="2:18" ht="15.75" customHeight="1" outlineLevel="1" x14ac:dyDescent="0.35">
      <c r="B40" s="7"/>
      <c r="C40" s="1523" t="s">
        <v>96</v>
      </c>
      <c r="D40" s="1524"/>
      <c r="E40" s="872" t="s">
        <v>95</v>
      </c>
      <c r="F40" s="45"/>
      <c r="G40" s="45"/>
      <c r="H40" s="45"/>
      <c r="I40" s="45"/>
      <c r="J40" s="45"/>
      <c r="K40" s="45"/>
      <c r="L40" s="45"/>
      <c r="M40" s="45"/>
      <c r="N40" s="45"/>
      <c r="O40" s="45"/>
      <c r="P40" s="45"/>
      <c r="Q40" s="26" t="str">
        <f t="shared" ref="Q40:Q52" si="8">IF(SUM(F40:P40)&gt;0, SUM(F40:P40), "")</f>
        <v/>
      </c>
      <c r="R40" s="7"/>
    </row>
    <row r="41" spans="2:18" ht="15.75" customHeight="1" outlineLevel="1" thickBot="1" x14ac:dyDescent="0.4">
      <c r="B41" s="7"/>
      <c r="C41" s="1561"/>
      <c r="D41" s="1562"/>
      <c r="E41" s="885" t="s">
        <v>76</v>
      </c>
      <c r="F41" s="882"/>
      <c r="G41" s="882"/>
      <c r="H41" s="882"/>
      <c r="I41" s="882"/>
      <c r="J41" s="882"/>
      <c r="K41" s="882"/>
      <c r="L41" s="882"/>
      <c r="M41" s="882"/>
      <c r="N41" s="882"/>
      <c r="O41" s="882"/>
      <c r="P41" s="882"/>
      <c r="Q41" s="883" t="str">
        <f t="shared" si="8"/>
        <v/>
      </c>
      <c r="R41" s="7"/>
    </row>
    <row r="42" spans="2:18" ht="15.75" customHeight="1" outlineLevel="1" x14ac:dyDescent="0.35">
      <c r="B42" s="7"/>
      <c r="C42" s="1558" t="s">
        <v>72</v>
      </c>
      <c r="D42" s="1559"/>
      <c r="E42" s="1560"/>
      <c r="F42" s="884"/>
      <c r="G42" s="884"/>
      <c r="H42" s="884"/>
      <c r="I42" s="884"/>
      <c r="J42" s="884"/>
      <c r="K42" s="884"/>
      <c r="L42" s="884"/>
      <c r="M42" s="884"/>
      <c r="N42" s="884"/>
      <c r="O42" s="884"/>
      <c r="P42" s="884"/>
      <c r="Q42" s="20" t="str">
        <f t="shared" si="8"/>
        <v/>
      </c>
      <c r="R42" s="7"/>
    </row>
    <row r="43" spans="2:18" ht="15.75" customHeight="1" outlineLevel="1" x14ac:dyDescent="0.35">
      <c r="B43" s="7"/>
      <c r="C43" s="1506" t="s">
        <v>71</v>
      </c>
      <c r="D43" s="1550"/>
      <c r="E43" s="1551"/>
      <c r="F43" s="45"/>
      <c r="G43" s="45"/>
      <c r="H43" s="45"/>
      <c r="I43" s="45"/>
      <c r="J43" s="45"/>
      <c r="K43" s="45"/>
      <c r="L43" s="45"/>
      <c r="M43" s="45"/>
      <c r="N43" s="45"/>
      <c r="O43" s="45"/>
      <c r="P43" s="45"/>
      <c r="Q43" s="20" t="str">
        <f t="shared" si="8"/>
        <v/>
      </c>
      <c r="R43" s="7"/>
    </row>
    <row r="44" spans="2:18" outlineLevel="1" x14ac:dyDescent="0.35">
      <c r="B44" s="7"/>
      <c r="C44" s="1506" t="s">
        <v>70</v>
      </c>
      <c r="D44" s="1550"/>
      <c r="E44" s="1551"/>
      <c r="F44" s="45"/>
      <c r="G44" s="45"/>
      <c r="H44" s="45"/>
      <c r="I44" s="45"/>
      <c r="J44" s="45"/>
      <c r="K44" s="45"/>
      <c r="L44" s="45"/>
      <c r="M44" s="45"/>
      <c r="N44" s="45"/>
      <c r="O44" s="45"/>
      <c r="P44" s="45"/>
      <c r="Q44" s="20" t="str">
        <f t="shared" si="8"/>
        <v/>
      </c>
      <c r="R44" s="7"/>
    </row>
    <row r="45" spans="2:18" outlineLevel="1" x14ac:dyDescent="0.35">
      <c r="B45" s="7"/>
      <c r="C45" s="1506" t="s">
        <v>69</v>
      </c>
      <c r="D45" s="1550"/>
      <c r="E45" s="1551"/>
      <c r="F45" s="45"/>
      <c r="G45" s="45"/>
      <c r="H45" s="45"/>
      <c r="I45" s="45"/>
      <c r="J45" s="45"/>
      <c r="K45" s="45"/>
      <c r="L45" s="45"/>
      <c r="M45" s="45"/>
      <c r="N45" s="45"/>
      <c r="O45" s="45"/>
      <c r="P45" s="45"/>
      <c r="Q45" s="20" t="str">
        <f t="shared" si="8"/>
        <v/>
      </c>
      <c r="R45" s="7"/>
    </row>
    <row r="46" spans="2:18" outlineLevel="1" x14ac:dyDescent="0.35">
      <c r="B46" s="7"/>
      <c r="C46" s="1506" t="s">
        <v>68</v>
      </c>
      <c r="D46" s="1550"/>
      <c r="E46" s="1551"/>
      <c r="F46" s="45"/>
      <c r="G46" s="45"/>
      <c r="H46" s="45"/>
      <c r="I46" s="45"/>
      <c r="J46" s="45"/>
      <c r="K46" s="45"/>
      <c r="L46" s="45"/>
      <c r="M46" s="45"/>
      <c r="N46" s="45"/>
      <c r="O46" s="45"/>
      <c r="P46" s="45"/>
      <c r="Q46" s="20" t="str">
        <f t="shared" si="8"/>
        <v/>
      </c>
      <c r="R46" s="7"/>
    </row>
    <row r="47" spans="2:18" outlineLevel="1" x14ac:dyDescent="0.35">
      <c r="B47" s="7"/>
      <c r="C47" s="1506" t="s">
        <v>67</v>
      </c>
      <c r="D47" s="1550"/>
      <c r="E47" s="1551"/>
      <c r="F47" s="45"/>
      <c r="G47" s="45"/>
      <c r="H47" s="45"/>
      <c r="I47" s="45"/>
      <c r="J47" s="45"/>
      <c r="K47" s="45"/>
      <c r="L47" s="45"/>
      <c r="M47" s="45"/>
      <c r="N47" s="45"/>
      <c r="O47" s="45"/>
      <c r="P47" s="45"/>
      <c r="Q47" s="20" t="str">
        <f t="shared" si="8"/>
        <v/>
      </c>
      <c r="R47" s="7"/>
    </row>
    <row r="48" spans="2:18" outlineLevel="1" x14ac:dyDescent="0.35">
      <c r="B48" s="7"/>
      <c r="C48" s="1506" t="s">
        <v>66</v>
      </c>
      <c r="D48" s="1550"/>
      <c r="E48" s="1551"/>
      <c r="F48" s="45"/>
      <c r="G48" s="45"/>
      <c r="H48" s="45"/>
      <c r="I48" s="45"/>
      <c r="J48" s="45"/>
      <c r="K48" s="45"/>
      <c r="L48" s="45"/>
      <c r="M48" s="45"/>
      <c r="N48" s="45"/>
      <c r="O48" s="45"/>
      <c r="P48" s="45"/>
      <c r="Q48" s="20" t="str">
        <f t="shared" si="8"/>
        <v/>
      </c>
      <c r="R48" s="7"/>
    </row>
    <row r="49" spans="2:19" outlineLevel="1" x14ac:dyDescent="0.35">
      <c r="B49" s="7"/>
      <c r="C49" s="1506" t="s">
        <v>273</v>
      </c>
      <c r="D49" s="1552"/>
      <c r="E49" s="1553"/>
      <c r="F49" s="45"/>
      <c r="G49" s="45"/>
      <c r="H49" s="45"/>
      <c r="I49" s="45"/>
      <c r="J49" s="45"/>
      <c r="K49" s="45"/>
      <c r="L49" s="45"/>
      <c r="M49" s="45"/>
      <c r="N49" s="45"/>
      <c r="O49" s="45"/>
      <c r="P49" s="45"/>
      <c r="Q49" s="20" t="str">
        <f t="shared" si="8"/>
        <v/>
      </c>
      <c r="R49" s="7"/>
      <c r="S49" s="15"/>
    </row>
    <row r="50" spans="2:19" outlineLevel="1" x14ac:dyDescent="0.35">
      <c r="B50" s="7"/>
      <c r="C50" s="1506" t="s">
        <v>65</v>
      </c>
      <c r="D50" s="1554"/>
      <c r="E50" s="1555"/>
      <c r="F50" s="45"/>
      <c r="G50" s="45"/>
      <c r="H50" s="45"/>
      <c r="I50" s="45"/>
      <c r="J50" s="45"/>
      <c r="K50" s="45"/>
      <c r="L50" s="45"/>
      <c r="M50" s="45"/>
      <c r="N50" s="45"/>
      <c r="O50" s="45"/>
      <c r="P50" s="45"/>
      <c r="Q50" s="20" t="str">
        <f t="shared" si="8"/>
        <v/>
      </c>
      <c r="R50" s="7"/>
      <c r="S50" s="15"/>
    </row>
    <row r="51" spans="2:19" outlineLevel="1" x14ac:dyDescent="0.35">
      <c r="B51" s="7"/>
      <c r="C51" s="1506" t="s">
        <v>64</v>
      </c>
      <c r="D51" s="1554"/>
      <c r="E51" s="1555"/>
      <c r="F51" s="45"/>
      <c r="G51" s="45"/>
      <c r="H51" s="45"/>
      <c r="I51" s="45"/>
      <c r="J51" s="45"/>
      <c r="K51" s="45"/>
      <c r="L51" s="45"/>
      <c r="M51" s="45"/>
      <c r="N51" s="45"/>
      <c r="O51" s="45"/>
      <c r="P51" s="45"/>
      <c r="Q51" s="20" t="str">
        <f t="shared" si="8"/>
        <v/>
      </c>
      <c r="R51" s="7"/>
      <c r="S51" s="15"/>
    </row>
    <row r="52" spans="2:19" outlineLevel="1" x14ac:dyDescent="0.35">
      <c r="B52" s="7"/>
      <c r="C52" s="1547" t="s">
        <v>63</v>
      </c>
      <c r="D52" s="1548"/>
      <c r="E52" s="1549"/>
      <c r="F52" s="47"/>
      <c r="G52" s="47"/>
      <c r="H52" s="47"/>
      <c r="I52" s="47"/>
      <c r="J52" s="47"/>
      <c r="K52" s="47"/>
      <c r="L52" s="47"/>
      <c r="M52" s="47"/>
      <c r="N52" s="47"/>
      <c r="O52" s="47"/>
      <c r="P52" s="47"/>
      <c r="Q52" s="801" t="str">
        <f t="shared" si="8"/>
        <v/>
      </c>
      <c r="R52" s="7"/>
      <c r="S52" s="15"/>
    </row>
    <row r="53" spans="2:19" ht="17.25" customHeight="1" x14ac:dyDescent="0.35">
      <c r="B53" s="7"/>
      <c r="C53" s="1556" t="str">
        <f>"&lt; Q1 "&amp;IF(Q38=0,"(No Inspections)","")</f>
        <v>&lt; Q1 (No Inspections)</v>
      </c>
      <c r="D53" s="1557"/>
      <c r="E53" s="176"/>
      <c r="F53" s="176"/>
      <c r="G53" s="176"/>
      <c r="H53" s="176"/>
      <c r="I53" s="176"/>
      <c r="J53" s="176"/>
      <c r="K53" s="176"/>
      <c r="L53" s="176"/>
      <c r="M53" s="176"/>
      <c r="N53" s="176"/>
      <c r="O53" s="176"/>
      <c r="P53" s="176"/>
      <c r="Q53" s="830"/>
      <c r="R53" s="7"/>
      <c r="S53" s="15"/>
    </row>
    <row r="54" spans="2:19" ht="9.75" customHeight="1" thickBot="1" x14ac:dyDescent="0.4">
      <c r="B54" s="7"/>
      <c r="C54" s="870"/>
      <c r="D54" s="837"/>
      <c r="E54" s="837"/>
      <c r="F54" s="837"/>
      <c r="G54" s="837"/>
      <c r="H54" s="837"/>
      <c r="I54" s="837"/>
      <c r="J54" s="837"/>
      <c r="K54" s="837"/>
      <c r="L54" s="837"/>
      <c r="M54" s="837"/>
      <c r="N54" s="837"/>
      <c r="O54" s="837"/>
      <c r="P54" s="837"/>
      <c r="Q54" s="871"/>
      <c r="R54" s="7"/>
      <c r="S54" s="15"/>
    </row>
    <row r="55" spans="2:19" ht="25.5" customHeight="1" outlineLevel="1" thickBot="1" x14ac:dyDescent="0.5">
      <c r="B55" s="804" t="s">
        <v>58</v>
      </c>
      <c r="C55" s="1542" t="s">
        <v>92</v>
      </c>
      <c r="D55" s="1543"/>
      <c r="E55" s="168" t="str">
        <f>Start!U13</f>
        <v/>
      </c>
      <c r="F55" s="1231" t="str">
        <f>Start!AG20</f>
        <v/>
      </c>
      <c r="G55" s="775" t="str">
        <f>Start!AG21</f>
        <v/>
      </c>
      <c r="H55" s="167" t="s">
        <v>91</v>
      </c>
      <c r="I55" s="170" t="e">
        <f>LOOKUP(Start!$AG$22,Start!$F$51:$F$62,Start!$H$51:$H$62)</f>
        <v>#N/A</v>
      </c>
      <c r="J55" s="170" t="e">
        <f>LOOKUP(Start!$AG$22,Start!$F$51:$F$62,Start!$I$51:$I$62)</f>
        <v>#N/A</v>
      </c>
      <c r="K55" s="172"/>
      <c r="L55" s="168"/>
      <c r="M55" s="168"/>
      <c r="N55" s="172"/>
      <c r="O55" s="1515" t="str">
        <f>'5700 Main (2)'!$O$3</f>
        <v>Total Program Accomplishments</v>
      </c>
      <c r="P55" s="1516"/>
      <c r="Q55" s="1517"/>
      <c r="R55" s="7"/>
      <c r="S55" s="15"/>
    </row>
    <row r="56" spans="2:19" ht="27.75" customHeight="1" outlineLevel="1" thickBot="1" x14ac:dyDescent="0.4">
      <c r="B56" s="7"/>
      <c r="C56" s="1530" t="s">
        <v>101</v>
      </c>
      <c r="D56" s="1531"/>
      <c r="E56" s="1532"/>
      <c r="F56" s="1536" t="s">
        <v>89</v>
      </c>
      <c r="G56" s="1537"/>
      <c r="H56" s="1536" t="s">
        <v>88</v>
      </c>
      <c r="I56" s="1538"/>
      <c r="J56" s="1511" t="s">
        <v>100</v>
      </c>
      <c r="K56" s="1511" t="s">
        <v>99</v>
      </c>
      <c r="L56" s="1511" t="s">
        <v>85</v>
      </c>
      <c r="M56" s="1511" t="s">
        <v>84</v>
      </c>
      <c r="N56" s="1511" t="s">
        <v>83</v>
      </c>
      <c r="O56" s="1511" t="s">
        <v>82</v>
      </c>
      <c r="P56" s="1511" t="s">
        <v>81</v>
      </c>
      <c r="Q56" s="1513" t="s">
        <v>28</v>
      </c>
      <c r="R56" s="7"/>
      <c r="S56" s="15"/>
    </row>
    <row r="57" spans="2:19" ht="28.5" customHeight="1" outlineLevel="1" thickBot="1" x14ac:dyDescent="0.4">
      <c r="B57" s="7"/>
      <c r="C57" s="1533"/>
      <c r="D57" s="1534"/>
      <c r="E57" s="1535"/>
      <c r="F57" s="173" t="s">
        <v>79</v>
      </c>
      <c r="G57" s="173" t="s">
        <v>98</v>
      </c>
      <c r="H57" s="173" t="s">
        <v>79</v>
      </c>
      <c r="I57" s="173" t="s">
        <v>98</v>
      </c>
      <c r="J57" s="1512"/>
      <c r="K57" s="1512"/>
      <c r="L57" s="1512"/>
      <c r="M57" s="1512"/>
      <c r="N57" s="1512"/>
      <c r="O57" s="1512"/>
      <c r="P57" s="1512"/>
      <c r="Q57" s="1514"/>
      <c r="R57" s="7"/>
      <c r="S57" s="15"/>
    </row>
    <row r="58" spans="2:19" ht="15" outlineLevel="1" thickBot="1" x14ac:dyDescent="0.4">
      <c r="B58" s="7"/>
      <c r="C58" s="1527" t="s">
        <v>277</v>
      </c>
      <c r="D58" s="1528"/>
      <c r="E58" s="1528"/>
      <c r="F58" s="1528"/>
      <c r="G58" s="1528"/>
      <c r="H58" s="1528"/>
      <c r="I58" s="1528"/>
      <c r="J58" s="1528"/>
      <c r="K58" s="1528"/>
      <c r="L58" s="1528"/>
      <c r="M58" s="1528"/>
      <c r="N58" s="1528"/>
      <c r="O58" s="1528"/>
      <c r="P58" s="1528"/>
      <c r="Q58" s="1529"/>
      <c r="R58" s="7"/>
      <c r="S58" s="15"/>
    </row>
    <row r="59" spans="2:19" outlineLevel="1" x14ac:dyDescent="0.35">
      <c r="B59" s="7"/>
      <c r="C59" s="1518" t="s">
        <v>97</v>
      </c>
      <c r="D59" s="1519"/>
      <c r="E59" s="1519"/>
      <c r="F59" s="49"/>
      <c r="G59" s="49"/>
      <c r="H59" s="49"/>
      <c r="I59" s="49"/>
      <c r="J59" s="49"/>
      <c r="K59" s="49"/>
      <c r="L59" s="49"/>
      <c r="M59" s="49"/>
      <c r="N59" s="49"/>
      <c r="O59" s="49"/>
      <c r="P59" s="49"/>
      <c r="Q59" s="20">
        <f>IF(SUM(F59:P59)&gt;0, SUM(F59:P59),0)</f>
        <v>0</v>
      </c>
      <c r="R59" s="7"/>
      <c r="S59" s="15"/>
    </row>
    <row r="60" spans="2:19" outlineLevel="1" x14ac:dyDescent="0.35">
      <c r="B60" s="7"/>
      <c r="C60" s="937" t="s">
        <v>497</v>
      </c>
      <c r="D60" s="938"/>
      <c r="E60" s="939"/>
      <c r="F60" s="49"/>
      <c r="G60" s="49"/>
      <c r="H60" s="49"/>
      <c r="I60" s="49"/>
      <c r="J60" s="49"/>
      <c r="K60" s="49"/>
      <c r="L60" s="49"/>
      <c r="M60" s="49"/>
      <c r="N60" s="49"/>
      <c r="O60" s="49"/>
      <c r="P60" s="49"/>
      <c r="Q60" s="20" t="str">
        <f>IF(SUM(F60:P60)&gt;0, SUM(F60:P60),"")</f>
        <v/>
      </c>
      <c r="R60" s="7"/>
      <c r="S60" s="15"/>
    </row>
    <row r="61" spans="2:19" outlineLevel="1" x14ac:dyDescent="0.35">
      <c r="B61" s="7"/>
      <c r="C61" s="1523" t="s">
        <v>96</v>
      </c>
      <c r="D61" s="1524"/>
      <c r="E61" s="872" t="s">
        <v>95</v>
      </c>
      <c r="F61" s="45"/>
      <c r="G61" s="45"/>
      <c r="H61" s="45"/>
      <c r="I61" s="45"/>
      <c r="J61" s="45"/>
      <c r="K61" s="45"/>
      <c r="L61" s="45"/>
      <c r="M61" s="45"/>
      <c r="N61" s="45"/>
      <c r="O61" s="45"/>
      <c r="P61" s="45"/>
      <c r="Q61" s="20" t="str">
        <f t="shared" ref="Q61:Q73" si="9">IF(SUM(F61:P61)&gt;0, SUM(F61:P61),"")</f>
        <v/>
      </c>
      <c r="R61" s="7"/>
      <c r="S61" s="15"/>
    </row>
    <row r="62" spans="2:19" ht="15" outlineLevel="1" thickBot="1" x14ac:dyDescent="0.4">
      <c r="B62" s="7"/>
      <c r="C62" s="1525"/>
      <c r="D62" s="1526"/>
      <c r="E62" s="48" t="s">
        <v>76</v>
      </c>
      <c r="F62" s="882"/>
      <c r="G62" s="882"/>
      <c r="H62" s="882"/>
      <c r="I62" s="882"/>
      <c r="J62" s="882"/>
      <c r="K62" s="882"/>
      <c r="L62" s="882"/>
      <c r="M62" s="882"/>
      <c r="N62" s="882"/>
      <c r="O62" s="882"/>
      <c r="P62" s="882"/>
      <c r="Q62" s="46" t="str">
        <f t="shared" si="9"/>
        <v/>
      </c>
      <c r="R62" s="7"/>
      <c r="S62" s="15"/>
    </row>
    <row r="63" spans="2:19" ht="15" outlineLevel="1" thickTop="1" x14ac:dyDescent="0.35">
      <c r="B63" s="7"/>
      <c r="C63" s="1520" t="s">
        <v>72</v>
      </c>
      <c r="D63" s="1521"/>
      <c r="E63" s="1522"/>
      <c r="F63" s="884"/>
      <c r="G63" s="884"/>
      <c r="H63" s="884"/>
      <c r="I63" s="884"/>
      <c r="J63" s="884"/>
      <c r="K63" s="884"/>
      <c r="L63" s="884"/>
      <c r="M63" s="884"/>
      <c r="N63" s="884"/>
      <c r="O63" s="884"/>
      <c r="P63" s="884"/>
      <c r="Q63" s="20" t="str">
        <f t="shared" si="9"/>
        <v/>
      </c>
      <c r="R63" s="7"/>
      <c r="S63" s="15"/>
    </row>
    <row r="64" spans="2:19" outlineLevel="1" x14ac:dyDescent="0.35">
      <c r="B64" s="7"/>
      <c r="C64" s="1506" t="s">
        <v>71</v>
      </c>
      <c r="D64" s="1509"/>
      <c r="E64" s="1510"/>
      <c r="F64" s="49"/>
      <c r="G64" s="49"/>
      <c r="H64" s="49"/>
      <c r="I64" s="49"/>
      <c r="J64" s="49"/>
      <c r="K64" s="49"/>
      <c r="L64" s="49"/>
      <c r="M64" s="49"/>
      <c r="N64" s="49"/>
      <c r="O64" s="49"/>
      <c r="P64" s="49"/>
      <c r="Q64" s="20" t="str">
        <f t="shared" si="9"/>
        <v/>
      </c>
      <c r="R64" s="7"/>
      <c r="S64" s="15"/>
    </row>
    <row r="65" spans="2:19" outlineLevel="1" x14ac:dyDescent="0.35">
      <c r="B65" s="7"/>
      <c r="C65" s="1506" t="s">
        <v>70</v>
      </c>
      <c r="D65" s="1509"/>
      <c r="E65" s="1510"/>
      <c r="F65" s="49"/>
      <c r="G65" s="49"/>
      <c r="H65" s="49"/>
      <c r="I65" s="49"/>
      <c r="J65" s="49"/>
      <c r="K65" s="49"/>
      <c r="L65" s="49"/>
      <c r="M65" s="49"/>
      <c r="N65" s="49"/>
      <c r="O65" s="49"/>
      <c r="P65" s="49"/>
      <c r="Q65" s="20" t="str">
        <f t="shared" si="9"/>
        <v/>
      </c>
      <c r="R65" s="7"/>
      <c r="S65" s="15"/>
    </row>
    <row r="66" spans="2:19" outlineLevel="1" x14ac:dyDescent="0.35">
      <c r="B66" s="7"/>
      <c r="C66" s="1506" t="s">
        <v>69</v>
      </c>
      <c r="D66" s="1509"/>
      <c r="E66" s="1510"/>
      <c r="F66" s="45"/>
      <c r="G66" s="45"/>
      <c r="H66" s="45"/>
      <c r="I66" s="45"/>
      <c r="J66" s="45"/>
      <c r="K66" s="45"/>
      <c r="L66" s="45"/>
      <c r="M66" s="45"/>
      <c r="N66" s="45"/>
      <c r="O66" s="45"/>
      <c r="P66" s="45"/>
      <c r="Q66" s="20" t="str">
        <f t="shared" si="9"/>
        <v/>
      </c>
      <c r="R66" s="7"/>
      <c r="S66" s="15"/>
    </row>
    <row r="67" spans="2:19" ht="15" outlineLevel="1" thickBot="1" x14ac:dyDescent="0.4">
      <c r="B67" s="7"/>
      <c r="C67" s="1506" t="s">
        <v>68</v>
      </c>
      <c r="D67" s="1509"/>
      <c r="E67" s="1510"/>
      <c r="F67" s="882"/>
      <c r="G67" s="882"/>
      <c r="H67" s="882"/>
      <c r="I67" s="882"/>
      <c r="J67" s="882"/>
      <c r="K67" s="882"/>
      <c r="L67" s="882"/>
      <c r="M67" s="882"/>
      <c r="N67" s="882"/>
      <c r="O67" s="882"/>
      <c r="P67" s="882"/>
      <c r="Q67" s="20" t="str">
        <f t="shared" si="9"/>
        <v/>
      </c>
      <c r="R67" s="7"/>
      <c r="S67" s="15"/>
    </row>
    <row r="68" spans="2:19" outlineLevel="1" x14ac:dyDescent="0.35">
      <c r="B68" s="7"/>
      <c r="C68" s="1506" t="s">
        <v>67</v>
      </c>
      <c r="D68" s="1509"/>
      <c r="E68" s="1510"/>
      <c r="F68" s="884"/>
      <c r="G68" s="884"/>
      <c r="H68" s="884"/>
      <c r="I68" s="884"/>
      <c r="J68" s="884"/>
      <c r="K68" s="884"/>
      <c r="L68" s="884"/>
      <c r="M68" s="884"/>
      <c r="N68" s="884"/>
      <c r="O68" s="884"/>
      <c r="P68" s="884"/>
      <c r="Q68" s="20" t="str">
        <f t="shared" si="9"/>
        <v/>
      </c>
      <c r="R68" s="7"/>
      <c r="S68" s="15"/>
    </row>
    <row r="69" spans="2:19" outlineLevel="1" x14ac:dyDescent="0.35">
      <c r="B69" s="7"/>
      <c r="C69" s="1506" t="s">
        <v>66</v>
      </c>
      <c r="D69" s="1509"/>
      <c r="E69" s="1510"/>
      <c r="F69" s="49"/>
      <c r="G69" s="49"/>
      <c r="H69" s="49"/>
      <c r="I69" s="49"/>
      <c r="J69" s="49"/>
      <c r="K69" s="49"/>
      <c r="L69" s="49"/>
      <c r="M69" s="49"/>
      <c r="N69" s="49"/>
      <c r="O69" s="49"/>
      <c r="P69" s="49"/>
      <c r="Q69" s="20" t="str">
        <f t="shared" si="9"/>
        <v/>
      </c>
      <c r="R69" s="7"/>
      <c r="S69" s="15"/>
    </row>
    <row r="70" spans="2:19" outlineLevel="1" x14ac:dyDescent="0.35">
      <c r="B70" s="7"/>
      <c r="C70" s="1506" t="s">
        <v>273</v>
      </c>
      <c r="D70" s="1507"/>
      <c r="E70" s="1508"/>
      <c r="F70" s="49"/>
      <c r="G70" s="49"/>
      <c r="H70" s="49"/>
      <c r="I70" s="49"/>
      <c r="J70" s="49"/>
      <c r="K70" s="49"/>
      <c r="L70" s="49"/>
      <c r="M70" s="49"/>
      <c r="N70" s="49"/>
      <c r="O70" s="49"/>
      <c r="P70" s="49"/>
      <c r="Q70" s="20" t="str">
        <f t="shared" si="9"/>
        <v/>
      </c>
      <c r="R70" s="7"/>
      <c r="S70" s="15"/>
    </row>
    <row r="71" spans="2:19" outlineLevel="1" x14ac:dyDescent="0.35">
      <c r="B71" s="7"/>
      <c r="C71" s="1506" t="s">
        <v>65</v>
      </c>
      <c r="D71" s="1507"/>
      <c r="E71" s="1508"/>
      <c r="F71" s="45"/>
      <c r="G71" s="45"/>
      <c r="H71" s="45"/>
      <c r="I71" s="45"/>
      <c r="J71" s="45"/>
      <c r="K71" s="45"/>
      <c r="L71" s="45"/>
      <c r="M71" s="45"/>
      <c r="N71" s="45"/>
      <c r="O71" s="45"/>
      <c r="P71" s="45"/>
      <c r="Q71" s="20" t="str">
        <f t="shared" si="9"/>
        <v/>
      </c>
      <c r="R71" s="7"/>
      <c r="S71" s="15"/>
    </row>
    <row r="72" spans="2:19" ht="15" outlineLevel="1" thickBot="1" x14ac:dyDescent="0.4">
      <c r="B72" s="7"/>
      <c r="C72" s="1506" t="s">
        <v>64</v>
      </c>
      <c r="D72" s="1507"/>
      <c r="E72" s="1508"/>
      <c r="F72" s="882"/>
      <c r="G72" s="882"/>
      <c r="H72" s="882"/>
      <c r="I72" s="882"/>
      <c r="J72" s="882"/>
      <c r="K72" s="882"/>
      <c r="L72" s="882"/>
      <c r="M72" s="882"/>
      <c r="N72" s="882"/>
      <c r="O72" s="882"/>
      <c r="P72" s="882"/>
      <c r="Q72" s="20" t="str">
        <f t="shared" si="9"/>
        <v/>
      </c>
      <c r="R72" s="7"/>
      <c r="S72" s="15"/>
    </row>
    <row r="73" spans="2:19" ht="15" outlineLevel="1" thickBot="1" x14ac:dyDescent="0.4">
      <c r="B73" s="7"/>
      <c r="C73" s="1544" t="s">
        <v>63</v>
      </c>
      <c r="D73" s="1545"/>
      <c r="E73" s="1546"/>
      <c r="F73" s="884"/>
      <c r="G73" s="884"/>
      <c r="H73" s="884"/>
      <c r="I73" s="884"/>
      <c r="J73" s="884"/>
      <c r="K73" s="884"/>
      <c r="L73" s="884"/>
      <c r="M73" s="884"/>
      <c r="N73" s="884"/>
      <c r="O73" s="884"/>
      <c r="P73" s="884"/>
      <c r="Q73" s="883" t="str">
        <f t="shared" si="9"/>
        <v/>
      </c>
      <c r="R73" s="7"/>
      <c r="S73" s="15"/>
    </row>
    <row r="74" spans="2:19" ht="16.5" customHeight="1" x14ac:dyDescent="0.35">
      <c r="B74" s="7"/>
      <c r="C74" s="1495" t="str">
        <f>"&lt; Q2 "&amp;IF(Q59=0,"(No Inspections)","")</f>
        <v>&lt; Q2 (No Inspections)</v>
      </c>
      <c r="D74" s="1496"/>
      <c r="E74" s="854"/>
      <c r="F74" s="835"/>
      <c r="G74" s="835"/>
      <c r="H74" s="835"/>
      <c r="I74" s="835"/>
      <c r="J74" s="835"/>
      <c r="K74" s="835"/>
      <c r="L74" s="835"/>
      <c r="M74" s="835"/>
      <c r="N74" s="835"/>
      <c r="O74" s="835"/>
      <c r="P74" s="835"/>
      <c r="Q74" s="43"/>
      <c r="R74" s="7"/>
      <c r="S74" s="15"/>
    </row>
    <row r="75" spans="2:19" ht="11.25" customHeight="1" thickBot="1" x14ac:dyDescent="0.4">
      <c r="B75" s="7"/>
      <c r="C75" s="873"/>
      <c r="D75" s="853"/>
      <c r="E75" s="853"/>
      <c r="F75" s="839"/>
      <c r="G75" s="839"/>
      <c r="H75" s="839"/>
      <c r="I75" s="839"/>
      <c r="J75" s="839"/>
      <c r="K75" s="839"/>
      <c r="L75" s="839"/>
      <c r="M75" s="839"/>
      <c r="N75" s="839"/>
      <c r="O75" s="839"/>
      <c r="P75" s="839"/>
      <c r="Q75" s="874"/>
      <c r="R75" s="7"/>
      <c r="S75" s="15"/>
    </row>
    <row r="76" spans="2:19" ht="26.25" customHeight="1" outlineLevel="1" thickBot="1" x14ac:dyDescent="0.5">
      <c r="B76" s="804" t="s">
        <v>241</v>
      </c>
      <c r="C76" s="1542" t="s">
        <v>92</v>
      </c>
      <c r="D76" s="1543"/>
      <c r="E76" s="168" t="str">
        <f>Start!U13</f>
        <v/>
      </c>
      <c r="F76" s="1231" t="str">
        <f>Start!AG20</f>
        <v/>
      </c>
      <c r="G76" s="791" t="str">
        <f>Start!AG21</f>
        <v/>
      </c>
      <c r="H76" s="167" t="s">
        <v>91</v>
      </c>
      <c r="I76" s="170" t="e">
        <f>LOOKUP(Start!$AG$22,Start!$F$51:$F$62,Start!$J$51:$J$62)</f>
        <v>#N/A</v>
      </c>
      <c r="J76" s="170" t="e">
        <f>LOOKUP(Start!$AG$22,Start!$F$51:$F$62,Start!$K$51:$K$62)</f>
        <v>#N/A</v>
      </c>
      <c r="K76" s="172"/>
      <c r="L76" s="168"/>
      <c r="M76" s="168"/>
      <c r="N76" s="172"/>
      <c r="O76" s="1515" t="str">
        <f>'5700 Main (2)'!$O$3</f>
        <v>Total Program Accomplishments</v>
      </c>
      <c r="P76" s="1516"/>
      <c r="Q76" s="1517"/>
      <c r="R76" s="7"/>
      <c r="S76" s="15"/>
    </row>
    <row r="77" spans="2:19" ht="15.75" customHeight="1" outlineLevel="1" thickBot="1" x14ac:dyDescent="0.4">
      <c r="B77" s="7"/>
      <c r="C77" s="1530" t="s">
        <v>101</v>
      </c>
      <c r="D77" s="1531"/>
      <c r="E77" s="1532"/>
      <c r="F77" s="1536" t="s">
        <v>89</v>
      </c>
      <c r="G77" s="1537"/>
      <c r="H77" s="1536" t="s">
        <v>88</v>
      </c>
      <c r="I77" s="1538"/>
      <c r="J77" s="1511" t="s">
        <v>100</v>
      </c>
      <c r="K77" s="1511" t="s">
        <v>99</v>
      </c>
      <c r="L77" s="1511" t="s">
        <v>85</v>
      </c>
      <c r="M77" s="1511" t="s">
        <v>84</v>
      </c>
      <c r="N77" s="1511" t="s">
        <v>83</v>
      </c>
      <c r="O77" s="1511" t="s">
        <v>82</v>
      </c>
      <c r="P77" s="1511" t="s">
        <v>81</v>
      </c>
      <c r="Q77" s="1513" t="s">
        <v>28</v>
      </c>
      <c r="R77" s="7"/>
      <c r="S77" s="15"/>
    </row>
    <row r="78" spans="2:19" ht="32.25" customHeight="1" outlineLevel="1" thickBot="1" x14ac:dyDescent="0.4">
      <c r="B78" s="7"/>
      <c r="C78" s="1533"/>
      <c r="D78" s="1534"/>
      <c r="E78" s="1535"/>
      <c r="F78" s="173" t="s">
        <v>79</v>
      </c>
      <c r="G78" s="173" t="s">
        <v>98</v>
      </c>
      <c r="H78" s="173" t="s">
        <v>79</v>
      </c>
      <c r="I78" s="173" t="s">
        <v>98</v>
      </c>
      <c r="J78" s="1512"/>
      <c r="K78" s="1512"/>
      <c r="L78" s="1512"/>
      <c r="M78" s="1512"/>
      <c r="N78" s="1512"/>
      <c r="O78" s="1512"/>
      <c r="P78" s="1512"/>
      <c r="Q78" s="1514"/>
      <c r="R78" s="7"/>
      <c r="S78" s="15"/>
    </row>
    <row r="79" spans="2:19" ht="16.5" customHeight="1" outlineLevel="1" thickBot="1" x14ac:dyDescent="0.4">
      <c r="B79" s="7"/>
      <c r="C79" s="1527" t="s">
        <v>277</v>
      </c>
      <c r="D79" s="1528"/>
      <c r="E79" s="1528"/>
      <c r="F79" s="1528"/>
      <c r="G79" s="1528"/>
      <c r="H79" s="1528"/>
      <c r="I79" s="1528"/>
      <c r="J79" s="1528"/>
      <c r="K79" s="1528"/>
      <c r="L79" s="1528"/>
      <c r="M79" s="1528"/>
      <c r="N79" s="1528"/>
      <c r="O79" s="1528"/>
      <c r="P79" s="1528"/>
      <c r="Q79" s="1529"/>
      <c r="R79" s="7"/>
      <c r="S79" s="15"/>
    </row>
    <row r="80" spans="2:19" ht="15" customHeight="1" outlineLevel="1" x14ac:dyDescent="0.35">
      <c r="B80" s="7"/>
      <c r="C80" s="1518" t="s">
        <v>97</v>
      </c>
      <c r="D80" s="1519"/>
      <c r="E80" s="1519"/>
      <c r="F80" s="49"/>
      <c r="G80" s="49"/>
      <c r="H80" s="49"/>
      <c r="I80" s="49"/>
      <c r="J80" s="49"/>
      <c r="K80" s="49"/>
      <c r="L80" s="49"/>
      <c r="M80" s="49"/>
      <c r="N80" s="49"/>
      <c r="O80" s="49"/>
      <c r="P80" s="49"/>
      <c r="Q80" s="174">
        <f>IF(SUM(F80:P80)&gt;0, SUM(F80:P80),0)</f>
        <v>0</v>
      </c>
      <c r="R80" s="7"/>
      <c r="S80" s="15"/>
    </row>
    <row r="81" spans="2:19" ht="15" customHeight="1" outlineLevel="1" x14ac:dyDescent="0.35">
      <c r="B81" s="7"/>
      <c r="C81" s="937" t="s">
        <v>497</v>
      </c>
      <c r="D81" s="938"/>
      <c r="E81" s="939"/>
      <c r="F81" s="49"/>
      <c r="G81" s="49"/>
      <c r="H81" s="49"/>
      <c r="I81" s="49"/>
      <c r="J81" s="49"/>
      <c r="K81" s="49"/>
      <c r="L81" s="49"/>
      <c r="M81" s="49"/>
      <c r="N81" s="49"/>
      <c r="O81" s="49"/>
      <c r="P81" s="49"/>
      <c r="Q81" s="20" t="str">
        <f>IF(SUM(F81:P81)&gt;0, SUM(F81:P81),"")</f>
        <v/>
      </c>
      <c r="R81" s="7"/>
      <c r="S81" s="15"/>
    </row>
    <row r="82" spans="2:19" outlineLevel="1" x14ac:dyDescent="0.35">
      <c r="B82" s="7"/>
      <c r="C82" s="1523" t="s">
        <v>96</v>
      </c>
      <c r="D82" s="1524"/>
      <c r="E82" s="872" t="s">
        <v>95</v>
      </c>
      <c r="F82" s="45"/>
      <c r="G82" s="45"/>
      <c r="H82" s="45"/>
      <c r="I82" s="45"/>
      <c r="J82" s="45"/>
      <c r="K82" s="45"/>
      <c r="L82" s="45"/>
      <c r="M82" s="45"/>
      <c r="N82" s="45"/>
      <c r="O82" s="45"/>
      <c r="P82" s="45"/>
      <c r="Q82" s="174" t="str">
        <f t="shared" ref="Q82:Q94" si="10">IF(SUM(F82:P82)&gt;0, SUM(F82:P82),"")</f>
        <v/>
      </c>
      <c r="R82" s="7"/>
      <c r="S82" s="15"/>
    </row>
    <row r="83" spans="2:19" ht="15" outlineLevel="1" thickBot="1" x14ac:dyDescent="0.4">
      <c r="B83" s="7"/>
      <c r="C83" s="1525"/>
      <c r="D83" s="1526"/>
      <c r="E83" s="48" t="s">
        <v>76</v>
      </c>
      <c r="F83" s="882"/>
      <c r="G83" s="882"/>
      <c r="H83" s="882"/>
      <c r="I83" s="882"/>
      <c r="J83" s="882"/>
      <c r="K83" s="882"/>
      <c r="L83" s="882"/>
      <c r="M83" s="882"/>
      <c r="N83" s="882"/>
      <c r="O83" s="882"/>
      <c r="P83" s="882"/>
      <c r="Q83" s="175" t="str">
        <f t="shared" si="10"/>
        <v/>
      </c>
      <c r="R83" s="7"/>
      <c r="S83" s="15"/>
    </row>
    <row r="84" spans="2:19" ht="15" outlineLevel="1" thickTop="1" x14ac:dyDescent="0.35">
      <c r="B84" s="7"/>
      <c r="C84" s="1520" t="s">
        <v>72</v>
      </c>
      <c r="D84" s="1521"/>
      <c r="E84" s="1522"/>
      <c r="F84" s="884"/>
      <c r="G84" s="884"/>
      <c r="H84" s="884"/>
      <c r="I84" s="884"/>
      <c r="J84" s="884"/>
      <c r="K84" s="884"/>
      <c r="L84" s="884"/>
      <c r="M84" s="884"/>
      <c r="N84" s="884"/>
      <c r="O84" s="884"/>
      <c r="P84" s="884"/>
      <c r="Q84" s="174" t="str">
        <f t="shared" si="10"/>
        <v/>
      </c>
      <c r="R84" s="7"/>
      <c r="S84" s="15"/>
    </row>
    <row r="85" spans="2:19" outlineLevel="1" x14ac:dyDescent="0.35">
      <c r="B85" s="7"/>
      <c r="C85" s="1506" t="s">
        <v>71</v>
      </c>
      <c r="D85" s="1509"/>
      <c r="E85" s="1510"/>
      <c r="F85" s="49"/>
      <c r="G85" s="49"/>
      <c r="H85" s="49"/>
      <c r="I85" s="49"/>
      <c r="J85" s="49"/>
      <c r="K85" s="49"/>
      <c r="L85" s="49"/>
      <c r="M85" s="49"/>
      <c r="N85" s="49"/>
      <c r="O85" s="49"/>
      <c r="P85" s="49"/>
      <c r="Q85" s="174" t="str">
        <f t="shared" si="10"/>
        <v/>
      </c>
      <c r="R85" s="7"/>
      <c r="S85" s="15"/>
    </row>
    <row r="86" spans="2:19" ht="15" customHeight="1" outlineLevel="1" x14ac:dyDescent="0.35">
      <c r="B86" s="7"/>
      <c r="C86" s="1506" t="s">
        <v>70</v>
      </c>
      <c r="D86" s="1509"/>
      <c r="E86" s="1510"/>
      <c r="F86" s="49"/>
      <c r="G86" s="49"/>
      <c r="H86" s="49"/>
      <c r="I86" s="49"/>
      <c r="J86" s="49"/>
      <c r="K86" s="49"/>
      <c r="L86" s="49"/>
      <c r="M86" s="49"/>
      <c r="N86" s="49"/>
      <c r="O86" s="49"/>
      <c r="P86" s="49"/>
      <c r="Q86" s="174" t="str">
        <f t="shared" si="10"/>
        <v/>
      </c>
      <c r="R86" s="7"/>
      <c r="S86" s="15"/>
    </row>
    <row r="87" spans="2:19" ht="15" customHeight="1" outlineLevel="1" x14ac:dyDescent="0.35">
      <c r="B87" s="7"/>
      <c r="C87" s="1506" t="s">
        <v>69</v>
      </c>
      <c r="D87" s="1509"/>
      <c r="E87" s="1510"/>
      <c r="F87" s="45"/>
      <c r="G87" s="45"/>
      <c r="H87" s="45"/>
      <c r="I87" s="45"/>
      <c r="J87" s="45"/>
      <c r="K87" s="45"/>
      <c r="L87" s="45"/>
      <c r="M87" s="45"/>
      <c r="N87" s="45"/>
      <c r="O87" s="45"/>
      <c r="P87" s="45"/>
      <c r="Q87" s="174" t="str">
        <f t="shared" si="10"/>
        <v/>
      </c>
      <c r="R87" s="7"/>
      <c r="S87" s="15"/>
    </row>
    <row r="88" spans="2:19" ht="15" customHeight="1" outlineLevel="1" thickBot="1" x14ac:dyDescent="0.4">
      <c r="B88" s="7"/>
      <c r="C88" s="1506" t="s">
        <v>68</v>
      </c>
      <c r="D88" s="1509"/>
      <c r="E88" s="1510"/>
      <c r="F88" s="882"/>
      <c r="G88" s="882"/>
      <c r="H88" s="882"/>
      <c r="I88" s="882"/>
      <c r="J88" s="882"/>
      <c r="K88" s="882"/>
      <c r="L88" s="882"/>
      <c r="M88" s="882"/>
      <c r="N88" s="882"/>
      <c r="O88" s="882"/>
      <c r="P88" s="882"/>
      <c r="Q88" s="174" t="str">
        <f t="shared" si="10"/>
        <v/>
      </c>
      <c r="R88" s="7"/>
      <c r="S88" s="15"/>
    </row>
    <row r="89" spans="2:19" ht="15" customHeight="1" outlineLevel="1" x14ac:dyDescent="0.35">
      <c r="B89" s="7"/>
      <c r="C89" s="1506" t="s">
        <v>67</v>
      </c>
      <c r="D89" s="1509"/>
      <c r="E89" s="1510"/>
      <c r="F89" s="884"/>
      <c r="G89" s="884"/>
      <c r="H89" s="884"/>
      <c r="I89" s="884"/>
      <c r="J89" s="884"/>
      <c r="K89" s="884"/>
      <c r="L89" s="884"/>
      <c r="M89" s="884"/>
      <c r="N89" s="884"/>
      <c r="O89" s="884"/>
      <c r="P89" s="884"/>
      <c r="Q89" s="174" t="str">
        <f t="shared" si="10"/>
        <v/>
      </c>
      <c r="R89" s="7"/>
      <c r="S89" s="15"/>
    </row>
    <row r="90" spans="2:19" ht="15" customHeight="1" outlineLevel="1" x14ac:dyDescent="0.35">
      <c r="B90" s="7"/>
      <c r="C90" s="1506" t="s">
        <v>66</v>
      </c>
      <c r="D90" s="1509"/>
      <c r="E90" s="1510"/>
      <c r="F90" s="49"/>
      <c r="G90" s="49"/>
      <c r="H90" s="49"/>
      <c r="I90" s="49"/>
      <c r="J90" s="49"/>
      <c r="K90" s="49"/>
      <c r="L90" s="49"/>
      <c r="M90" s="49"/>
      <c r="N90" s="49"/>
      <c r="O90" s="49"/>
      <c r="P90" s="49"/>
      <c r="Q90" s="174" t="str">
        <f t="shared" si="10"/>
        <v/>
      </c>
      <c r="R90" s="7"/>
      <c r="S90" s="15"/>
    </row>
    <row r="91" spans="2:19" ht="15" customHeight="1" outlineLevel="1" x14ac:dyDescent="0.35">
      <c r="B91" s="7"/>
      <c r="C91" s="1506" t="s">
        <v>273</v>
      </c>
      <c r="D91" s="1507"/>
      <c r="E91" s="1508"/>
      <c r="F91" s="49"/>
      <c r="G91" s="49"/>
      <c r="H91" s="49"/>
      <c r="I91" s="49"/>
      <c r="J91" s="49"/>
      <c r="K91" s="49"/>
      <c r="L91" s="49"/>
      <c r="M91" s="49"/>
      <c r="N91" s="49"/>
      <c r="O91" s="49"/>
      <c r="P91" s="49"/>
      <c r="Q91" s="174" t="str">
        <f t="shared" si="10"/>
        <v/>
      </c>
      <c r="R91" s="7"/>
      <c r="S91" s="15"/>
    </row>
    <row r="92" spans="2:19" ht="15" customHeight="1" outlineLevel="1" x14ac:dyDescent="0.35">
      <c r="B92" s="7"/>
      <c r="C92" s="1506" t="s">
        <v>65</v>
      </c>
      <c r="D92" s="1507"/>
      <c r="E92" s="1508"/>
      <c r="F92" s="45"/>
      <c r="G92" s="45"/>
      <c r="H92" s="45"/>
      <c r="I92" s="45"/>
      <c r="J92" s="45"/>
      <c r="K92" s="45"/>
      <c r="L92" s="45"/>
      <c r="M92" s="45"/>
      <c r="N92" s="45"/>
      <c r="O92" s="45"/>
      <c r="P92" s="45"/>
      <c r="Q92" s="174" t="str">
        <f t="shared" si="10"/>
        <v/>
      </c>
      <c r="R92" s="7"/>
      <c r="S92" s="15"/>
    </row>
    <row r="93" spans="2:19" ht="15" outlineLevel="1" thickBot="1" x14ac:dyDescent="0.4">
      <c r="B93" s="7"/>
      <c r="C93" s="1506" t="s">
        <v>64</v>
      </c>
      <c r="D93" s="1507"/>
      <c r="E93" s="1508"/>
      <c r="F93" s="882"/>
      <c r="G93" s="882"/>
      <c r="H93" s="882"/>
      <c r="I93" s="882"/>
      <c r="J93" s="882"/>
      <c r="K93" s="882"/>
      <c r="L93" s="882"/>
      <c r="M93" s="882"/>
      <c r="N93" s="882"/>
      <c r="O93" s="882"/>
      <c r="P93" s="882"/>
      <c r="Q93" s="174" t="str">
        <f t="shared" si="10"/>
        <v/>
      </c>
      <c r="R93" s="7"/>
      <c r="S93" s="15"/>
    </row>
    <row r="94" spans="2:19" ht="15" customHeight="1" outlineLevel="1" x14ac:dyDescent="0.35">
      <c r="B94" s="7"/>
      <c r="C94" s="1539" t="s">
        <v>63</v>
      </c>
      <c r="D94" s="1540"/>
      <c r="E94" s="1541"/>
      <c r="F94" s="884"/>
      <c r="G94" s="884"/>
      <c r="H94" s="884"/>
      <c r="I94" s="884"/>
      <c r="J94" s="884"/>
      <c r="K94" s="884"/>
      <c r="L94" s="884"/>
      <c r="M94" s="884"/>
      <c r="N94" s="884"/>
      <c r="O94" s="884"/>
      <c r="P94" s="884"/>
      <c r="Q94" s="855" t="str">
        <f t="shared" si="10"/>
        <v/>
      </c>
      <c r="R94" s="7"/>
      <c r="S94" s="15"/>
    </row>
    <row r="95" spans="2:19" x14ac:dyDescent="0.35">
      <c r="B95" s="7"/>
      <c r="C95" s="1497" t="str">
        <f>"&lt; Q3"&amp;IF(Q80=0," (No Inspections)","")</f>
        <v>&lt; Q3 (No Inspections)</v>
      </c>
      <c r="D95" s="1498"/>
      <c r="E95" s="856"/>
      <c r="F95" s="835"/>
      <c r="G95" s="835"/>
      <c r="H95" s="835"/>
      <c r="I95" s="835"/>
      <c r="J95" s="835"/>
      <c r="K95" s="835"/>
      <c r="L95" s="835"/>
      <c r="M95" s="835"/>
      <c r="N95" s="835"/>
      <c r="O95" s="835"/>
      <c r="P95" s="835"/>
      <c r="Q95" s="875"/>
      <c r="R95" s="7"/>
      <c r="S95" s="15"/>
    </row>
    <row r="96" spans="2:19" ht="9.75" customHeight="1" thickBot="1" x14ac:dyDescent="0.4">
      <c r="B96" s="7"/>
      <c r="C96" s="876"/>
      <c r="D96" s="838"/>
      <c r="E96" s="838"/>
      <c r="F96" s="839"/>
      <c r="G96" s="839"/>
      <c r="H96" s="839"/>
      <c r="I96" s="839"/>
      <c r="J96" s="839"/>
      <c r="K96" s="839"/>
      <c r="L96" s="839"/>
      <c r="M96" s="839"/>
      <c r="N96" s="839"/>
      <c r="O96" s="839"/>
      <c r="P96" s="839"/>
      <c r="Q96" s="877"/>
      <c r="R96" s="7"/>
      <c r="S96" s="15"/>
    </row>
    <row r="97" spans="2:19" ht="25.5" outlineLevel="1" thickBot="1" x14ac:dyDescent="0.5">
      <c r="B97" s="804" t="s">
        <v>54</v>
      </c>
      <c r="C97" s="1542" t="s">
        <v>92</v>
      </c>
      <c r="D97" s="1543"/>
      <c r="E97" s="171" t="str">
        <f>Start!U13</f>
        <v/>
      </c>
      <c r="F97" s="1231" t="str">
        <f>Start!AG20</f>
        <v/>
      </c>
      <c r="G97" s="775" t="str">
        <f>Start!AG21</f>
        <v/>
      </c>
      <c r="H97" s="167" t="s">
        <v>91</v>
      </c>
      <c r="I97" s="170" t="e">
        <f>LOOKUP(Start!$AG$22,Start!$F$51:$F$62,Start!$L$51:$L$62)</f>
        <v>#N/A</v>
      </c>
      <c r="J97" s="170" t="e">
        <f>LOOKUP(Start!$AG$22,Start!$F$51:$F$62,Start!$M$51:$M$62)</f>
        <v>#N/A</v>
      </c>
      <c r="K97" s="172"/>
      <c r="L97" s="168"/>
      <c r="M97" s="168"/>
      <c r="N97" s="172"/>
      <c r="O97" s="1515" t="str">
        <f>'5700 Main (2)'!$O$3</f>
        <v>Total Program Accomplishments</v>
      </c>
      <c r="P97" s="1516"/>
      <c r="Q97" s="1517"/>
      <c r="R97" s="7"/>
      <c r="S97" s="15"/>
    </row>
    <row r="98" spans="2:19" ht="15.75" customHeight="1" outlineLevel="1" thickBot="1" x14ac:dyDescent="0.4">
      <c r="B98" s="7"/>
      <c r="C98" s="1616" t="s">
        <v>101</v>
      </c>
      <c r="D98" s="1616"/>
      <c r="E98" s="1616"/>
      <c r="F98" s="1536" t="s">
        <v>89</v>
      </c>
      <c r="G98" s="1537"/>
      <c r="H98" s="1536" t="s">
        <v>88</v>
      </c>
      <c r="I98" s="1538"/>
      <c r="J98" s="1511" t="s">
        <v>100</v>
      </c>
      <c r="K98" s="1511" t="s">
        <v>99</v>
      </c>
      <c r="L98" s="1511" t="s">
        <v>85</v>
      </c>
      <c r="M98" s="1511" t="s">
        <v>84</v>
      </c>
      <c r="N98" s="1511" t="s">
        <v>83</v>
      </c>
      <c r="O98" s="1511" t="s">
        <v>82</v>
      </c>
      <c r="P98" s="1511" t="s">
        <v>81</v>
      </c>
      <c r="Q98" s="1513" t="s">
        <v>28</v>
      </c>
      <c r="R98" s="7"/>
      <c r="S98" s="15"/>
    </row>
    <row r="99" spans="2:19" ht="33.75" customHeight="1" outlineLevel="1" thickBot="1" x14ac:dyDescent="0.4">
      <c r="B99" s="7"/>
      <c r="C99" s="1616"/>
      <c r="D99" s="1616"/>
      <c r="E99" s="1616"/>
      <c r="F99" s="173" t="s">
        <v>79</v>
      </c>
      <c r="G99" s="173" t="s">
        <v>98</v>
      </c>
      <c r="H99" s="173" t="s">
        <v>79</v>
      </c>
      <c r="I99" s="173" t="s">
        <v>98</v>
      </c>
      <c r="J99" s="1512"/>
      <c r="K99" s="1512"/>
      <c r="L99" s="1512"/>
      <c r="M99" s="1512"/>
      <c r="N99" s="1512"/>
      <c r="O99" s="1512"/>
      <c r="P99" s="1512"/>
      <c r="Q99" s="1514"/>
      <c r="R99" s="7"/>
      <c r="S99" s="15"/>
    </row>
    <row r="100" spans="2:19" ht="15" outlineLevel="1" thickBot="1" x14ac:dyDescent="0.4">
      <c r="B100" s="7"/>
      <c r="C100" s="1527" t="s">
        <v>278</v>
      </c>
      <c r="D100" s="1528"/>
      <c r="E100" s="1528"/>
      <c r="F100" s="1528"/>
      <c r="G100" s="1528"/>
      <c r="H100" s="1528"/>
      <c r="I100" s="1528"/>
      <c r="J100" s="1528"/>
      <c r="K100" s="1528"/>
      <c r="L100" s="1528"/>
      <c r="M100" s="1528"/>
      <c r="N100" s="1528"/>
      <c r="O100" s="1528"/>
      <c r="P100" s="1528"/>
      <c r="Q100" s="1529"/>
      <c r="R100" s="7"/>
      <c r="S100" s="15"/>
    </row>
    <row r="101" spans="2:19" outlineLevel="1" x14ac:dyDescent="0.35">
      <c r="B101" s="7"/>
      <c r="C101" s="1518" t="s">
        <v>97</v>
      </c>
      <c r="D101" s="1519"/>
      <c r="E101" s="1519"/>
      <c r="F101" s="49"/>
      <c r="G101" s="49"/>
      <c r="H101" s="49"/>
      <c r="I101" s="49"/>
      <c r="J101" s="49"/>
      <c r="K101" s="49"/>
      <c r="L101" s="49"/>
      <c r="M101" s="49"/>
      <c r="N101" s="49"/>
      <c r="O101" s="49"/>
      <c r="P101" s="49"/>
      <c r="Q101" s="20">
        <f>IF(SUM(F101:P101)&gt;0,SUM(F101:P101), 0)</f>
        <v>0</v>
      </c>
      <c r="R101" s="7"/>
      <c r="S101" s="15"/>
    </row>
    <row r="102" spans="2:19" outlineLevel="1" x14ac:dyDescent="0.35">
      <c r="B102" s="7"/>
      <c r="C102" s="937" t="s">
        <v>497</v>
      </c>
      <c r="D102" s="938"/>
      <c r="E102" s="939"/>
      <c r="F102" s="49"/>
      <c r="G102" s="49"/>
      <c r="H102" s="49"/>
      <c r="I102" s="49"/>
      <c r="J102" s="49"/>
      <c r="K102" s="49"/>
      <c r="L102" s="49"/>
      <c r="M102" s="49"/>
      <c r="N102" s="49"/>
      <c r="O102" s="49"/>
      <c r="P102" s="49"/>
      <c r="Q102" s="20" t="str">
        <f>IF(SUM(F102:P102)&gt;0, SUM(F102:P102),"")</f>
        <v/>
      </c>
      <c r="R102" s="7"/>
      <c r="S102" s="15"/>
    </row>
    <row r="103" spans="2:19" outlineLevel="1" x14ac:dyDescent="0.35">
      <c r="B103" s="7"/>
      <c r="C103" s="1523" t="s">
        <v>96</v>
      </c>
      <c r="D103" s="1524"/>
      <c r="E103" s="872" t="s">
        <v>95</v>
      </c>
      <c r="F103" s="45"/>
      <c r="G103" s="45"/>
      <c r="H103" s="45"/>
      <c r="I103" s="45"/>
      <c r="J103" s="45"/>
      <c r="K103" s="45"/>
      <c r="L103" s="45"/>
      <c r="M103" s="45"/>
      <c r="N103" s="45"/>
      <c r="O103" s="45"/>
      <c r="P103" s="45"/>
      <c r="Q103" s="20" t="str">
        <f t="shared" ref="Q103:Q115" si="11">IF(SUM(F103:P103)&gt;0,SUM(F103:P103), "")</f>
        <v/>
      </c>
      <c r="R103" s="7"/>
      <c r="S103" s="15"/>
    </row>
    <row r="104" spans="2:19" ht="15" outlineLevel="1" thickBot="1" x14ac:dyDescent="0.4">
      <c r="B104" s="7"/>
      <c r="C104" s="1525"/>
      <c r="D104" s="1526"/>
      <c r="E104" s="48" t="s">
        <v>76</v>
      </c>
      <c r="F104" s="882"/>
      <c r="G104" s="882"/>
      <c r="H104" s="882"/>
      <c r="I104" s="882"/>
      <c r="J104" s="882"/>
      <c r="K104" s="882"/>
      <c r="L104" s="882"/>
      <c r="M104" s="882"/>
      <c r="N104" s="882"/>
      <c r="O104" s="882"/>
      <c r="P104" s="882"/>
      <c r="Q104" s="46" t="str">
        <f t="shared" si="11"/>
        <v/>
      </c>
      <c r="R104" s="7"/>
      <c r="S104" s="15"/>
    </row>
    <row r="105" spans="2:19" ht="15" outlineLevel="1" thickTop="1" x14ac:dyDescent="0.35">
      <c r="B105" s="7"/>
      <c r="C105" s="1520" t="s">
        <v>72</v>
      </c>
      <c r="D105" s="1521"/>
      <c r="E105" s="1522"/>
      <c r="F105" s="884"/>
      <c r="G105" s="884"/>
      <c r="H105" s="884"/>
      <c r="I105" s="884"/>
      <c r="J105" s="884"/>
      <c r="K105" s="884"/>
      <c r="L105" s="884"/>
      <c r="M105" s="884"/>
      <c r="N105" s="884"/>
      <c r="O105" s="884"/>
      <c r="P105" s="884"/>
      <c r="Q105" s="20" t="str">
        <f t="shared" si="11"/>
        <v/>
      </c>
      <c r="R105" s="7"/>
      <c r="S105" s="15"/>
    </row>
    <row r="106" spans="2:19" outlineLevel="1" x14ac:dyDescent="0.35">
      <c r="B106" s="7"/>
      <c r="C106" s="1506" t="s">
        <v>71</v>
      </c>
      <c r="D106" s="1509"/>
      <c r="E106" s="1510"/>
      <c r="F106" s="49"/>
      <c r="G106" s="49"/>
      <c r="H106" s="49"/>
      <c r="I106" s="49"/>
      <c r="J106" s="49"/>
      <c r="K106" s="49"/>
      <c r="L106" s="49"/>
      <c r="M106" s="49"/>
      <c r="N106" s="49"/>
      <c r="O106" s="49"/>
      <c r="P106" s="49"/>
      <c r="Q106" s="20" t="str">
        <f t="shared" si="11"/>
        <v/>
      </c>
      <c r="R106" s="7"/>
      <c r="S106" s="15"/>
    </row>
    <row r="107" spans="2:19" outlineLevel="1" x14ac:dyDescent="0.35">
      <c r="B107" s="7"/>
      <c r="C107" s="1506" t="s">
        <v>70</v>
      </c>
      <c r="D107" s="1509"/>
      <c r="E107" s="1510"/>
      <c r="F107" s="49"/>
      <c r="G107" s="49"/>
      <c r="H107" s="49"/>
      <c r="I107" s="49"/>
      <c r="J107" s="49"/>
      <c r="K107" s="49"/>
      <c r="L107" s="49"/>
      <c r="M107" s="49"/>
      <c r="N107" s="49"/>
      <c r="O107" s="49"/>
      <c r="P107" s="49"/>
      <c r="Q107" s="20" t="str">
        <f t="shared" si="11"/>
        <v/>
      </c>
      <c r="R107" s="7"/>
      <c r="S107" s="15"/>
    </row>
    <row r="108" spans="2:19" outlineLevel="1" x14ac:dyDescent="0.35">
      <c r="B108" s="7"/>
      <c r="C108" s="1506" t="s">
        <v>69</v>
      </c>
      <c r="D108" s="1509"/>
      <c r="E108" s="1510"/>
      <c r="F108" s="45"/>
      <c r="G108" s="45"/>
      <c r="H108" s="45"/>
      <c r="I108" s="45"/>
      <c r="J108" s="45"/>
      <c r="K108" s="45"/>
      <c r="L108" s="45"/>
      <c r="M108" s="45"/>
      <c r="N108" s="45"/>
      <c r="O108" s="45"/>
      <c r="P108" s="45"/>
      <c r="Q108" s="20" t="str">
        <f t="shared" si="11"/>
        <v/>
      </c>
      <c r="R108" s="7"/>
    </row>
    <row r="109" spans="2:19" ht="15" outlineLevel="1" thickBot="1" x14ac:dyDescent="0.4">
      <c r="B109" s="7"/>
      <c r="C109" s="1506" t="s">
        <v>68</v>
      </c>
      <c r="D109" s="1509"/>
      <c r="E109" s="1510"/>
      <c r="F109" s="882"/>
      <c r="G109" s="882"/>
      <c r="H109" s="882"/>
      <c r="I109" s="882"/>
      <c r="J109" s="882"/>
      <c r="K109" s="882"/>
      <c r="L109" s="882"/>
      <c r="M109" s="882"/>
      <c r="N109" s="882"/>
      <c r="O109" s="882"/>
      <c r="P109" s="882"/>
      <c r="Q109" s="20" t="str">
        <f t="shared" si="11"/>
        <v/>
      </c>
      <c r="R109" s="7"/>
    </row>
    <row r="110" spans="2:19" outlineLevel="1" x14ac:dyDescent="0.35">
      <c r="B110" s="7"/>
      <c r="C110" s="1506" t="s">
        <v>67</v>
      </c>
      <c r="D110" s="1509"/>
      <c r="E110" s="1510"/>
      <c r="F110" s="884"/>
      <c r="G110" s="884"/>
      <c r="H110" s="884"/>
      <c r="I110" s="884"/>
      <c r="J110" s="884"/>
      <c r="K110" s="884"/>
      <c r="L110" s="884"/>
      <c r="M110" s="884"/>
      <c r="N110" s="884"/>
      <c r="O110" s="884"/>
      <c r="P110" s="884"/>
      <c r="Q110" s="20" t="str">
        <f t="shared" si="11"/>
        <v/>
      </c>
      <c r="R110" s="7"/>
    </row>
    <row r="111" spans="2:19" outlineLevel="1" x14ac:dyDescent="0.35">
      <c r="B111" s="7"/>
      <c r="C111" s="1506" t="s">
        <v>66</v>
      </c>
      <c r="D111" s="1509"/>
      <c r="E111" s="1510"/>
      <c r="F111" s="49"/>
      <c r="G111" s="49"/>
      <c r="H111" s="49"/>
      <c r="I111" s="49"/>
      <c r="J111" s="49"/>
      <c r="K111" s="49"/>
      <c r="L111" s="49"/>
      <c r="M111" s="49"/>
      <c r="N111" s="49"/>
      <c r="O111" s="49"/>
      <c r="P111" s="49"/>
      <c r="Q111" s="20" t="str">
        <f t="shared" si="11"/>
        <v/>
      </c>
      <c r="R111" s="7"/>
    </row>
    <row r="112" spans="2:19" outlineLevel="1" x14ac:dyDescent="0.35">
      <c r="B112" s="7"/>
      <c r="C112" s="1506" t="s">
        <v>273</v>
      </c>
      <c r="D112" s="1507"/>
      <c r="E112" s="1508"/>
      <c r="F112" s="49"/>
      <c r="G112" s="49"/>
      <c r="H112" s="49"/>
      <c r="I112" s="49"/>
      <c r="J112" s="49"/>
      <c r="K112" s="49"/>
      <c r="L112" s="49"/>
      <c r="M112" s="49"/>
      <c r="N112" s="49"/>
      <c r="O112" s="49"/>
      <c r="P112" s="49"/>
      <c r="Q112" s="20" t="str">
        <f t="shared" si="11"/>
        <v/>
      </c>
      <c r="R112" s="7"/>
    </row>
    <row r="113" spans="2:27" outlineLevel="1" x14ac:dyDescent="0.35">
      <c r="B113" s="7"/>
      <c r="C113" s="1506" t="s">
        <v>65</v>
      </c>
      <c r="D113" s="1507"/>
      <c r="E113" s="1508"/>
      <c r="F113" s="45"/>
      <c r="G113" s="45"/>
      <c r="H113" s="45"/>
      <c r="I113" s="45"/>
      <c r="J113" s="45"/>
      <c r="K113" s="45"/>
      <c r="L113" s="45"/>
      <c r="M113" s="45"/>
      <c r="N113" s="45"/>
      <c r="O113" s="45"/>
      <c r="P113" s="45"/>
      <c r="Q113" s="20" t="str">
        <f t="shared" si="11"/>
        <v/>
      </c>
      <c r="R113" s="7"/>
    </row>
    <row r="114" spans="2:27" ht="15" outlineLevel="1" thickBot="1" x14ac:dyDescent="0.4">
      <c r="B114" s="7"/>
      <c r="C114" s="1506" t="s">
        <v>64</v>
      </c>
      <c r="D114" s="1507"/>
      <c r="E114" s="1508"/>
      <c r="F114" s="882"/>
      <c r="G114" s="882"/>
      <c r="H114" s="882"/>
      <c r="I114" s="882"/>
      <c r="J114" s="882"/>
      <c r="K114" s="882"/>
      <c r="L114" s="882"/>
      <c r="M114" s="882"/>
      <c r="N114" s="882"/>
      <c r="O114" s="882"/>
      <c r="P114" s="882"/>
      <c r="Q114" s="20" t="str">
        <f t="shared" si="11"/>
        <v/>
      </c>
      <c r="R114" s="7"/>
    </row>
    <row r="115" spans="2:27" outlineLevel="1" x14ac:dyDescent="0.35">
      <c r="B115" s="7"/>
      <c r="C115" s="1506" t="s">
        <v>63</v>
      </c>
      <c r="D115" s="1507"/>
      <c r="E115" s="1508"/>
      <c r="F115" s="884"/>
      <c r="G115" s="884"/>
      <c r="H115" s="884"/>
      <c r="I115" s="884"/>
      <c r="J115" s="884"/>
      <c r="K115" s="884"/>
      <c r="L115" s="884"/>
      <c r="M115" s="884"/>
      <c r="N115" s="884"/>
      <c r="O115" s="884"/>
      <c r="P115" s="884"/>
      <c r="Q115" s="26" t="str">
        <f t="shared" si="11"/>
        <v/>
      </c>
      <c r="R115" s="7"/>
    </row>
    <row r="116" spans="2:27" ht="16" thickBot="1" x14ac:dyDescent="0.4">
      <c r="B116" s="7"/>
      <c r="C116" s="1499" t="str">
        <f>"&lt; Q4 "&amp;IF(Q101=0,"(No Inspections)", "")</f>
        <v>&lt; Q4 (No Inspections)</v>
      </c>
      <c r="D116" s="1500"/>
      <c r="E116" s="881"/>
      <c r="F116" s="881"/>
      <c r="G116" s="881"/>
      <c r="H116" s="881"/>
      <c r="I116" s="881"/>
      <c r="J116" s="881"/>
      <c r="K116" s="881"/>
      <c r="L116" s="881"/>
      <c r="M116" s="881"/>
      <c r="N116" s="881"/>
      <c r="O116" s="881"/>
      <c r="P116" s="881"/>
      <c r="Q116" s="831"/>
      <c r="R116" s="7"/>
    </row>
    <row r="117" spans="2:27" ht="12" customHeight="1" x14ac:dyDescent="0.35">
      <c r="B117" s="7"/>
      <c r="C117" s="932" t="s">
        <v>496</v>
      </c>
      <c r="D117" s="7"/>
      <c r="E117" s="7"/>
      <c r="F117" s="7"/>
      <c r="G117" s="7"/>
      <c r="H117" s="7"/>
      <c r="I117" s="7"/>
      <c r="J117" s="7"/>
      <c r="K117" s="7"/>
      <c r="L117" s="7"/>
      <c r="M117" s="7"/>
      <c r="N117" s="7"/>
      <c r="O117" s="7"/>
      <c r="P117" s="7"/>
      <c r="Q117" s="7"/>
      <c r="R117" s="7"/>
    </row>
    <row r="118" spans="2:27" ht="47" hidden="1" thickBot="1" x14ac:dyDescent="0.4">
      <c r="B118" s="1501" t="s">
        <v>475</v>
      </c>
      <c r="C118" s="898" t="s">
        <v>328</v>
      </c>
      <c r="D118" s="898" t="s">
        <v>136</v>
      </c>
      <c r="E118" s="899" t="s">
        <v>299</v>
      </c>
      <c r="F118" s="900" t="s">
        <v>332</v>
      </c>
      <c r="G118" s="900" t="s">
        <v>300</v>
      </c>
      <c r="H118" s="901" t="s">
        <v>301</v>
      </c>
      <c r="I118" s="900" t="s">
        <v>302</v>
      </c>
      <c r="J118" s="900" t="s">
        <v>303</v>
      </c>
      <c r="K118" s="900" t="s">
        <v>304</v>
      </c>
      <c r="L118" s="900" t="s">
        <v>498</v>
      </c>
      <c r="M118" s="902" t="s">
        <v>305</v>
      </c>
      <c r="N118" s="901" t="s">
        <v>306</v>
      </c>
      <c r="O118" s="900" t="s">
        <v>307</v>
      </c>
      <c r="P118" s="900" t="s">
        <v>308</v>
      </c>
      <c r="Q118" s="900" t="s">
        <v>309</v>
      </c>
      <c r="R118" s="900" t="s">
        <v>310</v>
      </c>
      <c r="S118" s="902" t="s">
        <v>311</v>
      </c>
      <c r="T118" s="902" t="s">
        <v>312</v>
      </c>
      <c r="U118" s="902" t="s">
        <v>313</v>
      </c>
      <c r="V118" s="902" t="s">
        <v>319</v>
      </c>
      <c r="W118" s="902" t="s">
        <v>320</v>
      </c>
      <c r="X118" s="903" t="s">
        <v>314</v>
      </c>
      <c r="Y118" s="904" t="s">
        <v>330</v>
      </c>
      <c r="Z118" s="904" t="s">
        <v>331</v>
      </c>
      <c r="AA118" s="904" t="s">
        <v>495</v>
      </c>
    </row>
    <row r="119" spans="2:27" s="794" customFormat="1" ht="15.75" hidden="1" customHeight="1" thickTop="1" x14ac:dyDescent="0.35">
      <c r="B119" s="1502"/>
      <c r="C119" s="1" t="str">
        <f t="shared" ref="C119:C129" si="12">IF($O$3="","",IF($O$3="Work Plan Accomplishments", "WPA", IF($O$3="Total Program Accomplishments","TPA","")))</f>
        <v>TPA</v>
      </c>
      <c r="D119" s="1" t="str">
        <f>$E$3</f>
        <v/>
      </c>
      <c r="E119" s="905" t="s">
        <v>343</v>
      </c>
      <c r="F119" s="906">
        <f>F7</f>
        <v>0</v>
      </c>
      <c r="G119" s="906">
        <f>F8</f>
        <v>0</v>
      </c>
      <c r="H119" s="907">
        <f t="shared" ref="H119:H129" si="13">SUM(I119:J119)</f>
        <v>0</v>
      </c>
      <c r="I119" s="906">
        <f>F12</f>
        <v>0</v>
      </c>
      <c r="J119" s="906">
        <f>G13</f>
        <v>0</v>
      </c>
      <c r="K119" s="908">
        <f>F10</f>
        <v>0</v>
      </c>
      <c r="L119" s="908">
        <f>F11</f>
        <v>0</v>
      </c>
      <c r="M119" s="909">
        <f t="shared" ref="M119:M129" si="14">SUM(N119:W119)</f>
        <v>0</v>
      </c>
      <c r="N119" s="910">
        <f>F18</f>
        <v>0</v>
      </c>
      <c r="O119" s="906">
        <f>F19</f>
        <v>0</v>
      </c>
      <c r="P119" s="906">
        <f>F20</f>
        <v>0</v>
      </c>
      <c r="Q119" s="906">
        <f>F21</f>
        <v>0</v>
      </c>
      <c r="R119" s="906">
        <f>F22</f>
        <v>0</v>
      </c>
      <c r="S119" s="906">
        <f>F23</f>
        <v>0</v>
      </c>
      <c r="T119" s="906">
        <f>F24</f>
        <v>0</v>
      </c>
      <c r="U119" s="906">
        <f>F25</f>
        <v>0</v>
      </c>
      <c r="V119" s="906">
        <f>F26</f>
        <v>0</v>
      </c>
      <c r="W119" s="906">
        <f>F27</f>
        <v>0</v>
      </c>
      <c r="X119" s="911">
        <f>F28</f>
        <v>0</v>
      </c>
      <c r="Y119" s="912" t="str">
        <f t="shared" ref="Y119:Y129" si="15">$I$3</f>
        <v/>
      </c>
      <c r="Z119" s="912" t="str">
        <f t="shared" ref="Z119:Z129" si="16">$J$3</f>
        <v/>
      </c>
      <c r="AA119" s="913">
        <f>Exp5700Main2[[#This Row],[TotInsp]]-Exp5700Main2[[#This Row],[ProjInsp]]</f>
        <v>0</v>
      </c>
    </row>
    <row r="120" spans="2:27" s="794" customFormat="1" hidden="1" x14ac:dyDescent="0.35">
      <c r="B120" s="1502"/>
      <c r="C120" s="1" t="str">
        <f t="shared" si="12"/>
        <v>TPA</v>
      </c>
      <c r="D120" s="1" t="str">
        <f t="shared" ref="D120:D129" si="17">$E$3</f>
        <v/>
      </c>
      <c r="E120" s="914" t="s">
        <v>344</v>
      </c>
      <c r="F120" s="915">
        <f>G7</f>
        <v>0</v>
      </c>
      <c r="G120" s="915">
        <f>G8</f>
        <v>0</v>
      </c>
      <c r="H120" s="916">
        <f t="shared" si="13"/>
        <v>0</v>
      </c>
      <c r="I120" s="915">
        <f>G12</f>
        <v>0</v>
      </c>
      <c r="J120" s="915">
        <f>H13</f>
        <v>0</v>
      </c>
      <c r="K120" s="917">
        <f>G10</f>
        <v>0</v>
      </c>
      <c r="L120" s="917">
        <f>G11</f>
        <v>0</v>
      </c>
      <c r="M120" s="918">
        <f t="shared" si="14"/>
        <v>0</v>
      </c>
      <c r="N120" s="919">
        <f>G18</f>
        <v>0</v>
      </c>
      <c r="O120" s="915">
        <f>G19</f>
        <v>0</v>
      </c>
      <c r="P120" s="915">
        <f>G20</f>
        <v>0</v>
      </c>
      <c r="Q120" s="915">
        <f>G21</f>
        <v>0</v>
      </c>
      <c r="R120" s="915">
        <f>G22</f>
        <v>0</v>
      </c>
      <c r="S120" s="915">
        <f>G23</f>
        <v>0</v>
      </c>
      <c r="T120" s="915">
        <f>G24</f>
        <v>0</v>
      </c>
      <c r="U120" s="915">
        <f>G25</f>
        <v>0</v>
      </c>
      <c r="V120" s="915">
        <f>G26</f>
        <v>0</v>
      </c>
      <c r="W120" s="915">
        <f>G27</f>
        <v>0</v>
      </c>
      <c r="X120" s="920">
        <f>G28</f>
        <v>0</v>
      </c>
      <c r="Y120" s="912" t="str">
        <f t="shared" si="15"/>
        <v/>
      </c>
      <c r="Z120" s="912" t="str">
        <f t="shared" si="16"/>
        <v/>
      </c>
      <c r="AA120" s="913">
        <f>Exp5700Main2[[#This Row],[TotInsp]]-Exp5700Main2[[#This Row],[ProjInsp]]</f>
        <v>0</v>
      </c>
    </row>
    <row r="121" spans="2:27" s="794" customFormat="1" hidden="1" x14ac:dyDescent="0.35">
      <c r="B121" s="1502"/>
      <c r="C121" s="1" t="str">
        <f t="shared" si="12"/>
        <v>TPA</v>
      </c>
      <c r="D121" s="1" t="str">
        <f t="shared" si="17"/>
        <v/>
      </c>
      <c r="E121" s="905" t="s">
        <v>345</v>
      </c>
      <c r="F121" s="906">
        <f>H7</f>
        <v>0</v>
      </c>
      <c r="G121" s="906">
        <f>H8</f>
        <v>0</v>
      </c>
      <c r="H121" s="907">
        <f t="shared" si="13"/>
        <v>0</v>
      </c>
      <c r="I121" s="906">
        <f>H12</f>
        <v>0</v>
      </c>
      <c r="J121" s="906">
        <f>I13</f>
        <v>0</v>
      </c>
      <c r="K121" s="908">
        <f>H10</f>
        <v>0</v>
      </c>
      <c r="L121" s="908">
        <f>H11</f>
        <v>0</v>
      </c>
      <c r="M121" s="909">
        <f t="shared" si="14"/>
        <v>0</v>
      </c>
      <c r="N121" s="910">
        <f>H18</f>
        <v>0</v>
      </c>
      <c r="O121" s="906">
        <f>H19</f>
        <v>0</v>
      </c>
      <c r="P121" s="906">
        <f>H20</f>
        <v>0</v>
      </c>
      <c r="Q121" s="906">
        <f>H21</f>
        <v>0</v>
      </c>
      <c r="R121" s="906">
        <f>H22</f>
        <v>0</v>
      </c>
      <c r="S121" s="906">
        <f>H23</f>
        <v>0</v>
      </c>
      <c r="T121" s="906">
        <f>H24</f>
        <v>0</v>
      </c>
      <c r="U121" s="906">
        <f>H25</f>
        <v>0</v>
      </c>
      <c r="V121" s="906">
        <f>H26</f>
        <v>0</v>
      </c>
      <c r="W121" s="906">
        <f>H27</f>
        <v>0</v>
      </c>
      <c r="X121" s="911">
        <f>H28</f>
        <v>0</v>
      </c>
      <c r="Y121" s="912" t="str">
        <f t="shared" si="15"/>
        <v/>
      </c>
      <c r="Z121" s="912" t="str">
        <f t="shared" si="16"/>
        <v/>
      </c>
      <c r="AA121" s="913">
        <f>Exp5700Main2[[#This Row],[TotInsp]]-Exp5700Main2[[#This Row],[ProjInsp]]</f>
        <v>0</v>
      </c>
    </row>
    <row r="122" spans="2:27" s="794" customFormat="1" hidden="1" x14ac:dyDescent="0.35">
      <c r="B122" s="1502"/>
      <c r="C122" s="1" t="str">
        <f t="shared" si="12"/>
        <v>TPA</v>
      </c>
      <c r="D122" s="1" t="str">
        <f t="shared" si="17"/>
        <v/>
      </c>
      <c r="E122" s="914" t="s">
        <v>346</v>
      </c>
      <c r="F122" s="915">
        <f>I7</f>
        <v>0</v>
      </c>
      <c r="G122" s="915">
        <f>I8</f>
        <v>0</v>
      </c>
      <c r="H122" s="916">
        <f t="shared" si="13"/>
        <v>0</v>
      </c>
      <c r="I122" s="915">
        <f>I12</f>
        <v>0</v>
      </c>
      <c r="J122" s="915">
        <f>J13</f>
        <v>0</v>
      </c>
      <c r="K122" s="917">
        <f>I10</f>
        <v>0</v>
      </c>
      <c r="L122" s="917">
        <f>I11</f>
        <v>0</v>
      </c>
      <c r="M122" s="918">
        <f t="shared" si="14"/>
        <v>0</v>
      </c>
      <c r="N122" s="919">
        <f>I18</f>
        <v>0</v>
      </c>
      <c r="O122" s="915">
        <f>I19</f>
        <v>0</v>
      </c>
      <c r="P122" s="915">
        <f>I20</f>
        <v>0</v>
      </c>
      <c r="Q122" s="915">
        <f>I21</f>
        <v>0</v>
      </c>
      <c r="R122" s="915">
        <f>I22</f>
        <v>0</v>
      </c>
      <c r="S122" s="915">
        <f>I23</f>
        <v>0</v>
      </c>
      <c r="T122" s="915">
        <f>I24</f>
        <v>0</v>
      </c>
      <c r="U122" s="915">
        <f>I25</f>
        <v>0</v>
      </c>
      <c r="V122" s="915">
        <f>I26</f>
        <v>0</v>
      </c>
      <c r="W122" s="915">
        <f>I27</f>
        <v>0</v>
      </c>
      <c r="X122" s="920">
        <f>I28</f>
        <v>0</v>
      </c>
      <c r="Y122" s="912" t="str">
        <f t="shared" si="15"/>
        <v/>
      </c>
      <c r="Z122" s="912" t="str">
        <f t="shared" si="16"/>
        <v/>
      </c>
      <c r="AA122" s="913">
        <f>Exp5700Main2[[#This Row],[TotInsp]]-Exp5700Main2[[#This Row],[ProjInsp]]</f>
        <v>0</v>
      </c>
    </row>
    <row r="123" spans="2:27" s="794" customFormat="1" hidden="1" x14ac:dyDescent="0.35">
      <c r="B123" s="1502"/>
      <c r="C123" s="1" t="str">
        <f t="shared" si="12"/>
        <v>TPA</v>
      </c>
      <c r="D123" s="1" t="str">
        <f t="shared" si="17"/>
        <v/>
      </c>
      <c r="E123" s="905" t="s">
        <v>87</v>
      </c>
      <c r="F123" s="906">
        <f>J7</f>
        <v>0</v>
      </c>
      <c r="G123" s="906">
        <f>J8</f>
        <v>0</v>
      </c>
      <c r="H123" s="907">
        <f t="shared" si="13"/>
        <v>0</v>
      </c>
      <c r="I123" s="906">
        <f>J12</f>
        <v>0</v>
      </c>
      <c r="J123" s="906">
        <f>J13</f>
        <v>0</v>
      </c>
      <c r="K123" s="921">
        <f>J10</f>
        <v>0</v>
      </c>
      <c r="L123" s="921">
        <f>J11</f>
        <v>0</v>
      </c>
      <c r="M123" s="909">
        <f t="shared" si="14"/>
        <v>0</v>
      </c>
      <c r="N123" s="910">
        <f>J18</f>
        <v>0</v>
      </c>
      <c r="O123" s="906">
        <f>J19</f>
        <v>0</v>
      </c>
      <c r="P123" s="906">
        <f>J20</f>
        <v>0</v>
      </c>
      <c r="Q123" s="906">
        <f>J21</f>
        <v>0</v>
      </c>
      <c r="R123" s="906">
        <f>J22</f>
        <v>0</v>
      </c>
      <c r="S123" s="906">
        <f>J23</f>
        <v>0</v>
      </c>
      <c r="T123" s="906">
        <f>J24</f>
        <v>0</v>
      </c>
      <c r="U123" s="906">
        <f>J25</f>
        <v>0</v>
      </c>
      <c r="V123" s="906">
        <f>J26</f>
        <v>0</v>
      </c>
      <c r="W123" s="906">
        <f>J27</f>
        <v>0</v>
      </c>
      <c r="X123" s="911">
        <f>J28</f>
        <v>0</v>
      </c>
      <c r="Y123" s="912" t="str">
        <f t="shared" si="15"/>
        <v/>
      </c>
      <c r="Z123" s="912" t="str">
        <f t="shared" si="16"/>
        <v/>
      </c>
      <c r="AA123" s="913">
        <f>Exp5700Main2[[#This Row],[TotInsp]]-Exp5700Main2[[#This Row],[ProjInsp]]</f>
        <v>0</v>
      </c>
    </row>
    <row r="124" spans="2:27" s="794" customFormat="1" hidden="1" x14ac:dyDescent="0.35">
      <c r="B124" s="1502"/>
      <c r="C124" s="1" t="str">
        <f t="shared" si="12"/>
        <v>TPA</v>
      </c>
      <c r="D124" s="1" t="str">
        <f t="shared" si="17"/>
        <v/>
      </c>
      <c r="E124" s="914" t="s">
        <v>86</v>
      </c>
      <c r="F124" s="915">
        <f>K7</f>
        <v>0</v>
      </c>
      <c r="G124" s="915">
        <f>K8</f>
        <v>0</v>
      </c>
      <c r="H124" s="916">
        <f t="shared" si="13"/>
        <v>0</v>
      </c>
      <c r="I124" s="915">
        <f>K12</f>
        <v>0</v>
      </c>
      <c r="J124" s="915">
        <f>K13</f>
        <v>0</v>
      </c>
      <c r="K124" s="922">
        <f>K10</f>
        <v>0</v>
      </c>
      <c r="L124" s="922">
        <f>K11</f>
        <v>0</v>
      </c>
      <c r="M124" s="918">
        <f t="shared" si="14"/>
        <v>0</v>
      </c>
      <c r="N124" s="919">
        <f>K18</f>
        <v>0</v>
      </c>
      <c r="O124" s="915">
        <f>K19</f>
        <v>0</v>
      </c>
      <c r="P124" s="915">
        <f>K20</f>
        <v>0</v>
      </c>
      <c r="Q124" s="915">
        <f>K21</f>
        <v>0</v>
      </c>
      <c r="R124" s="915">
        <f>K22</f>
        <v>0</v>
      </c>
      <c r="S124" s="915">
        <f>K23</f>
        <v>0</v>
      </c>
      <c r="T124" s="915">
        <f>K24</f>
        <v>0</v>
      </c>
      <c r="U124" s="915">
        <f>K25</f>
        <v>0</v>
      </c>
      <c r="V124" s="915">
        <f>K26</f>
        <v>0</v>
      </c>
      <c r="W124" s="915">
        <f>K27</f>
        <v>0</v>
      </c>
      <c r="X124" s="920">
        <f>K28</f>
        <v>0</v>
      </c>
      <c r="Y124" s="912" t="str">
        <f t="shared" si="15"/>
        <v/>
      </c>
      <c r="Z124" s="912" t="str">
        <f t="shared" si="16"/>
        <v/>
      </c>
      <c r="AA124" s="913">
        <f>Exp5700Main2[[#This Row],[TotInsp]]-Exp5700Main2[[#This Row],[ProjInsp]]</f>
        <v>0</v>
      </c>
    </row>
    <row r="125" spans="2:27" s="794" customFormat="1" hidden="1" x14ac:dyDescent="0.35">
      <c r="B125" s="1502"/>
      <c r="C125" s="1" t="str">
        <f t="shared" si="12"/>
        <v>TPA</v>
      </c>
      <c r="D125" s="1" t="str">
        <f t="shared" si="17"/>
        <v/>
      </c>
      <c r="E125" s="905" t="s">
        <v>347</v>
      </c>
      <c r="F125" s="906">
        <f>L7</f>
        <v>0</v>
      </c>
      <c r="G125" s="906">
        <f>L8</f>
        <v>0</v>
      </c>
      <c r="H125" s="907">
        <f t="shared" si="13"/>
        <v>0</v>
      </c>
      <c r="I125" s="906">
        <f>L12</f>
        <v>0</v>
      </c>
      <c r="J125" s="906">
        <f>L13</f>
        <v>0</v>
      </c>
      <c r="K125" s="921">
        <f>L10</f>
        <v>0</v>
      </c>
      <c r="L125" s="921">
        <f>L11</f>
        <v>0</v>
      </c>
      <c r="M125" s="909">
        <f t="shared" si="14"/>
        <v>0</v>
      </c>
      <c r="N125" s="910">
        <f>L18</f>
        <v>0</v>
      </c>
      <c r="O125" s="906">
        <f>L19</f>
        <v>0</v>
      </c>
      <c r="P125" s="906">
        <f>L20</f>
        <v>0</v>
      </c>
      <c r="Q125" s="906">
        <f>L21</f>
        <v>0</v>
      </c>
      <c r="R125" s="906">
        <f>L22</f>
        <v>0</v>
      </c>
      <c r="S125" s="906">
        <f>L23</f>
        <v>0</v>
      </c>
      <c r="T125" s="906">
        <f>L24</f>
        <v>0</v>
      </c>
      <c r="U125" s="906">
        <f>L25</f>
        <v>0</v>
      </c>
      <c r="V125" s="906">
        <f>L26</f>
        <v>0</v>
      </c>
      <c r="W125" s="906">
        <f>L27</f>
        <v>0</v>
      </c>
      <c r="X125" s="911">
        <f>L28</f>
        <v>0</v>
      </c>
      <c r="Y125" s="912" t="str">
        <f t="shared" si="15"/>
        <v/>
      </c>
      <c r="Z125" s="912" t="str">
        <f t="shared" si="16"/>
        <v/>
      </c>
      <c r="AA125" s="913">
        <f>Exp5700Main2[[#This Row],[TotInsp]]-Exp5700Main2[[#This Row],[ProjInsp]]</f>
        <v>0</v>
      </c>
    </row>
    <row r="126" spans="2:27" s="794" customFormat="1" hidden="1" x14ac:dyDescent="0.35">
      <c r="B126" s="1502"/>
      <c r="C126" s="1" t="str">
        <f t="shared" si="12"/>
        <v>TPA</v>
      </c>
      <c r="D126" s="1" t="str">
        <f t="shared" si="17"/>
        <v/>
      </c>
      <c r="E126" s="914" t="s">
        <v>315</v>
      </c>
      <c r="F126" s="915">
        <f>M7</f>
        <v>0</v>
      </c>
      <c r="G126" s="915">
        <f>M8</f>
        <v>0</v>
      </c>
      <c r="H126" s="916">
        <f t="shared" si="13"/>
        <v>0</v>
      </c>
      <c r="I126" s="915">
        <f>M12</f>
        <v>0</v>
      </c>
      <c r="J126" s="915">
        <f>M13</f>
        <v>0</v>
      </c>
      <c r="K126" s="922">
        <f>M10</f>
        <v>0</v>
      </c>
      <c r="L126" s="922">
        <f>M11</f>
        <v>0</v>
      </c>
      <c r="M126" s="918">
        <f t="shared" si="14"/>
        <v>0</v>
      </c>
      <c r="N126" s="919">
        <f>M18</f>
        <v>0</v>
      </c>
      <c r="O126" s="915">
        <f>M19</f>
        <v>0</v>
      </c>
      <c r="P126" s="915">
        <f>M20</f>
        <v>0</v>
      </c>
      <c r="Q126" s="915">
        <f>M21</f>
        <v>0</v>
      </c>
      <c r="R126" s="915">
        <f>M22</f>
        <v>0</v>
      </c>
      <c r="S126" s="915">
        <f>M23</f>
        <v>0</v>
      </c>
      <c r="T126" s="915">
        <f>M24</f>
        <v>0</v>
      </c>
      <c r="U126" s="915">
        <f>M25</f>
        <v>0</v>
      </c>
      <c r="V126" s="915">
        <f>M26</f>
        <v>0</v>
      </c>
      <c r="W126" s="915">
        <f>M27</f>
        <v>0</v>
      </c>
      <c r="X126" s="920">
        <f>M28</f>
        <v>0</v>
      </c>
      <c r="Y126" s="912" t="str">
        <f t="shared" si="15"/>
        <v/>
      </c>
      <c r="Z126" s="912" t="str">
        <f t="shared" si="16"/>
        <v/>
      </c>
      <c r="AA126" s="913">
        <f>Exp5700Main2[[#This Row],[TotInsp]]-Exp5700Main2[[#This Row],[ProjInsp]]</f>
        <v>0</v>
      </c>
    </row>
    <row r="127" spans="2:27" s="794" customFormat="1" hidden="1" x14ac:dyDescent="0.35">
      <c r="B127" s="1502"/>
      <c r="C127" s="1" t="str">
        <f t="shared" si="12"/>
        <v>TPA</v>
      </c>
      <c r="D127" s="1" t="str">
        <f t="shared" si="17"/>
        <v/>
      </c>
      <c r="E127" s="905" t="s">
        <v>316</v>
      </c>
      <c r="F127" s="906">
        <f>N7</f>
        <v>0</v>
      </c>
      <c r="G127" s="906">
        <f>N8</f>
        <v>0</v>
      </c>
      <c r="H127" s="907">
        <f t="shared" si="13"/>
        <v>0</v>
      </c>
      <c r="I127" s="906">
        <f>N12</f>
        <v>0</v>
      </c>
      <c r="J127" s="906">
        <f>N13</f>
        <v>0</v>
      </c>
      <c r="K127" s="921">
        <f>N10</f>
        <v>0</v>
      </c>
      <c r="L127" s="921">
        <f>N11</f>
        <v>0</v>
      </c>
      <c r="M127" s="909">
        <f t="shared" si="14"/>
        <v>0</v>
      </c>
      <c r="N127" s="910">
        <f>N18</f>
        <v>0</v>
      </c>
      <c r="O127" s="906">
        <f>N19</f>
        <v>0</v>
      </c>
      <c r="P127" s="906">
        <f>N20</f>
        <v>0</v>
      </c>
      <c r="Q127" s="906">
        <f>N21</f>
        <v>0</v>
      </c>
      <c r="R127" s="906">
        <f>N22</f>
        <v>0</v>
      </c>
      <c r="S127" s="906">
        <f>N23</f>
        <v>0</v>
      </c>
      <c r="T127" s="906">
        <f>N24</f>
        <v>0</v>
      </c>
      <c r="U127" s="906">
        <f>N25</f>
        <v>0</v>
      </c>
      <c r="V127" s="906">
        <f>N26</f>
        <v>0</v>
      </c>
      <c r="W127" s="906">
        <f>N27</f>
        <v>0</v>
      </c>
      <c r="X127" s="911">
        <f>N28</f>
        <v>0</v>
      </c>
      <c r="Y127" s="912" t="str">
        <f t="shared" si="15"/>
        <v/>
      </c>
      <c r="Z127" s="912" t="str">
        <f t="shared" si="16"/>
        <v/>
      </c>
      <c r="AA127" s="913">
        <f>Exp5700Main2[[#This Row],[TotInsp]]-Exp5700Main2[[#This Row],[ProjInsp]]</f>
        <v>0</v>
      </c>
    </row>
    <row r="128" spans="2:27" s="794" customFormat="1" hidden="1" x14ac:dyDescent="0.35">
      <c r="B128" s="1502"/>
      <c r="C128" s="1" t="str">
        <f t="shared" si="12"/>
        <v>TPA</v>
      </c>
      <c r="D128" s="1" t="str">
        <f t="shared" si="17"/>
        <v/>
      </c>
      <c r="E128" s="914" t="s">
        <v>317</v>
      </c>
      <c r="F128" s="915">
        <f>O7</f>
        <v>0</v>
      </c>
      <c r="G128" s="915">
        <f>O8</f>
        <v>0</v>
      </c>
      <c r="H128" s="916">
        <f t="shared" si="13"/>
        <v>0</v>
      </c>
      <c r="I128" s="915">
        <f>O12</f>
        <v>0</v>
      </c>
      <c r="J128" s="915">
        <f>O13</f>
        <v>0</v>
      </c>
      <c r="K128" s="922">
        <f>O10</f>
        <v>0</v>
      </c>
      <c r="L128" s="922">
        <f>O11</f>
        <v>0</v>
      </c>
      <c r="M128" s="918">
        <f t="shared" si="14"/>
        <v>0</v>
      </c>
      <c r="N128" s="919">
        <f>O18</f>
        <v>0</v>
      </c>
      <c r="O128" s="915">
        <f>O19</f>
        <v>0</v>
      </c>
      <c r="P128" s="915">
        <f>O20</f>
        <v>0</v>
      </c>
      <c r="Q128" s="915">
        <f>O21</f>
        <v>0</v>
      </c>
      <c r="R128" s="915">
        <f>O22</f>
        <v>0</v>
      </c>
      <c r="S128" s="915">
        <f>O23</f>
        <v>0</v>
      </c>
      <c r="T128" s="915">
        <f>O24</f>
        <v>0</v>
      </c>
      <c r="U128" s="915">
        <f>O25</f>
        <v>0</v>
      </c>
      <c r="V128" s="915">
        <f>O26</f>
        <v>0</v>
      </c>
      <c r="W128" s="915">
        <f>O27</f>
        <v>0</v>
      </c>
      <c r="X128" s="920">
        <f>O28</f>
        <v>0</v>
      </c>
      <c r="Y128" s="912" t="str">
        <f t="shared" si="15"/>
        <v/>
      </c>
      <c r="Z128" s="912" t="str">
        <f t="shared" si="16"/>
        <v/>
      </c>
      <c r="AA128" s="913">
        <f>Exp5700Main2[[#This Row],[TotInsp]]-Exp5700Main2[[#This Row],[ProjInsp]]</f>
        <v>0</v>
      </c>
    </row>
    <row r="129" spans="2:27" s="794" customFormat="1" hidden="1" x14ac:dyDescent="0.35">
      <c r="B129" s="1502"/>
      <c r="C129" s="1" t="str">
        <f t="shared" si="12"/>
        <v>TPA</v>
      </c>
      <c r="D129" s="1" t="str">
        <f t="shared" si="17"/>
        <v/>
      </c>
      <c r="E129" s="923" t="s">
        <v>318</v>
      </c>
      <c r="F129" s="924">
        <f>P7</f>
        <v>0</v>
      </c>
      <c r="G129" s="924">
        <f>P8</f>
        <v>0</v>
      </c>
      <c r="H129" s="925">
        <f t="shared" si="13"/>
        <v>0</v>
      </c>
      <c r="I129" s="924">
        <f>P12</f>
        <v>0</v>
      </c>
      <c r="J129" s="924">
        <f>P13</f>
        <v>0</v>
      </c>
      <c r="K129" s="926">
        <f>P10</f>
        <v>0</v>
      </c>
      <c r="L129" s="926">
        <f>P11</f>
        <v>0</v>
      </c>
      <c r="M129" s="927">
        <f t="shared" si="14"/>
        <v>0</v>
      </c>
      <c r="N129" s="928">
        <f>P18</f>
        <v>0</v>
      </c>
      <c r="O129" s="924">
        <f>P19</f>
        <v>0</v>
      </c>
      <c r="P129" s="924">
        <f>P20</f>
        <v>0</v>
      </c>
      <c r="Q129" s="924">
        <f>P21</f>
        <v>0</v>
      </c>
      <c r="R129" s="924">
        <f>P22</f>
        <v>0</v>
      </c>
      <c r="S129" s="924">
        <f>P23</f>
        <v>0</v>
      </c>
      <c r="T129" s="924">
        <f>P24</f>
        <v>0</v>
      </c>
      <c r="U129" s="924">
        <f>P25</f>
        <v>0</v>
      </c>
      <c r="V129" s="924">
        <f>P26</f>
        <v>0</v>
      </c>
      <c r="W129" s="924">
        <f>P27</f>
        <v>0</v>
      </c>
      <c r="X129" s="929">
        <f>P28</f>
        <v>0</v>
      </c>
      <c r="Y129" s="912" t="str">
        <f t="shared" si="15"/>
        <v/>
      </c>
      <c r="Z129" s="912" t="str">
        <f t="shared" si="16"/>
        <v/>
      </c>
      <c r="AA129" s="913">
        <f>Exp5700Main2[[#This Row],[TotInsp]]-Exp5700Main2[[#This Row],[ProjInsp]]</f>
        <v>0</v>
      </c>
    </row>
    <row r="130" spans="2:27" s="794" customFormat="1" ht="16.5" customHeight="1" x14ac:dyDescent="0.35">
      <c r="B130" s="1229"/>
      <c r="C130" s="932" t="s">
        <v>496</v>
      </c>
      <c r="D130" s="931"/>
      <c r="E130" s="931"/>
      <c r="F130" s="931"/>
      <c r="G130" s="931"/>
      <c r="H130" s="931"/>
      <c r="I130" s="931"/>
      <c r="J130" s="931"/>
      <c r="K130" s="931"/>
      <c r="L130" s="931"/>
      <c r="M130" s="931"/>
      <c r="N130" s="931"/>
      <c r="O130" s="931"/>
      <c r="P130" s="931"/>
      <c r="Q130" s="931"/>
      <c r="R130" s="931"/>
      <c r="S130" s="795"/>
    </row>
  </sheetData>
  <sheetProtection sheet="1" formatRows="0"/>
  <mergeCells count="147">
    <mergeCell ref="B118:B129"/>
    <mergeCell ref="C111:E111"/>
    <mergeCell ref="C112:E112"/>
    <mergeCell ref="C113:E113"/>
    <mergeCell ref="C114:E114"/>
    <mergeCell ref="C115:E115"/>
    <mergeCell ref="C116:D116"/>
    <mergeCell ref="C105:E105"/>
    <mergeCell ref="C106:E106"/>
    <mergeCell ref="C107:E107"/>
    <mergeCell ref="C108:E108"/>
    <mergeCell ref="C109:E109"/>
    <mergeCell ref="C110:E110"/>
    <mergeCell ref="O98:O99"/>
    <mergeCell ref="P98:P99"/>
    <mergeCell ref="Q98:Q99"/>
    <mergeCell ref="C100:Q100"/>
    <mergeCell ref="C101:E101"/>
    <mergeCell ref="C103:D104"/>
    <mergeCell ref="C97:D97"/>
    <mergeCell ref="O97:Q97"/>
    <mergeCell ref="C98:E99"/>
    <mergeCell ref="F98:G98"/>
    <mergeCell ref="H98:I98"/>
    <mergeCell ref="J98:J99"/>
    <mergeCell ref="K98:K99"/>
    <mergeCell ref="L98:L99"/>
    <mergeCell ref="M98:M99"/>
    <mergeCell ref="N98:N99"/>
    <mergeCell ref="C90:E90"/>
    <mergeCell ref="C91:E91"/>
    <mergeCell ref="C92:E92"/>
    <mergeCell ref="C93:E93"/>
    <mergeCell ref="C94:E94"/>
    <mergeCell ref="C95:D95"/>
    <mergeCell ref="C84:E84"/>
    <mergeCell ref="C85:E85"/>
    <mergeCell ref="C86:E86"/>
    <mergeCell ref="C87:E87"/>
    <mergeCell ref="C88:E88"/>
    <mergeCell ref="C89:E89"/>
    <mergeCell ref="O77:O78"/>
    <mergeCell ref="P77:P78"/>
    <mergeCell ref="Q77:Q78"/>
    <mergeCell ref="C79:Q79"/>
    <mergeCell ref="C80:E80"/>
    <mergeCell ref="C82:D83"/>
    <mergeCell ref="C76:D76"/>
    <mergeCell ref="O76:Q76"/>
    <mergeCell ref="C77:E78"/>
    <mergeCell ref="F77:G77"/>
    <mergeCell ref="H77:I77"/>
    <mergeCell ref="J77:J78"/>
    <mergeCell ref="K77:K78"/>
    <mergeCell ref="L77:L78"/>
    <mergeCell ref="M77:M78"/>
    <mergeCell ref="N77:N78"/>
    <mergeCell ref="C69:E69"/>
    <mergeCell ref="C70:E70"/>
    <mergeCell ref="C71:E71"/>
    <mergeCell ref="C72:E72"/>
    <mergeCell ref="C73:E73"/>
    <mergeCell ref="C74:D74"/>
    <mergeCell ref="C63:E63"/>
    <mergeCell ref="C64:E64"/>
    <mergeCell ref="C65:E65"/>
    <mergeCell ref="C66:E66"/>
    <mergeCell ref="C67:E67"/>
    <mergeCell ref="C68:E68"/>
    <mergeCell ref="O56:O57"/>
    <mergeCell ref="P56:P57"/>
    <mergeCell ref="Q56:Q57"/>
    <mergeCell ref="C58:Q58"/>
    <mergeCell ref="C59:E59"/>
    <mergeCell ref="C61:D62"/>
    <mergeCell ref="C55:D55"/>
    <mergeCell ref="O55:Q55"/>
    <mergeCell ref="C56:E57"/>
    <mergeCell ref="F56:G56"/>
    <mergeCell ref="H56:I56"/>
    <mergeCell ref="J56:J57"/>
    <mergeCell ref="K56:K57"/>
    <mergeCell ref="L56:L57"/>
    <mergeCell ref="M56:M57"/>
    <mergeCell ref="N56:N57"/>
    <mergeCell ref="C48:E48"/>
    <mergeCell ref="C49:E49"/>
    <mergeCell ref="C50:E50"/>
    <mergeCell ref="C51:E51"/>
    <mergeCell ref="C52:E52"/>
    <mergeCell ref="C53:D53"/>
    <mergeCell ref="C42:E42"/>
    <mergeCell ref="C43:E43"/>
    <mergeCell ref="C44:E44"/>
    <mergeCell ref="C45:E45"/>
    <mergeCell ref="C46:E46"/>
    <mergeCell ref="C47:E47"/>
    <mergeCell ref="O35:O36"/>
    <mergeCell ref="P35:P36"/>
    <mergeCell ref="Q35:Q36"/>
    <mergeCell ref="C37:Q37"/>
    <mergeCell ref="C38:E38"/>
    <mergeCell ref="C40:D41"/>
    <mergeCell ref="C31:E31"/>
    <mergeCell ref="O34:Q34"/>
    <mergeCell ref="C35:E36"/>
    <mergeCell ref="F35:G35"/>
    <mergeCell ref="H35:I35"/>
    <mergeCell ref="J35:J36"/>
    <mergeCell ref="K35:K36"/>
    <mergeCell ref="L35:L36"/>
    <mergeCell ref="M35:M36"/>
    <mergeCell ref="N35:N36"/>
    <mergeCell ref="C25:E25"/>
    <mergeCell ref="C26:E26"/>
    <mergeCell ref="C27:E27"/>
    <mergeCell ref="C28:E28"/>
    <mergeCell ref="C29:E29"/>
    <mergeCell ref="C30:E30"/>
    <mergeCell ref="C19:E19"/>
    <mergeCell ref="C20:E20"/>
    <mergeCell ref="C21:E21"/>
    <mergeCell ref="C22:E22"/>
    <mergeCell ref="C23:E23"/>
    <mergeCell ref="C24:E24"/>
    <mergeCell ref="C10:E10"/>
    <mergeCell ref="C12:D13"/>
    <mergeCell ref="C15:E15"/>
    <mergeCell ref="C16:E16"/>
    <mergeCell ref="C17:Q17"/>
    <mergeCell ref="C18:E18"/>
    <mergeCell ref="M4:M5"/>
    <mergeCell ref="N4:N5"/>
    <mergeCell ref="O4:O5"/>
    <mergeCell ref="P4:P5"/>
    <mergeCell ref="C6:D6"/>
    <mergeCell ref="C8:E8"/>
    <mergeCell ref="C2:Q2"/>
    <mergeCell ref="C3:D3"/>
    <mergeCell ref="K3:N3"/>
    <mergeCell ref="O3:Q3"/>
    <mergeCell ref="C4:E5"/>
    <mergeCell ref="F4:G4"/>
    <mergeCell ref="H4:I4"/>
    <mergeCell ref="J4:J5"/>
    <mergeCell ref="K4:K5"/>
    <mergeCell ref="L4:L5"/>
  </mergeCells>
  <conditionalFormatting sqref="Q15:Q16">
    <cfRule type="cellIs" dxfId="95" priority="1" operator="greaterThanOrEqual">
      <formula>$Q$7</formula>
    </cfRule>
  </conditionalFormatting>
  <dataValidations count="3">
    <dataValidation type="whole" allowBlank="1" showInputMessage="1" showErrorMessage="1" error="Enter a number" sqref="F80:P94 F38:P52 F59:P73 F101:P115" xr:uid="{00000000-0002-0000-0700-000000000000}">
      <formula1>0</formula1>
      <formula2>5000</formula2>
    </dataValidation>
    <dataValidation type="whole" allowBlank="1" showInputMessage="1" showErrorMessage="1" error="Enter a whole number" sqref="F7:P8" xr:uid="{00000000-0002-0000-0700-000001000000}">
      <formula1>0</formula1>
      <formula2>5000</formula2>
    </dataValidation>
    <dataValidation type="list" allowBlank="1" showInputMessage="1" showErrorMessage="1" sqref="O3" xr:uid="{00000000-0002-0000-0700-000002000000}">
      <formula1>"Work Plan Accomplishments, Total Program Accomplishments"</formula1>
    </dataValidation>
  </dataValidations>
  <hyperlinks>
    <hyperlink ref="Q1" location="Start!A1" display="Back" xr:uid="{00000000-0004-0000-0700-000000000000}"/>
    <hyperlink ref="C35:E36" r:id="rId1" display="Enforcement Accomplishments This Reporting Year" xr:uid="{00000000-0004-0000-0700-000001000000}"/>
    <hyperlink ref="C56:E57" r:id="rId2" display="Enforcement Accomplishments This Reporting Year" xr:uid="{00000000-0004-0000-0700-000002000000}"/>
    <hyperlink ref="C77:E78" r:id="rId3" display="Enforcement Accomplishments This Reporting Year" xr:uid="{00000000-0004-0000-0700-000003000000}"/>
    <hyperlink ref="C98:E99" r:id="rId4" display="Enforcement Accomplishments This Reporting Year" xr:uid="{00000000-0004-0000-0700-000004000000}"/>
  </hyperlinks>
  <pageMargins left="0.7" right="0.7" top="0.75" bottom="0.75" header="0.3" footer="0.3"/>
  <pageSetup scale="61" fitToHeight="4" orientation="landscape" r:id="rId5"/>
  <tableParts count="1">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70C0"/>
  </sheetPr>
  <dimension ref="A1:AM121"/>
  <sheetViews>
    <sheetView showGridLines="0" showRowColHeaders="0" zoomScale="110" zoomScaleNormal="110" workbookViewId="0">
      <selection activeCell="J20" sqref="J20"/>
    </sheetView>
  </sheetViews>
  <sheetFormatPr defaultColWidth="9.1796875" defaultRowHeight="14.5" outlineLevelRow="2" x14ac:dyDescent="0.35"/>
  <cols>
    <col min="1" max="1" width="1.7265625" style="861" customWidth="1"/>
    <col min="2" max="2" width="4.453125" style="15" customWidth="1"/>
    <col min="3" max="3" width="14.26953125" style="15" customWidth="1"/>
    <col min="4" max="4" width="7.7265625" style="15" customWidth="1"/>
    <col min="5" max="5" width="13.54296875" style="15" customWidth="1"/>
    <col min="6" max="6" width="11.81640625" style="15" customWidth="1"/>
    <col min="7" max="7" width="12.1796875" style="15" customWidth="1"/>
    <col min="8" max="8" width="14.26953125" style="15" customWidth="1"/>
    <col min="9" max="9" width="14.54296875" style="15" customWidth="1"/>
    <col min="10" max="10" width="11.54296875" style="15" customWidth="1"/>
    <col min="11" max="11" width="11" style="15" customWidth="1"/>
    <col min="12" max="12" width="3.7265625" style="15" customWidth="1"/>
    <col min="13" max="13" width="43.81640625" style="15" customWidth="1"/>
    <col min="14" max="14" width="10.81640625" style="15" customWidth="1"/>
    <col min="15" max="15" width="2" style="15" customWidth="1"/>
    <col min="16" max="16" width="5.81640625" style="15" customWidth="1"/>
    <col min="17" max="17" width="9.1796875" style="15"/>
    <col min="18" max="19" width="0" style="15" hidden="1" customWidth="1"/>
    <col min="20" max="20" width="11.1796875" style="15" hidden="1" customWidth="1"/>
    <col min="21" max="21" width="14" style="15" hidden="1" customWidth="1"/>
    <col min="22" max="22" width="13" style="15" hidden="1" customWidth="1"/>
    <col min="23" max="32" width="0" style="15" hidden="1" customWidth="1"/>
    <col min="33" max="33" width="13.7265625" style="15" hidden="1" customWidth="1"/>
    <col min="34" max="40" width="0" style="15" hidden="1" customWidth="1"/>
    <col min="41" max="16384" width="9.1796875" style="15"/>
  </cols>
  <sheetData>
    <row r="1" spans="1:39" ht="15" thickBot="1" x14ac:dyDescent="0.4">
      <c r="A1" s="7"/>
      <c r="B1" s="7"/>
      <c r="C1" s="7"/>
      <c r="D1" s="7"/>
      <c r="E1" s="7"/>
      <c r="F1" s="7"/>
      <c r="G1" s="7"/>
      <c r="H1" s="7"/>
      <c r="I1" s="7"/>
      <c r="J1" s="7"/>
      <c r="K1" s="7"/>
      <c r="L1" s="7"/>
      <c r="M1" s="7"/>
      <c r="N1" s="110" t="s">
        <v>275</v>
      </c>
      <c r="O1" s="7"/>
      <c r="P1" s="7"/>
    </row>
    <row r="2" spans="1:39" ht="49.5" customHeight="1" thickBot="1" x14ac:dyDescent="0.4">
      <c r="A2" s="7"/>
      <c r="B2" s="50"/>
      <c r="C2" s="1617" t="s">
        <v>119</v>
      </c>
      <c r="D2" s="1618"/>
      <c r="E2" s="1618"/>
      <c r="F2" s="1618"/>
      <c r="G2" s="1618"/>
      <c r="H2" s="1618"/>
      <c r="I2" s="1618"/>
      <c r="J2" s="1618"/>
      <c r="K2" s="1618"/>
      <c r="L2" s="1618"/>
      <c r="M2" s="1618"/>
      <c r="N2" s="1618"/>
      <c r="O2" s="1619"/>
      <c r="P2" s="75"/>
      <c r="Q2" s="88"/>
      <c r="R2" s="88"/>
      <c r="S2" s="898" t="s">
        <v>328</v>
      </c>
      <c r="T2" s="898" t="s">
        <v>136</v>
      </c>
      <c r="U2" s="904" t="s">
        <v>330</v>
      </c>
      <c r="V2" s="904" t="s">
        <v>331</v>
      </c>
      <c r="W2" s="899" t="s">
        <v>299</v>
      </c>
      <c r="X2" s="901" t="s">
        <v>301</v>
      </c>
      <c r="Y2" s="900" t="s">
        <v>302</v>
      </c>
      <c r="Z2" s="900" t="s">
        <v>303</v>
      </c>
      <c r="AA2" s="900" t="s">
        <v>304</v>
      </c>
      <c r="AB2" s="902" t="s">
        <v>305</v>
      </c>
      <c r="AC2" s="901" t="s">
        <v>306</v>
      </c>
      <c r="AD2" s="900" t="s">
        <v>307</v>
      </c>
      <c r="AE2" s="900" t="s">
        <v>308</v>
      </c>
      <c r="AF2" s="900" t="s">
        <v>309</v>
      </c>
      <c r="AG2" s="900" t="s">
        <v>310</v>
      </c>
      <c r="AH2" s="902" t="s">
        <v>311</v>
      </c>
      <c r="AI2" s="902" t="s">
        <v>312</v>
      </c>
      <c r="AJ2" s="902" t="s">
        <v>313</v>
      </c>
      <c r="AK2" s="902" t="s">
        <v>319</v>
      </c>
      <c r="AL2" s="902" t="s">
        <v>320</v>
      </c>
      <c r="AM2" s="903" t="s">
        <v>314</v>
      </c>
    </row>
    <row r="3" spans="1:39" ht="24" customHeight="1" thickBot="1" x14ac:dyDescent="0.55000000000000004">
      <c r="A3" s="7"/>
      <c r="B3" s="50"/>
      <c r="C3" s="1633" t="s">
        <v>553</v>
      </c>
      <c r="D3" s="1634"/>
      <c r="E3" s="1634"/>
      <c r="F3" s="1634"/>
      <c r="G3" s="1634"/>
      <c r="H3" s="1634"/>
      <c r="I3" s="1634"/>
      <c r="J3" s="1634"/>
      <c r="K3" s="1634"/>
      <c r="L3" s="1634"/>
      <c r="M3" s="1635"/>
      <c r="N3" s="1634"/>
      <c r="O3" s="1636"/>
      <c r="P3" s="7"/>
      <c r="S3" s="1" t="str">
        <f>$M$4</f>
        <v>Work Plan Accomplishments</v>
      </c>
      <c r="T3" s="1" t="str">
        <f t="shared" ref="T3:T6" si="0">$D$4</f>
        <v/>
      </c>
      <c r="U3" s="912" t="str">
        <f t="shared" ref="U3:U6" si="1">$H$4</f>
        <v/>
      </c>
      <c r="V3" s="912" t="str">
        <f>$I$4</f>
        <v/>
      </c>
      <c r="W3" s="905" t="s">
        <v>803</v>
      </c>
      <c r="X3" s="907"/>
      <c r="Y3" s="906">
        <f t="shared" ref="Y3" si="2">F8</f>
        <v>0</v>
      </c>
      <c r="Z3" s="906">
        <f t="shared" ref="Z3" si="3">F9</f>
        <v>0</v>
      </c>
      <c r="AA3" s="906"/>
      <c r="AB3" s="906"/>
      <c r="AC3" s="906">
        <f t="shared" ref="AC3" si="4">F10</f>
        <v>0</v>
      </c>
      <c r="AD3" s="906">
        <f t="shared" ref="AD3" si="5">F11</f>
        <v>0</v>
      </c>
      <c r="AE3" s="906">
        <f t="shared" ref="AE3" si="6">F12</f>
        <v>0</v>
      </c>
      <c r="AF3" s="906">
        <f t="shared" ref="AF3" si="7">F13</f>
        <v>0</v>
      </c>
      <c r="AG3" s="906">
        <f t="shared" ref="AG3" si="8">F14</f>
        <v>0</v>
      </c>
      <c r="AH3" s="906">
        <f t="shared" ref="AH3" si="9">F15</f>
        <v>0</v>
      </c>
      <c r="AI3" s="906">
        <f t="shared" ref="AI3" si="10">F16</f>
        <v>0</v>
      </c>
      <c r="AJ3" s="906">
        <f t="shared" ref="AJ3" si="11">F17</f>
        <v>0</v>
      </c>
      <c r="AK3" s="906">
        <f t="shared" ref="AK3" si="12">F18</f>
        <v>0</v>
      </c>
      <c r="AL3" s="906">
        <f t="shared" ref="AL3" si="13">F19</f>
        <v>0</v>
      </c>
      <c r="AM3" s="906">
        <f t="shared" ref="AM3" si="14">F20</f>
        <v>0</v>
      </c>
    </row>
    <row r="4" spans="1:39" ht="38.25" customHeight="1" thickBot="1" x14ac:dyDescent="0.4">
      <c r="A4" s="7"/>
      <c r="B4" s="50"/>
      <c r="C4" s="87" t="s">
        <v>92</v>
      </c>
      <c r="D4" s="843" t="str">
        <f>Start!$U$13</f>
        <v/>
      </c>
      <c r="E4" s="86" t="s">
        <v>333</v>
      </c>
      <c r="F4" s="843" t="str">
        <f>Start!$AG$20&amp;Start!$AG$21</f>
        <v/>
      </c>
      <c r="G4" s="85" t="s">
        <v>91</v>
      </c>
      <c r="H4" s="844" t="str">
        <f>Start!AG22</f>
        <v/>
      </c>
      <c r="I4" s="845" t="str">
        <f>Start!AG23</f>
        <v/>
      </c>
      <c r="J4" s="84"/>
      <c r="K4" s="84"/>
      <c r="L4" s="84"/>
      <c r="M4" s="1059" t="s">
        <v>329</v>
      </c>
      <c r="N4" s="84"/>
      <c r="O4" s="83"/>
      <c r="P4" s="7"/>
      <c r="S4" s="1" t="str">
        <f t="shared" ref="S4:S6" si="15">$M$4</f>
        <v>Work Plan Accomplishments</v>
      </c>
      <c r="T4" s="1" t="str">
        <f t="shared" si="0"/>
        <v/>
      </c>
      <c r="U4" s="912" t="str">
        <f t="shared" si="1"/>
        <v/>
      </c>
      <c r="V4" s="912" t="str">
        <f t="shared" ref="V4:V6" si="16">$I$4</f>
        <v/>
      </c>
      <c r="W4" s="914" t="s">
        <v>804</v>
      </c>
      <c r="X4" s="916"/>
      <c r="Y4" s="906"/>
      <c r="Z4" s="906"/>
      <c r="AA4" s="906"/>
      <c r="AB4" s="906"/>
      <c r="AC4" s="906"/>
      <c r="AD4" s="906"/>
      <c r="AE4" s="906"/>
      <c r="AF4" s="906"/>
      <c r="AG4" s="906"/>
      <c r="AH4" s="906"/>
      <c r="AI4" s="906"/>
      <c r="AJ4" s="906"/>
      <c r="AK4" s="906"/>
      <c r="AL4" s="906"/>
      <c r="AM4" s="906"/>
    </row>
    <row r="5" spans="1:39" ht="15.75" customHeight="1" outlineLevel="2" x14ac:dyDescent="0.35">
      <c r="A5" s="7"/>
      <c r="B5" s="50"/>
      <c r="C5" s="1637" t="s">
        <v>101</v>
      </c>
      <c r="D5" s="1638"/>
      <c r="E5" s="1639"/>
      <c r="F5" s="1631" t="s">
        <v>118</v>
      </c>
      <c r="G5" s="1632"/>
      <c r="H5" s="1631" t="s">
        <v>117</v>
      </c>
      <c r="I5" s="1632"/>
      <c r="J5" s="82"/>
      <c r="K5" s="1647" t="s">
        <v>470</v>
      </c>
      <c r="L5" s="81"/>
      <c r="M5" s="176"/>
      <c r="N5" s="80"/>
      <c r="O5" s="79"/>
      <c r="P5" s="7"/>
      <c r="S5" s="1" t="str">
        <f t="shared" si="15"/>
        <v>Work Plan Accomplishments</v>
      </c>
      <c r="T5" s="1" t="str">
        <f t="shared" si="0"/>
        <v/>
      </c>
      <c r="U5" s="912" t="str">
        <f t="shared" si="1"/>
        <v/>
      </c>
      <c r="V5" s="912" t="str">
        <f t="shared" si="16"/>
        <v/>
      </c>
      <c r="W5" s="905" t="s">
        <v>805</v>
      </c>
      <c r="X5" s="907"/>
      <c r="Y5" s="906"/>
      <c r="Z5" s="906"/>
      <c r="AA5" s="908"/>
      <c r="AB5" s="909"/>
      <c r="AC5" s="910"/>
      <c r="AD5" s="906"/>
      <c r="AE5" s="906"/>
      <c r="AF5" s="906"/>
      <c r="AG5" s="906"/>
      <c r="AH5" s="906"/>
      <c r="AI5" s="906"/>
      <c r="AJ5" s="906"/>
      <c r="AK5" s="906"/>
      <c r="AL5" s="906"/>
      <c r="AM5" s="911"/>
    </row>
    <row r="6" spans="1:39" ht="40.5" customHeight="1" outlineLevel="2" thickBot="1" x14ac:dyDescent="0.4">
      <c r="A6" s="7"/>
      <c r="B6" s="50"/>
      <c r="C6" s="1640"/>
      <c r="D6" s="1641"/>
      <c r="E6" s="1642"/>
      <c r="F6" s="821" t="s">
        <v>116</v>
      </c>
      <c r="G6" s="822" t="s">
        <v>98</v>
      </c>
      <c r="H6" s="821" t="s">
        <v>79</v>
      </c>
      <c r="I6" s="822" t="s">
        <v>98</v>
      </c>
      <c r="J6" s="76" t="s">
        <v>115</v>
      </c>
      <c r="K6" s="1648"/>
      <c r="L6" s="75"/>
      <c r="M6" s="74" t="s">
        <v>114</v>
      </c>
      <c r="N6" s="1051" t="s">
        <v>113</v>
      </c>
      <c r="O6" s="73"/>
      <c r="P6" s="7"/>
      <c r="S6" s="1" t="str">
        <f t="shared" si="15"/>
        <v>Work Plan Accomplishments</v>
      </c>
      <c r="T6" s="1" t="str">
        <f t="shared" si="0"/>
        <v/>
      </c>
      <c r="U6" s="912" t="str">
        <f t="shared" si="1"/>
        <v/>
      </c>
      <c r="V6" s="912" t="str">
        <f t="shared" si="16"/>
        <v/>
      </c>
      <c r="W6" s="914" t="s">
        <v>806</v>
      </c>
      <c r="X6" s="916"/>
      <c r="Y6" s="915"/>
      <c r="Z6" s="915"/>
      <c r="AA6" s="917"/>
      <c r="AB6" s="918"/>
      <c r="AC6" s="919"/>
      <c r="AD6" s="915"/>
      <c r="AE6" s="915"/>
      <c r="AF6" s="915"/>
      <c r="AG6" s="915"/>
      <c r="AH6" s="915"/>
      <c r="AI6" s="915"/>
      <c r="AJ6" s="915"/>
      <c r="AK6" s="915"/>
      <c r="AL6" s="915"/>
      <c r="AM6" s="920"/>
    </row>
    <row r="7" spans="1:39" ht="28.5" customHeight="1" outlineLevel="2" thickTop="1" thickBot="1" x14ac:dyDescent="0.4">
      <c r="A7" s="7"/>
      <c r="B7" s="50"/>
      <c r="C7" s="1643" t="s">
        <v>97</v>
      </c>
      <c r="D7" s="1644"/>
      <c r="E7" s="1644"/>
      <c r="F7" s="1054">
        <f>SUM(F27+F46+F65+F84)</f>
        <v>0</v>
      </c>
      <c r="G7" s="1054">
        <f t="shared" ref="G7:H7" si="17">SUM(G27+G46+G65+G84)</f>
        <v>0</v>
      </c>
      <c r="H7" s="1054">
        <f t="shared" si="17"/>
        <v>0</v>
      </c>
      <c r="I7" s="1054">
        <f>SUM(I27+I46+I65+I84)</f>
        <v>0</v>
      </c>
      <c r="J7" s="825">
        <f>SUM(F7:I7)</f>
        <v>0</v>
      </c>
      <c r="K7" s="1055">
        <f>SUM(K27+K46+K65+K84)</f>
        <v>0</v>
      </c>
      <c r="L7" s="53"/>
      <c r="M7" s="51" t="s">
        <v>0</v>
      </c>
      <c r="N7" s="70"/>
      <c r="O7" s="43"/>
      <c r="P7" s="7"/>
    </row>
    <row r="8" spans="1:39" ht="28.5" customHeight="1" outlineLevel="2" x14ac:dyDescent="0.35">
      <c r="A8" s="7"/>
      <c r="B8" s="50"/>
      <c r="C8" s="1625" t="str">
        <f>"Samples Collected   "&amp;IF(SUM(J8:J9)&gt;0,"("&amp;SUM(J8:J9)&amp;")","")</f>
        <v xml:space="preserve">Samples Collected   </v>
      </c>
      <c r="D8" s="1626"/>
      <c r="E8" s="826" t="s">
        <v>95</v>
      </c>
      <c r="F8" s="1054">
        <f t="shared" ref="F8:I8" si="18">SUM(F28+F47+F66+F85)</f>
        <v>0</v>
      </c>
      <c r="G8" s="1054">
        <f t="shared" si="18"/>
        <v>0</v>
      </c>
      <c r="H8" s="1054">
        <f t="shared" si="18"/>
        <v>0</v>
      </c>
      <c r="I8" s="1054">
        <f t="shared" si="18"/>
        <v>0</v>
      </c>
      <c r="J8" s="825">
        <f t="shared" ref="J8:J20" si="19">SUM(F8:I8)</f>
        <v>0</v>
      </c>
      <c r="K8" s="53"/>
      <c r="L8" s="64">
        <v>1</v>
      </c>
      <c r="M8" s="63" t="s">
        <v>112</v>
      </c>
      <c r="N8" s="1054">
        <f>SUM(N28+N47+N66+N85)</f>
        <v>0</v>
      </c>
      <c r="O8" s="43"/>
      <c r="P8" s="7"/>
    </row>
    <row r="9" spans="1:39" ht="28.5" customHeight="1" outlineLevel="2" thickBot="1" x14ac:dyDescent="0.4">
      <c r="A9" s="7"/>
      <c r="B9" s="50"/>
      <c r="C9" s="1627"/>
      <c r="D9" s="1628"/>
      <c r="E9" s="827" t="s">
        <v>76</v>
      </c>
      <c r="F9" s="1054">
        <f t="shared" ref="F9:I9" si="20">SUM(F29+F48+F67+F86)</f>
        <v>0</v>
      </c>
      <c r="G9" s="1054">
        <f t="shared" si="20"/>
        <v>0</v>
      </c>
      <c r="H9" s="1054">
        <f t="shared" si="20"/>
        <v>0</v>
      </c>
      <c r="I9" s="1054">
        <f t="shared" si="20"/>
        <v>0</v>
      </c>
      <c r="J9" s="825">
        <f t="shared" si="19"/>
        <v>0</v>
      </c>
      <c r="K9" s="53"/>
      <c r="L9" s="64">
        <v>2</v>
      </c>
      <c r="M9" s="63" t="s">
        <v>111</v>
      </c>
      <c r="N9" s="1054">
        <f t="shared" ref="N9:N17" si="21">SUM(N29+N48+N67+N86)</f>
        <v>0</v>
      </c>
      <c r="O9" s="43"/>
      <c r="P9" s="7"/>
      <c r="S9" s="1278" t="s">
        <v>328</v>
      </c>
      <c r="T9" s="1279" t="s">
        <v>136</v>
      </c>
      <c r="U9" s="1245" t="s">
        <v>330</v>
      </c>
      <c r="V9" s="1245" t="s">
        <v>331</v>
      </c>
      <c r="W9" s="1350" t="s">
        <v>299</v>
      </c>
      <c r="X9" s="1304" t="s">
        <v>807</v>
      </c>
      <c r="Y9" s="1305" t="s">
        <v>808</v>
      </c>
      <c r="Z9" s="1305" t="s">
        <v>809</v>
      </c>
      <c r="AA9" s="1303" t="s">
        <v>810</v>
      </c>
      <c r="AB9" s="1303" t="s">
        <v>811</v>
      </c>
      <c r="AC9" s="1306" t="s">
        <v>812</v>
      </c>
      <c r="AD9" s="1307" t="s">
        <v>813</v>
      </c>
      <c r="AE9" s="1305" t="s">
        <v>814</v>
      </c>
      <c r="AF9" s="1305" t="s">
        <v>815</v>
      </c>
      <c r="AG9" s="1305" t="s">
        <v>816</v>
      </c>
      <c r="AH9" s="1342" t="s">
        <v>817</v>
      </c>
    </row>
    <row r="10" spans="1:39" ht="28.5" customHeight="1" outlineLevel="2" x14ac:dyDescent="0.35">
      <c r="A10" s="7"/>
      <c r="B10" s="50"/>
      <c r="C10" s="1623" t="s">
        <v>72</v>
      </c>
      <c r="D10" s="1624"/>
      <c r="E10" s="1624"/>
      <c r="F10" s="1054">
        <f>SUM(F30+F49+F68+F87)</f>
        <v>0</v>
      </c>
      <c r="G10" s="1054">
        <f t="shared" ref="G10:I10" si="22">SUM(G30+G49+G68+G87)</f>
        <v>0</v>
      </c>
      <c r="H10" s="1054">
        <f t="shared" si="22"/>
        <v>0</v>
      </c>
      <c r="I10" s="1054">
        <f t="shared" si="22"/>
        <v>0</v>
      </c>
      <c r="J10" s="825">
        <f t="shared" si="19"/>
        <v>0</v>
      </c>
      <c r="K10" s="53"/>
      <c r="L10" s="64">
        <v>3</v>
      </c>
      <c r="M10" s="63" t="s">
        <v>110</v>
      </c>
      <c r="N10" s="1054">
        <f t="shared" si="21"/>
        <v>0</v>
      </c>
      <c r="O10" s="43"/>
      <c r="P10" s="7"/>
      <c r="S10" s="1343" t="str">
        <f>$M$4</f>
        <v>Work Plan Accomplishments</v>
      </c>
      <c r="T10" s="1344" t="str">
        <f t="shared" ref="T10" si="23">$D$4</f>
        <v/>
      </c>
      <c r="U10" s="1338" t="str">
        <f t="shared" ref="U10" si="24">$H$4</f>
        <v/>
      </c>
      <c r="V10" s="1338" t="str">
        <f>$I$4</f>
        <v/>
      </c>
      <c r="W10" s="912" t="s">
        <v>819</v>
      </c>
      <c r="X10" s="1345"/>
      <c r="Y10" s="1346"/>
      <c r="Z10" s="1345"/>
      <c r="AA10" s="1345"/>
      <c r="AB10" s="1347"/>
      <c r="AC10" s="1347"/>
      <c r="AD10" s="1348"/>
      <c r="AE10" s="1349"/>
      <c r="AF10" s="1345"/>
      <c r="AG10" s="1345"/>
      <c r="AH10" s="1294">
        <f>J7</f>
        <v>0</v>
      </c>
    </row>
    <row r="11" spans="1:39" ht="28.5" customHeight="1" outlineLevel="2" x14ac:dyDescent="0.35">
      <c r="A11" s="7"/>
      <c r="B11" s="50"/>
      <c r="C11" s="1620" t="s">
        <v>71</v>
      </c>
      <c r="D11" s="1621"/>
      <c r="E11" s="1622"/>
      <c r="F11" s="1054">
        <f t="shared" ref="F11:I11" si="25">SUM(F31+F50+F69+F88)</f>
        <v>0</v>
      </c>
      <c r="G11" s="1054">
        <f t="shared" si="25"/>
        <v>0</v>
      </c>
      <c r="H11" s="1054">
        <f t="shared" si="25"/>
        <v>0</v>
      </c>
      <c r="I11" s="1054">
        <f t="shared" si="25"/>
        <v>0</v>
      </c>
      <c r="J11" s="825">
        <f t="shared" si="19"/>
        <v>0</v>
      </c>
      <c r="K11" s="53"/>
      <c r="L11" s="64">
        <v>4</v>
      </c>
      <c r="M11" s="63" t="s">
        <v>109</v>
      </c>
      <c r="N11" s="1054">
        <f t="shared" si="21"/>
        <v>0</v>
      </c>
      <c r="O11" s="43"/>
      <c r="P11" s="7"/>
    </row>
    <row r="12" spans="1:39" ht="28.5" customHeight="1" outlineLevel="2" x14ac:dyDescent="0.35">
      <c r="A12" s="7"/>
      <c r="B12" s="50"/>
      <c r="C12" s="1620" t="s">
        <v>70</v>
      </c>
      <c r="D12" s="1621"/>
      <c r="E12" s="1622"/>
      <c r="F12" s="1054">
        <f t="shared" ref="F12:I12" si="26">SUM(F32+F51+F70+F89)</f>
        <v>0</v>
      </c>
      <c r="G12" s="1054">
        <f t="shared" si="26"/>
        <v>0</v>
      </c>
      <c r="H12" s="1054">
        <f t="shared" si="26"/>
        <v>0</v>
      </c>
      <c r="I12" s="1054">
        <f t="shared" si="26"/>
        <v>0</v>
      </c>
      <c r="J12" s="825">
        <f t="shared" si="19"/>
        <v>0</v>
      </c>
      <c r="K12" s="53"/>
      <c r="L12" s="64">
        <v>5</v>
      </c>
      <c r="M12" s="63" t="s">
        <v>108</v>
      </c>
      <c r="N12" s="1054">
        <f t="shared" si="21"/>
        <v>0</v>
      </c>
      <c r="O12" s="43"/>
      <c r="P12" s="7"/>
      <c r="AH12" s="1293"/>
    </row>
    <row r="13" spans="1:39" ht="28.5" customHeight="1" outlineLevel="2" x14ac:dyDescent="0.35">
      <c r="A13" s="7"/>
      <c r="B13" s="50"/>
      <c r="C13" s="1620" t="s">
        <v>69</v>
      </c>
      <c r="D13" s="1621"/>
      <c r="E13" s="1622"/>
      <c r="F13" s="1054">
        <f t="shared" ref="F13:I13" si="27">SUM(F33+F52+F71+F90)</f>
        <v>0</v>
      </c>
      <c r="G13" s="1054">
        <f t="shared" si="27"/>
        <v>0</v>
      </c>
      <c r="H13" s="1054">
        <f t="shared" si="27"/>
        <v>0</v>
      </c>
      <c r="I13" s="1054">
        <f t="shared" si="27"/>
        <v>0</v>
      </c>
      <c r="J13" s="825">
        <f t="shared" si="19"/>
        <v>0</v>
      </c>
      <c r="K13" s="53"/>
      <c r="L13" s="64">
        <v>6</v>
      </c>
      <c r="M13" s="65" t="s">
        <v>107</v>
      </c>
      <c r="N13" s="1054">
        <f t="shared" si="21"/>
        <v>0</v>
      </c>
      <c r="O13" s="43"/>
      <c r="P13" s="7"/>
    </row>
    <row r="14" spans="1:39" ht="28.5" customHeight="1" outlineLevel="2" x14ac:dyDescent="0.35">
      <c r="A14" s="7"/>
      <c r="B14" s="50"/>
      <c r="C14" s="1620" t="s">
        <v>68</v>
      </c>
      <c r="D14" s="1621"/>
      <c r="E14" s="1622"/>
      <c r="F14" s="1054">
        <f t="shared" ref="F14:I14" si="28">SUM(F34+F53+F72+F91)</f>
        <v>0</v>
      </c>
      <c r="G14" s="1054">
        <f t="shared" si="28"/>
        <v>0</v>
      </c>
      <c r="H14" s="1054">
        <f t="shared" si="28"/>
        <v>0</v>
      </c>
      <c r="I14" s="1054">
        <f t="shared" si="28"/>
        <v>0</v>
      </c>
      <c r="J14" s="825">
        <f t="shared" si="19"/>
        <v>0</v>
      </c>
      <c r="K14" s="53"/>
      <c r="L14" s="64">
        <v>7</v>
      </c>
      <c r="M14" s="52" t="s">
        <v>106</v>
      </c>
      <c r="N14" s="1054">
        <f t="shared" si="21"/>
        <v>0</v>
      </c>
      <c r="O14" s="43"/>
      <c r="P14" s="7"/>
    </row>
    <row r="15" spans="1:39" ht="28.5" customHeight="1" outlineLevel="2" x14ac:dyDescent="0.35">
      <c r="A15" s="7"/>
      <c r="B15" s="50"/>
      <c r="C15" s="1620" t="s">
        <v>67</v>
      </c>
      <c r="D15" s="1621"/>
      <c r="E15" s="1622"/>
      <c r="F15" s="1054">
        <f t="shared" ref="F15:I15" si="29">SUM(F35+F54+F73+F92)</f>
        <v>0</v>
      </c>
      <c r="G15" s="1054">
        <f t="shared" si="29"/>
        <v>0</v>
      </c>
      <c r="H15" s="1054">
        <f t="shared" si="29"/>
        <v>0</v>
      </c>
      <c r="I15" s="1054">
        <f t="shared" si="29"/>
        <v>0</v>
      </c>
      <c r="J15" s="825">
        <f t="shared" si="19"/>
        <v>0</v>
      </c>
      <c r="K15" s="53"/>
      <c r="L15" s="64">
        <v>8</v>
      </c>
      <c r="M15" s="63" t="s">
        <v>105</v>
      </c>
      <c r="N15" s="1054">
        <f t="shared" si="21"/>
        <v>0</v>
      </c>
      <c r="O15" s="43"/>
      <c r="P15" s="7"/>
    </row>
    <row r="16" spans="1:39" ht="28.5" customHeight="1" outlineLevel="2" x14ac:dyDescent="0.35">
      <c r="A16" s="7"/>
      <c r="B16" s="50"/>
      <c r="C16" s="1620" t="s">
        <v>66</v>
      </c>
      <c r="D16" s="1621"/>
      <c r="E16" s="1622"/>
      <c r="F16" s="1054">
        <f t="shared" ref="F16:I16" si="30">SUM(F36+F55+F74+F93)</f>
        <v>0</v>
      </c>
      <c r="G16" s="1054">
        <f t="shared" si="30"/>
        <v>0</v>
      </c>
      <c r="H16" s="1054">
        <f t="shared" si="30"/>
        <v>0</v>
      </c>
      <c r="I16" s="1054">
        <f t="shared" si="30"/>
        <v>0</v>
      </c>
      <c r="J16" s="825">
        <f t="shared" si="19"/>
        <v>0</v>
      </c>
      <c r="K16" s="53"/>
      <c r="L16" s="64">
        <v>9</v>
      </c>
      <c r="M16" s="63" t="s">
        <v>104</v>
      </c>
      <c r="N16" s="1054">
        <f t="shared" si="21"/>
        <v>0</v>
      </c>
      <c r="O16" s="43"/>
      <c r="P16" s="7"/>
    </row>
    <row r="17" spans="1:16" ht="28.5" customHeight="1" outlineLevel="2" x14ac:dyDescent="0.35">
      <c r="A17" s="7"/>
      <c r="B17" s="50"/>
      <c r="C17" s="1620" t="s">
        <v>94</v>
      </c>
      <c r="D17" s="1645"/>
      <c r="E17" s="1646"/>
      <c r="F17" s="1054">
        <f t="shared" ref="F17:I17" si="31">SUM(F37+F56+F75+F94)</f>
        <v>0</v>
      </c>
      <c r="G17" s="1054">
        <f t="shared" si="31"/>
        <v>0</v>
      </c>
      <c r="H17" s="1054">
        <f t="shared" si="31"/>
        <v>0</v>
      </c>
      <c r="I17" s="1054">
        <f t="shared" si="31"/>
        <v>0</v>
      </c>
      <c r="J17" s="825">
        <f t="shared" si="19"/>
        <v>0</v>
      </c>
      <c r="K17" s="53"/>
      <c r="L17" s="64">
        <v>10</v>
      </c>
      <c r="M17" s="63" t="s">
        <v>103</v>
      </c>
      <c r="N17" s="1055">
        <f t="shared" si="21"/>
        <v>0</v>
      </c>
      <c r="O17" s="43"/>
      <c r="P17" s="7"/>
    </row>
    <row r="18" spans="1:16" ht="28.5" customHeight="1" outlineLevel="2" thickBot="1" x14ac:dyDescent="0.4">
      <c r="A18" s="7"/>
      <c r="B18" s="50"/>
      <c r="C18" s="1620" t="s">
        <v>65</v>
      </c>
      <c r="D18" s="1645"/>
      <c r="E18" s="1646"/>
      <c r="F18" s="1054">
        <f t="shared" ref="F18:I18" si="32">SUM(F38+F57+F76+F95)</f>
        <v>0</v>
      </c>
      <c r="G18" s="1054">
        <f t="shared" si="32"/>
        <v>0</v>
      </c>
      <c r="H18" s="1054">
        <f t="shared" si="32"/>
        <v>0</v>
      </c>
      <c r="I18" s="1054">
        <f t="shared" si="32"/>
        <v>0</v>
      </c>
      <c r="J18" s="825">
        <f t="shared" si="19"/>
        <v>0</v>
      </c>
      <c r="K18" s="53"/>
      <c r="L18" s="61"/>
      <c r="M18" s="60" t="s">
        <v>102</v>
      </c>
      <c r="N18" s="59">
        <f>SUM(N8:N17)</f>
        <v>0</v>
      </c>
      <c r="O18" s="58"/>
      <c r="P18" s="7"/>
    </row>
    <row r="19" spans="1:16" ht="28.5" customHeight="1" outlineLevel="2" x14ac:dyDescent="0.35">
      <c r="A19" s="7"/>
      <c r="B19" s="50"/>
      <c r="C19" s="1620" t="s">
        <v>64</v>
      </c>
      <c r="D19" s="1645"/>
      <c r="E19" s="1646"/>
      <c r="F19" s="1054">
        <f t="shared" ref="F19:I19" si="33">SUM(F39+F58+F77+F96)</f>
        <v>0</v>
      </c>
      <c r="G19" s="1054">
        <f t="shared" si="33"/>
        <v>0</v>
      </c>
      <c r="H19" s="1054">
        <f t="shared" si="33"/>
        <v>0</v>
      </c>
      <c r="I19" s="1054">
        <f t="shared" si="33"/>
        <v>0</v>
      </c>
      <c r="J19" s="825">
        <f t="shared" si="19"/>
        <v>0</v>
      </c>
      <c r="K19" s="53"/>
      <c r="L19" s="53"/>
      <c r="M19" s="52"/>
      <c r="N19" s="889"/>
      <c r="O19" s="890"/>
      <c r="P19" s="7"/>
    </row>
    <row r="20" spans="1:16" ht="28.5" customHeight="1" outlineLevel="2" x14ac:dyDescent="0.35">
      <c r="A20" s="7"/>
      <c r="B20" s="50"/>
      <c r="C20" s="1629" t="s">
        <v>63</v>
      </c>
      <c r="D20" s="1630"/>
      <c r="E20" s="1630"/>
      <c r="F20" s="1055">
        <f t="shared" ref="F20:I20" si="34">SUM(F40+F59+F78+F97)</f>
        <v>0</v>
      </c>
      <c r="G20" s="1055">
        <f t="shared" si="34"/>
        <v>0</v>
      </c>
      <c r="H20" s="1124">
        <f t="shared" si="34"/>
        <v>0</v>
      </c>
      <c r="I20" s="1123">
        <f t="shared" si="34"/>
        <v>0</v>
      </c>
      <c r="J20" s="823">
        <f t="shared" si="19"/>
        <v>0</v>
      </c>
      <c r="K20" s="53"/>
      <c r="L20" s="53"/>
      <c r="M20" s="52"/>
      <c r="N20" s="52"/>
      <c r="O20" s="43"/>
      <c r="P20" s="7"/>
    </row>
    <row r="21" spans="1:16" ht="13.5" customHeight="1" outlineLevel="2" x14ac:dyDescent="0.35">
      <c r="A21" s="7"/>
      <c r="B21" s="7"/>
      <c r="C21" s="891" t="s">
        <v>471</v>
      </c>
      <c r="D21" s="1052"/>
      <c r="E21" s="1052"/>
      <c r="F21" s="1056"/>
      <c r="G21" s="1056"/>
      <c r="H21" s="1056"/>
      <c r="I21" s="1056"/>
      <c r="J21" s="53"/>
      <c r="K21" s="53"/>
      <c r="L21" s="53"/>
      <c r="M21" s="52"/>
      <c r="N21" s="52"/>
      <c r="O21" s="43"/>
      <c r="P21" s="7"/>
    </row>
    <row r="22" spans="1:16" ht="18.5" x14ac:dyDescent="0.45">
      <c r="A22" s="7"/>
      <c r="B22" s="7"/>
      <c r="C22" s="886" t="s">
        <v>478</v>
      </c>
      <c r="D22" s="176"/>
      <c r="E22" s="176"/>
      <c r="F22" s="7"/>
      <c r="G22" s="7"/>
      <c r="H22" s="7"/>
      <c r="I22" s="7"/>
      <c r="J22" s="7"/>
      <c r="K22" s="7"/>
      <c r="L22" s="7"/>
      <c r="M22" s="7"/>
      <c r="N22" s="176"/>
      <c r="O22" s="830"/>
      <c r="P22" s="7"/>
    </row>
    <row r="23" spans="1:16" ht="6" customHeight="1" thickBot="1" x14ac:dyDescent="0.5">
      <c r="A23" s="7"/>
      <c r="B23" s="834"/>
      <c r="C23" s="887"/>
      <c r="D23" s="837"/>
      <c r="E23" s="837"/>
      <c r="F23" s="836"/>
      <c r="G23" s="836"/>
      <c r="H23" s="836"/>
      <c r="I23" s="836"/>
      <c r="J23" s="836"/>
      <c r="K23" s="836"/>
      <c r="L23" s="836"/>
      <c r="M23" s="836"/>
      <c r="N23" s="837"/>
      <c r="O23" s="871"/>
      <c r="P23" s="7"/>
    </row>
    <row r="24" spans="1:16" ht="26.5" outlineLevel="2" thickBot="1" x14ac:dyDescent="0.4">
      <c r="A24" s="7"/>
      <c r="B24" s="833" t="s">
        <v>55</v>
      </c>
      <c r="C24" s="87" t="s">
        <v>92</v>
      </c>
      <c r="D24" s="843" t="str">
        <f>Start!$U$13</f>
        <v/>
      </c>
      <c r="E24" s="86" t="s">
        <v>333</v>
      </c>
      <c r="F24" s="112" t="str">
        <f>Start!$AG$20&amp;Start!$AG$21</f>
        <v/>
      </c>
      <c r="G24" s="85" t="s">
        <v>91</v>
      </c>
      <c r="H24" s="166" t="str">
        <f>Start!AG22</f>
        <v/>
      </c>
      <c r="I24" s="166" t="e">
        <f>LOOKUP(Start!AG22, Start!$F$51:$F$62,Start!$G$51:$G$62)</f>
        <v>#N/A</v>
      </c>
      <c r="J24" s="84"/>
      <c r="K24" s="84"/>
      <c r="L24" s="84"/>
      <c r="M24" s="1057" t="str">
        <f>$M$4</f>
        <v>Work Plan Accomplishments</v>
      </c>
      <c r="N24" s="84"/>
      <c r="O24" s="83"/>
      <c r="P24" s="7"/>
    </row>
    <row r="25" spans="1:16" ht="18" outlineLevel="2" x14ac:dyDescent="0.35">
      <c r="A25" s="7"/>
      <c r="B25" s="7"/>
      <c r="C25" s="1637" t="s">
        <v>101</v>
      </c>
      <c r="D25" s="1638"/>
      <c r="E25" s="1639"/>
      <c r="F25" s="1631" t="s">
        <v>118</v>
      </c>
      <c r="G25" s="1632"/>
      <c r="H25" s="1631" t="s">
        <v>117</v>
      </c>
      <c r="I25" s="1632"/>
      <c r="J25" s="82"/>
      <c r="K25" s="1647" t="s">
        <v>470</v>
      </c>
      <c r="L25" s="81"/>
      <c r="M25" s="828"/>
      <c r="N25" s="80"/>
      <c r="O25" s="829"/>
      <c r="P25" s="176"/>
    </row>
    <row r="26" spans="1:16" ht="36" customHeight="1" outlineLevel="2" thickBot="1" x14ac:dyDescent="0.4">
      <c r="A26" s="7"/>
      <c r="B26" s="7"/>
      <c r="C26" s="1640"/>
      <c r="D26" s="1641"/>
      <c r="E26" s="1642"/>
      <c r="F26" s="78" t="s">
        <v>116</v>
      </c>
      <c r="G26" s="77" t="s">
        <v>98</v>
      </c>
      <c r="H26" s="78" t="s">
        <v>79</v>
      </c>
      <c r="I26" s="77" t="s">
        <v>98</v>
      </c>
      <c r="J26" s="76" t="s">
        <v>115</v>
      </c>
      <c r="K26" s="1648"/>
      <c r="L26" s="75"/>
      <c r="M26" s="74" t="s">
        <v>114</v>
      </c>
      <c r="N26" s="1051" t="s">
        <v>113</v>
      </c>
      <c r="O26" s="830"/>
      <c r="P26" s="7"/>
    </row>
    <row r="27" spans="1:16" ht="15" outlineLevel="2" thickTop="1" x14ac:dyDescent="0.35">
      <c r="A27" s="7"/>
      <c r="B27" s="7"/>
      <c r="C27" s="1649" t="s">
        <v>97</v>
      </c>
      <c r="D27" s="1650"/>
      <c r="E27" s="1651"/>
      <c r="F27" s="72"/>
      <c r="G27" s="72"/>
      <c r="H27" s="72"/>
      <c r="I27" s="72"/>
      <c r="J27" s="776">
        <f>SUM(F27:I27)</f>
        <v>0</v>
      </c>
      <c r="K27" s="1060"/>
      <c r="L27" s="53"/>
      <c r="M27" s="51" t="s">
        <v>0</v>
      </c>
      <c r="N27" s="70"/>
      <c r="O27" s="830"/>
      <c r="P27" s="7"/>
    </row>
    <row r="28" spans="1:16" outlineLevel="2" x14ac:dyDescent="0.35">
      <c r="A28" s="7"/>
      <c r="B28" s="7"/>
      <c r="C28" s="1629" t="str">
        <f>"Samples Collected   "&amp;IF(SUM(J28:J29)&gt;0,"("&amp;SUM(J28:J29)&amp;")","")</f>
        <v xml:space="preserve">Samples Collected   </v>
      </c>
      <c r="D28" s="1630"/>
      <c r="E28" s="888" t="s">
        <v>95</v>
      </c>
      <c r="F28" s="57"/>
      <c r="G28" s="57"/>
      <c r="H28" s="57"/>
      <c r="I28" s="57"/>
      <c r="J28" s="56">
        <f>SUM(F28:I28)</f>
        <v>0</v>
      </c>
      <c r="K28" s="53"/>
      <c r="L28" s="64">
        <v>1</v>
      </c>
      <c r="M28" s="63" t="s">
        <v>112</v>
      </c>
      <c r="N28" s="62">
        <v>0</v>
      </c>
      <c r="O28" s="830"/>
      <c r="P28" s="7"/>
    </row>
    <row r="29" spans="1:16" ht="15" outlineLevel="2" thickBot="1" x14ac:dyDescent="0.4">
      <c r="A29" s="7"/>
      <c r="B29" s="7"/>
      <c r="C29" s="1652"/>
      <c r="D29" s="1653"/>
      <c r="E29" s="69" t="s">
        <v>76</v>
      </c>
      <c r="F29" s="42"/>
      <c r="G29" s="42"/>
      <c r="H29" s="42"/>
      <c r="I29" s="42"/>
      <c r="J29" s="54">
        <f>SUM(F29:I29)</f>
        <v>0</v>
      </c>
      <c r="K29" s="53"/>
      <c r="L29" s="64">
        <v>2</v>
      </c>
      <c r="M29" s="63" t="s">
        <v>111</v>
      </c>
      <c r="N29" s="62"/>
      <c r="O29" s="830"/>
      <c r="P29" s="7"/>
    </row>
    <row r="30" spans="1:16" ht="15" outlineLevel="2" thickTop="1" x14ac:dyDescent="0.35">
      <c r="A30" s="7"/>
      <c r="B30" s="7"/>
      <c r="C30" s="1654" t="s">
        <v>72</v>
      </c>
      <c r="D30" s="1655"/>
      <c r="E30" s="1656"/>
      <c r="F30" s="67"/>
      <c r="G30" s="67"/>
      <c r="H30" s="67"/>
      <c r="I30" s="67"/>
      <c r="J30" s="66" t="str">
        <f t="shared" ref="J30:J40" si="35">IF(SUM(F30:I30)&gt;0, SUM(F30:I30),"")</f>
        <v/>
      </c>
      <c r="K30" s="53"/>
      <c r="L30" s="64">
        <v>3</v>
      </c>
      <c r="M30" s="63" t="s">
        <v>110</v>
      </c>
      <c r="N30" s="62"/>
      <c r="O30" s="830"/>
      <c r="P30" s="7"/>
    </row>
    <row r="31" spans="1:16" outlineLevel="2" x14ac:dyDescent="0.35">
      <c r="A31" s="7"/>
      <c r="B31" s="7"/>
      <c r="C31" s="1620" t="s">
        <v>71</v>
      </c>
      <c r="D31" s="1622"/>
      <c r="E31" s="1657"/>
      <c r="F31" s="57"/>
      <c r="G31" s="57"/>
      <c r="H31" s="57"/>
      <c r="I31" s="57"/>
      <c r="J31" s="56" t="str">
        <f>IF(SUM(F31:I31)&gt;0, SUM(F31:I31),"")</f>
        <v/>
      </c>
      <c r="K31" s="53"/>
      <c r="L31" s="64">
        <v>4</v>
      </c>
      <c r="M31" s="63" t="s">
        <v>109</v>
      </c>
      <c r="N31" s="62"/>
      <c r="O31" s="830"/>
      <c r="P31" s="7"/>
    </row>
    <row r="32" spans="1:16" outlineLevel="2" x14ac:dyDescent="0.35">
      <c r="A32" s="7"/>
      <c r="B32" s="7"/>
      <c r="C32" s="1620" t="s">
        <v>70</v>
      </c>
      <c r="D32" s="1622"/>
      <c r="E32" s="1657"/>
      <c r="F32" s="57"/>
      <c r="G32" s="57"/>
      <c r="H32" s="57"/>
      <c r="I32" s="57"/>
      <c r="J32" s="56" t="str">
        <f t="shared" si="35"/>
        <v/>
      </c>
      <c r="K32" s="53"/>
      <c r="L32" s="64">
        <v>5</v>
      </c>
      <c r="M32" s="63" t="s">
        <v>108</v>
      </c>
      <c r="N32" s="62"/>
      <c r="O32" s="830"/>
      <c r="P32" s="7"/>
    </row>
    <row r="33" spans="1:16" outlineLevel="2" x14ac:dyDescent="0.35">
      <c r="A33" s="7"/>
      <c r="B33" s="7"/>
      <c r="C33" s="1620" t="s">
        <v>69</v>
      </c>
      <c r="D33" s="1622"/>
      <c r="E33" s="1657"/>
      <c r="F33" s="57"/>
      <c r="G33" s="57"/>
      <c r="H33" s="57"/>
      <c r="I33" s="57"/>
      <c r="J33" s="56" t="str">
        <f t="shared" si="35"/>
        <v/>
      </c>
      <c r="K33" s="53"/>
      <c r="L33" s="64">
        <v>6</v>
      </c>
      <c r="M33" s="65" t="s">
        <v>107</v>
      </c>
      <c r="N33" s="62">
        <v>0</v>
      </c>
      <c r="O33" s="830"/>
      <c r="P33" s="7"/>
    </row>
    <row r="34" spans="1:16" outlineLevel="2" x14ac:dyDescent="0.35">
      <c r="A34" s="7"/>
      <c r="B34" s="7"/>
      <c r="C34" s="1620" t="s">
        <v>68</v>
      </c>
      <c r="D34" s="1622"/>
      <c r="E34" s="1657"/>
      <c r="F34" s="57"/>
      <c r="G34" s="57"/>
      <c r="H34" s="57"/>
      <c r="I34" s="57"/>
      <c r="J34" s="56" t="str">
        <f t="shared" si="35"/>
        <v/>
      </c>
      <c r="K34" s="53"/>
      <c r="L34" s="64">
        <v>7</v>
      </c>
      <c r="M34" s="52" t="s">
        <v>106</v>
      </c>
      <c r="N34" s="1061"/>
      <c r="O34" s="830"/>
      <c r="P34" s="7"/>
    </row>
    <row r="35" spans="1:16" ht="22.5" customHeight="1" outlineLevel="2" x14ac:dyDescent="0.35">
      <c r="A35" s="7"/>
      <c r="B35" s="7"/>
      <c r="C35" s="1620" t="s">
        <v>67</v>
      </c>
      <c r="D35" s="1622"/>
      <c r="E35" s="1657"/>
      <c r="F35" s="57"/>
      <c r="G35" s="57"/>
      <c r="H35" s="57"/>
      <c r="I35" s="57"/>
      <c r="J35" s="56" t="str">
        <f t="shared" si="35"/>
        <v/>
      </c>
      <c r="K35" s="53"/>
      <c r="L35" s="64">
        <v>8</v>
      </c>
      <c r="M35" s="63" t="s">
        <v>105</v>
      </c>
      <c r="N35" s="62"/>
      <c r="O35" s="830"/>
      <c r="P35" s="7"/>
    </row>
    <row r="36" spans="1:16" outlineLevel="2" x14ac:dyDescent="0.35">
      <c r="A36" s="7"/>
      <c r="B36" s="7"/>
      <c r="C36" s="1620" t="s">
        <v>66</v>
      </c>
      <c r="D36" s="1622"/>
      <c r="E36" s="1657"/>
      <c r="F36" s="57"/>
      <c r="G36" s="57"/>
      <c r="H36" s="57"/>
      <c r="I36" s="57"/>
      <c r="J36" s="56" t="str">
        <f t="shared" si="35"/>
        <v/>
      </c>
      <c r="K36" s="53"/>
      <c r="L36" s="64">
        <v>9</v>
      </c>
      <c r="M36" s="63" t="s">
        <v>104</v>
      </c>
      <c r="N36" s="62"/>
      <c r="O36" s="830"/>
      <c r="P36" s="7"/>
    </row>
    <row r="37" spans="1:16" ht="27" customHeight="1" outlineLevel="2" x14ac:dyDescent="0.35">
      <c r="A37" s="7"/>
      <c r="B37" s="7"/>
      <c r="C37" s="1620" t="s">
        <v>94</v>
      </c>
      <c r="D37" s="1646"/>
      <c r="E37" s="1658"/>
      <c r="F37" s="57"/>
      <c r="G37" s="57"/>
      <c r="H37" s="57"/>
      <c r="I37" s="57"/>
      <c r="J37" s="56" t="str">
        <f t="shared" si="35"/>
        <v/>
      </c>
      <c r="K37" s="53"/>
      <c r="L37" s="64">
        <v>10</v>
      </c>
      <c r="M37" s="63" t="s">
        <v>103</v>
      </c>
      <c r="N37" s="62"/>
      <c r="O37" s="830"/>
      <c r="P37" s="7"/>
    </row>
    <row r="38" spans="1:16" ht="18.5" outlineLevel="2" thickBot="1" x14ac:dyDescent="0.4">
      <c r="A38" s="7"/>
      <c r="B38" s="7"/>
      <c r="C38" s="1620" t="s">
        <v>65</v>
      </c>
      <c r="D38" s="1646"/>
      <c r="E38" s="1658"/>
      <c r="F38" s="57"/>
      <c r="G38" s="57"/>
      <c r="H38" s="57"/>
      <c r="I38" s="57"/>
      <c r="J38" s="56" t="str">
        <f t="shared" si="35"/>
        <v/>
      </c>
      <c r="K38" s="53"/>
      <c r="L38" s="61"/>
      <c r="M38" s="60" t="s">
        <v>102</v>
      </c>
      <c r="N38" s="59">
        <f>SUM(N28:N37)</f>
        <v>0</v>
      </c>
      <c r="O38" s="831"/>
      <c r="P38" s="7"/>
    </row>
    <row r="39" spans="1:16" outlineLevel="2" x14ac:dyDescent="0.35">
      <c r="A39" s="7"/>
      <c r="B39" s="7"/>
      <c r="C39" s="1620" t="s">
        <v>64</v>
      </c>
      <c r="D39" s="1646"/>
      <c r="E39" s="1658"/>
      <c r="F39" s="57"/>
      <c r="G39" s="57"/>
      <c r="H39" s="57"/>
      <c r="I39" s="57"/>
      <c r="J39" s="56" t="str">
        <f t="shared" si="35"/>
        <v/>
      </c>
      <c r="K39" s="53"/>
      <c r="L39" s="53"/>
      <c r="M39" s="52"/>
      <c r="N39" s="52"/>
      <c r="O39" s="830"/>
      <c r="P39" s="7"/>
    </row>
    <row r="40" spans="1:16" ht="15" outlineLevel="2" thickBot="1" x14ac:dyDescent="0.4">
      <c r="A40" s="7"/>
      <c r="B40" s="7"/>
      <c r="C40" s="1659" t="s">
        <v>63</v>
      </c>
      <c r="D40" s="1660"/>
      <c r="E40" s="1661"/>
      <c r="F40" s="55"/>
      <c r="G40" s="55"/>
      <c r="H40" s="55"/>
      <c r="I40" s="55"/>
      <c r="J40" s="54" t="str">
        <f t="shared" si="35"/>
        <v/>
      </c>
      <c r="K40" s="53"/>
      <c r="L40" s="53"/>
      <c r="M40" s="52"/>
      <c r="N40" s="52"/>
      <c r="O40" s="830"/>
      <c r="P40" s="7"/>
    </row>
    <row r="41" spans="1:16" ht="15.5" x14ac:dyDescent="0.35">
      <c r="A41" s="7"/>
      <c r="B41" s="7"/>
      <c r="C41" s="878" t="s">
        <v>479</v>
      </c>
      <c r="D41" s="176"/>
      <c r="E41" s="176"/>
      <c r="F41" s="7"/>
      <c r="G41" s="7"/>
      <c r="H41" s="7"/>
      <c r="I41" s="7"/>
      <c r="J41" s="7"/>
      <c r="K41" s="7"/>
      <c r="L41" s="7"/>
      <c r="M41" s="7"/>
      <c r="N41" s="176"/>
      <c r="O41" s="830"/>
      <c r="P41" s="7"/>
    </row>
    <row r="42" spans="1:16" ht="6" customHeight="1" thickBot="1" x14ac:dyDescent="0.4">
      <c r="A42" s="7"/>
      <c r="B42" s="833"/>
      <c r="C42" s="887"/>
      <c r="D42" s="837"/>
      <c r="E42" s="837"/>
      <c r="F42" s="836"/>
      <c r="G42" s="836"/>
      <c r="H42" s="836"/>
      <c r="I42" s="836"/>
      <c r="J42" s="836"/>
      <c r="K42" s="836"/>
      <c r="L42" s="836"/>
      <c r="M42" s="836"/>
      <c r="N42" s="837"/>
      <c r="O42" s="871"/>
      <c r="P42" s="7"/>
    </row>
    <row r="43" spans="1:16" ht="27.75" customHeight="1" outlineLevel="1" thickBot="1" x14ac:dyDescent="0.4">
      <c r="A43" s="7"/>
      <c r="B43" s="833" t="s">
        <v>58</v>
      </c>
      <c r="C43" s="87" t="s">
        <v>92</v>
      </c>
      <c r="D43" s="843" t="str">
        <f>Start!$U$13</f>
        <v/>
      </c>
      <c r="E43" s="86" t="s">
        <v>333</v>
      </c>
      <c r="F43" s="112" t="str">
        <f>Start!$AG$20&amp;Start!$AG$21</f>
        <v/>
      </c>
      <c r="G43" s="85" t="s">
        <v>91</v>
      </c>
      <c r="H43" s="166" t="e">
        <f>LOOKUP(Start!AG22,Start!$F$51:$F$62,Start!$H$51:$H$62)</f>
        <v>#N/A</v>
      </c>
      <c r="I43" s="166" t="e">
        <f>LOOKUP(Start!AG22,Start!$F$51:$F$62,Start!$I$51:$I$62)</f>
        <v>#N/A</v>
      </c>
      <c r="J43" s="84"/>
      <c r="K43" s="84"/>
      <c r="L43" s="84"/>
      <c r="M43" s="1057" t="str">
        <f>$M$4</f>
        <v>Work Plan Accomplishments</v>
      </c>
      <c r="N43" s="84"/>
      <c r="O43" s="83"/>
      <c r="P43" s="7"/>
    </row>
    <row r="44" spans="1:16" ht="18" outlineLevel="1" x14ac:dyDescent="0.35">
      <c r="A44" s="7"/>
      <c r="B44" s="7"/>
      <c r="C44" s="1637" t="s">
        <v>101</v>
      </c>
      <c r="D44" s="1638"/>
      <c r="E44" s="1639"/>
      <c r="F44" s="1631" t="s">
        <v>118</v>
      </c>
      <c r="G44" s="1632"/>
      <c r="H44" s="1631" t="s">
        <v>117</v>
      </c>
      <c r="I44" s="1632"/>
      <c r="J44" s="82"/>
      <c r="K44" s="1647" t="s">
        <v>470</v>
      </c>
      <c r="L44" s="81"/>
      <c r="M44" s="828"/>
      <c r="N44" s="80"/>
      <c r="O44" s="829"/>
      <c r="P44" s="7"/>
    </row>
    <row r="45" spans="1:16" ht="35.25" customHeight="1" outlineLevel="1" thickBot="1" x14ac:dyDescent="0.4">
      <c r="A45" s="7"/>
      <c r="B45" s="7"/>
      <c r="C45" s="1640"/>
      <c r="D45" s="1641"/>
      <c r="E45" s="1642"/>
      <c r="F45" s="78" t="s">
        <v>116</v>
      </c>
      <c r="G45" s="77" t="s">
        <v>98</v>
      </c>
      <c r="H45" s="78" t="s">
        <v>79</v>
      </c>
      <c r="I45" s="77" t="s">
        <v>98</v>
      </c>
      <c r="J45" s="76" t="s">
        <v>115</v>
      </c>
      <c r="K45" s="1648"/>
      <c r="L45" s="75"/>
      <c r="M45" s="74" t="s">
        <v>114</v>
      </c>
      <c r="N45" s="1051" t="s">
        <v>113</v>
      </c>
      <c r="O45" s="830"/>
      <c r="P45" s="7"/>
    </row>
    <row r="46" spans="1:16" ht="16.5" customHeight="1" outlineLevel="1" thickTop="1" x14ac:dyDescent="0.35">
      <c r="A46" s="7"/>
      <c r="B46" s="7"/>
      <c r="C46" s="1649" t="s">
        <v>97</v>
      </c>
      <c r="D46" s="1650"/>
      <c r="E46" s="1651"/>
      <c r="F46" s="72"/>
      <c r="G46" s="72"/>
      <c r="H46" s="72"/>
      <c r="I46" s="72"/>
      <c r="J46" s="71" t="str">
        <f>IF(SUM(F46:I46)&gt;0, SUM(F46:I46),"")</f>
        <v/>
      </c>
      <c r="K46" s="1067"/>
      <c r="L46" s="832"/>
      <c r="M46" s="51" t="s">
        <v>0</v>
      </c>
      <c r="N46" s="70"/>
      <c r="O46" s="830"/>
      <c r="P46" s="7"/>
    </row>
    <row r="47" spans="1:16" outlineLevel="1" x14ac:dyDescent="0.35">
      <c r="A47" s="7"/>
      <c r="B47" s="7"/>
      <c r="C47" s="1629" t="str">
        <f>"Samples Collected   "&amp;IF(SUM(J47:J48)&gt;0,"("&amp;SUM(J47:J48)&amp;")","")</f>
        <v xml:space="preserve">Samples Collected   </v>
      </c>
      <c r="D47" s="1630"/>
      <c r="E47" s="888" t="s">
        <v>95</v>
      </c>
      <c r="F47" s="57"/>
      <c r="G47" s="57"/>
      <c r="H47" s="57"/>
      <c r="I47" s="57"/>
      <c r="J47" s="56" t="str">
        <f t="shared" ref="J47:J48" si="36">IF(SUM(F47:I47)&gt;0, SUM(F47:I47),"")</f>
        <v/>
      </c>
      <c r="K47" s="53"/>
      <c r="L47" s="64">
        <v>1</v>
      </c>
      <c r="M47" s="63" t="s">
        <v>112</v>
      </c>
      <c r="N47" s="62"/>
      <c r="O47" s="830"/>
      <c r="P47" s="7"/>
    </row>
    <row r="48" spans="1:16" ht="15" outlineLevel="1" thickBot="1" x14ac:dyDescent="0.4">
      <c r="A48" s="7"/>
      <c r="B48" s="7"/>
      <c r="C48" s="1652"/>
      <c r="D48" s="1653"/>
      <c r="E48" s="69" t="s">
        <v>76</v>
      </c>
      <c r="F48" s="42"/>
      <c r="G48" s="42"/>
      <c r="H48" s="42"/>
      <c r="I48" s="42"/>
      <c r="J48" s="54" t="str">
        <f t="shared" si="36"/>
        <v/>
      </c>
      <c r="K48" s="53"/>
      <c r="L48" s="64">
        <v>2</v>
      </c>
      <c r="M48" s="63" t="s">
        <v>111</v>
      </c>
      <c r="N48" s="62"/>
      <c r="O48" s="830"/>
      <c r="P48" s="7"/>
    </row>
    <row r="49" spans="1:16" ht="15" outlineLevel="1" thickTop="1" x14ac:dyDescent="0.35">
      <c r="A49" s="7"/>
      <c r="B49" s="7"/>
      <c r="C49" s="1654" t="s">
        <v>72</v>
      </c>
      <c r="D49" s="1655"/>
      <c r="E49" s="1656"/>
      <c r="F49" s="67"/>
      <c r="G49" s="67"/>
      <c r="H49" s="67"/>
      <c r="I49" s="67"/>
      <c r="J49" s="66" t="str">
        <f t="shared" ref="J49:J59" si="37">IF(SUM(F49:I49)&gt;0, SUM(F49:I49),"")</f>
        <v/>
      </c>
      <c r="K49" s="53"/>
      <c r="L49" s="64">
        <v>3</v>
      </c>
      <c r="M49" s="63" t="s">
        <v>110</v>
      </c>
      <c r="N49" s="62"/>
      <c r="O49" s="830"/>
      <c r="P49" s="7"/>
    </row>
    <row r="50" spans="1:16" outlineLevel="1" x14ac:dyDescent="0.35">
      <c r="A50" s="7"/>
      <c r="B50" s="7"/>
      <c r="C50" s="1620" t="s">
        <v>71</v>
      </c>
      <c r="D50" s="1622"/>
      <c r="E50" s="1657"/>
      <c r="F50" s="57"/>
      <c r="G50" s="57"/>
      <c r="H50" s="57"/>
      <c r="I50" s="57"/>
      <c r="J50" s="56" t="str">
        <f t="shared" si="37"/>
        <v/>
      </c>
      <c r="K50" s="53"/>
      <c r="L50" s="64">
        <v>4</v>
      </c>
      <c r="M50" s="63" t="s">
        <v>109</v>
      </c>
      <c r="N50" s="62"/>
      <c r="O50" s="830"/>
      <c r="P50" s="7"/>
    </row>
    <row r="51" spans="1:16" outlineLevel="1" x14ac:dyDescent="0.35">
      <c r="A51" s="7"/>
      <c r="B51" s="7"/>
      <c r="C51" s="1620" t="s">
        <v>70</v>
      </c>
      <c r="D51" s="1622"/>
      <c r="E51" s="1657"/>
      <c r="F51" s="57"/>
      <c r="G51" s="57"/>
      <c r="H51" s="57"/>
      <c r="I51" s="57"/>
      <c r="J51" s="56" t="str">
        <f t="shared" si="37"/>
        <v/>
      </c>
      <c r="K51" s="53"/>
      <c r="L51" s="64">
        <v>5</v>
      </c>
      <c r="M51" s="63" t="s">
        <v>108</v>
      </c>
      <c r="N51" s="62"/>
      <c r="O51" s="830"/>
      <c r="P51" s="7"/>
    </row>
    <row r="52" spans="1:16" outlineLevel="1" x14ac:dyDescent="0.35">
      <c r="A52" s="7"/>
      <c r="B52" s="7"/>
      <c r="C52" s="1620" t="s">
        <v>69</v>
      </c>
      <c r="D52" s="1622"/>
      <c r="E52" s="1657"/>
      <c r="F52" s="57"/>
      <c r="G52" s="57"/>
      <c r="H52" s="57"/>
      <c r="I52" s="57"/>
      <c r="J52" s="56" t="str">
        <f t="shared" si="37"/>
        <v/>
      </c>
      <c r="K52" s="53"/>
      <c r="L52" s="64">
        <v>6</v>
      </c>
      <c r="M52" s="65" t="s">
        <v>107</v>
      </c>
      <c r="N52" s="62"/>
      <c r="O52" s="830"/>
      <c r="P52" s="7"/>
    </row>
    <row r="53" spans="1:16" outlineLevel="1" x14ac:dyDescent="0.35">
      <c r="A53" s="7"/>
      <c r="B53" s="7"/>
      <c r="C53" s="1620" t="s">
        <v>68</v>
      </c>
      <c r="D53" s="1622"/>
      <c r="E53" s="1657"/>
      <c r="F53" s="57"/>
      <c r="G53" s="57"/>
      <c r="H53" s="57"/>
      <c r="I53" s="57"/>
      <c r="J53" s="56" t="str">
        <f t="shared" si="37"/>
        <v/>
      </c>
      <c r="K53" s="53"/>
      <c r="L53" s="64">
        <v>7</v>
      </c>
      <c r="M53" s="52" t="s">
        <v>106</v>
      </c>
      <c r="N53" s="1061"/>
      <c r="O53" s="830"/>
      <c r="P53" s="7"/>
    </row>
    <row r="54" spans="1:16" ht="25.5" customHeight="1" outlineLevel="1" x14ac:dyDescent="0.35">
      <c r="A54" s="7"/>
      <c r="B54" s="7"/>
      <c r="C54" s="1620" t="s">
        <v>67</v>
      </c>
      <c r="D54" s="1622"/>
      <c r="E54" s="1657"/>
      <c r="F54" s="57"/>
      <c r="G54" s="57"/>
      <c r="H54" s="57"/>
      <c r="I54" s="57"/>
      <c r="J54" s="56" t="str">
        <f t="shared" si="37"/>
        <v/>
      </c>
      <c r="K54" s="53"/>
      <c r="L54" s="64">
        <v>8</v>
      </c>
      <c r="M54" s="63" t="s">
        <v>105</v>
      </c>
      <c r="N54" s="62"/>
      <c r="O54" s="830"/>
      <c r="P54" s="7"/>
    </row>
    <row r="55" spans="1:16" outlineLevel="1" x14ac:dyDescent="0.35">
      <c r="A55" s="7"/>
      <c r="B55" s="7"/>
      <c r="C55" s="1620" t="s">
        <v>66</v>
      </c>
      <c r="D55" s="1622"/>
      <c r="E55" s="1657"/>
      <c r="F55" s="57"/>
      <c r="G55" s="57"/>
      <c r="H55" s="57"/>
      <c r="I55" s="57"/>
      <c r="J55" s="56" t="str">
        <f t="shared" si="37"/>
        <v/>
      </c>
      <c r="K55" s="53"/>
      <c r="L55" s="64">
        <v>9</v>
      </c>
      <c r="M55" s="63" t="s">
        <v>104</v>
      </c>
      <c r="N55" s="62"/>
      <c r="O55" s="830"/>
      <c r="P55" s="7"/>
    </row>
    <row r="56" spans="1:16" ht="23.25" customHeight="1" outlineLevel="1" x14ac:dyDescent="0.35">
      <c r="A56" s="7"/>
      <c r="B56" s="7"/>
      <c r="C56" s="1620" t="s">
        <v>94</v>
      </c>
      <c r="D56" s="1646"/>
      <c r="E56" s="1658"/>
      <c r="F56" s="57"/>
      <c r="G56" s="57"/>
      <c r="H56" s="57"/>
      <c r="I56" s="57"/>
      <c r="J56" s="56" t="str">
        <f t="shared" si="37"/>
        <v/>
      </c>
      <c r="K56" s="53"/>
      <c r="L56" s="64">
        <v>10</v>
      </c>
      <c r="M56" s="63" t="s">
        <v>103</v>
      </c>
      <c r="N56" s="62"/>
      <c r="O56" s="830"/>
      <c r="P56" s="7"/>
    </row>
    <row r="57" spans="1:16" ht="18.5" outlineLevel="1" thickBot="1" x14ac:dyDescent="0.4">
      <c r="A57" s="7"/>
      <c r="B57" s="7"/>
      <c r="C57" s="1620" t="s">
        <v>65</v>
      </c>
      <c r="D57" s="1646"/>
      <c r="E57" s="1658"/>
      <c r="F57" s="57"/>
      <c r="G57" s="57"/>
      <c r="H57" s="57"/>
      <c r="I57" s="57"/>
      <c r="J57" s="56" t="str">
        <f t="shared" si="37"/>
        <v/>
      </c>
      <c r="K57" s="53"/>
      <c r="L57" s="61"/>
      <c r="M57" s="60" t="s">
        <v>102</v>
      </c>
      <c r="N57" s="59">
        <f>SUM(N47:N56)</f>
        <v>0</v>
      </c>
      <c r="O57" s="831"/>
      <c r="P57" s="7"/>
    </row>
    <row r="58" spans="1:16" outlineLevel="1" x14ac:dyDescent="0.35">
      <c r="A58" s="7"/>
      <c r="B58" s="7"/>
      <c r="C58" s="1620" t="s">
        <v>64</v>
      </c>
      <c r="D58" s="1646"/>
      <c r="E58" s="1658"/>
      <c r="F58" s="57"/>
      <c r="G58" s="57"/>
      <c r="H58" s="57"/>
      <c r="I58" s="57"/>
      <c r="J58" s="56" t="str">
        <f t="shared" si="37"/>
        <v/>
      </c>
      <c r="K58" s="53"/>
      <c r="L58" s="53"/>
      <c r="M58" s="52"/>
      <c r="N58" s="52"/>
      <c r="O58" s="830"/>
      <c r="P58" s="7"/>
    </row>
    <row r="59" spans="1:16" ht="15" outlineLevel="1" thickBot="1" x14ac:dyDescent="0.4">
      <c r="A59" s="7"/>
      <c r="B59" s="7"/>
      <c r="C59" s="1659" t="s">
        <v>63</v>
      </c>
      <c r="D59" s="1660"/>
      <c r="E59" s="1661"/>
      <c r="F59" s="55"/>
      <c r="G59" s="55"/>
      <c r="H59" s="55"/>
      <c r="I59" s="55"/>
      <c r="J59" s="54" t="str">
        <f t="shared" si="37"/>
        <v/>
      </c>
      <c r="K59" s="53"/>
      <c r="L59" s="53"/>
      <c r="M59" s="52"/>
      <c r="N59" s="52"/>
      <c r="O59" s="830"/>
      <c r="P59" s="7"/>
    </row>
    <row r="60" spans="1:16" ht="15.5" x14ac:dyDescent="0.35">
      <c r="A60" s="7"/>
      <c r="B60" s="7"/>
      <c r="C60" s="878" t="s">
        <v>480</v>
      </c>
      <c r="D60" s="824"/>
      <c r="E60" s="824"/>
      <c r="F60" s="1058"/>
      <c r="G60" s="1058"/>
      <c r="H60" s="1058"/>
      <c r="I60" s="1058"/>
      <c r="J60" s="53"/>
      <c r="K60" s="53"/>
      <c r="L60" s="53"/>
      <c r="M60" s="52"/>
      <c r="N60" s="52"/>
      <c r="O60" s="830"/>
      <c r="P60" s="7"/>
    </row>
    <row r="61" spans="1:16" ht="6.75" customHeight="1" thickBot="1" x14ac:dyDescent="0.4">
      <c r="A61" s="7"/>
      <c r="B61" s="7"/>
      <c r="C61" s="887"/>
      <c r="D61" s="837"/>
      <c r="E61" s="837"/>
      <c r="F61" s="836"/>
      <c r="G61" s="836"/>
      <c r="H61" s="836"/>
      <c r="I61" s="836"/>
      <c r="J61" s="836"/>
      <c r="K61" s="836"/>
      <c r="L61" s="836"/>
      <c r="M61" s="836"/>
      <c r="N61" s="837"/>
      <c r="O61" s="871"/>
      <c r="P61" s="7"/>
    </row>
    <row r="62" spans="1:16" ht="32.25" customHeight="1" outlineLevel="1" thickBot="1" x14ac:dyDescent="0.4">
      <c r="A62" s="7"/>
      <c r="B62" s="833" t="s">
        <v>241</v>
      </c>
      <c r="C62" s="87" t="s">
        <v>92</v>
      </c>
      <c r="D62" s="843" t="str">
        <f>Start!$U$13</f>
        <v/>
      </c>
      <c r="E62" s="86" t="s">
        <v>333</v>
      </c>
      <c r="F62" s="112" t="str">
        <f>Start!$AG$20&amp;Start!$AG$21</f>
        <v/>
      </c>
      <c r="G62" s="85" t="s">
        <v>91</v>
      </c>
      <c r="H62" s="166" t="e">
        <f>LOOKUP(Start!AG22,Start!$F$51:$F$62,Start!$J$51:$J$62)</f>
        <v>#N/A</v>
      </c>
      <c r="I62" s="166" t="e">
        <f>LOOKUP(Start!AG22,Start!$F$51:$F$62,Start!$K$51:$K$62)</f>
        <v>#N/A</v>
      </c>
      <c r="J62" s="84"/>
      <c r="K62" s="84"/>
      <c r="L62" s="84"/>
      <c r="M62" s="1057" t="str">
        <f>$M$4</f>
        <v>Work Plan Accomplishments</v>
      </c>
      <c r="N62" s="84"/>
      <c r="O62" s="83"/>
      <c r="P62" s="7"/>
    </row>
    <row r="63" spans="1:16" ht="18" outlineLevel="1" x14ac:dyDescent="0.35">
      <c r="A63" s="7"/>
      <c r="B63" s="7"/>
      <c r="C63" s="1637" t="s">
        <v>101</v>
      </c>
      <c r="D63" s="1638"/>
      <c r="E63" s="1639"/>
      <c r="F63" s="1631" t="s">
        <v>118</v>
      </c>
      <c r="G63" s="1632"/>
      <c r="H63" s="1631" t="s">
        <v>117</v>
      </c>
      <c r="I63" s="1632"/>
      <c r="J63" s="82"/>
      <c r="K63" s="1647" t="s">
        <v>470</v>
      </c>
      <c r="L63" s="81"/>
      <c r="M63" s="828"/>
      <c r="N63" s="80"/>
      <c r="O63" s="829"/>
      <c r="P63" s="7"/>
    </row>
    <row r="64" spans="1:16" ht="33.75" customHeight="1" outlineLevel="1" thickBot="1" x14ac:dyDescent="0.4">
      <c r="A64" s="7"/>
      <c r="B64" s="7"/>
      <c r="C64" s="1640"/>
      <c r="D64" s="1641"/>
      <c r="E64" s="1642"/>
      <c r="F64" s="78" t="s">
        <v>116</v>
      </c>
      <c r="G64" s="77" t="s">
        <v>98</v>
      </c>
      <c r="H64" s="78" t="s">
        <v>79</v>
      </c>
      <c r="I64" s="77" t="s">
        <v>98</v>
      </c>
      <c r="J64" s="76" t="s">
        <v>115</v>
      </c>
      <c r="K64" s="1648"/>
      <c r="L64" s="75"/>
      <c r="M64" s="74" t="s">
        <v>114</v>
      </c>
      <c r="N64" s="1051" t="s">
        <v>113</v>
      </c>
      <c r="O64" s="830"/>
      <c r="P64" s="7"/>
    </row>
    <row r="65" spans="1:16" ht="15" outlineLevel="1" thickTop="1" x14ac:dyDescent="0.35">
      <c r="A65" s="7"/>
      <c r="B65" s="7"/>
      <c r="C65" s="1649" t="s">
        <v>97</v>
      </c>
      <c r="D65" s="1650"/>
      <c r="E65" s="1651"/>
      <c r="F65" s="72"/>
      <c r="G65" s="72"/>
      <c r="H65" s="72"/>
      <c r="I65" s="72"/>
      <c r="J65" s="1068" t="str">
        <f>IF(SUM(F65:I65)&gt;0, SUM(F65:I65),"")</f>
        <v/>
      </c>
      <c r="K65" s="1067"/>
      <c r="L65" s="832"/>
      <c r="M65" s="51" t="s">
        <v>0</v>
      </c>
      <c r="N65" s="70"/>
      <c r="O65" s="830"/>
      <c r="P65" s="7"/>
    </row>
    <row r="66" spans="1:16" outlineLevel="1" x14ac:dyDescent="0.35">
      <c r="A66" s="7"/>
      <c r="B66" s="7"/>
      <c r="C66" s="1629" t="str">
        <f>"Samples Collected   "&amp;IF(SUM(J66:J67)&gt;0,"("&amp;SUM(J66:J67)&amp;")","")</f>
        <v xml:space="preserve">Samples Collected   </v>
      </c>
      <c r="D66" s="1630"/>
      <c r="E66" s="888" t="s">
        <v>95</v>
      </c>
      <c r="F66" s="57"/>
      <c r="G66" s="57"/>
      <c r="H66" s="57"/>
      <c r="I66" s="57"/>
      <c r="J66" s="1069" t="str">
        <f t="shared" ref="J66:J78" si="38">IF(SUM(F66:I66)&gt;0, SUM(F66:I66),"")</f>
        <v/>
      </c>
      <c r="K66" s="53"/>
      <c r="L66" s="64">
        <v>1</v>
      </c>
      <c r="M66" s="63" t="s">
        <v>112</v>
      </c>
      <c r="N66" s="62"/>
      <c r="O66" s="830"/>
      <c r="P66" s="7"/>
    </row>
    <row r="67" spans="1:16" ht="15" outlineLevel="1" thickBot="1" x14ac:dyDescent="0.4">
      <c r="A67" s="7"/>
      <c r="B67" s="7"/>
      <c r="C67" s="1652"/>
      <c r="D67" s="1653"/>
      <c r="E67" s="69" t="s">
        <v>76</v>
      </c>
      <c r="F67" s="42"/>
      <c r="G67" s="42"/>
      <c r="H67" s="42"/>
      <c r="I67" s="42"/>
      <c r="J67" s="1072" t="str">
        <f t="shared" si="38"/>
        <v/>
      </c>
      <c r="K67" s="53"/>
      <c r="L67" s="64">
        <v>2</v>
      </c>
      <c r="M67" s="63" t="s">
        <v>111</v>
      </c>
      <c r="N67" s="62"/>
      <c r="O67" s="830"/>
      <c r="P67" s="7"/>
    </row>
    <row r="68" spans="1:16" ht="15" outlineLevel="1" thickTop="1" x14ac:dyDescent="0.35">
      <c r="A68" s="7"/>
      <c r="B68" s="7"/>
      <c r="C68" s="1654" t="s">
        <v>72</v>
      </c>
      <c r="D68" s="1655"/>
      <c r="E68" s="1656"/>
      <c r="F68" s="67"/>
      <c r="G68" s="67"/>
      <c r="H68" s="67"/>
      <c r="I68" s="67"/>
      <c r="J68" s="1071" t="str">
        <f t="shared" si="38"/>
        <v/>
      </c>
      <c r="K68" s="53"/>
      <c r="L68" s="64">
        <v>3</v>
      </c>
      <c r="M68" s="63" t="s">
        <v>110</v>
      </c>
      <c r="N68" s="62"/>
      <c r="O68" s="830"/>
      <c r="P68" s="7"/>
    </row>
    <row r="69" spans="1:16" outlineLevel="1" x14ac:dyDescent="0.35">
      <c r="A69" s="7"/>
      <c r="B69" s="7"/>
      <c r="C69" s="1620" t="s">
        <v>71</v>
      </c>
      <c r="D69" s="1622"/>
      <c r="E69" s="1657"/>
      <c r="F69" s="57"/>
      <c r="G69" s="57"/>
      <c r="H69" s="57"/>
      <c r="I69" s="57"/>
      <c r="J69" s="1069" t="str">
        <f t="shared" si="38"/>
        <v/>
      </c>
      <c r="K69" s="53"/>
      <c r="L69" s="64">
        <v>4</v>
      </c>
      <c r="M69" s="63" t="s">
        <v>109</v>
      </c>
      <c r="N69" s="62"/>
      <c r="O69" s="830"/>
      <c r="P69" s="7"/>
    </row>
    <row r="70" spans="1:16" outlineLevel="1" x14ac:dyDescent="0.35">
      <c r="A70" s="7"/>
      <c r="B70" s="7"/>
      <c r="C70" s="1620" t="s">
        <v>70</v>
      </c>
      <c r="D70" s="1622"/>
      <c r="E70" s="1657"/>
      <c r="F70" s="57"/>
      <c r="G70" s="57"/>
      <c r="H70" s="57"/>
      <c r="I70" s="57"/>
      <c r="J70" s="1069" t="str">
        <f t="shared" si="38"/>
        <v/>
      </c>
      <c r="K70" s="53"/>
      <c r="L70" s="64">
        <v>5</v>
      </c>
      <c r="M70" s="63" t="s">
        <v>108</v>
      </c>
      <c r="N70" s="62"/>
      <c r="O70" s="830"/>
      <c r="P70" s="7"/>
    </row>
    <row r="71" spans="1:16" outlineLevel="1" x14ac:dyDescent="0.35">
      <c r="A71" s="7"/>
      <c r="B71" s="7"/>
      <c r="C71" s="1620" t="s">
        <v>69</v>
      </c>
      <c r="D71" s="1622"/>
      <c r="E71" s="1657"/>
      <c r="F71" s="57"/>
      <c r="G71" s="57"/>
      <c r="H71" s="57"/>
      <c r="I71" s="57"/>
      <c r="J71" s="1069" t="str">
        <f t="shared" si="38"/>
        <v/>
      </c>
      <c r="K71" s="53"/>
      <c r="L71" s="64">
        <v>6</v>
      </c>
      <c r="M71" s="65" t="s">
        <v>107</v>
      </c>
      <c r="N71" s="62"/>
      <c r="O71" s="830"/>
      <c r="P71" s="7"/>
    </row>
    <row r="72" spans="1:16" outlineLevel="1" x14ac:dyDescent="0.35">
      <c r="A72" s="7"/>
      <c r="B72" s="7"/>
      <c r="C72" s="1620" t="s">
        <v>68</v>
      </c>
      <c r="D72" s="1622"/>
      <c r="E72" s="1657"/>
      <c r="F72" s="57"/>
      <c r="G72" s="57"/>
      <c r="H72" s="57"/>
      <c r="I72" s="57"/>
      <c r="J72" s="1069" t="str">
        <f t="shared" si="38"/>
        <v/>
      </c>
      <c r="K72" s="53"/>
      <c r="L72" s="64">
        <v>7</v>
      </c>
      <c r="M72" s="52" t="s">
        <v>106</v>
      </c>
      <c r="N72" s="1061"/>
      <c r="O72" s="830"/>
      <c r="P72" s="7"/>
    </row>
    <row r="73" spans="1:16" ht="24" customHeight="1" outlineLevel="1" x14ac:dyDescent="0.35">
      <c r="A73" s="7"/>
      <c r="B73" s="7"/>
      <c r="C73" s="1620" t="s">
        <v>67</v>
      </c>
      <c r="D73" s="1622"/>
      <c r="E73" s="1657"/>
      <c r="F73" s="57"/>
      <c r="G73" s="57"/>
      <c r="H73" s="57"/>
      <c r="I73" s="57"/>
      <c r="J73" s="1069" t="str">
        <f t="shared" si="38"/>
        <v/>
      </c>
      <c r="K73" s="53"/>
      <c r="L73" s="64">
        <v>8</v>
      </c>
      <c r="M73" s="63" t="s">
        <v>105</v>
      </c>
      <c r="N73" s="62"/>
      <c r="O73" s="830"/>
      <c r="P73" s="7"/>
    </row>
    <row r="74" spans="1:16" outlineLevel="1" x14ac:dyDescent="0.35">
      <c r="A74" s="7"/>
      <c r="B74" s="7"/>
      <c r="C74" s="1620" t="s">
        <v>66</v>
      </c>
      <c r="D74" s="1622"/>
      <c r="E74" s="1657"/>
      <c r="F74" s="57"/>
      <c r="G74" s="57"/>
      <c r="H74" s="57"/>
      <c r="I74" s="57"/>
      <c r="J74" s="1069" t="str">
        <f t="shared" si="38"/>
        <v/>
      </c>
      <c r="K74" s="53"/>
      <c r="L74" s="64">
        <v>9</v>
      </c>
      <c r="M74" s="63" t="s">
        <v>104</v>
      </c>
      <c r="N74" s="62"/>
      <c r="O74" s="830"/>
      <c r="P74" s="7"/>
    </row>
    <row r="75" spans="1:16" ht="23.25" customHeight="1" outlineLevel="1" x14ac:dyDescent="0.35">
      <c r="A75" s="7"/>
      <c r="B75" s="7"/>
      <c r="C75" s="1620" t="s">
        <v>94</v>
      </c>
      <c r="D75" s="1646"/>
      <c r="E75" s="1658"/>
      <c r="F75" s="57"/>
      <c r="G75" s="57"/>
      <c r="H75" s="57"/>
      <c r="I75" s="57"/>
      <c r="J75" s="1069" t="str">
        <f t="shared" si="38"/>
        <v/>
      </c>
      <c r="K75" s="53"/>
      <c r="L75" s="64">
        <v>10</v>
      </c>
      <c r="M75" s="63" t="s">
        <v>103</v>
      </c>
      <c r="N75" s="62"/>
      <c r="O75" s="830"/>
      <c r="P75" s="7"/>
    </row>
    <row r="76" spans="1:16" ht="18.5" outlineLevel="1" thickBot="1" x14ac:dyDescent="0.4">
      <c r="A76" s="7"/>
      <c r="B76" s="7"/>
      <c r="C76" s="1620" t="s">
        <v>65</v>
      </c>
      <c r="D76" s="1646"/>
      <c r="E76" s="1658"/>
      <c r="F76" s="57"/>
      <c r="G76" s="57"/>
      <c r="H76" s="57"/>
      <c r="I76" s="57"/>
      <c r="J76" s="1069" t="str">
        <f t="shared" si="38"/>
        <v/>
      </c>
      <c r="K76" s="53"/>
      <c r="L76" s="61"/>
      <c r="M76" s="60" t="s">
        <v>102</v>
      </c>
      <c r="N76" s="59">
        <f>SUM(N66:N75)</f>
        <v>0</v>
      </c>
      <c r="O76" s="831"/>
      <c r="P76" s="7"/>
    </row>
    <row r="77" spans="1:16" outlineLevel="1" x14ac:dyDescent="0.35">
      <c r="A77" s="7"/>
      <c r="B77" s="7"/>
      <c r="C77" s="1620" t="s">
        <v>64</v>
      </c>
      <c r="D77" s="1646"/>
      <c r="E77" s="1658"/>
      <c r="F77" s="57"/>
      <c r="G77" s="57"/>
      <c r="H77" s="57"/>
      <c r="I77" s="57"/>
      <c r="J77" s="1069" t="str">
        <f t="shared" si="38"/>
        <v/>
      </c>
      <c r="K77" s="53"/>
      <c r="L77" s="53"/>
      <c r="M77" s="52"/>
      <c r="N77" s="52"/>
      <c r="O77" s="830"/>
      <c r="P77" s="7"/>
    </row>
    <row r="78" spans="1:16" ht="15" outlineLevel="1" thickBot="1" x14ac:dyDescent="0.4">
      <c r="A78" s="7"/>
      <c r="B78" s="7"/>
      <c r="C78" s="1659" t="s">
        <v>63</v>
      </c>
      <c r="D78" s="1660"/>
      <c r="E78" s="1661"/>
      <c r="F78" s="55"/>
      <c r="G78" s="55"/>
      <c r="H78" s="55"/>
      <c r="I78" s="55"/>
      <c r="J78" s="1069" t="str">
        <f t="shared" si="38"/>
        <v/>
      </c>
      <c r="K78" s="53"/>
      <c r="L78" s="53"/>
      <c r="M78" s="52"/>
      <c r="N78" s="52"/>
      <c r="O78" s="830"/>
      <c r="P78" s="7"/>
    </row>
    <row r="79" spans="1:16" ht="15.5" x14ac:dyDescent="0.35">
      <c r="A79" s="7"/>
      <c r="B79" s="7"/>
      <c r="C79" s="878" t="s">
        <v>481</v>
      </c>
      <c r="D79" s="176"/>
      <c r="E79" s="176"/>
      <c r="F79" s="7"/>
      <c r="G79" s="7"/>
      <c r="H79" s="7"/>
      <c r="I79" s="7"/>
      <c r="J79" s="7"/>
      <c r="K79" s="7"/>
      <c r="L79" s="7"/>
      <c r="M79" s="7"/>
      <c r="N79" s="176"/>
      <c r="O79" s="830"/>
      <c r="P79" s="7"/>
    </row>
    <row r="80" spans="1:16" ht="7.5" customHeight="1" thickBot="1" x14ac:dyDescent="0.4">
      <c r="A80" s="7"/>
      <c r="B80" s="833"/>
      <c r="C80" s="887"/>
      <c r="D80" s="837"/>
      <c r="E80" s="837"/>
      <c r="F80" s="836"/>
      <c r="G80" s="836"/>
      <c r="H80" s="836"/>
      <c r="I80" s="836"/>
      <c r="J80" s="836"/>
      <c r="K80" s="836"/>
      <c r="L80" s="836"/>
      <c r="M80" s="836"/>
      <c r="N80" s="837"/>
      <c r="O80" s="871"/>
      <c r="P80" s="7"/>
    </row>
    <row r="81" spans="1:16" ht="30.75" customHeight="1" outlineLevel="1" thickBot="1" x14ac:dyDescent="0.4">
      <c r="A81" s="7"/>
      <c r="B81" s="833" t="s">
        <v>54</v>
      </c>
      <c r="C81" s="87" t="s">
        <v>92</v>
      </c>
      <c r="D81" s="843" t="str">
        <f>Start!$U$13</f>
        <v/>
      </c>
      <c r="E81" s="86" t="s">
        <v>333</v>
      </c>
      <c r="F81" s="112" t="str">
        <f>Start!$AG$20&amp;Start!$AG$21</f>
        <v/>
      </c>
      <c r="G81" s="85" t="s">
        <v>91</v>
      </c>
      <c r="H81" s="166" t="e">
        <f>LOOKUP(Start!AG22,Start!$F$51:$F$62,Start!$L$51:$L$62)</f>
        <v>#N/A</v>
      </c>
      <c r="I81" s="170" t="e">
        <f>LOOKUP(Start!AG22,Start!$F$51:$F$62,Start!$M$51:$M$62)</f>
        <v>#N/A</v>
      </c>
      <c r="J81" s="84"/>
      <c r="K81" s="84"/>
      <c r="L81" s="84"/>
      <c r="M81" s="1057" t="str">
        <f>$M$4</f>
        <v>Work Plan Accomplishments</v>
      </c>
      <c r="N81" s="84"/>
      <c r="O81" s="83"/>
      <c r="P81" s="7"/>
    </row>
    <row r="82" spans="1:16" ht="18" outlineLevel="1" x14ac:dyDescent="0.35">
      <c r="A82" s="7"/>
      <c r="B82" s="7"/>
      <c r="C82" s="1637" t="s">
        <v>101</v>
      </c>
      <c r="D82" s="1638"/>
      <c r="E82" s="1639"/>
      <c r="F82" s="1631" t="s">
        <v>118</v>
      </c>
      <c r="G82" s="1632"/>
      <c r="H82" s="1631" t="s">
        <v>117</v>
      </c>
      <c r="I82" s="1632"/>
      <c r="J82" s="82"/>
      <c r="K82" s="1647" t="s">
        <v>470</v>
      </c>
      <c r="L82" s="81"/>
      <c r="M82" s="828"/>
      <c r="N82" s="80"/>
      <c r="O82" s="829"/>
      <c r="P82" s="7"/>
    </row>
    <row r="83" spans="1:16" ht="37.5" customHeight="1" outlineLevel="1" thickBot="1" x14ac:dyDescent="0.4">
      <c r="A83" s="7"/>
      <c r="B83" s="7"/>
      <c r="C83" s="1640"/>
      <c r="D83" s="1641"/>
      <c r="E83" s="1642"/>
      <c r="F83" s="78" t="s">
        <v>116</v>
      </c>
      <c r="G83" s="77" t="s">
        <v>98</v>
      </c>
      <c r="H83" s="78" t="s">
        <v>79</v>
      </c>
      <c r="I83" s="77" t="s">
        <v>98</v>
      </c>
      <c r="J83" s="76" t="s">
        <v>115</v>
      </c>
      <c r="K83" s="1648"/>
      <c r="L83" s="75"/>
      <c r="M83" s="74" t="s">
        <v>114</v>
      </c>
      <c r="N83" s="1051" t="s">
        <v>113</v>
      </c>
      <c r="O83" s="830"/>
      <c r="P83" s="7"/>
    </row>
    <row r="84" spans="1:16" ht="15" outlineLevel="1" thickTop="1" x14ac:dyDescent="0.35">
      <c r="A84" s="7"/>
      <c r="B84" s="7"/>
      <c r="C84" s="1649" t="s">
        <v>97</v>
      </c>
      <c r="D84" s="1650"/>
      <c r="E84" s="1651"/>
      <c r="F84" s="72"/>
      <c r="G84" s="72"/>
      <c r="H84" s="72"/>
      <c r="I84" s="72"/>
      <c r="J84" s="1068" t="str">
        <f>IF(SUM(F84:I84)&gt;0, SUM(F84:I84),"")</f>
        <v/>
      </c>
      <c r="K84" s="1067"/>
      <c r="L84" s="832"/>
      <c r="M84" s="51" t="s">
        <v>0</v>
      </c>
      <c r="N84" s="70"/>
      <c r="O84" s="830"/>
      <c r="P84" s="7"/>
    </row>
    <row r="85" spans="1:16" outlineLevel="1" x14ac:dyDescent="0.35">
      <c r="A85" s="7"/>
      <c r="B85" s="7"/>
      <c r="C85" s="1629" t="str">
        <f>"Samples Collected   "&amp;IF(SUM(J85:J86)&gt;0,"("&amp;SUM(J85:J86)&amp;")","")</f>
        <v xml:space="preserve">Samples Collected   </v>
      </c>
      <c r="D85" s="1630"/>
      <c r="E85" s="888" t="s">
        <v>95</v>
      </c>
      <c r="F85" s="57"/>
      <c r="G85" s="57"/>
      <c r="H85" s="57"/>
      <c r="I85" s="57"/>
      <c r="J85" s="1069" t="str">
        <f t="shared" ref="J85:J97" si="39">IF(SUM(F85:I85)&gt;0, SUM(F85:I85),"")</f>
        <v/>
      </c>
      <c r="K85" s="53"/>
      <c r="L85" s="64">
        <v>1</v>
      </c>
      <c r="M85" s="63" t="s">
        <v>112</v>
      </c>
      <c r="N85" s="62"/>
      <c r="O85" s="830"/>
      <c r="P85" s="7"/>
    </row>
    <row r="86" spans="1:16" ht="15" outlineLevel="1" thickBot="1" x14ac:dyDescent="0.4">
      <c r="A86" s="7"/>
      <c r="B86" s="7"/>
      <c r="C86" s="1652"/>
      <c r="D86" s="1653"/>
      <c r="E86" s="69" t="s">
        <v>76</v>
      </c>
      <c r="F86" s="42"/>
      <c r="G86" s="42"/>
      <c r="H86" s="42"/>
      <c r="I86" s="42"/>
      <c r="J86" s="1072" t="str">
        <f t="shared" si="39"/>
        <v/>
      </c>
      <c r="K86" s="53"/>
      <c r="L86" s="64">
        <v>2</v>
      </c>
      <c r="M86" s="63" t="s">
        <v>111</v>
      </c>
      <c r="N86" s="62"/>
      <c r="O86" s="830"/>
      <c r="P86" s="7"/>
    </row>
    <row r="87" spans="1:16" ht="15" outlineLevel="1" thickTop="1" x14ac:dyDescent="0.35">
      <c r="A87" s="7"/>
      <c r="B87" s="7"/>
      <c r="C87" s="1654" t="s">
        <v>72</v>
      </c>
      <c r="D87" s="1655"/>
      <c r="E87" s="1656"/>
      <c r="F87" s="67"/>
      <c r="G87" s="67"/>
      <c r="H87" s="67"/>
      <c r="I87" s="67"/>
      <c r="J87" s="1071" t="str">
        <f t="shared" si="39"/>
        <v/>
      </c>
      <c r="K87" s="53"/>
      <c r="L87" s="64">
        <v>3</v>
      </c>
      <c r="M87" s="63" t="s">
        <v>110</v>
      </c>
      <c r="N87" s="62"/>
      <c r="O87" s="830"/>
      <c r="P87" s="7"/>
    </row>
    <row r="88" spans="1:16" outlineLevel="1" x14ac:dyDescent="0.35">
      <c r="A88" s="7"/>
      <c r="B88" s="7"/>
      <c r="C88" s="1620" t="s">
        <v>71</v>
      </c>
      <c r="D88" s="1622"/>
      <c r="E88" s="1657"/>
      <c r="F88" s="57"/>
      <c r="G88" s="57"/>
      <c r="H88" s="57"/>
      <c r="I88" s="57"/>
      <c r="J88" s="1069" t="str">
        <f t="shared" si="39"/>
        <v/>
      </c>
      <c r="K88" s="53"/>
      <c r="L88" s="64">
        <v>4</v>
      </c>
      <c r="M88" s="63" t="s">
        <v>109</v>
      </c>
      <c r="N88" s="62"/>
      <c r="O88" s="830"/>
      <c r="P88" s="7"/>
    </row>
    <row r="89" spans="1:16" outlineLevel="1" x14ac:dyDescent="0.35">
      <c r="A89" s="7"/>
      <c r="B89" s="7"/>
      <c r="C89" s="1620" t="s">
        <v>70</v>
      </c>
      <c r="D89" s="1622"/>
      <c r="E89" s="1657"/>
      <c r="F89" s="57"/>
      <c r="G89" s="57"/>
      <c r="H89" s="57"/>
      <c r="I89" s="57"/>
      <c r="J89" s="1069" t="str">
        <f t="shared" si="39"/>
        <v/>
      </c>
      <c r="K89" s="53"/>
      <c r="L89" s="64">
        <v>5</v>
      </c>
      <c r="M89" s="63" t="s">
        <v>108</v>
      </c>
      <c r="N89" s="62"/>
      <c r="O89" s="830"/>
      <c r="P89" s="7"/>
    </row>
    <row r="90" spans="1:16" outlineLevel="1" x14ac:dyDescent="0.35">
      <c r="A90" s="7"/>
      <c r="B90" s="7"/>
      <c r="C90" s="1620" t="s">
        <v>69</v>
      </c>
      <c r="D90" s="1622"/>
      <c r="E90" s="1657"/>
      <c r="F90" s="57"/>
      <c r="G90" s="57"/>
      <c r="H90" s="57"/>
      <c r="I90" s="57"/>
      <c r="J90" s="1069" t="str">
        <f t="shared" si="39"/>
        <v/>
      </c>
      <c r="K90" s="53"/>
      <c r="L90" s="64">
        <v>6</v>
      </c>
      <c r="M90" s="65" t="s">
        <v>107</v>
      </c>
      <c r="N90" s="62"/>
      <c r="O90" s="830"/>
      <c r="P90" s="7"/>
    </row>
    <row r="91" spans="1:16" outlineLevel="1" x14ac:dyDescent="0.35">
      <c r="A91" s="7"/>
      <c r="B91" s="7"/>
      <c r="C91" s="1620" t="s">
        <v>68</v>
      </c>
      <c r="D91" s="1622"/>
      <c r="E91" s="1657"/>
      <c r="F91" s="57"/>
      <c r="G91" s="57"/>
      <c r="H91" s="57"/>
      <c r="I91" s="57"/>
      <c r="J91" s="1069" t="str">
        <f t="shared" si="39"/>
        <v/>
      </c>
      <c r="K91" s="53"/>
      <c r="L91" s="64">
        <v>7</v>
      </c>
      <c r="M91" s="52" t="s">
        <v>106</v>
      </c>
      <c r="N91" s="1061"/>
      <c r="O91" s="830"/>
      <c r="P91" s="7"/>
    </row>
    <row r="92" spans="1:16" ht="22.5" customHeight="1" outlineLevel="1" x14ac:dyDescent="0.35">
      <c r="A92" s="7"/>
      <c r="B92" s="7"/>
      <c r="C92" s="1620" t="s">
        <v>67</v>
      </c>
      <c r="D92" s="1622"/>
      <c r="E92" s="1657"/>
      <c r="F92" s="57"/>
      <c r="G92" s="57"/>
      <c r="H92" s="57"/>
      <c r="I92" s="57"/>
      <c r="J92" s="1069" t="str">
        <f t="shared" si="39"/>
        <v/>
      </c>
      <c r="K92" s="53"/>
      <c r="L92" s="64">
        <v>8</v>
      </c>
      <c r="M92" s="63" t="s">
        <v>105</v>
      </c>
      <c r="N92" s="62"/>
      <c r="O92" s="830"/>
      <c r="P92" s="7"/>
    </row>
    <row r="93" spans="1:16" outlineLevel="1" x14ac:dyDescent="0.35">
      <c r="A93" s="7"/>
      <c r="B93" s="7"/>
      <c r="C93" s="1620" t="s">
        <v>66</v>
      </c>
      <c r="D93" s="1622"/>
      <c r="E93" s="1657"/>
      <c r="F93" s="57"/>
      <c r="G93" s="57"/>
      <c r="H93" s="57"/>
      <c r="I93" s="57"/>
      <c r="J93" s="1069" t="str">
        <f t="shared" si="39"/>
        <v/>
      </c>
      <c r="K93" s="53"/>
      <c r="L93" s="64">
        <v>9</v>
      </c>
      <c r="M93" s="63" t="s">
        <v>104</v>
      </c>
      <c r="N93" s="62"/>
      <c r="O93" s="830"/>
      <c r="P93" s="7"/>
    </row>
    <row r="94" spans="1:16" ht="24" customHeight="1" outlineLevel="1" x14ac:dyDescent="0.35">
      <c r="A94" s="7"/>
      <c r="B94" s="7"/>
      <c r="C94" s="1620" t="s">
        <v>94</v>
      </c>
      <c r="D94" s="1646"/>
      <c r="E94" s="1658"/>
      <c r="F94" s="57"/>
      <c r="G94" s="57"/>
      <c r="H94" s="57"/>
      <c r="I94" s="57"/>
      <c r="J94" s="1069" t="str">
        <f t="shared" si="39"/>
        <v/>
      </c>
      <c r="K94" s="53"/>
      <c r="L94" s="64">
        <v>10</v>
      </c>
      <c r="M94" s="63" t="s">
        <v>103</v>
      </c>
      <c r="N94" s="62"/>
      <c r="O94" s="830"/>
      <c r="P94" s="7"/>
    </row>
    <row r="95" spans="1:16" ht="18.5" outlineLevel="1" thickBot="1" x14ac:dyDescent="0.4">
      <c r="A95" s="7"/>
      <c r="B95" s="7"/>
      <c r="C95" s="1620" t="s">
        <v>65</v>
      </c>
      <c r="D95" s="1646"/>
      <c r="E95" s="1658"/>
      <c r="F95" s="57"/>
      <c r="G95" s="57"/>
      <c r="H95" s="57"/>
      <c r="I95" s="57"/>
      <c r="J95" s="1069" t="str">
        <f t="shared" si="39"/>
        <v/>
      </c>
      <c r="K95" s="53"/>
      <c r="L95" s="61"/>
      <c r="M95" s="60" t="s">
        <v>102</v>
      </c>
      <c r="N95" s="59">
        <f>SUM(N85:N94)</f>
        <v>0</v>
      </c>
      <c r="O95" s="831"/>
      <c r="P95" s="7"/>
    </row>
    <row r="96" spans="1:16" outlineLevel="1" x14ac:dyDescent="0.35">
      <c r="A96" s="7"/>
      <c r="B96" s="7"/>
      <c r="C96" s="1620" t="s">
        <v>64</v>
      </c>
      <c r="D96" s="1646"/>
      <c r="E96" s="1658"/>
      <c r="F96" s="57"/>
      <c r="G96" s="57"/>
      <c r="H96" s="57"/>
      <c r="I96" s="57"/>
      <c r="J96" s="1069" t="str">
        <f t="shared" si="39"/>
        <v/>
      </c>
      <c r="K96" s="53"/>
      <c r="L96" s="53"/>
      <c r="M96" s="52"/>
      <c r="N96" s="52"/>
      <c r="O96" s="830"/>
      <c r="P96" s="7"/>
    </row>
    <row r="97" spans="1:27" ht="15" outlineLevel="1" thickBot="1" x14ac:dyDescent="0.4">
      <c r="A97" s="7"/>
      <c r="B97" s="7"/>
      <c r="C97" s="1659" t="s">
        <v>63</v>
      </c>
      <c r="D97" s="1660"/>
      <c r="E97" s="1661"/>
      <c r="F97" s="55"/>
      <c r="G97" s="55"/>
      <c r="H97" s="55"/>
      <c r="I97" s="55"/>
      <c r="J97" s="1070" t="str">
        <f t="shared" si="39"/>
        <v/>
      </c>
      <c r="K97" s="53"/>
      <c r="L97" s="53"/>
      <c r="M97" s="52"/>
      <c r="N97" s="52"/>
      <c r="O97" s="830"/>
      <c r="P97" s="7"/>
    </row>
    <row r="98" spans="1:27" ht="16" thickBot="1" x14ac:dyDescent="0.4">
      <c r="A98" s="7"/>
      <c r="B98" s="7"/>
      <c r="C98" s="880" t="s">
        <v>482</v>
      </c>
      <c r="D98" s="881"/>
      <c r="E98" s="881"/>
      <c r="F98" s="881"/>
      <c r="G98" s="881"/>
      <c r="H98" s="881"/>
      <c r="I98" s="881"/>
      <c r="J98" s="881"/>
      <c r="K98" s="881"/>
      <c r="L98" s="881"/>
      <c r="M98" s="881"/>
      <c r="N98" s="881"/>
      <c r="O98" s="831"/>
      <c r="P98" s="7"/>
    </row>
    <row r="99" spans="1:27" ht="7.5" customHeight="1" x14ac:dyDescent="0.35">
      <c r="A99" s="7"/>
      <c r="B99" s="7"/>
      <c r="C99" s="7"/>
      <c r="D99" s="7"/>
      <c r="E99" s="7"/>
      <c r="F99" s="7"/>
      <c r="G99" s="7"/>
      <c r="H99" s="7"/>
      <c r="I99" s="7"/>
      <c r="J99" s="7"/>
      <c r="K99" s="7"/>
      <c r="L99" s="7"/>
      <c r="M99" s="7"/>
      <c r="N99" s="7"/>
      <c r="O99" s="7"/>
      <c r="P99" s="7"/>
    </row>
    <row r="105" spans="1:27" s="1262" customFormat="1" x14ac:dyDescent="0.35"/>
    <row r="106" spans="1:27" s="1262" customFormat="1" x14ac:dyDescent="0.35">
      <c r="C106" s="1295"/>
      <c r="D106" s="1295"/>
      <c r="E106" s="1297"/>
      <c r="F106" s="1294"/>
      <c r="G106" s="1294"/>
      <c r="H106" s="1298"/>
      <c r="I106" s="1294"/>
      <c r="J106" s="1294"/>
      <c r="K106" s="1299"/>
      <c r="L106" s="1299"/>
      <c r="M106" s="1300"/>
      <c r="N106" s="1301"/>
      <c r="O106" s="1294"/>
      <c r="P106" s="1294"/>
      <c r="Q106" s="1294"/>
      <c r="R106" s="1294"/>
      <c r="S106" s="1294"/>
      <c r="T106" s="1294"/>
      <c r="U106" s="1294"/>
      <c r="V106" s="1294"/>
      <c r="W106" s="1294"/>
      <c r="X106" s="1294"/>
      <c r="Y106" s="1302"/>
      <c r="Z106" s="1302"/>
      <c r="AA106" s="1296"/>
    </row>
    <row r="107" spans="1:27" s="1262" customFormat="1" x14ac:dyDescent="0.35">
      <c r="C107" s="1295"/>
      <c r="D107" s="1295"/>
      <c r="E107" s="1297"/>
      <c r="F107" s="1294"/>
      <c r="G107" s="1294"/>
      <c r="H107" s="1298"/>
      <c r="I107" s="1294"/>
      <c r="J107" s="1294"/>
      <c r="K107" s="1299"/>
      <c r="L107" s="1299"/>
      <c r="M107" s="1300"/>
      <c r="N107" s="1301"/>
      <c r="O107" s="1294"/>
      <c r="P107" s="1294"/>
      <c r="Q107" s="1294"/>
      <c r="R107" s="1294"/>
      <c r="S107" s="1294"/>
      <c r="T107" s="1294"/>
      <c r="U107" s="1294"/>
      <c r="V107" s="1294"/>
      <c r="W107" s="1294"/>
      <c r="X107" s="1294"/>
      <c r="Y107" s="1302"/>
      <c r="Z107" s="1302"/>
      <c r="AA107" s="1296"/>
    </row>
    <row r="108" spans="1:27" s="1262" customFormat="1" x14ac:dyDescent="0.35">
      <c r="S108" s="1294"/>
      <c r="T108" s="1294"/>
      <c r="U108" s="1294"/>
      <c r="V108" s="1294"/>
      <c r="W108" s="1294"/>
      <c r="X108" s="1294"/>
      <c r="Y108" s="1302"/>
      <c r="Z108" s="1302"/>
      <c r="AA108" s="1296"/>
    </row>
    <row r="109" spans="1:27" s="1262" customFormat="1" x14ac:dyDescent="0.35">
      <c r="S109" s="1294"/>
      <c r="T109" s="1294"/>
      <c r="U109" s="1294"/>
      <c r="V109" s="1294"/>
      <c r="W109" s="1294"/>
      <c r="X109" s="1294"/>
      <c r="Y109" s="1302"/>
      <c r="Z109" s="1302"/>
      <c r="AA109" s="1296"/>
    </row>
    <row r="110" spans="1:27" s="1262" customFormat="1" x14ac:dyDescent="0.35">
      <c r="C110" s="1295"/>
      <c r="D110" s="1295"/>
      <c r="E110" s="1297"/>
      <c r="F110" s="1294"/>
      <c r="G110" s="1294"/>
      <c r="H110" s="1298"/>
      <c r="I110" s="1294"/>
      <c r="J110" s="1294"/>
      <c r="K110" s="1299"/>
      <c r="L110" s="1299"/>
      <c r="M110" s="1300"/>
      <c r="N110" s="1301"/>
      <c r="O110" s="1294"/>
      <c r="P110" s="1294"/>
      <c r="Q110" s="1294"/>
      <c r="R110" s="1294"/>
      <c r="S110" s="1294"/>
      <c r="T110" s="1294"/>
      <c r="U110" s="1294"/>
      <c r="V110" s="1294"/>
      <c r="W110" s="1294"/>
      <c r="X110" s="1294"/>
      <c r="Y110" s="1302"/>
      <c r="Z110" s="1302"/>
      <c r="AA110" s="1296"/>
    </row>
    <row r="111" spans="1:27" s="1262" customFormat="1" x14ac:dyDescent="0.35">
      <c r="C111" s="1295"/>
      <c r="D111" s="1295"/>
      <c r="E111" s="1297"/>
      <c r="F111" s="1294"/>
      <c r="G111" s="1294"/>
      <c r="H111" s="1298"/>
      <c r="I111" s="1294"/>
      <c r="J111" s="1294"/>
      <c r="K111" s="1299"/>
      <c r="L111" s="1299"/>
      <c r="M111" s="1300"/>
      <c r="N111" s="1301"/>
      <c r="O111" s="1294"/>
      <c r="P111" s="1294"/>
      <c r="Q111" s="1294"/>
      <c r="R111" s="1294"/>
      <c r="S111" s="1294"/>
      <c r="T111" s="1294"/>
      <c r="U111" s="1294"/>
      <c r="V111" s="1294"/>
      <c r="W111" s="1294"/>
      <c r="X111" s="1294"/>
      <c r="Y111" s="1302"/>
      <c r="Z111" s="1302"/>
      <c r="AA111" s="1296"/>
    </row>
    <row r="112" spans="1:27" s="1262" customFormat="1" x14ac:dyDescent="0.35">
      <c r="C112" s="1295"/>
      <c r="D112" s="1295"/>
      <c r="E112" s="1297"/>
      <c r="F112" s="1294"/>
      <c r="G112" s="1294"/>
      <c r="H112" s="1298"/>
      <c r="I112" s="1294"/>
      <c r="J112" s="1294"/>
      <c r="K112" s="1299"/>
      <c r="L112" s="1299"/>
      <c r="M112" s="1300"/>
      <c r="N112" s="1301"/>
      <c r="O112" s="1294"/>
      <c r="P112" s="1294"/>
      <c r="Q112" s="1294"/>
      <c r="R112" s="1294"/>
      <c r="S112" s="1294"/>
      <c r="T112" s="1294"/>
      <c r="U112" s="1294"/>
      <c r="V112" s="1294"/>
      <c r="W112" s="1294"/>
      <c r="X112" s="1294"/>
      <c r="Y112" s="1302"/>
      <c r="Z112" s="1302"/>
      <c r="AA112" s="1296"/>
    </row>
    <row r="113" s="1262" customFormat="1" x14ac:dyDescent="0.35"/>
    <row r="114" s="1262" customFormat="1" x14ac:dyDescent="0.35"/>
    <row r="115" s="1262" customFormat="1" x14ac:dyDescent="0.35"/>
    <row r="116" s="1262" customFormat="1" x14ac:dyDescent="0.35"/>
    <row r="117" s="1262" customFormat="1" x14ac:dyDescent="0.35"/>
    <row r="118" s="1262" customFormat="1" x14ac:dyDescent="0.35"/>
    <row r="119" s="1262" customFormat="1" x14ac:dyDescent="0.35"/>
    <row r="120" s="1262" customFormat="1" x14ac:dyDescent="0.35"/>
    <row r="121" s="1262" customFormat="1" x14ac:dyDescent="0.35"/>
  </sheetData>
  <sheetProtection sheet="1" objects="1" scenarios="1"/>
  <mergeCells count="87">
    <mergeCell ref="C95:E95"/>
    <mergeCell ref="C96:E96"/>
    <mergeCell ref="C97:E97"/>
    <mergeCell ref="C90:E90"/>
    <mergeCell ref="C91:E91"/>
    <mergeCell ref="C92:E92"/>
    <mergeCell ref="C93:E93"/>
    <mergeCell ref="C94:E94"/>
    <mergeCell ref="C84:E84"/>
    <mergeCell ref="C85:D86"/>
    <mergeCell ref="C87:E87"/>
    <mergeCell ref="C88:E88"/>
    <mergeCell ref="C89:E89"/>
    <mergeCell ref="C78:E78"/>
    <mergeCell ref="C82:E83"/>
    <mergeCell ref="F82:G82"/>
    <mergeCell ref="H82:I82"/>
    <mergeCell ref="K82:K83"/>
    <mergeCell ref="C73:E73"/>
    <mergeCell ref="C74:E74"/>
    <mergeCell ref="C75:E75"/>
    <mergeCell ref="C76:E76"/>
    <mergeCell ref="C77:E77"/>
    <mergeCell ref="C68:E68"/>
    <mergeCell ref="C69:E69"/>
    <mergeCell ref="C70:E70"/>
    <mergeCell ref="C71:E71"/>
    <mergeCell ref="C72:E72"/>
    <mergeCell ref="F63:G63"/>
    <mergeCell ref="H63:I63"/>
    <mergeCell ref="K63:K64"/>
    <mergeCell ref="C65:E65"/>
    <mergeCell ref="C66:D67"/>
    <mergeCell ref="C56:E56"/>
    <mergeCell ref="C57:E57"/>
    <mergeCell ref="C58:E58"/>
    <mergeCell ref="C59:E59"/>
    <mergeCell ref="C63:E64"/>
    <mergeCell ref="C51:E51"/>
    <mergeCell ref="C52:E52"/>
    <mergeCell ref="C53:E53"/>
    <mergeCell ref="C54:E54"/>
    <mergeCell ref="C55:E55"/>
    <mergeCell ref="K44:K45"/>
    <mergeCell ref="C46:E46"/>
    <mergeCell ref="C47:D48"/>
    <mergeCell ref="C49:E49"/>
    <mergeCell ref="C50:E50"/>
    <mergeCell ref="C39:E39"/>
    <mergeCell ref="C40:E40"/>
    <mergeCell ref="C44:E45"/>
    <mergeCell ref="F44:G44"/>
    <mergeCell ref="H44:I44"/>
    <mergeCell ref="C34:E34"/>
    <mergeCell ref="C35:E35"/>
    <mergeCell ref="C36:E36"/>
    <mergeCell ref="C37:E37"/>
    <mergeCell ref="C38:E38"/>
    <mergeCell ref="C28:D29"/>
    <mergeCell ref="C30:E30"/>
    <mergeCell ref="C31:E31"/>
    <mergeCell ref="C32:E32"/>
    <mergeCell ref="C33:E33"/>
    <mergeCell ref="C25:E26"/>
    <mergeCell ref="F25:G25"/>
    <mergeCell ref="H25:I25"/>
    <mergeCell ref="K25:K26"/>
    <mergeCell ref="C27:E27"/>
    <mergeCell ref="C20:E20"/>
    <mergeCell ref="F5:G5"/>
    <mergeCell ref="H5:I5"/>
    <mergeCell ref="C3:O3"/>
    <mergeCell ref="C5:E6"/>
    <mergeCell ref="C7:E7"/>
    <mergeCell ref="C19:E19"/>
    <mergeCell ref="C17:E17"/>
    <mergeCell ref="C18:E18"/>
    <mergeCell ref="K5:K6"/>
    <mergeCell ref="C2:O2"/>
    <mergeCell ref="C13:E13"/>
    <mergeCell ref="C14:E14"/>
    <mergeCell ref="C15:E15"/>
    <mergeCell ref="C16:E16"/>
    <mergeCell ref="C10:E10"/>
    <mergeCell ref="C11:E11"/>
    <mergeCell ref="C12:E12"/>
    <mergeCell ref="C8:D9"/>
  </mergeCells>
  <dataValidations count="2">
    <dataValidation type="list" allowBlank="1" showInputMessage="1" showErrorMessage="1" sqref="M4" xr:uid="{00000000-0002-0000-0800-000000000000}">
      <formula1>"Work Plan Accomplishments, Total Program Accomplishments"</formula1>
    </dataValidation>
    <dataValidation type="whole" allowBlank="1" showInputMessage="1" showErrorMessage="1" error="Enter a number" sqref="N85:N94 N66:N75 F27:I40 F46:I59 N28:N37 F65:I78 N47:N56 F84:I97" xr:uid="{00000000-0002-0000-0800-000001000000}">
      <formula1>0</formula1>
      <formula2>5000</formula2>
    </dataValidation>
  </dataValidations>
  <hyperlinks>
    <hyperlink ref="N1" location="Start!A1" display="Back" xr:uid="{00000000-0004-0000-0800-000000000000}"/>
  </hyperlinks>
  <pageMargins left="0.7" right="0.7" top="0.75" bottom="0.75" header="0.3" footer="0.3"/>
  <pageSetup scale="70" orientation="landscape" r:id="rId1"/>
  <ignoredErrors>
    <ignoredError sqref="G7 F4" unlockedFormula="1"/>
  </ignoredErrors>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E x p 5 7 0 0 M a i n & 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 i : t y p e = " S a n d b o x E d i t o r M e a s u r e G r i d K e y " & g t ; & l t ; T a b l e N a m e & g t ; E x p 5 7 0 0 M a i n & l t ; / T a b l e N a m e & g t ; & l t ; / K e y & g t ; & l t ; M a i n t a i n e r 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 P r o j I n s p & l t ; / K e y & g t ; & l t ; / D i a g r a m O b j e c t K e y & g t ; & l t ; D i a g r a m O b j e c t K e y & g t ; & l t ; K e y & g t ; M e a s u r e s \ S u m   o f   P r o j I n s p \ T a g I n f o \ F o r m u l a & l t ; / K e y & g t ; & l t ; / D i a g r a m O b j e c t K e y & g t ; & l t ; D i a g r a m O b j e c t K e y & g t ; & l t ; K e y & g t ; M e a s u r e s \ S u m   o f   P r o j I n s p \ T a g I n f o \ V a l u e & l t ; / K e y & g t ; & l t ; / D i a g r a m O b j e c t K e y & g t ; & l t ; D i a g r a m O b j e c t K e y & g t ; & l t ; K e y & g t ; M e a s u r e s \ S u m   o f   T o t A c t i o n s & l t ; / K e y & g t ; & l t ; / D i a g r a m O b j e c t K e y & g t ; & l t ; D i a g r a m O b j e c t K e y & g t ; & l t ; K e y & g t ; M e a s u r e s \ S u m   o f   T o t A c t i o n s \ T a g I n f o \ F o r m u l a & l t ; / K e y & g t ; & l t ; / D i a g r a m O b j e c t K e y & g t ; & l t ; D i a g r a m O b j e c t K e y & g t ; & l t ; K e y & g t ; M e a s u r e s \ S u m   o f   T o t A c t i o n s \ T a g I n f o \ V a l u e & l t ; / K e y & g t ; & l t ; / D i a g r a m O b j e c t K e y & g t ; & l t ; D i a g r a m O b j e c t K e y & g t ; & l t ; K e y & g t ; M e a s u r e s \ S u m   o f   C C & l t ; / K e y & g t ; & l t ; / D i a g r a m O b j e c t K e y & g t ; & l t ; D i a g r a m O b j e c t K e y & g t ; & l t ; K e y & g t ; M e a s u r e s \ S u m   o f   C C \ T a g I n f o \ F o r m u l a & l t ; / K e y & g t ; & l t ; / D i a g r a m O b j e c t K e y & g t ; & l t ; D i a g r a m O b j e c t K e y & g t ; & l t ; K e y & g t ; M e a s u r e s \ S u m   o f   C C \ T a g I n f o \ V a l u e & l t ; / K e y & g t ; & l t ; / D i a g r a m O b j e c t K e y & g t ; & l t ; D i a g r a m O b j e c t K e y & g t ; & l t ; K e y & g t ; C o l u m n s \ R p t & l t ; / K e y & g t ; & l t ; / D i a g r a m O b j e c t K e y & g t ; & l t ; D i a g r a m O b j e c t K e y & g t ; & l t ; K e y & g t ; C o l u m n s \ R e c i p i e n t & l t ; / K e y & g t ; & l t ; / D i a g r a m O b j e c t K e y & g t ; & l t ; D i a g r a m O b j e c t K e y & g t ; & l t ; K e y & g t ; C o l u m n s \ I n s p T y p e & l t ; / K e y & g t ; & l t ; / D i a g r a m O b j e c t K e y & g t ; & l t ; D i a g r a m O b j e c t K e y & g t ; & l t ; K e y & g t ; C o l u m n s \ P r o j I n s p & l t ; / K e y & g t ; & l t ; / D i a g r a m O b j e c t K e y & g t ; & l t ; D i a g r a m O b j e c t K e y & g t ; & l t ; K e y & g t ; C o l u m n s \ P r o j S a m p & l t ; / K e y & g t ; & l t ; / D i a g r a m O b j e c t K e y & g t ; & l t ; D i a g r a m O b j e c t K e y & g t ; & l t ; K e y & g t ; C o l u m n s \ T o t S a m p & l t ; / K e y & g t ; & l t ; / D i a g r a m O b j e c t K e y & g t ; & l t ; D i a g r a m O b j e c t K e y & g t ; & l t ; K e y & g t ; C o l u m n s \ S a m p P h y & l t ; / K e y & g t ; & l t ; / D i a g r a m O b j e c t K e y & g t ; & l t ; D i a g r a m O b j e c t K e y & g t ; & l t ; K e y & g t ; C o l u m n s \ S a m p D o c & l t ; / K e y & g t ; & l t ; / D i a g r a m O b j e c t K e y & g t ; & l t ; D i a g r a m O b j e c t K e y & g t ; & l t ; K e y & g t ; C o l u m n s \ T o t I n s p & l t ; / K e y & g t ; & l t ; / D i a g r a m O b j e c t K e y & g t ; & l t ; D i a g r a m O b j e c t K e y & g t ; & l t ; K e y & g t ; C o l u m n s \ F e d F a c & l t ; / K e y & g t ; & l t ; / D i a g r a m O b j e c t K e y & g t ; & l t ; D i a g r a m O b j e c t K e y & g t ; & l t ; K e y & g t ; C o l u m n s \ T o t A c t i o n s & l t ; / K e y & g t ; & l t ; / D i a g r a m O b j e c t K e y & g t ; & l t ; D i a g r a m O b j e c t K e y & g t ; & l t ; K e y & g t ; C o l u m n s \ C C & l t ; / K e y & g t ; & l t ; / D i a g r a m O b j e c t K e y & g t ; & l t ; D i a g r a m O b j e c t K e y & g t ; & l t ; K e y & g t ; C o l u m n s \ C R I M & l t ; / K e y & g t ; & l t ; / D i a g r a m O b j e c t K e y & g t ; & l t ; D i a g r a m O b j e c t K e y & g t ; & l t ; K e y & g t ; C o l u m n s \ A d m i n & l t ; / K e y & g t ; & l t ; / D i a g r a m O b j e c t K e y & g t ; & l t ; D i a g r a m O b j e c t K e y & g t ; & l t ; K e y & g t ; C o l u m n s \ C e r t S u s p & l t ; / K e y & g t ; & l t ; / D i a g r a m O b j e c t K e y & g t ; & l t ; D i a g r a m O b j e c t K e y & g t ; & l t ; K e y & g t ; C o l u m n s \ C e r t R e v & l t ; / K e y & g t ; & l t ; / D i a g r a m O b j e c t K e y & g t ; & l t ; D i a g r a m O b j e c t K e y & g t ; & l t ; K e y & g t ; C o l u m n s \ C e r t M o d & l t ; / K e y & g t ; & l t ; / D i a g r a m O b j e c t K e y & g t ; & l t ; D i a g r a m O b j e c t K e y & g t ; & l t ; K e y & g t ; C o l u m n s \ W L & l t ; / K e y & g t ; & l t ; / D i a g r a m O b j e c t K e y & g t ; & l t ; D i a g r a m O b j e c t K e y & g t ; & l t ; K e y & g t ; C o l u m n s \ S S U R O & l t ; / K e y & g t ; & l t ; / D i a g r a m O b j e c t K e y & g t ; & l t ; D i a g r a m O b j e c t K e y & g t ; & l t ; K e y & g t ; C o l u m n s \ C s F w d & l t ; / K e y & g t ; & l t ; / D i a g r a m O b j e c t K e y & g t ; & l t ; D i a g r a m O b j e c t K e y & g t ; & l t ; K e y & g t ; C o l u m n s \ O t h r E n f & l t ; / K e y & g t ; & l t ; / D i a g r a m O b j e c t K e y & g t ; & l t ; D i a g r a m O b j e c t K e y & g t ; & l t ; K e y & g t ; C o l u m n s \ # F i n e s & l t ; / K e y & g t ; & l t ; / D i a g r a m O b j e c t K e y & g t ; & l t ; D i a g r a m O b j e c t K e y & g t ; & l t ; K e y & g t ; C o l u m n s \ R p t P e r S t a r t & l t ; / K e y & g t ; & l t ; / D i a g r a m O b j e c t K e y & g t ; & l t ; D i a g r a m O b j e c t K e y & g t ; & l t ; K e y & g t ; C o l u m n s \ R p t P e r E n d & l t ; / K e y & g t ; & l t ; / D i a g r a m O b j e c t K e y & g t ; & l t ; D i a g r a m O b j e c t K e y & g t ; & l t ; K e y & g t ; C o l u m n s \ I n s p : A c c o m p - P r o j & l t ; / K e y & g t ; & l t ; / D i a g r a m O b j e c t K e y & g t ; & l t ; D i a g r a m O b j e c t K e y & g t ; & l t ; K e y & g t ; L i n k s \ & a m p ; l t ; C o l u m n s \ S u m   o f   P r o j I n s p & a m p ; g t ; - & a m p ; l t ; M e a s u r e s \ P r o j I n s p & a m p ; g t ; & l t ; / K e y & g t ; & l t ; / D i a g r a m O b j e c t K e y & g t ; & l t ; D i a g r a m O b j e c t K e y & g t ; & l t ; K e y & g t ; L i n k s \ & a m p ; l t ; C o l u m n s \ S u m   o f   P r o j I n s p & a m p ; g t ; - & a m p ; l t ; M e a s u r e s \ P r o j I n s p & a m p ; g t ; \ C O L U M N & l t ; / K e y & g t ; & l t ; / D i a g r a m O b j e c t K e y & g t ; & l t ; D i a g r a m O b j e c t K e y & g t ; & l t ; K e y & g t ; L i n k s \ & a m p ; l t ; C o l u m n s \ S u m   o f   P r o j I n s p & a m p ; g t ; - & a m p ; l t ; M e a s u r e s \ P r o j I n s p & a m p ; g t ; \ M E A S U R E & l t ; / K e y & g t ; & l t ; / D i a g r a m O b j e c t K e y & g t ; & l t ; D i a g r a m O b j e c t K e y & g t ; & l t ; K e y & g t ; L i n k s \ & a m p ; l t ; C o l u m n s \ S u m   o f   T o t A c t i o n s & a m p ; g t ; - & a m p ; l t ; M e a s u r e s \ T o t A c t i o n s & a m p ; g t ; & l t ; / K e y & g t ; & l t ; / D i a g r a m O b j e c t K e y & g t ; & l t ; D i a g r a m O b j e c t K e y & g t ; & l t ; K e y & g t ; L i n k s \ & a m p ; l t ; C o l u m n s \ S u m   o f   T o t A c t i o n s & a m p ; g t ; - & a m p ; l t ; M e a s u r e s \ T o t A c t i o n s & a m p ; g t ; \ C O L U M N & l t ; / K e y & g t ; & l t ; / D i a g r a m O b j e c t K e y & g t ; & l t ; D i a g r a m O b j e c t K e y & g t ; & l t ; K e y & g t ; L i n k s \ & a m p ; l t ; C o l u m n s \ S u m   o f   T o t A c t i o n s & a m p ; g t ; - & a m p ; l t ; M e a s u r e s \ T o t A c t i o n s & a m p ; g t ; \ M E A S U R E & l t ; / K e y & g t ; & l t ; / D i a g r a m O b j e c t K e y & g t ; & l t ; D i a g r a m O b j e c t K e y & g t ; & l t ; K e y & g t ; L i n k s \ & a m p ; l t ; C o l u m n s \ S u m   o f   C C & a m p ; g t ; - & a m p ; l t ; M e a s u r e s \ C C & a m p ; g t ; & l t ; / K e y & g t ; & l t ; / D i a g r a m O b j e c t K e y & g t ; & l t ; D i a g r a m O b j e c t K e y & g t ; & l t ; K e y & g t ; L i n k s \ & a m p ; l t ; C o l u m n s \ S u m   o f   C C & a m p ; g t ; - & a m p ; l t ; M e a s u r e s \ C C & a m p ; g t ; \ C O L U M N & l t ; / K e y & g t ; & l t ; / D i a g r a m O b j e c t K e y & g t ; & l t ; D i a g r a m O b j e c t K e y & g t ; & l t ; K e y & g t ; L i n k s \ & a m p ; l t ; C o l u m n s \ S u m   o f   C C & a m p ; g t ; - & a m p ; l t ; M e a s u r e s \ C C & 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 P r o j I n s p & l t ; / K e y & g t ; & l t ; / a : K e y & g t ; & l t ; a : V a l u e   i : t y p e = " M e a s u r e G r i d N o d e V i e w S t a t e " & g t ; & l t ; C o l u m n & g t ; 3 & l t ; / C o l u m n & g t ; & l t ; L a y e d O u t & g t ; t r u e & l t ; / L a y e d O u t & g t ; & l t ; W a s U I I n v i s i b l e & g t ; t r u e & l t ; / W a s U I I n v i s i b l e & g t ; & l t ; / a : V a l u e & g t ; & l t ; / a : K e y V a l u e O f D i a g r a m O b j e c t K e y a n y T y p e z b w N T n L X & g t ; & l t ; a : K e y V a l u e O f D i a g r a m O b j e c t K e y a n y T y p e z b w N T n L X & g t ; & l t ; a : K e y & g t ; & l t ; K e y & g t ; M e a s u r e s \ S u m   o f   P r o j I n s p \ T a g I n f o \ F o r m u l a & l t ; / K e y & g t ; & l t ; / a : K e y & g t ; & l t ; a : V a l u e   i : t y p e = " M e a s u r e G r i d V i e w S t a t e I D i a g r a m T a g A d d i t i o n a l I n f o " / & g t ; & l t ; / a : K e y V a l u e O f D i a g r a m O b j e c t K e y a n y T y p e z b w N T n L X & g t ; & l t ; a : K e y V a l u e O f D i a g r a m O b j e c t K e y a n y T y p e z b w N T n L X & g t ; & l t ; a : K e y & g t ; & l t ; K e y & g t ; M e a s u r e s \ S u m   o f   P r o j I n s p \ T a g I n f o \ V a l u e & l t ; / K e y & g t ; & l t ; / a : K e y & g t ; & l t ; a : V a l u e   i : t y p e = " M e a s u r e G r i d V i e w S t a t e I D i a g r a m T a g A d d i t i o n a l I n f o " / & g t ; & l t ; / a : K e y V a l u e O f D i a g r a m O b j e c t K e y a n y T y p e z b w N T n L X & g t ; & l t ; a : K e y V a l u e O f D i a g r a m O b j e c t K e y a n y T y p e z b w N T n L X & g t ; & l t ; a : K e y & g t ; & l t ; K e y & g t ; M e a s u r e s \ S u m   o f   T o t A c t i o n s & l t ; / K e y & g t ; & l t ; / a : K e y & g t ; & l t ; a : V a l u e   i : t y p e = " M e a s u r e G r i d N o d e V i e w S t a t e " & g t ; & l t ; C o l u m n & g t ; 1 0 & l t ; / C o l u m n & g t ; & l t ; L a y e d O u t & g t ; t r u e & l t ; / L a y e d O u t & g t ; & l t ; W a s U I I n v i s i b l e & g t ; t r u e & l t ; / W a s U I I n v i s i b l e & g t ; & l t ; / a : V a l u e & g t ; & l t ; / a : K e y V a l u e O f D i a g r a m O b j e c t K e y a n y T y p e z b w N T n L X & g t ; & l t ; a : K e y V a l u e O f D i a g r a m O b j e c t K e y a n y T y p e z b w N T n L X & g t ; & l t ; a : K e y & g t ; & l t ; K e y & g t ; M e a s u r e s \ S u m   o f   T o t A c t i o n s \ T a g I n f o \ F o r m u l a & l t ; / K e y & g t ; & l t ; / a : K e y & g t ; & l t ; a : V a l u e   i : t y p e = " M e a s u r e G r i d V i e w S t a t e I D i a g r a m T a g A d d i t i o n a l I n f o " / & g t ; & l t ; / a : K e y V a l u e O f D i a g r a m O b j e c t K e y a n y T y p e z b w N T n L X & g t ; & l t ; a : K e y V a l u e O f D i a g r a m O b j e c t K e y a n y T y p e z b w N T n L X & g t ; & l t ; a : K e y & g t ; & l t ; K e y & g t ; M e a s u r e s \ S u m   o f   T o t A c t i o n s \ T a g I n f o \ V a l u e & l t ; / K e y & g t ; & l t ; / a : K e y & g t ; & l t ; a : V a l u e   i : t y p e = " M e a s u r e G r i d V i e w S t a t e I D i a g r a m T a g A d d i t i o n a l I n f o " / & g t ; & l t ; / a : K e y V a l u e O f D i a g r a m O b j e c t K e y a n y T y p e z b w N T n L X & g t ; & l t ; a : K e y V a l u e O f D i a g r a m O b j e c t K e y a n y T y p e z b w N T n L X & g t ; & l t ; a : K e y & g t ; & l t ; K e y & g t ; M e a s u r e s \ S u m   o f   C C & l t ; / K e y & g t ; & l t ; / a : K e y & g t ; & l t ; a : V a l u e   i : t y p e = " M e a s u r e G r i d N o d e V i e w S t a t e " & g t ; & l t ; C o l u m n & g t ; 1 1 & l t ; / C o l u m n & g t ; & l t ; L a y e d O u t & g t ; t r u e & l t ; / L a y e d O u t & g t ; & l t ; W a s U I I n v i s i b l e & g t ; t r u e & l t ; / W a s U I I n v i s i b l e & g t ; & l t ; / a : V a l u e & g t ; & l t ; / a : K e y V a l u e O f D i a g r a m O b j e c t K e y a n y T y p e z b w N T n L X & g t ; & l t ; a : K e y V a l u e O f D i a g r a m O b j e c t K e y a n y T y p e z b w N T n L X & g t ; & l t ; a : K e y & g t ; & l t ; K e y & g t ; M e a s u r e s \ S u m   o f   C C \ T a g I n f o \ F o r m u l a & l t ; / K e y & g t ; & l t ; / a : K e y & g t ; & l t ; a : V a l u e   i : t y p e = " M e a s u r e G r i d V i e w S t a t e I D i a g r a m T a g A d d i t i o n a l I n f o " / & g t ; & l t ; / a : K e y V a l u e O f D i a g r a m O b j e c t K e y a n y T y p e z b w N T n L X & g t ; & l t ; a : K e y V a l u e O f D i a g r a m O b j e c t K e y a n y T y p e z b w N T n L X & g t ; & l t ; a : K e y & g t ; & l t ; K e y & g t ; M e a s u r e s \ S u m   o f   C C \ T a g I n f o \ V a l u e & l t ; / K e y & g t ; & l t ; / a : K e y & g t ; & l t ; a : V a l u e   i : t y p e = " M e a s u r e G r i d V i e w S t a t e I D i a g r a m T a g A d d i t i o n a l I n f o " / & g t ; & l t ; / a : K e y V a l u e O f D i a g r a m O b j e c t K e y a n y T y p e z b w N T n L X & g t ; & l t ; a : K e y V a l u e O f D i a g r a m O b j e c t K e y a n y T y p e z b w N T n L X & g t ; & l t ; a : K e y & g t ; & l t ; K e y & g t ; C o l u m n s \ R p t & l t ; / K e y & g t ; & l t ; / a : K e y & g t ; & l t ; a : V a l u e   i : t y p e = " M e a s u r e G r i d N o d e V i e w S t a t e " & g t ; & l t ; L a y e d O u t & g t ; t r u e & l t ; / L a y e d O u t & g t ; & l t ; / a : V a l u e & g t ; & l t ; / a : K e y V a l u e O f D i a g r a m O b j e c t K e y a n y T y p e z b w N T n L X & g t ; & l t ; a : K e y V a l u e O f D i a g r a m O b j e c t K e y a n y T y p e z b w N T n L X & g t ; & l t ; a : K e y & g t ; & l t ; K e y & g t ; C o l u m n s \ R e c i p i e n t & l t ; / K e y & g t ; & l t ; / a : K e y & g t ; & l t ; a : V a l u e   i : t y p e = " M e a s u r e G r i d N o d e V i e w S t a t e " & g t ; & l t ; C o l u m n & g t ; 1 & l t ; / C o l u m n & g t ; & l t ; L a y e d O u t & g t ; t r u e & l t ; / L a y e d O u t & g t ; & l t ; / a : V a l u e & g t ; & l t ; / a : K e y V a l u e O f D i a g r a m O b j e c t K e y a n y T y p e z b w N T n L X & g t ; & l t ; a : K e y V a l u e O f D i a g r a m O b j e c t K e y a n y T y p e z b w N T n L X & g t ; & l t ; a : K e y & g t ; & l t ; K e y & g t ; C o l u m n s \ I n s p T y p e & l t ; / K e y & g t ; & l t ; / a : K e y & g t ; & l t ; a : V a l u e   i : t y p e = " M e a s u r e G r i d N o d e V i e w S t a t e " & g t ; & l t ; C o l u m n & g t ; 2 & l t ; / C o l u m n & g t ; & l t ; L a y e d O u t & g t ; t r u e & l t ; / L a y e d O u t & g t ; & l t ; / a : V a l u e & g t ; & l t ; / a : K e y V a l u e O f D i a g r a m O b j e c t K e y a n y T y p e z b w N T n L X & g t ; & l t ; a : K e y V a l u e O f D i a g r a m O b j e c t K e y a n y T y p e z b w N T n L X & g t ; & l t ; a : K e y & g t ; & l t ; K e y & g t ; C o l u m n s \ P r o j I n s p & l t ; / K e y & g t ; & l t ; / a : K e y & g t ; & l t ; a : V a l u e   i : t y p e = " M e a s u r e G r i d N o d e V i e w S t a t e " & g t ; & l t ; C o l u m n & g t ; 3 & l t ; / C o l u m n & g t ; & l t ; L a y e d O u t & g t ; t r u e & l t ; / L a y e d O u t & g t ; & l t ; / a : V a l u e & g t ; & l t ; / a : K e y V a l u e O f D i a g r a m O b j e c t K e y a n y T y p e z b w N T n L X & g t ; & l t ; a : K e y V a l u e O f D i a g r a m O b j e c t K e y a n y T y p e z b w N T n L X & g t ; & l t ; a : K e y & g t ; & l t ; K e y & g t ; C o l u m n s \ P r o j S a m p & l t ; / K e y & g t ; & l t ; / a : K e y & g t ; & l t ; a : V a l u e   i : t y p e = " M e a s u r e G r i d N o d e V i e w S t a t e " & g t ; & l t ; C o l u m n & g t ; 4 & l t ; / C o l u m n & g t ; & l t ; L a y e d O u t & g t ; t r u e & l t ; / L a y e d O u t & g t ; & l t ; / a : V a l u e & g t ; & l t ; / a : K e y V a l u e O f D i a g r a m O b j e c t K e y a n y T y p e z b w N T n L X & g t ; & l t ; a : K e y V a l u e O f D i a g r a m O b j e c t K e y a n y T y p e z b w N T n L X & g t ; & l t ; a : K e y & g t ; & l t ; K e y & g t ; C o l u m n s \ T o t S a m p & l t ; / K e y & g t ; & l t ; / a : K e y & g t ; & l t ; a : V a l u e   i : t y p e = " M e a s u r e G r i d N o d e V i e w S t a t e " & g t ; & l t ; C o l u m n & g t ; 5 & l t ; / C o l u m n & g t ; & l t ; L a y e d O u t & g t ; t r u e & l t ; / L a y e d O u t & g t ; & l t ; / a : V a l u e & g t ; & l t ; / a : K e y V a l u e O f D i a g r a m O b j e c t K e y a n y T y p e z b w N T n L X & g t ; & l t ; a : K e y V a l u e O f D i a g r a m O b j e c t K e y a n y T y p e z b w N T n L X & g t ; & l t ; a : K e y & g t ; & l t ; K e y & g t ; C o l u m n s \ S a m p P h y & l t ; / K e y & g t ; & l t ; / a : K e y & g t ; & l t ; a : V a l u e   i : t y p e = " M e a s u r e G r i d N o d e V i e w S t a t e " & g t ; & l t ; C o l u m n & g t ; 6 & l t ; / C o l u m n & g t ; & l t ; L a y e d O u t & g t ; t r u e & l t ; / L a y e d O u t & g t ; & l t ; / a : V a l u e & g t ; & l t ; / a : K e y V a l u e O f D i a g r a m O b j e c t K e y a n y T y p e z b w N T n L X & g t ; & l t ; a : K e y V a l u e O f D i a g r a m O b j e c t K e y a n y T y p e z b w N T n L X & g t ; & l t ; a : K e y & g t ; & l t ; K e y & g t ; C o l u m n s \ S a m p D o c & l t ; / K e y & g t ; & l t ; / a : K e y & g t ; & l t ; a : V a l u e   i : t y p e = " M e a s u r e G r i d N o d e V i e w S t a t e " & g t ; & l t ; C o l u m n & g t ; 7 & l t ; / C o l u m n & g t ; & l t ; L a y e d O u t & g t ; t r u e & l t ; / L a y e d O u t & g t ; & l t ; / a : V a l u e & g t ; & l t ; / a : K e y V a l u e O f D i a g r a m O b j e c t K e y a n y T y p e z b w N T n L X & g t ; & l t ; a : K e y V a l u e O f D i a g r a m O b j e c t K e y a n y T y p e z b w N T n L X & g t ; & l t ; a : K e y & g t ; & l t ; K e y & g t ; C o l u m n s \ T o t I n s p & l t ; / K e y & g t ; & l t ; / a : K e y & g t ; & l t ; a : V a l u e   i : t y p e = " M e a s u r e G r i d N o d e V i e w S t a t e " & g t ; & l t ; C o l u m n & g t ; 8 & l t ; / C o l u m n & g t ; & l t ; L a y e d O u t & g t ; t r u e & l t ; / L a y e d O u t & g t ; & l t ; / a : V a l u e & g t ; & l t ; / a : K e y V a l u e O f D i a g r a m O b j e c t K e y a n y T y p e z b w N T n L X & g t ; & l t ; a : K e y V a l u e O f D i a g r a m O b j e c t K e y a n y T y p e z b w N T n L X & g t ; & l t ; a : K e y & g t ; & l t ; K e y & g t ; C o l u m n s \ F e d F a c & l t ; / K e y & g t ; & l t ; / a : K e y & g t ; & l t ; a : V a l u e   i : t y p e = " M e a s u r e G r i d N o d e V i e w S t a t e " & g t ; & l t ; C o l u m n & g t ; 9 & l t ; / C o l u m n & g t ; & l t ; L a y e d O u t & g t ; t r u e & l t ; / L a y e d O u t & g t ; & l t ; / a : V a l u e & g t ; & l t ; / a : K e y V a l u e O f D i a g r a m O b j e c t K e y a n y T y p e z b w N T n L X & g t ; & l t ; a : K e y V a l u e O f D i a g r a m O b j e c t K e y a n y T y p e z b w N T n L X & g t ; & l t ; a : K e y & g t ; & l t ; K e y & g t ; C o l u m n s \ T o t A c t i o n s & l t ; / K e y & g t ; & l t ; / a : K e y & g t ; & l t ; a : V a l u e   i : t y p e = " M e a s u r e G r i d N o d e V i e w S t a t e " & g t ; & l t ; C o l u m n & g t ; 1 0 & l t ; / C o l u m n & g t ; & l t ; L a y e d O u t & g t ; t r u e & l t ; / L a y e d O u t & g t ; & l t ; / a : V a l u e & g t ; & l t ; / a : K e y V a l u e O f D i a g r a m O b j e c t K e y a n y T y p e z b w N T n L X & g t ; & l t ; a : K e y V a l u e O f D i a g r a m O b j e c t K e y a n y T y p e z b w N T n L X & g t ; & l t ; a : K e y & g t ; & l t ; K e y & g t ; C o l u m n s \ C C & l t ; / K e y & g t ; & l t ; / a : K e y & g t ; & l t ; a : V a l u e   i : t y p e = " M e a s u r e G r i d N o d e V i e w S t a t e " & g t ; & l t ; C o l u m n & g t ; 1 1 & l t ; / C o l u m n & g t ; & l t ; L a y e d O u t & g t ; t r u e & l t ; / L a y e d O u t & g t ; & l t ; / a : V a l u e & g t ; & l t ; / a : K e y V a l u e O f D i a g r a m O b j e c t K e y a n y T y p e z b w N T n L X & g t ; & l t ; a : K e y V a l u e O f D i a g r a m O b j e c t K e y a n y T y p e z b w N T n L X & g t ; & l t ; a : K e y & g t ; & l t ; K e y & g t ; C o l u m n s \ C R I M & l t ; / K e y & g t ; & l t ; / a : K e y & g t ; & l t ; a : V a l u e   i : t y p e = " M e a s u r e G r i d N o d e V i e w S t a t e " & g t ; & l t ; C o l u m n & g t ; 1 2 & l t ; / C o l u m n & g t ; & l t ; L a y e d O u t & g t ; t r u e & l t ; / L a y e d O u t & g t ; & l t ; / a : V a l u e & g t ; & l t ; / a : K e y V a l u e O f D i a g r a m O b j e c t K e y a n y T y p e z b w N T n L X & g t ; & l t ; a : K e y V a l u e O f D i a g r a m O b j e c t K e y a n y T y p e z b w N T n L X & g t ; & l t ; a : K e y & g t ; & l t ; K e y & g t ; C o l u m n s \ A d m i n & l t ; / K e y & g t ; & l t ; / a : K e y & g t ; & l t ; a : V a l u e   i : t y p e = " M e a s u r e G r i d N o d e V i e w S t a t e " & g t ; & l t ; C o l u m n & g t ; 1 3 & l t ; / C o l u m n & g t ; & l t ; L a y e d O u t & g t ; t r u e & l t ; / L a y e d O u t & g t ; & l t ; / a : V a l u e & g t ; & l t ; / a : K e y V a l u e O f D i a g r a m O b j e c t K e y a n y T y p e z b w N T n L X & g t ; & l t ; a : K e y V a l u e O f D i a g r a m O b j e c t K e y a n y T y p e z b w N T n L X & g t ; & l t ; a : K e y & g t ; & l t ; K e y & g t ; C o l u m n s \ C e r t S u s p & l t ; / K e y & g t ; & l t ; / a : K e y & g t ; & l t ; a : V a l u e   i : t y p e = " M e a s u r e G r i d N o d e V i e w S t a t e " & g t ; & l t ; C o l u m n & g t ; 1 4 & l t ; / C o l u m n & g t ; & l t ; L a y e d O u t & g t ; t r u e & l t ; / L a y e d O u t & g t ; & l t ; / a : V a l u e & g t ; & l t ; / a : K e y V a l u e O f D i a g r a m O b j e c t K e y a n y T y p e z b w N T n L X & g t ; & l t ; a : K e y V a l u e O f D i a g r a m O b j e c t K e y a n y T y p e z b w N T n L X & g t ; & l t ; a : K e y & g t ; & l t ; K e y & g t ; C o l u m n s \ C e r t R e v & l t ; / K e y & g t ; & l t ; / a : K e y & g t ; & l t ; a : V a l u e   i : t y p e = " M e a s u r e G r i d N o d e V i e w S t a t e " & g t ; & l t ; C o l u m n & g t ; 1 5 & l t ; / C o l u m n & g t ; & l t ; L a y e d O u t & g t ; t r u e & l t ; / L a y e d O u t & g t ; & l t ; / a : V a l u e & g t ; & l t ; / a : K e y V a l u e O f D i a g r a m O b j e c t K e y a n y T y p e z b w N T n L X & g t ; & l t ; a : K e y V a l u e O f D i a g r a m O b j e c t K e y a n y T y p e z b w N T n L X & g t ; & l t ; a : K e y & g t ; & l t ; K e y & g t ; C o l u m n s \ C e r t M o d & l t ; / K e y & g t ; & l t ; / a : K e y & g t ; & l t ; a : V a l u e   i : t y p e = " M e a s u r e G r i d N o d e V i e w S t a t e " & g t ; & l t ; C o l u m n & g t ; 1 6 & l t ; / C o l u m n & g t ; & l t ; L a y e d O u t & g t ; t r u e & l t ; / L a y e d O u t & g t ; & l t ; / a : V a l u e & g t ; & l t ; / a : K e y V a l u e O f D i a g r a m O b j e c t K e y a n y T y p e z b w N T n L X & g t ; & l t ; a : K e y V a l u e O f D i a g r a m O b j e c t K e y a n y T y p e z b w N T n L X & g t ; & l t ; a : K e y & g t ; & l t ; K e y & g t ; C o l u m n s \ W L & l t ; / K e y & g t ; & l t ; / a : K e y & g t ; & l t ; a : V a l u e   i : t y p e = " M e a s u r e G r i d N o d e V i e w S t a t e " & g t ; & l t ; C o l u m n & g t ; 1 7 & l t ; / C o l u m n & g t ; & l t ; L a y e d O u t & g t ; t r u e & l t ; / L a y e d O u t & g t ; & l t ; / a : V a l u e & g t ; & l t ; / a : K e y V a l u e O f D i a g r a m O b j e c t K e y a n y T y p e z b w N T n L X & g t ; & l t ; a : K e y V a l u e O f D i a g r a m O b j e c t K e y a n y T y p e z b w N T n L X & g t ; & l t ; a : K e y & g t ; & l t ; K e y & g t ; C o l u m n s \ S S U R O & l t ; / K e y & g t ; & l t ; / a : K e y & g t ; & l t ; a : V a l u e   i : t y p e = " M e a s u r e G r i d N o d e V i e w S t a t e " & g t ; & l t ; C o l u m n & g t ; 1 8 & l t ; / C o l u m n & g t ; & l t ; L a y e d O u t & g t ; t r u e & l t ; / L a y e d O u t & g t ; & l t ; / a : V a l u e & g t ; & l t ; / a : K e y V a l u e O f D i a g r a m O b j e c t K e y a n y T y p e z b w N T n L X & g t ; & l t ; a : K e y V a l u e O f D i a g r a m O b j e c t K e y a n y T y p e z b w N T n L X & g t ; & l t ; a : K e y & g t ; & l t ; K e y & g t ; C o l u m n s \ C s F w d & l t ; / K e y & g t ; & l t ; / a : K e y & g t ; & l t ; a : V a l u e   i : t y p e = " M e a s u r e G r i d N o d e V i e w S t a t e " & g t ; & l t ; C o l u m n & g t ; 1 9 & l t ; / C o l u m n & g t ; & l t ; L a y e d O u t & g t ; t r u e & l t ; / L a y e d O u t & g t ; & l t ; / a : V a l u e & g t ; & l t ; / a : K e y V a l u e O f D i a g r a m O b j e c t K e y a n y T y p e z b w N T n L X & g t ; & l t ; a : K e y V a l u e O f D i a g r a m O b j e c t K e y a n y T y p e z b w N T n L X & g t ; & l t ; a : K e y & g t ; & l t ; K e y & g t ; C o l u m n s \ O t h r E n f & l t ; / K e y & g t ; & l t ; / a : K e y & g t ; & l t ; a : V a l u e   i : t y p e = " M e a s u r e G r i d N o d e V i e w S t a t e " & g t ; & l t ; C o l u m n & g t ; 2 0 & l t ; / C o l u m n & g t ; & l t ; L a y e d O u t & g t ; t r u e & l t ; / L a y e d O u t & g t ; & l t ; / a : V a l u e & g t ; & l t ; / a : K e y V a l u e O f D i a g r a m O b j e c t K e y a n y T y p e z b w N T n L X & g t ; & l t ; a : K e y V a l u e O f D i a g r a m O b j e c t K e y a n y T y p e z b w N T n L X & g t ; & l t ; a : K e y & g t ; & l t ; K e y & g t ; C o l u m n s \ # F i n e s & l t ; / K e y & g t ; & l t ; / a : K e y & g t ; & l t ; a : V a l u e   i : t y p e = " M e a s u r e G r i d N o d e V i e w S t a t e " & g t ; & l t ; C o l u m n & g t ; 2 1 & l t ; / C o l u m n & g t ; & l t ; L a y e d O u t & g t ; t r u e & l t ; / L a y e d O u t & g t ; & l t ; / a : V a l u e & g t ; & l t ; / a : K e y V a l u e O f D i a g r a m O b j e c t K e y a n y T y p e z b w N T n L X & g t ; & l t ; a : K e y V a l u e O f D i a g r a m O b j e c t K e y a n y T y p e z b w N T n L X & g t ; & l t ; a : K e y & g t ; & l t ; K e y & g t ; C o l u m n s \ R p t P e r S t a r t & l t ; / K e y & g t ; & l t ; / a : K e y & g t ; & l t ; a : V a l u e   i : t y p e = " M e a s u r e G r i d N o d e V i e w S t a t e " & g t ; & l t ; C o l u m n & g t ; 2 2 & l t ; / C o l u m n & g t ; & l t ; L a y e d O u t & g t ; t r u e & l t ; / L a y e d O u t & g t ; & l t ; / a : V a l u e & g t ; & l t ; / a : K e y V a l u e O f D i a g r a m O b j e c t K e y a n y T y p e z b w N T n L X & g t ; & l t ; a : K e y V a l u e O f D i a g r a m O b j e c t K e y a n y T y p e z b w N T n L X & g t ; & l t ; a : K e y & g t ; & l t ; K e y & g t ; C o l u m n s \ R p t P e r E n d & l t ; / K e y & g t ; & l t ; / a : K e y & g t ; & l t ; a : V a l u e   i : t y p e = " M e a s u r e G r i d N o d e V i e w S t a t e " & g t ; & l t ; C o l u m n & g t ; 2 3 & l t ; / C o l u m n & g t ; & l t ; L a y e d O u t & g t ; t r u e & l t ; / L a y e d O u t & g t ; & l t ; / a : V a l u e & g t ; & l t ; / a : K e y V a l u e O f D i a g r a m O b j e c t K e y a n y T y p e z b w N T n L X & g t ; & l t ; a : K e y V a l u e O f D i a g r a m O b j e c t K e y a n y T y p e z b w N T n L X & g t ; & l t ; a : K e y & g t ; & l t ; K e y & g t ; C o l u m n s \ I n s p : A c c o m p - P r o j & l t ; / K e y & g t ; & l t ; / a : K e y & g t ; & l t ; a : V a l u e   i : t y p e = " M e a s u r e G r i d N o d e V i e w S t a t e " & g t ; & l t ; C o l u m n & g t ; 2 4 & l t ; / C o l u m n & g t ; & l t ; L a y e d O u t & g t ; t r u e & l t ; / L a y e d O u t & g t ; & l t ; / a : V a l u e & g t ; & l t ; / a : K e y V a l u e O f D i a g r a m O b j e c t K e y a n y T y p e z b w N T n L X & g t ; & l t ; a : K e y V a l u e O f D i a g r a m O b j e c t K e y a n y T y p e z b w N T n L X & g t ; & l t ; a : K e y & g t ; & l t ; K e y & g t ; L i n k s \ & a m p ; l t ; C o l u m n s \ S u m   o f   P r o j I n s p & a m p ; g t ; - & a m p ; l t ; M e a s u r e s \ P r o j I n s p & a m p ; g t ; & l t ; / K e y & g t ; & l t ; / a : K e y & g t ; & l t ; a : V a l u e   i : t y p e = " M e a s u r e G r i d V i e w S t a t e I D i a g r a m L i n k " / & g t ; & l t ; / a : K e y V a l u e O f D i a g r a m O b j e c t K e y a n y T y p e z b w N T n L X & g t ; & l t ; a : K e y V a l u e O f D i a g r a m O b j e c t K e y a n y T y p e z b w N T n L X & g t ; & l t ; a : K e y & g t ; & l t ; K e y & g t ; L i n k s \ & a m p ; l t ; C o l u m n s \ S u m   o f   P r o j I n s p & a m p ; g t ; - & a m p ; l t ; M e a s u r e s \ P r o j I n s p & a m p ; g t ; \ C O L U M N & l t ; / K e y & g t ; & l t ; / a : K e y & g t ; & l t ; a : V a l u e   i : t y p e = " M e a s u r e G r i d V i e w S t a t e I D i a g r a m L i n k E n d p o i n t " / & g t ; & l t ; / a : K e y V a l u e O f D i a g r a m O b j e c t K e y a n y T y p e z b w N T n L X & g t ; & l t ; a : K e y V a l u e O f D i a g r a m O b j e c t K e y a n y T y p e z b w N T n L X & g t ; & l t ; a : K e y & g t ; & l t ; K e y & g t ; L i n k s \ & a m p ; l t ; C o l u m n s \ S u m   o f   P r o j I n s p & a m p ; g t ; - & a m p ; l t ; M e a s u r e s \ P r o j I n s p & a m p ; g t ; \ M E A S U R E & l t ; / K e y & g t ; & l t ; / a : K e y & g t ; & l t ; a : V a l u e   i : t y p e = " M e a s u r e G r i d V i e w S t a t e I D i a g r a m L i n k E n d p o i n t " / & g t ; & l t ; / a : K e y V a l u e O f D i a g r a m O b j e c t K e y a n y T y p e z b w N T n L X & g t ; & l t ; a : K e y V a l u e O f D i a g r a m O b j e c t K e y a n y T y p e z b w N T n L X & g t ; & l t ; a : K e y & g t ; & l t ; K e y & g t ; L i n k s \ & a m p ; l t ; C o l u m n s \ S u m   o f   T o t A c t i o n s & a m p ; g t ; - & a m p ; l t ; M e a s u r e s \ T o t A c t i o n s & a m p ; g t ; & l t ; / K e y & g t ; & l t ; / a : K e y & g t ; & l t ; a : V a l u e   i : t y p e = " M e a s u r e G r i d V i e w S t a t e I D i a g r a m L i n k " / & g t ; & l t ; / a : K e y V a l u e O f D i a g r a m O b j e c t K e y a n y T y p e z b w N T n L X & g t ; & l t ; a : K e y V a l u e O f D i a g r a m O b j e c t K e y a n y T y p e z b w N T n L X & g t ; & l t ; a : K e y & g t ; & l t ; K e y & g t ; L i n k s \ & a m p ; l t ; C o l u m n s \ S u m   o f   T o t A c t i o n s & a m p ; g t ; - & a m p ; l t ; M e a s u r e s \ T o t A c t i o n s & a m p ; g t ; \ C O L U M N & l t ; / K e y & g t ; & l t ; / a : K e y & g t ; & l t ; a : V a l u e   i : t y p e = " M e a s u r e G r i d V i e w S t a t e I D i a g r a m L i n k E n d p o i n t " / & g t ; & l t ; / a : K e y V a l u e O f D i a g r a m O b j e c t K e y a n y T y p e z b w N T n L X & g t ; & l t ; a : K e y V a l u e O f D i a g r a m O b j e c t K e y a n y T y p e z b w N T n L X & g t ; & l t ; a : K e y & g t ; & l t ; K e y & g t ; L i n k s \ & a m p ; l t ; C o l u m n s \ S u m   o f   T o t A c t i o n s & a m p ; g t ; - & a m p ; l t ; M e a s u r e s \ T o t A c t i o n s & a m p ; g t ; \ M E A S U R E & l t ; / K e y & g t ; & l t ; / a : K e y & g t ; & l t ; a : V a l u e   i : t y p e = " M e a s u r e G r i d V i e w S t a t e I D i a g r a m L i n k E n d p o i n t " / & g t ; & l t ; / a : K e y V a l u e O f D i a g r a m O b j e c t K e y a n y T y p e z b w N T n L X & g t ; & l t ; a : K e y V a l u e O f D i a g r a m O b j e c t K e y a n y T y p e z b w N T n L X & g t ; & l t ; a : K e y & g t ; & l t ; K e y & g t ; L i n k s \ & a m p ; l t ; C o l u m n s \ S u m   o f   C C & a m p ; g t ; - & a m p ; l t ; M e a s u r e s \ C C & a m p ; g t ; & l t ; / K e y & g t ; & l t ; / a : K e y & g t ; & l t ; a : V a l u e   i : t y p e = " M e a s u r e G r i d V i e w S t a t e I D i a g r a m L i n k " / & g t ; & l t ; / a : K e y V a l u e O f D i a g r a m O b j e c t K e y a n y T y p e z b w N T n L X & g t ; & l t ; a : K e y V a l u e O f D i a g r a m O b j e c t K e y a n y T y p e z b w N T n L X & g t ; & l t ; a : K e y & g t ; & l t ; K e y & g t ; L i n k s \ & a m p ; l t ; C o l u m n s \ S u m   o f   C C & a m p ; g t ; - & a m p ; l t ; M e a s u r e s \ C C & a m p ; g t ; \ C O L U M N & l t ; / K e y & g t ; & l t ; / a : K e y & g t ; & l t ; a : V a l u e   i : t y p e = " M e a s u r e G r i d V i e w S t a t e I D i a g r a m L i n k E n d p o i n t " / & g t ; & l t ; / a : K e y V a l u e O f D i a g r a m O b j e c t K e y a n y T y p e z b w N T n L X & g t ; & l t ; a : K e y V a l u e O f D i a g r a m O b j e c t K e y a n y T y p e z b w N T n L X & g t ; & l t ; a : K e y & g t ; & l t ; K e y & g t ; L i n k s \ & a m p ; l t ; C o l u m n s \ S u m   o f   C C & a m p ; g t ; - & a m p ; l t ; M e a s u r e s \ C C & a m p ; g t ; \ M E A S U R E & l t ; / K e y & g t ; & l t ; / a : K e y & g t ; & l t ; a : V a l u e   i : t y p e = " M e a s u r e G r i d V i e w S t a t e I D i a g r a m L i n k E n d p o i n t " / & g t ; & l t ; / a : K e y V a l u e O f D i a g r a m O b j e c t K e y a n y T y p e z b w N T n L X & g t ; & l t ; / V i e w S t a t e s & g t ; & l t ; / D i a g r a m M a n a g e r . S e r i a l i z a b l e D i a g r a m & 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E x p 5 7 0 0 M a i n & a m p ; g t ; & l t ; / K e y & g t ; & l t ; / D i a g r a m O b j e c t K e y & g t ; & l t ; D i a g r a m O b j e c t K e y & g t ; & l t ; K e y & g t ; T a b l e s \ E x p 5 7 0 0 M a i n & l t ; / K e y & g t ; & l t ; / D i a g r a m O b j e c t K e y & g t ; & l t ; D i a g r a m O b j e c t K e y & g t ; & l t ; K e y & g t ; T a b l e s \ E x p 5 7 0 0 M a i n \ C o l u m n s \ R p t & l t ; / K e y & g t ; & l t ; / D i a g r a m O b j e c t K e y & g t ; & l t ; D i a g r a m O b j e c t K e y & g t ; & l t ; K e y & g t ; T a b l e s \ E x p 5 7 0 0 M a i n \ C o l u m n s \ R e c i p i e n t & l t ; / K e y & g t ; & l t ; / D i a g r a m O b j e c t K e y & g t ; & l t ; D i a g r a m O b j e c t K e y & g t ; & l t ; K e y & g t ; T a b l e s \ E x p 5 7 0 0 M a i n \ C o l u m n s \ I n s p T y p e & l t ; / K e y & g t ; & l t ; / D i a g r a m O b j e c t K e y & g t ; & l t ; D i a g r a m O b j e c t K e y & g t ; & l t ; K e y & g t ; T a b l e s \ E x p 5 7 0 0 M a i n \ C o l u m n s \ P r o j I n s p & l t ; / K e y & g t ; & l t ; / D i a g r a m O b j e c t K e y & g t ; & l t ; D i a g r a m O b j e c t K e y & g t ; & l t ; K e y & g t ; T a b l e s \ E x p 5 7 0 0 M a i n \ C o l u m n s \ P r o j S a m p & l t ; / K e y & g t ; & l t ; / D i a g r a m O b j e c t K e y & g t ; & l t ; D i a g r a m O b j e c t K e y & g t ; & l t ; K e y & g t ; T a b l e s \ E x p 5 7 0 0 M a i n \ C o l u m n s \ T o t S a m p & l t ; / K e y & g t ; & l t ; / D i a g r a m O b j e c t K e y & g t ; & l t ; D i a g r a m O b j e c t K e y & g t ; & l t ; K e y & g t ; T a b l e s \ E x p 5 7 0 0 M a i n \ C o l u m n s \ S a m p P h y & l t ; / K e y & g t ; & l t ; / D i a g r a m O b j e c t K e y & g t ; & l t ; D i a g r a m O b j e c t K e y & g t ; & l t ; K e y & g t ; T a b l e s \ E x p 5 7 0 0 M a i n \ C o l u m n s \ S a m p D o c & l t ; / K e y & g t ; & l t ; / D i a g r a m O b j e c t K e y & g t ; & l t ; D i a g r a m O b j e c t K e y & g t ; & l t ; K e y & g t ; T a b l e s \ E x p 5 7 0 0 M a i n \ C o l u m n s \ T o t I n s p & l t ; / K e y & g t ; & l t ; / D i a g r a m O b j e c t K e y & g t ; & l t ; D i a g r a m O b j e c t K e y & g t ; & l t ; K e y & g t ; T a b l e s \ E x p 5 7 0 0 M a i n \ C o l u m n s \ F e d F a c & l t ; / K e y & g t ; & l t ; / D i a g r a m O b j e c t K e y & g t ; & l t ; D i a g r a m O b j e c t K e y & g t ; & l t ; K e y & g t ; T a b l e s \ E x p 5 7 0 0 M a i n \ C o l u m n s \ T o t A c t i o n s & l t ; / K e y & g t ; & l t ; / D i a g r a m O b j e c t K e y & g t ; & l t ; D i a g r a m O b j e c t K e y & g t ; & l t ; K e y & g t ; T a b l e s \ E x p 5 7 0 0 M a i n \ C o l u m n s \ C C & l t ; / K e y & g t ; & l t ; / D i a g r a m O b j e c t K e y & g t ; & l t ; D i a g r a m O b j e c t K e y & g t ; & l t ; K e y & g t ; T a b l e s \ E x p 5 7 0 0 M a i n \ C o l u m n s \ C R I M & l t ; / K e y & g t ; & l t ; / D i a g r a m O b j e c t K e y & g t ; & l t ; D i a g r a m O b j e c t K e y & g t ; & l t ; K e y & g t ; T a b l e s \ E x p 5 7 0 0 M a i n \ C o l u m n s \ A d m i n & l t ; / K e y & g t ; & l t ; / D i a g r a m O b j e c t K e y & g t ; & l t ; D i a g r a m O b j e c t K e y & g t ; & l t ; K e y & g t ; T a b l e s \ E x p 5 7 0 0 M a i n \ C o l u m n s \ C e r t S u s p & l t ; / K e y & g t ; & l t ; / D i a g r a m O b j e c t K e y & g t ; & l t ; D i a g r a m O b j e c t K e y & g t ; & l t ; K e y & g t ; T a b l e s \ E x p 5 7 0 0 M a i n \ C o l u m n s \ C e r t R e v & l t ; / K e y & g t ; & l t ; / D i a g r a m O b j e c t K e y & g t ; & l t ; D i a g r a m O b j e c t K e y & g t ; & l t ; K e y & g t ; T a b l e s \ E x p 5 7 0 0 M a i n \ C o l u m n s \ C e r t M o d & l t ; / K e y & g t ; & l t ; / D i a g r a m O b j e c t K e y & g t ; & l t ; D i a g r a m O b j e c t K e y & g t ; & l t ; K e y & g t ; T a b l e s \ E x p 5 7 0 0 M a i n \ C o l u m n s \ W L & l t ; / K e y & g t ; & l t ; / D i a g r a m O b j e c t K e y & g t ; & l t ; D i a g r a m O b j e c t K e y & g t ; & l t ; K e y & g t ; T a b l e s \ E x p 5 7 0 0 M a i n \ C o l u m n s \ S S U R O & l t ; / K e y & g t ; & l t ; / D i a g r a m O b j e c t K e y & g t ; & l t ; D i a g r a m O b j e c t K e y & g t ; & l t ; K e y & g t ; T a b l e s \ E x p 5 7 0 0 M a i n \ C o l u m n s \ C s F w d & l t ; / K e y & g t ; & l t ; / D i a g r a m O b j e c t K e y & g t ; & l t ; D i a g r a m O b j e c t K e y & g t ; & l t ; K e y & g t ; T a b l e s \ E x p 5 7 0 0 M a i n \ C o l u m n s \ O t h r E n f & l t ; / K e y & g t ; & l t ; / D i a g r a m O b j e c t K e y & g t ; & l t ; D i a g r a m O b j e c t K e y & g t ; & l t ; K e y & g t ; T a b l e s \ E x p 5 7 0 0 M a i n \ C o l u m n s \ # F i n e s & l t ; / K e y & g t ; & l t ; / D i a g r a m O b j e c t K e y & g t ; & l t ; D i a g r a m O b j e c t K e y & g t ; & l t ; K e y & g t ; T a b l e s \ E x p 5 7 0 0 M a i n \ C o l u m n s \ R p t P e r S t a r t & l t ; / K e y & g t ; & l t ; / D i a g r a m O b j e c t K e y & g t ; & l t ; D i a g r a m O b j e c t K e y & g t ; & l t ; K e y & g t ; T a b l e s \ E x p 5 7 0 0 M a i n \ C o l u m n s \ R p t P e r E n d & l t ; / K e y & g t ; & l t ; / D i a g r a m O b j e c t K e y & g t ; & l t ; D i a g r a m O b j e c t K e y & g t ; & l t ; K e y & g t ; T a b l e s \ E x p 5 7 0 0 M a i n \ C o l u m n s \ I n s p : A c c o m p - P r o j & l t ; / K e y & g t ; & l t ; / D i a g r a m O b j e c t K e y & g t ; & l t ; D i a g r a m O b j e c t K e y & g t ; & l t ; K e y & g t ; T a b l e s \ A & l t ; / K e y & g t ; & l t ; / D i a g r a m O b j e c t K e y & g t ; & l t ; D i a g r a m O b j e c t K e y & g t ; & l t ; K e y & g t ; D y n a m i c   T a g s \ T a b l e s \ & a m p ; l t ; T a b l e s \ A & a m p ; g t ; & l t ; / K e y & g t ; & l t ; / D i a g r a m O b j e c t K e y & g t ; & l t ; D i a g r a m O b j e c t K e y & g t ; & l t ; K e y & g t ; T a b l e s \ A \ C o l u m n s \ E n t i t y & l t ; / K e y & g t ; & l t ; / D i a g r a m O b j e c t K e y & g t ; & l t ; D i a g r a m O b j e c t K e y & g t ; & l t ; K e y & g t ; R e l a t i o n s h i p s \ & a m p ; l t ; T a b l e s \ E x p 5 7 0 0 M a i n \ C o l u m n s \ R e c i p i e n t & a m p ; g t ; - & a m p ; l t ; T a b l e s \ A \ C o l u m n s \ E n t i t y & a m p ; g t ; & l t ; / K e y & g t ; & l t ; / D i a g r a m O b j e c t K e y & g t ; & l t ; D i a g r a m O b j e c t K e y & g t ; & l t ; K e y & g t ; R e l a t i o n s h i p s \ & a m p ; l t ; T a b l e s \ E x p 5 7 0 0 M a i n \ C o l u m n s \ R e c i p i e n t & a m p ; g t ; - & a m p ; l t ; T a b l e s \ A \ C o l u m n s \ E n t i t y & a m p ; g t ; \ F K & l t ; / K e y & g t ; & l t ; / D i a g r a m O b j e c t K e y & g t ; & l t ; D i a g r a m O b j e c t K e y & g t ; & l t ; K e y & g t ; R e l a t i o n s h i p s \ & a m p ; l t ; T a b l e s \ E x p 5 7 0 0 M a i n \ C o l u m n s \ R e c i p i e n t & a m p ; g t ; - & a m p ; l t ; T a b l e s \ A \ C o l u m n s \ E n t i t y & a m p ; g t ; \ P K & l t ; / K e y & g t ; & l t ; / D i a g r a m O b j e c t K e y & g t ; & l t ; D i a g r a m O b j e c t K e y & g t ; & l t ; K e y & g t ; T a b l e s \ A \ C o l u m n s \ M F Y & l t ; / K e y & g t ; & l t ; / D i a g r a m O b j e c t K e y & g t ; & l t ; D i a g r a m O b j e c t K e y & g t ; & l t ; K e y & g t ; T a b l e s \ A \ C o l u m n s \ R P S t a r t & l t ; / K e y & g t ; & l t ; / D i a g r a m O b j e c t K e y & g t ; & l t ; D i a g r a m O b j e c t K e y & g t ; & l t ; K e y & g t ; T a b l e s \ A \ C o l u m n s \ R P E n d & l t ; / K e y & g t ; & l t ; / D i a g r a m O b j e c t K e y & g t ; & l t ; D i a g r a m O b j e c t K e y & g t ; & l t ; K e y & g t ; T a b l e s \ A \ C o l u m n s \ E P M 1 A 1 & l t ; / K e y & g t ; & l t ; / D i a g r a m O b j e c t K e y & g t ; & l t ; D i a g r a m O b j e c t K e y & g t ; & l t ; K e y & g t ; T a b l e s \ A \ C o l u m n s \ E P M 1 A 2 & l t ; / K e y & g t ; & l t ; / D i a g r a m O b j e c t K e y & g t ; & l t ; D i a g r a m O b j e c t K e y & g t ; & l t ; K e y & g t ; T a b l e s \ A \ C o l u m n s \ E P M 1 A 3 & l t ; / K e y & g t ; & l t ; / D i a g r a m O b j e c t K e y & g t ; & l t ; D i a g r a m O b j e c t K e y & g t ; & l t ; K e y & g t ; T a b l e s \ A \ C o l u m n s \ E P M 1 B 1 & l t ; / K e y & g t ; & l t ; / D i a g r a m O b j e c t K e y & g t ; & l t ; D i a g r a m O b j e c t K e y & g t ; & l t ; K e y & g t ; T a b l e s \ A \ C o l u m n s \ E P M 1 B 2 & l t ; / K e y & g t ; & l t ; / D i a g r a m O b j e c t K e y & g t ; & l t ; D i a g r a m O b j e c t K e y & g t ; & l t ; K e y & g t ; T a b l e s \ A \ C o l u m n s \ E P M 1 B 3 & l t ; / K e y & g t ; & l t ; / D i a g r a m O b j e c t K e y & g t ; & l t ; D i a g r a m O b j e c t K e y & g t ; & l t ; K e y & g t ; T a b l e s \ A \ C o l u m n s \ E P M 2 A 1 & l t ; / K e y & g t ; & l t ; / D i a g r a m O b j e c t K e y & g t ; & l t ; D i a g r a m O b j e c t K e y & g t ; & l t ; K e y & g t ; T a b l e s \ A \ C o l u m n s \ E P M 2 A 2 & l t ; / K e y & g t ; & l t ; / D i a g r a m O b j e c t K e y & g t ; & l t ; D i a g r a m O b j e c t K e y & g t ; & l t ; K e y & g t ; T a b l e s \ A \ C o l u m n s \ E P M 3 A 1 & l t ; / K e y & g t ; & l t ; / D i a g r a m O b j e c t K e y & g t ; & l t ; D i a g r a m O b j e c t K e y & g t ; & l t ; K e y & g t ; T a b l e s \ A \ C o l u m n s \ E P M 3 A 2 & l t ; / K e y & g t ; & l t ; / D i a g r a m O b j e c t K e y & g t ; & l t ; D i a g r a m O b j e c t K e y & g t ; & l t ; K e y & g t ; T a b l e s \ A \ C o l u m n s \ E P M 3 A 3 & l t ; / K e y & g t ; & l t ; / D i a g r a m O b j e c t K e y & g t ; & l t ; D i a g r a m O b j e c t K e y & g t ; & l t ; K e y & g t ; T a b l e s \ A \ C o l u m n s \ E P M 3 B 1 & l t ; / K e y & g t ; & l t ; / D i a g r a m O b j e c t K e y & g t ; & l t ; D i a g r a m O b j e c t K e y & g t ; & l t ; K e y & g t ; T a b l e s \ A \ C o l u m n s \ E P M 3 B 2 & l t ; / K e y & g t ; & l t ; / D i a g r a m O b j e c t K e y & g t ; & l t ; D i a g r a m O b j e c t K e y & g t ; & l t ; K e y & g t ; T a b l e s \ A \ C o l u m n s \ E P M 3 B 3 & l t ; / K e y & g t ; & l t ; / D i a g r a m O b j e c t K e y & g t ; & l t ; D i a g r a m O b j e c t K e y & g t ; & l t ; K e y & g t ; T a b l e s \ A \ C o l u m n s \ E P M 3 C 1 & l t ; / K e y & g t ; & l t ; / D i a g r a m O b j e c t K e y & g t ; & l t ; D i a g r a m O b j e c t K e y & g t ; & l t ; K e y & g t ; T a b l e s \ A \ C o l u m n s \ E P M 3 C 2 & l t ; / K e y & g t ; & l t ; / D i a g r a m O b j e c t K e y & g t ; & l t ; D i a g r a m O b j e c t K e y & g t ; & l t ; K e y & g t ; T a b l e s \ A \ C o l u m n s \ E P M 3 C 3 & l t ; / K e y & g t ; & l t ; / D i a g r a m O b j e c t K e y & g t ; & l t ; D i a g r a m O b j e c t K e y & g t ; & l t ; K e y & g t ; T a b l e s \ A \ C o l u m n s \ E P M 4 A 1 & l t ; / K e y & g t ; & l t ; / D i a g r a m O b j e c t K e y & g t ; & l t ; D i a g r a m O b j e c t K e y & g t ; & l t ; K e y & g t ; T a b l e s \ A \ C o l u m n s \ E P M 4 A 2 & l t ; / K e y & g t ; & l t ; / D i a g r a m O b j e c t K e y & g t ; & l t ; D i a g r a m O b j e c t K e y & g t ; & l t ; K e y & g t ; T a b l e s \ A \ C o l u m n s \ E P M 4 A 3 & l t ; / K e y & g t ; & l t ; / D i a g r a m O b j e c t K e y & g t ; & l t ; / A l l K e y s & g t ; & l t ; S e l e c t e d K e y s & g t ; & l t ; D i a g r a m O b j e c t K e y & g t ; & l t ; K e y & g t ; T a b l e s \ E x p 5 7 0 0 M a i n & 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5 & 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 T a g s \ T a b l e s \ & a m p ; l t ; T a b l e s \ E x p 5 7 0 0 M a i n & a m p ; g t ; & l t ; / K e y & g t ; & l t ; / a : K e y & g t ; & l t ; a : V a l u e   i : t y p e = " D i a g r a m D i s p l a y T a g V i e w S t a t e " & g t ; & l t ; I s N o t F i l t e r e d O u t & g t ; t r u e & l t ; / I s N o t F i l t e r e d O u t & g t ; & l t ; / a : V a l u e & g t ; & l t ; / a : K e y V a l u e O f D i a g r a m O b j e c t K e y a n y T y p e z b w N T n L X & g t ; & l t ; a : K e y V a l u e O f D i a g r a m O b j e c t K e y a n y T y p e z b w N T n L X & g t ; & l t ; a : K e y & g t ; & l t ; K e y & g t ; T a b l e s \ A \ C o l u m n s \ E n t i t y & l t ; / K e y & g t ; & l t ; / a : K e y & g t ; & l t ; a : V a l u e   i : t y p e = " D i a g r a m D i s p l a y N o d e V i e w S t a t e " & g t ; & l t ; H e i g h t & g t ; 1 5 0 & l t ; / H e i g h t & g t ; & l t ; I s E x p a n d e d & g t ; t r u e & l t ; / I s E x p a n d e d & g t ; & l t ; W i d t h & g t ; 2 0 0 & l t ; / W i d t h & g t ; & l t ; / a : V a l u e & g t ; & l t ; / a : K e y V a l u e O f D i a g r a m O b j e c t K e y a n y T y p e z b w N T n L X & g t ; & l t ; a : K e y V a l u e O f D i a g r a m O b j e c t K e y a n y T y p e z b w N T n L X & g t ; & l t ; a : K e y & g t ; & l t ; K e y & g t ; T a b l e s \ E x p 5 7 0 0 M a i n & l t ; / K e y & g t ; & l t ; / a : K e y & g t ; & l t ; a : V a l u e   i : t y p e = " D i a g r a m D i s p l a y N o d e V i e w S t a t e " & g t ; & l t ; H e i g h t & g t ; 1 5 0 & l t ; / H e i g h t & g t ; & l t ; I s E x p a n d e d & g t ; t r u e & l t ; / I s E x p a n d e d & g t ; & l t ; L a y e d O u t & g t ; t r u e & l t ; / L a y e d O u t & g t ; & l t ; W i d t h & g t ; 2 0 0 & l t ; / W i d t h & g t ; & l t ; / a : V a l u e & g t ; & l t ; / a : K e y V a l u e O f D i a g r a m O b j e c t K e y a n y T y p e z b w N T n L X & g t ; & l t ; a : K e y V a l u e O f D i a g r a m O b j e c t K e y a n y T y p e z b w N T n L X & g t ; & l t ; a : K e y & g t ; & l t ; K e y & g t ; T a b l e s \ E x p 5 7 0 0 M a i n \ C o l u m n s \ R p t & l t ; / K e y & g t ; & l t ; / a : K e y & g t ; & l t ; a : V a l u e   i : t y p e = " D i a g r a m D i s p l a y N o d e V i e w S t a t e " & g t ; & l t ; H e i g h t & g t ; 1 5 0 & l t ; / H e i g h t & g t ; & l t ; I s E x p a n d e d & g t ; t r u e & l t ; / I s E x p a n d e d & g t ; & l t ; W i d t h & g t ; 2 0 0 & l t ; / W i d t h & g t ; & l t ; / a : V a l u e & g t ; & l t ; / a : K e y V a l u e O f D i a g r a m O b j e c t K e y a n y T y p e z b w N T n L X & g t ; & l t ; a : K e y V a l u e O f D i a g r a m O b j e c t K e y a n y T y p e z b w N T n L X & g t ; & l t ; a : K e y & g t ; & l t ; K e y & g t ; T a b l e s \ E x p 5 7 0 0 M a i n \ C o l u m n s \ R e c i p i e n t & l t ; / K e y & g t ; & l t ; / a : K e y & g t ; & l t ; a : V a l u e   i : t y p e = " D i a g r a m D i s p l a y N o d e V i e w S t a t e " & g t ; & l t ; H e i g h t & g t ; 1 5 0 & l t ; / H e i g h t & g t ; & l t ; I s E x p a n d e d & g t ; t r u e & l t ; / I s E x p a n d e d & g t ; & l t ; W i d t h & g t ; 2 0 0 & l t ; / W i d t h & g t ; & l t ; / a : V a l u e & g t ; & l t ; / a : K e y V a l u e O f D i a g r a m O b j e c t K e y a n y T y p e z b w N T n L X & g t ; & l t ; a : K e y V a l u e O f D i a g r a m O b j e c t K e y a n y T y p e z b w N T n L X & g t ; & l t ; a : K e y & g t ; & l t ; K e y & g t ; T a b l e s \ E x p 5 7 0 0 M a i n \ C o l u m n s \ I n s p T y p e & l t ; / K e y & g t ; & l t ; / a : K e y & g t ; & l t ; a : V a l u e   i : t y p e = " D i a g r a m D i s p l a y N o d e V i e w S t a t e " & g t ; & l t ; H e i g h t & g t ; 1 5 0 & l t ; / H e i g h t & g t ; & l t ; I s E x p a n d e d & g t ; t r u e & l t ; / I s E x p a n d e d & g t ; & l t ; W i d t h & g t ; 2 0 0 & l t ; / W i d t h & g t ; & l t ; / a : V a l u e & g t ; & l t ; / a : K e y V a l u e O f D i a g r a m O b j e c t K e y a n y T y p e z b w N T n L X & g t ; & l t ; a : K e y V a l u e O f D i a g r a m O b j e c t K e y a n y T y p e z b w N T n L X & g t ; & l t ; a : K e y & g t ; & l t ; K e y & g t ; T a b l e s \ E x p 5 7 0 0 M a i n \ C o l u m n s \ P r o j I n s p & l t ; / K e y & g t ; & l t ; / a : K e y & g t ; & l t ; a : V a l u e   i : t y p e = " D i a g r a m D i s p l a y N o d e V i e w S t a t e " & g t ; & l t ; H e i g h t & g t ; 1 5 0 & l t ; / H e i g h t & g t ; & l t ; I s E x p a n d e d & g t ; t r u e & l t ; / I s E x p a n d e d & g t ; & l t ; W i d t h & g t ; 2 0 0 & l t ; / W i d t h & g t ; & l t ; / a : V a l u e & g t ; & l t ; / a : K e y V a l u e O f D i a g r a m O b j e c t K e y a n y T y p e z b w N T n L X & g t ; & l t ; a : K e y V a l u e O f D i a g r a m O b j e c t K e y a n y T y p e z b w N T n L X & g t ; & l t ; a : K e y & g t ; & l t ; K e y & g t ; T a b l e s \ E x p 5 7 0 0 M a i n \ C o l u m n s \ P r o j S a m p & l t ; / K e y & g t ; & l t ; / a : K e y & g t ; & l t ; a : V a l u e   i : t y p e = " D i a g r a m D i s p l a y N o d e V i e w S t a t e " & g t ; & l t ; H e i g h t & g t ; 1 5 0 & l t ; / H e i g h t & g t ; & l t ; I s E x p a n d e d & g t ; t r u e & l t ; / I s E x p a n d e d & g t ; & l t ; W i d t h & g t ; 2 0 0 & l t ; / W i d t h & g t ; & l t ; / a : V a l u e & g t ; & l t ; / a : K e y V a l u e O f D i a g r a m O b j e c t K e y a n y T y p e z b w N T n L X & g t ; & l t ; a : K e y V a l u e O f D i a g r a m O b j e c t K e y a n y T y p e z b w N T n L X & g t ; & l t ; a : K e y & g t ; & l t ; K e y & g t ; T a b l e s \ E x p 5 7 0 0 M a i n \ C o l u m n s \ T o t S a m p & l t ; / K e y & g t ; & l t ; / a : K e y & g t ; & l t ; a : V a l u e   i : t y p e = " D i a g r a m D i s p l a y N o d e V i e w S t a t e " & g t ; & l t ; H e i g h t & g t ; 1 5 0 & l t ; / H e i g h t & g t ; & l t ; I s E x p a n d e d & g t ; t r u e & l t ; / I s E x p a n d e d & g t ; & l t ; W i d t h & g t ; 2 0 0 & l t ; / W i d t h & g t ; & l t ; / a : V a l u e & g t ; & l t ; / a : K e y V a l u e O f D i a g r a m O b j e c t K e y a n y T y p e z b w N T n L X & g t ; & l t ; a : K e y V a l u e O f D i a g r a m O b j e c t K e y a n y T y p e z b w N T n L X & g t ; & l t ; a : K e y & g t ; & l t ; K e y & g t ; T a b l e s \ E x p 5 7 0 0 M a i n \ C o l u m n s \ S a m p P h y & l t ; / K e y & g t ; & l t ; / a : K e y & g t ; & l t ; a : V a l u e   i : t y p e = " D i a g r a m D i s p l a y N o d e V i e w S t a t e " & g t ; & l t ; H e i g h t & g t ; 1 5 0 & l t ; / H e i g h t & g t ; & l t ; I s E x p a n d e d & g t ; t r u e & l t ; / I s E x p a n d e d & g t ; & l t ; W i d t h & g t ; 2 0 0 & l t ; / W i d t h & g t ; & l t ; / a : V a l u e & g t ; & l t ; / a : K e y V a l u e O f D i a g r a m O b j e c t K e y a n y T y p e z b w N T n L X & g t ; & l t ; a : K e y V a l u e O f D i a g r a m O b j e c t K e y a n y T y p e z b w N T n L X & g t ; & l t ; a : K e y & g t ; & l t ; K e y & g t ; T a b l e s \ E x p 5 7 0 0 M a i n \ C o l u m n s \ S a m p D o c & l t ; / K e y & g t ; & l t ; / a : K e y & g t ; & l t ; a : V a l u e   i : t y p e = " D i a g r a m D i s p l a y N o d e V i e w S t a t e " & g t ; & l t ; H e i g h t & g t ; 1 5 0 & l t ; / H e i g h t & g t ; & l t ; I s E x p a n d e d & g t ; t r u e & l t ; / I s E x p a n d e d & g t ; & l t ; W i d t h & g t ; 2 0 0 & l t ; / W i d t h & g t ; & l t ; / a : V a l u e & g t ; & l t ; / a : K e y V a l u e O f D i a g r a m O b j e c t K e y a n y T y p e z b w N T n L X & g t ; & l t ; a : K e y V a l u e O f D i a g r a m O b j e c t K e y a n y T y p e z b w N T n L X & g t ; & l t ; a : K e y & g t ; & l t ; K e y & g t ; T a b l e s \ E x p 5 7 0 0 M a i n \ C o l u m n s \ T o t I n s p & l t ; / K e y & g t ; & l t ; / a : K e y & g t ; & l t ; a : V a l u e   i : t y p e = " D i a g r a m D i s p l a y N o d e V i e w S t a t e " & g t ; & l t ; H e i g h t & g t ; 1 5 0 & l t ; / H e i g h t & g t ; & l t ; I s E x p a n d e d & g t ; t r u e & l t ; / I s E x p a n d e d & g t ; & l t ; W i d t h & g t ; 2 0 0 & l t ; / W i d t h & g t ; & l t ; / a : V a l u e & g t ; & l t ; / a : K e y V a l u e O f D i a g r a m O b j e c t K e y a n y T y p e z b w N T n L X & g t ; & l t ; a : K e y V a l u e O f D i a g r a m O b j e c t K e y a n y T y p e z b w N T n L X & g t ; & l t ; a : K e y & g t ; & l t ; K e y & g t ; T a b l e s \ E x p 5 7 0 0 M a i n \ C o l u m n s \ F e d F a c & l t ; / K e y & g t ; & l t ; / a : K e y & g t ; & l t ; a : V a l u e   i : t y p e = " D i a g r a m D i s p l a y N o d e V i e w S t a t e " & g t ; & l t ; H e i g h t & g t ; 1 5 0 & l t ; / H e i g h t & g t ; & l t ; I s E x p a n d e d & g t ; t r u e & l t ; / I s E x p a n d e d & g t ; & l t ; W i d t h & g t ; 2 0 0 & l t ; / W i d t h & g t ; & l t ; / a : V a l u e & g t ; & l t ; / a : K e y V a l u e O f D i a g r a m O b j e c t K e y a n y T y p e z b w N T n L X & g t ; & l t ; a : K e y V a l u e O f D i a g r a m O b j e c t K e y a n y T y p e z b w N T n L X & g t ; & l t ; a : K e y & g t ; & l t ; K e y & g t ; T a b l e s \ E x p 5 7 0 0 M a i n \ C o l u m n s \ T o t A c t i o n s & l t ; / K e y & g t ; & l t ; / a : K e y & g t ; & l t ; a : V a l u e   i : t y p e = " D i a g r a m D i s p l a y N o d e V i e w S t a t e " & g t ; & l t ; H e i g h t & g t ; 1 5 0 & l t ; / H e i g h t & g t ; & l t ; I s E x p a n d e d & g t ; t r u e & l t ; / I s E x p a n d e d & g t ; & l t ; W i d t h & g t ; 2 0 0 & l t ; / W i d t h & g t ; & l t ; / a : V a l u e & g t ; & l t ; / a : K e y V a l u e O f D i a g r a m O b j e c t K e y a n y T y p e z b w N T n L X & g t ; & l t ; a : K e y V a l u e O f D i a g r a m O b j e c t K e y a n y T y p e z b w N T n L X & g t ; & l t ; a : K e y & g t ; & l t ; K e y & g t ; T a b l e s \ E x p 5 7 0 0 M a i n \ C o l u m n s \ C C & l t ; / K e y & g t ; & l t ; / a : K e y & g t ; & l t ; a : V a l u e   i : t y p e = " D i a g r a m D i s p l a y N o d e V i e w S t a t e " & g t ; & l t ; H e i g h t & g t ; 1 5 0 & l t ; / H e i g h t & g t ; & l t ; I s E x p a n d e d & g t ; t r u e & l t ; / I s E x p a n d e d & g t ; & l t ; W i d t h & g t ; 2 0 0 & l t ; / W i d t h & g t ; & l t ; / a : V a l u e & g t ; & l t ; / a : K e y V a l u e O f D i a g r a m O b j e c t K e y a n y T y p e z b w N T n L X & g t ; & l t ; a : K e y V a l u e O f D i a g r a m O b j e c t K e y a n y T y p e z b w N T n L X & g t ; & l t ; a : K e y & g t ; & l t ; K e y & g t ; T a b l e s \ E x p 5 7 0 0 M a i n \ C o l u m n s \ C R I M & l t ; / K e y & g t ; & l t ; / a : K e y & g t ; & l t ; a : V a l u e   i : t y p e = " D i a g r a m D i s p l a y N o d e V i e w S t a t e " & g t ; & l t ; H e i g h t & g t ; 1 5 0 & l t ; / H e i g h t & g t ; & l t ; I s E x p a n d e d & g t ; t r u e & l t ; / I s E x p a n d e d & g t ; & l t ; W i d t h & g t ; 2 0 0 & l t ; / W i d t h & g t ; & l t ; / a : V a l u e & g t ; & l t ; / a : K e y V a l u e O f D i a g r a m O b j e c t K e y a n y T y p e z b w N T n L X & g t ; & l t ; a : K e y V a l u e O f D i a g r a m O b j e c t K e y a n y T y p e z b w N T n L X & g t ; & l t ; a : K e y & g t ; & l t ; K e y & g t ; T a b l e s \ E x p 5 7 0 0 M a i n \ C o l u m n s \ A d m i n & l t ; / K e y & g t ; & l t ; / a : K e y & g t ; & l t ; a : V a l u e   i : t y p e = " D i a g r a m D i s p l a y N o d e V i e w S t a t e " & g t ; & l t ; H e i g h t & g t ; 1 5 0 & l t ; / H e i g h t & g t ; & l t ; I s E x p a n d e d & g t ; t r u e & l t ; / I s E x p a n d e d & g t ; & l t ; W i d t h & g t ; 2 0 0 & l t ; / W i d t h & g t ; & l t ; / a : V a l u e & g t ; & l t ; / a : K e y V a l u e O f D i a g r a m O b j e c t K e y a n y T y p e z b w N T n L X & g t ; & l t ; a : K e y V a l u e O f D i a g r a m O b j e c t K e y a n y T y p e z b w N T n L X & g t ; & l t ; a : K e y & g t ; & l t ; K e y & g t ; T a b l e s \ E x p 5 7 0 0 M a i n \ C o l u m n s \ C e r t S u s p & l t ; / K e y & g t ; & l t ; / a : K e y & g t ; & l t ; a : V a l u e   i : t y p e = " D i a g r a m D i s p l a y N o d e V i e w S t a t e " & g t ; & l t ; H e i g h t & g t ; 1 5 0 & l t ; / H e i g h t & g t ; & l t ; I s E x p a n d e d & g t ; t r u e & l t ; / I s E x p a n d e d & g t ; & l t ; W i d t h & g t ; 2 0 0 & l t ; / W i d t h & g t ; & l t ; / a : V a l u e & g t ; & l t ; / a : K e y V a l u e O f D i a g r a m O b j e c t K e y a n y T y p e z b w N T n L X & g t ; & l t ; a : K e y V a l u e O f D i a g r a m O b j e c t K e y a n y T y p e z b w N T n L X & g t ; & l t ; a : K e y & g t ; & l t ; K e y & g t ; T a b l e s \ E x p 5 7 0 0 M a i n \ C o l u m n s \ C e r t R e v & l t ; / K e y & g t ; & l t ; / a : K e y & g t ; & l t ; a : V a l u e   i : t y p e = " D i a g r a m D i s p l a y N o d e V i e w S t a t e " & g t ; & l t ; H e i g h t & g t ; 1 5 0 & l t ; / H e i g h t & g t ; & l t ; I s E x p a n d e d & g t ; t r u e & l t ; / I s E x p a n d e d & g t ; & l t ; W i d t h & g t ; 2 0 0 & l t ; / W i d t h & g t ; & l t ; / a : V a l u e & g t ; & l t ; / a : K e y V a l u e O f D i a g r a m O b j e c t K e y a n y T y p e z b w N T n L X & g t ; & l t ; a : K e y V a l u e O f D i a g r a m O b j e c t K e y a n y T y p e z b w N T n L X & g t ; & l t ; a : K e y & g t ; & l t ; K e y & g t ; T a b l e s \ E x p 5 7 0 0 M a i n \ C o l u m n s \ C e r t M o d & l t ; / K e y & g t ; & l t ; / a : K e y & g t ; & l t ; a : V a l u e   i : t y p e = " D i a g r a m D i s p l a y N o d e V i e w S t a t e " & g t ; & l t ; H e i g h t & g t ; 1 5 0 & l t ; / H e i g h t & g t ; & l t ; I s E x p a n d e d & g t ; t r u e & l t ; / I s E x p a n d e d & g t ; & l t ; W i d t h & g t ; 2 0 0 & l t ; / W i d t h & g t ; & l t ; / a : V a l u e & g t ; & l t ; / a : K e y V a l u e O f D i a g r a m O b j e c t K e y a n y T y p e z b w N T n L X & g t ; & l t ; a : K e y V a l u e O f D i a g r a m O b j e c t K e y a n y T y p e z b w N T n L X & g t ; & l t ; a : K e y & g t ; & l t ; K e y & g t ; T a b l e s \ E x p 5 7 0 0 M a i n \ C o l u m n s \ W L & l t ; / K e y & g t ; & l t ; / a : K e y & g t ; & l t ; a : V a l u e   i : t y p e = " D i a g r a m D i s p l a y N o d e V i e w S t a t e " & g t ; & l t ; H e i g h t & g t ; 1 5 0 & l t ; / H e i g h t & g t ; & l t ; I s E x p a n d e d & g t ; t r u e & l t ; / I s E x p a n d e d & g t ; & l t ; W i d t h & g t ; 2 0 0 & l t ; / W i d t h & g t ; & l t ; / a : V a l u e & g t ; & l t ; / a : K e y V a l u e O f D i a g r a m O b j e c t K e y a n y T y p e z b w N T n L X & g t ; & l t ; a : K e y V a l u e O f D i a g r a m O b j e c t K e y a n y T y p e z b w N T n L X & g t ; & l t ; a : K e y & g t ; & l t ; K e y & g t ; T a b l e s \ E x p 5 7 0 0 M a i n \ C o l u m n s \ S S U R O & l t ; / K e y & g t ; & l t ; / a : K e y & g t ; & l t ; a : V a l u e   i : t y p e = " D i a g r a m D i s p l a y N o d e V i e w S t a t e " & g t ; & l t ; H e i g h t & g t ; 1 5 0 & l t ; / H e i g h t & g t ; & l t ; I s E x p a n d e d & g t ; t r u e & l t ; / I s E x p a n d e d & g t ; & l t ; W i d t h & g t ; 2 0 0 & l t ; / W i d t h & g t ; & l t ; / a : V a l u e & g t ; & l t ; / a : K e y V a l u e O f D i a g r a m O b j e c t K e y a n y T y p e z b w N T n L X & g t ; & l t ; a : K e y V a l u e O f D i a g r a m O b j e c t K e y a n y T y p e z b w N T n L X & g t ; & l t ; a : K e y & g t ; & l t ; K e y & g t ; T a b l e s \ E x p 5 7 0 0 M a i n \ C o l u m n s \ C s F w d & l t ; / K e y & g t ; & l t ; / a : K e y & g t ; & l t ; a : V a l u e   i : t y p e = " D i a g r a m D i s p l a y N o d e V i e w S t a t e " & g t ; & l t ; H e i g h t & g t ; 1 5 0 & l t ; / H e i g h t & g t ; & l t ; I s E x p a n d e d & g t ; t r u e & l t ; / I s E x p a n d e d & g t ; & l t ; W i d t h & g t ; 2 0 0 & l t ; / W i d t h & g t ; & l t ; / a : V a l u e & g t ; & l t ; / a : K e y V a l u e O f D i a g r a m O b j e c t K e y a n y T y p e z b w N T n L X & g t ; & l t ; a : K e y V a l u e O f D i a g r a m O b j e c t K e y a n y T y p e z b w N T n L X & g t ; & l t ; a : K e y & g t ; & l t ; K e y & g t ; T a b l e s \ E x p 5 7 0 0 M a i n \ C o l u m n s \ O t h r E n f & l t ; / K e y & g t ; & l t ; / a : K e y & g t ; & l t ; a : V a l u e   i : t y p e = " D i a g r a m D i s p l a y N o d e V i e w S t a t e " & g t ; & l t ; H e i g h t & g t ; 1 5 0 & l t ; / H e i g h t & g t ; & l t ; I s E x p a n d e d & g t ; t r u e & l t ; / I s E x p a n d e d & g t ; & l t ; W i d t h & g t ; 2 0 0 & l t ; / W i d t h & g t ; & l t ; / a : V a l u e & g t ; & l t ; / a : K e y V a l u e O f D i a g r a m O b j e c t K e y a n y T y p e z b w N T n L X & g t ; & l t ; a : K e y V a l u e O f D i a g r a m O b j e c t K e y a n y T y p e z b w N T n L X & g t ; & l t ; a : K e y & g t ; & l t ; K e y & g t ; T a b l e s \ E x p 5 7 0 0 M a i n \ C o l u m n s \ # F i n e s & l t ; / K e y & g t ; & l t ; / a : K e y & g t ; & l t ; a : V a l u e   i : t y p e = " D i a g r a m D i s p l a y N o d e V i e w S t a t e " & g t ; & l t ; H e i g h t & g t ; 1 5 0 & l t ; / H e i g h t & g t ; & l t ; I s E x p a n d e d & g t ; t r u e & l t ; / I s E x p a n d e d & g t ; & l t ; W i d t h & g t ; 2 0 0 & l t ; / W i d t h & g t ; & l t ; / a : V a l u e & g t ; & l t ; / a : K e y V a l u e O f D i a g r a m O b j e c t K e y a n y T y p e z b w N T n L X & g t ; & l t ; a : K e y V a l u e O f D i a g r a m O b j e c t K e y a n y T y p e z b w N T n L X & g t ; & l t ; a : K e y & g t ; & l t ; K e y & g t ; T a b l e s \ E x p 5 7 0 0 M a i n \ C o l u m n s \ R p t P e r S t a r t & l t ; / K e y & g t ; & l t ; / a : K e y & g t ; & l t ; a : V a l u e   i : t y p e = " D i a g r a m D i s p l a y N o d e V i e w S t a t e " & g t ; & l t ; H e i g h t & g t ; 1 5 0 & l t ; / H e i g h t & g t ; & l t ; I s E x p a n d e d & g t ; t r u e & l t ; / I s E x p a n d e d & g t ; & l t ; W i d t h & g t ; 2 0 0 & l t ; / W i d t h & g t ; & l t ; / a : V a l u e & g t ; & l t ; / a : K e y V a l u e O f D i a g r a m O b j e c t K e y a n y T y p e z b w N T n L X & g t ; & l t ; a : K e y V a l u e O f D i a g r a m O b j e c t K e y a n y T y p e z b w N T n L X & g t ; & l t ; a : K e y & g t ; & l t ; K e y & g t ; T a b l e s \ E x p 5 7 0 0 M a i n \ C o l u m n s \ R p t P e r E n d & l t ; / K e y & g t ; & l t ; / a : K e y & g t ; & l t ; a : V a l u e   i : t y p e = " D i a g r a m D i s p l a y N o d e V i e w S t a t e " & g t ; & l t ; H e i g h t & g t ; 1 5 0 & l t ; / H e i g h t & g t ; & l t ; I s E x p a n d e d & g t ; t r u e & l t ; / I s E x p a n d e d & g t ; & l t ; W i d t h & g t ; 2 0 0 & l t ; / W i d t h & g t ; & l t ; / a : V a l u e & g t ; & l t ; / a : K e y V a l u e O f D i a g r a m O b j e c t K e y a n y T y p e z b w N T n L X & g t ; & l t ; a : K e y V a l u e O f D i a g r a m O b j e c t K e y a n y T y p e z b w N T n L X & g t ; & l t ; a : K e y & g t ; & l t ; K e y & g t ; T a b l e s \ E x p 5 7 0 0 M a i n \ C o l u m n s \ I n s p : A c c o m p - P r o j & l t ; / K e y & g t ; & l t ; / a : K e y & g t ; & l t ; a : V a l u e   i : t y p e = " D i a g r a m D i s p l a y N o d e V i e w S t a t e " & g t ; & l t ; H e i g h t & g t ; 1 5 0 & l t ; / H e i g h t & g t ; & l t ; I s E x p a n d e d & g t ; t r u e & l t ; / I s E x p a n d e d & g t ; & l t ; W i d t h & g t ; 2 0 0 & l t ; / W i d t h & g t ; & l t ; / a : V a l u e & g t ; & l t ; / a : K e y V a l u e O f D i a g r a m O b j e c t K e y a n y T y p e z b w N T n L X & g t ; & l t ; a : K e y V a l u e O f D i a g r a m O b j e c t K e y a n y T y p e z b w N T n L X & g t ; & l t ; a : K e y & g t ; & l t ; K e y & g t ; D y n a m i c   T a g s \ T a b l e s \ & a m p ; l t ; T a b l e s \ A & a m p ; g t ; & l t ; / K e y & g t ; & l t ; / a : K e y & g t ; & l t ; a : V a l u e   i : t y p e = " D i a g r a m D i s p l a y T a g V i e w S t a t e " & g t ; & l t ; I s N o t F i l t e r e d O u t & g t ; t r u e & l t ; / I s N o t F i l t e r e d O u t & g t ; & l t ; / a : V a l u e & g t ; & l t ; / a : K e y V a l u e O f D i a g r a m O b j e c t K e y a n y T y p e z b w N T n L X & g t ; & l t ; a : K e y V a l u e O f D i a g r a m O b j e c t K e y a n y T y p e z b w N T n L X & g t ; & l t ; a : K e y & g t ; & l t ; K e y & g t ; R e l a t i o n s h i p s \ & a m p ; l t ; T a b l e s \ E x p 5 7 0 0 M a i n \ C o l u m n s \ R e c i p i e n t & a m p ; g t ; - & a m p ; l t ; T a b l e s \ A \ C o l u m n s \ E n t i t y & a m p ; g t ; & l t ; / K e y & g t ; & l t ; / a : K e y & g t ; & l t ; a : V a l u e   i : t y p e = " D i a g r a m D i s p l a y L i n k V i e w S t a t e " & g t ; & l t ; A u t o m a t i o n P r o p e r t y H e l p e r T e x t & g t ; E n d   p o i n t   1 :   ( 2 0 8 , 7 5 ) .   E n d   p o i n t   2 :   ( 3 2 1 . 9 0 3 8 1 0 5 6 7 6 6 6 , 7 5 )   & l t ; / A u t o m a t i o n P r o p e r t y H e l p e r T e x t & g t ; & l t ; L a y e d O u t & g t ; t r u e & l t ; / L a y e d O u t & g t ; & l t ; P o i n t s   x m l n s : b = " h t t p : / / s c h e m a s . d a t a c o n t r a c t . o r g / 2 0 0 4 / 0 7 / S y s t e m . W i n d o w s " & g t ; & l t ; b : P o i n t & g t ; & l t ; b : _ x & g t ; 2 0 8 & l t ; / b : _ x & g t ; & l t ; b : _ y & g t ; 7 5 & l t ; / b : _ y & g t ; & l t ; / b : P o i n t & g t ; & l t ; b : P o i n t & g t ; & l t ; b : _ x & g t ; 3 2 1 . 9 0 3 8 1 0 5 6 7 6 6 5 8 & l t ; / b : _ x & g t ; & l t ; b : _ y & g t ; 7 5 & l t ; / b : _ y & g t ; & l t ; / b : P o i n t & g t ; & l t ; / P o i n t s & g t ; & l t ; / a : V a l u e & g t ; & l t ; / a : K e y V a l u e O f D i a g r a m O b j e c t K e y a n y T y p e z b w N T n L X & g t ; & l t ; a : K e y V a l u e O f D i a g r a m O b j e c t K e y a n y T y p e z b w N T n L X & g t ; & l t ; a : K e y & g t ; & l t ; K e y & g t ; T a b l e s \ A \ C o l u m n s \ R P S t a r t & l t ; / K e y & g t ; & l t ; / a : K e y & g t ; & l t ; a : V a l u e   i : t y p e = " D i a g r a m D i s p l a y N o d e V i e w S t a t e " & g t ; & l t ; H e i g h t & g t ; 1 5 0 & l t ; / H e i g h t & g t ; & l t ; I s E x p a n d e d & g t ; t r u e & l t ; / I s E x p a n d e d & g t ; & l t ; W i d t h & g t ; 2 0 0 & l t ; / W i d t h & g t ; & l t ; / a : V a l u e & g t ; & l t ; / a : K e y V a l u e O f D i a g r a m O b j e c t K e y a n y T y p e z b w N T n L X & g t ; & l t ; a : K e y V a l u e O f D i a g r a m O b j e c t K e y a n y T y p e z b w N T n L X & g t ; & l t ; a : K e y & g t ; & l t ; K e y & g t ; T a b l e s \ A \ C o l u m n s \ R P E n d & l t ; / K e y & g t ; & l t ; / a : K e y & g t ; & l t ; a : V a l u e   i : t y p e = " D i a g r a m D i s p l a y N o d e V i e w S t a t e " & g t ; & l t ; H e i g h t & g t ; 1 5 0 & l t ; / H e i g h t & g t ; & l t ; I s E x p a n d e d & g t ; t r u e & l t ; / I s E x p a n d e d & g t ; & l t ; W i d t h & g t ; 2 0 0 & l t ; / W i d t h & g t ; & l t ; / a : V a l u e & g t ; & l t ; / a : K e y V a l u e O f D i a g r a m O b j e c t K e y a n y T y p e z b w N T n L X & g t ; & l t ; a : K e y V a l u e O f D i a g r a m O b j e c t K e y a n y T y p e z b w N T n L X & g t ; & l t ; a : K e y & g t ; & l t ; K e y & g t ; T a b l e s \ A \ C o l u m n s \ E P M 1 A 1 & l t ; / K e y & g t ; & l t ; / a : K e y & g t ; & l t ; a : V a l u e   i : t y p e = " D i a g r a m D i s p l a y N o d e V i e w S t a t e " & g t ; & l t ; H e i g h t & g t ; 1 5 0 & l t ; / H e i g h t & g t ; & l t ; I s E x p a n d e d & g t ; t r u e & l t ; / I s E x p a n d e d & g t ; & l t ; W i d t h & g t ; 2 0 0 & l t ; / W i d t h & g t ; & l t ; / a : V a l u e & g t ; & l t ; / a : K e y V a l u e O f D i a g r a m O b j e c t K e y a n y T y p e z b w N T n L X & g t ; & l t ; a : K e y V a l u e O f D i a g r a m O b j e c t K e y a n y T y p e z b w N T n L X & g t ; & l t ; a : K e y & g t ; & l t ; K e y & g t ; T a b l e s \ A \ C o l u m n s \ E P M 1 A 2 & l t ; / K e y & g t ; & l t ; / a : K e y & g t ; & l t ; a : V a l u e   i : t y p e = " D i a g r a m D i s p l a y N o d e V i e w S t a t e " & g t ; & l t ; H e i g h t & g t ; 1 5 0 & l t ; / H e i g h t & g t ; & l t ; I s E x p a n d e d & g t ; t r u e & l t ; / I s E x p a n d e d & g t ; & l t ; W i d t h & g t ; 2 0 0 & l t ; / W i d t h & g t ; & l t ; / a : V a l u e & g t ; & l t ; / a : K e y V a l u e O f D i a g r a m O b j e c t K e y a n y T y p e z b w N T n L X & g t ; & l t ; a : K e y V a l u e O f D i a g r a m O b j e c t K e y a n y T y p e z b w N T n L X & g t ; & l t ; a : K e y & g t ; & l t ; K e y & g t ; T a b l e s \ A \ C o l u m n s \ E P M 1 A 3 & l t ; / K e y & g t ; & l t ; / a : K e y & g t ; & l t ; a : V a l u e   i : t y p e = " D i a g r a m D i s p l a y N o d e V i e w S t a t e " & g t ; & l t ; H e i g h t & g t ; 1 5 0 & l t ; / H e i g h t & g t ; & l t ; I s E x p a n d e d & g t ; t r u e & l t ; / I s E x p a n d e d & g t ; & l t ; W i d t h & g t ; 2 0 0 & l t ; / W i d t h & g t ; & l t ; / a : V a l u e & g t ; & l t ; / a : K e y V a l u e O f D i a g r a m O b j e c t K e y a n y T y p e z b w N T n L X & g t ; & l t ; a : K e y V a l u e O f D i a g r a m O b j e c t K e y a n y T y p e z b w N T n L X & g t ; & l t ; a : K e y & g t ; & l t ; K e y & g t ; T a b l e s \ A \ C o l u m n s \ E P M 1 B 1 & l t ; / K e y & g t ; & l t ; / a : K e y & g t ; & l t ; a : V a l u e   i : t y p e = " D i a g r a m D i s p l a y N o d e V i e w S t a t e " & g t ; & l t ; H e i g h t & g t ; 1 5 0 & l t ; / H e i g h t & g t ; & l t ; I s E x p a n d e d & g t ; t r u e & l t ; / I s E x p a n d e d & g t ; & l t ; W i d t h & g t ; 2 0 0 & l t ; / W i d t h & g t ; & l t ; / a : V a l u e & g t ; & l t ; / a : K e y V a l u e O f D i a g r a m O b j e c t K e y a n y T y p e z b w N T n L X & g t ; & l t ; a : K e y V a l u e O f D i a g r a m O b j e c t K e y a n y T y p e z b w N T n L X & g t ; & l t ; a : K e y & g t ; & l t ; K e y & g t ; T a b l e s \ A \ C o l u m n s \ E P M 1 B 2 & l t ; / K e y & g t ; & l t ; / a : K e y & g t ; & l t ; a : V a l u e   i : t y p e = " D i a g r a m D i s p l a y N o d e V i e w S t a t e " & g t ; & l t ; H e i g h t & g t ; 1 5 0 & l t ; / H e i g h t & g t ; & l t ; I s E x p a n d e d & g t ; t r u e & l t ; / I s E x p a n d e d & g t ; & l t ; W i d t h & g t ; 2 0 0 & l t ; / W i d t h & g t ; & l t ; / a : V a l u e & g t ; & l t ; / a : K e y V a l u e O f D i a g r a m O b j e c t K e y a n y T y p e z b w N T n L X & g t ; & l t ; a : K e y V a l u e O f D i a g r a m O b j e c t K e y a n y T y p e z b w N T n L X & g t ; & l t ; a : K e y & g t ; & l t ; K e y & g t ; T a b l e s \ A \ C o l u m n s \ E P M 1 B 3 & l t ; / K e y & g t ; & l t ; / a : K e y & g t ; & l t ; a : V a l u e   i : t y p e = " D i a g r a m D i s p l a y N o d e V i e w S t a t e " & g t ; & l t ; H e i g h t & g t ; 1 5 0 & l t ; / H e i g h t & g t ; & l t ; I s E x p a n d e d & g t ; t r u e & l t ; / I s E x p a n d e d & g t ; & l t ; W i d t h & g t ; 2 0 0 & l t ; / W i d t h & g t ; & l t ; / a : V a l u e & g t ; & l t ; / a : K e y V a l u e O f D i a g r a m O b j e c t K e y a n y T y p e z b w N T n L X & g t ; & l t ; a : K e y V a l u e O f D i a g r a m O b j e c t K e y a n y T y p e z b w N T n L X & g t ; & l t ; a : K e y & g t ; & l t ; K e y & g t ; T a b l e s \ A \ C o l u m n s \ E P M 2 A 1 & l t ; / K e y & g t ; & l t ; / a : K e y & g t ; & l t ; a : V a l u e   i : t y p e = " D i a g r a m D i s p l a y N o d e V i e w S t a t e " & g t ; & l t ; H e i g h t & g t ; 1 5 0 & l t ; / H e i g h t & g t ; & l t ; I s E x p a n d e d & g t ; t r u e & l t ; / I s E x p a n d e d & g t ; & l t ; W i d t h & g t ; 2 0 0 & l t ; / W i d t h & g t ; & l t ; / a : V a l u e & g t ; & l t ; / a : K e y V a l u e O f D i a g r a m O b j e c t K e y a n y T y p e z b w N T n L X & g t ; & l t ; a : K e y V a l u e O f D i a g r a m O b j e c t K e y a n y T y p e z b w N T n L X & g t ; & l t ; a : K e y & g t ; & l t ; K e y & g t ; T a b l e s \ A \ C o l u m n s \ E P M 2 A 2 & l t ; / K e y & g t ; & l t ; / a : K e y & g t ; & l t ; a : V a l u e   i : t y p e = " D i a g r a m D i s p l a y N o d e V i e w S t a t e " & g t ; & l t ; H e i g h t & g t ; 1 5 0 & l t ; / H e i g h t & g t ; & l t ; I s E x p a n d e d & g t ; t r u e & l t ; / I s E x p a n d e d & g t ; & l t ; W i d t h & g t ; 2 0 0 & l t ; / W i d t h & g t ; & l t ; / a : V a l u e & g t ; & l t ; / a : K e y V a l u e O f D i a g r a m O b j e c t K e y a n y T y p e z b w N T n L X & g t ; & l t ; a : K e y V a l u e O f D i a g r a m O b j e c t K e y a n y T y p e z b w N T n L X & g t ; & l t ; a : K e y & g t ; & l t ; K e y & g t ; T a b l e s \ A \ C o l u m n s \ E P M 3 A 1 & l t ; / K e y & g t ; & l t ; / a : K e y & g t ; & l t ; a : V a l u e   i : t y p e = " D i a g r a m D i s p l a y N o d e V i e w S t a t e " & g t ; & l t ; H e i g h t & g t ; 1 5 0 & l t ; / H e i g h t & g t ; & l t ; I s E x p a n d e d & g t ; t r u e & l t ; / I s E x p a n d e d & g t ; & l t ; W i d t h & g t ; 2 0 0 & l t ; / W i d t h & g t ; & l t ; / a : V a l u e & g t ; & l t ; / a : K e y V a l u e O f D i a g r a m O b j e c t K e y a n y T y p e z b w N T n L X & g t ; & l t ; a : K e y V a l u e O f D i a g r a m O b j e c t K e y a n y T y p e z b w N T n L X & g t ; & l t ; a : K e y & g t ; & l t ; K e y & g t ; T a b l e s \ A \ C o l u m n s \ E P M 3 A 2 & l t ; / K e y & g t ; & l t ; / a : K e y & g t ; & l t ; a : V a l u e   i : t y p e = " D i a g r a m D i s p l a y N o d e V i e w S t a t e " & g t ; & l t ; H e i g h t & g t ; 1 5 0 & l t ; / H e i g h t & g t ; & l t ; I s E x p a n d e d & g t ; t r u e & l t ; / I s E x p a n d e d & g t ; & l t ; W i d t h & g t ; 2 0 0 & l t ; / W i d t h & g t ; & l t ; / a : V a l u e & g t ; & l t ; / a : K e y V a l u e O f D i a g r a m O b j e c t K e y a n y T y p e z b w N T n L X & g t ; & l t ; a : K e y V a l u e O f D i a g r a m O b j e c t K e y a n y T y p e z b w N T n L X & g t ; & l t ; a : K e y & g t ; & l t ; K e y & g t ; T a b l e s \ A \ C o l u m n s \ E P M 3 A 3 & l t ; / K e y & g t ; & l t ; / a : K e y & g t ; & l t ; a : V a l u e   i : t y p e = " D i a g r a m D i s p l a y N o d e V i e w S t a t e " & g t ; & l t ; H e i g h t & g t ; 1 5 0 & l t ; / H e i g h t & g t ; & l t ; I s E x p a n d e d & g t ; t r u e & l t ; / I s E x p a n d e d & g t ; & l t ; W i d t h & g t ; 2 0 0 & l t ; / W i d t h & g t ; & l t ; / a : V a l u e & g t ; & l t ; / a : K e y V a l u e O f D i a g r a m O b j e c t K e y a n y T y p e z b w N T n L X & g t ; & l t ; a : K e y V a l u e O f D i a g r a m O b j e c t K e y a n y T y p e z b w N T n L X & g t ; & l t ; a : K e y & g t ; & l t ; K e y & g t ; T a b l e s \ A \ C o l u m n s \ E P M 3 B 1 & l t ; / K e y & g t ; & l t ; / a : K e y & g t ; & l t ; a : V a l u e   i : t y p e = " D i a g r a m D i s p l a y N o d e V i e w S t a t e " & g t ; & l t ; H e i g h t & g t ; 1 5 0 & l t ; / H e i g h t & g t ; & l t ; I s E x p a n d e d & g t ; t r u e & l t ; / I s E x p a n d e d & g t ; & l t ; W i d t h & g t ; 2 0 0 & l t ; / W i d t h & g t ; & l t ; / a : V a l u e & g t ; & l t ; / a : K e y V a l u e O f D i a g r a m O b j e c t K e y a n y T y p e z b w N T n L X & g t ; & l t ; a : K e y V a l u e O f D i a g r a m O b j e c t K e y a n y T y p e z b w N T n L X & g t ; & l t ; a : K e y & g t ; & l t ; K e y & g t ; T a b l e s \ A \ C o l u m n s \ E P M 3 B 2 & l t ; / K e y & g t ; & l t ; / a : K e y & g t ; & l t ; a : V a l u e   i : t y p e = " D i a g r a m D i s p l a y N o d e V i e w S t a t e " & g t ; & l t ; H e i g h t & g t ; 1 5 0 & l t ; / H e i g h t & g t ; & l t ; I s E x p a n d e d & g t ; t r u e & l t ; / I s E x p a n d e d & g t ; & l t ; W i d t h & g t ; 2 0 0 & l t ; / W i d t h & g t ; & l t ; / a : V a l u e & g t ; & l t ; / a : K e y V a l u e O f D i a g r a m O b j e c t K e y a n y T y p e z b w N T n L X & g t ; & l t ; a : K e y V a l u e O f D i a g r a m O b j e c t K e y a n y T y p e z b w N T n L X & g t ; & l t ; a : K e y & g t ; & l t ; K e y & g t ; T a b l e s \ A \ C o l u m n s \ E P M 3 B 3 & l t ; / K e y & g t ; & l t ; / a : K e y & g t ; & l t ; a : V a l u e   i : t y p e = " D i a g r a m D i s p l a y N o d e V i e w S t a t e " & g t ; & l t ; H e i g h t & g t ; 1 5 0 & l t ; / H e i g h t & g t ; & l t ; I s E x p a n d e d & g t ; t r u e & l t ; / I s E x p a n d e d & g t ; & l t ; W i d t h & g t ; 2 0 0 & l t ; / W i d t h & g t ; & l t ; / a : V a l u e & g t ; & l t ; / a : K e y V a l u e O f D i a g r a m O b j e c t K e y a n y T y p e z b w N T n L X & g t ; & l t ; a : K e y V a l u e O f D i a g r a m O b j e c t K e y a n y T y p e z b w N T n L X & g t ; & l t ; a : K e y & g t ; & l t ; K e y & g t ; T a b l e s \ A \ C o l u m n s \ E P M 3 C 1 & l t ; / K e y & g t ; & l t ; / a : K e y & g t ; & l t ; a : V a l u e   i : t y p e = " D i a g r a m D i s p l a y N o d e V i e w S t a t e " & g t ; & l t ; H e i g h t & g t ; 1 5 0 & l t ; / H e i g h t & g t ; & l t ; I s E x p a n d e d & g t ; t r u e & l t ; / I s E x p a n d e d & g t ; & l t ; W i d t h & g t ; 2 0 0 & l t ; / W i d t h & g t ; & l t ; / a : V a l u e & g t ; & l t ; / a : K e y V a l u e O f D i a g r a m O b j e c t K e y a n y T y p e z b w N T n L X & g t ; & l t ; a : K e y V a l u e O f D i a g r a m O b j e c t K e y a n y T y p e z b w N T n L X & g t ; & l t ; a : K e y & g t ; & l t ; K e y & g t ; T a b l e s \ A \ C o l u m n s \ E P M 3 C 2 & l t ; / K e y & g t ; & l t ; / a : K e y & g t ; & l t ; a : V a l u e   i : t y p e = " D i a g r a m D i s p l a y N o d e V i e w S t a t e " & g t ; & l t ; H e i g h t & g t ; 1 5 0 & l t ; / H e i g h t & g t ; & l t ; I s E x p a n d e d & g t ; t r u e & l t ; / I s E x p a n d e d & g t ; & l t ; W i d t h & g t ; 2 0 0 & l t ; / W i d t h & g t ; & l t ; / a : V a l u e & g t ; & l t ; / a : K e y V a l u e O f D i a g r a m O b j e c t K e y a n y T y p e z b w N T n L X & g t ; & l t ; a : K e y V a l u e O f D i a g r a m O b j e c t K e y a n y T y p e z b w N T n L X & g t ; & l t ; a : K e y & g t ; & l t ; K e y & g t ; T a b l e s \ A \ C o l u m n s \ E P M 3 C 3 & l t ; / K e y & g t ; & l t ; / a : K e y & g t ; & l t ; a : V a l u e   i : t y p e = " D i a g r a m D i s p l a y N o d e V i e w S t a t e " & g t ; & l t ; H e i g h t & g t ; 1 5 0 & l t ; / H e i g h t & g t ; & l t ; I s E x p a n d e d & g t ; t r u e & l t ; / I s E x p a n d e d & g t ; & l t ; W i d t h & g t ; 2 0 0 & l t ; / W i d t h & g t ; & l t ; / a : V a l u e & g t ; & l t ; / a : K e y V a l u e O f D i a g r a m O b j e c t K e y a n y T y p e z b w N T n L X & g t ; & l t ; a : K e y V a l u e O f D i a g r a m O b j e c t K e y a n y T y p e z b w N T n L X & g t ; & l t ; a : K e y & g t ; & l t ; K e y & g t ; T a b l e s \ A \ C o l u m n s \ E P M 4 A 1 & l t ; / K e y & g t ; & l t ; / a : K e y & g t ; & l t ; a : V a l u e   i : t y p e = " D i a g r a m D i s p l a y N o d e V i e w S t a t e " & g t ; & l t ; H e i g h t & g t ; 1 5 0 & l t ; / H e i g h t & g t ; & l t ; I s E x p a n d e d & g t ; t r u e & l t ; / I s E x p a n d e d & g t ; & l t ; W i d t h & g t ; 2 0 0 & l t ; / W i d t h & g t ; & l t ; / a : V a l u e & g t ; & l t ; / a : K e y V a l u e O f D i a g r a m O b j e c t K e y a n y T y p e z b w N T n L X & g t ; & l t ; a : K e y V a l u e O f D i a g r a m O b j e c t K e y a n y T y p e z b w N T n L X & g t ; & l t ; a : K e y & g t ; & l t ; K e y & g t ; T a b l e s \ A \ C o l u m n s \ E P M 4 A 2 & l t ; / K e y & g t ; & l t ; / a : K e y & g t ; & l t ; a : V a l u e   i : t y p e = " D i a g r a m D i s p l a y N o d e V i e w S t a t e " & g t ; & l t ; H e i g h t & g t ; 1 5 0 & l t ; / H e i g h t & g t ; & l t ; I s E x p a n d e d & g t ; t r u e & l t ; / I s E x p a n d e d & g t ; & l t ; W i d t h & g t ; 2 0 0 & l t ; / W i d t h & g t ; & l t ; / a : V a l u e & g t ; & l t ; / a : K e y V a l u e O f D i a g r a m O b j e c t K e y a n y T y p e z b w N T n L X & g t ; & l t ; a : K e y V a l u e O f D i a g r a m O b j e c t K e y a n y T y p e z b w N T n L X & g t ; & l t ; a : K e y & g t ; & l t ; K e y & g t ; T a b l e s \ A \ C o l u m n s \ E P M 4 A 3 & l t ; / K e y & g t ; & l t ; / a : K e y & g t ; & l t ; a : V a l u e   i : t y p e = " D i a g r a m D i s p l a y N o d e V i e w S t a t e " & g t ; & l t ; H e i g h t & g t ; 1 5 0 & l t ; / H e i g h t & g t ; & l t ; I s E x p a n d e d & g t ; t r u e & l t ; / I s E x p a n d e d & g t ; & l t ; W i d t h & g t ; 2 0 0 & l t ; / W i d t h & g t ; & l t ; / a : V a l u e & g t ; & l t ; / a : K e y V a l u e O f D i a g r a m O b j e c t K e y a n y T y p e z b w N T n L X & g t ; & l t ; a : K e y V a l u e O f D i a g r a m O b j e c t K e y a n y T y p e z b w N T n L X & g t ; & l t ; a : K e y & g t ; & l t ; K e y & g t ; R e l a t i o n s h i p s \ & a m p ; l t ; T a b l e s \ E x p 5 7 0 0 M a i n \ C o l u m n s \ R e c i p i e n t & a m p ; g t ; - & a m p ; l t ; T a b l e s \ A \ C o l u m n s \ E n t i t y & a m p ; g t ; \ F K & l t ; / K e y & g t ; & l t ; / a : K e y & g t ; & l t ; a : V a l u e   i : t y p e = " D i a g r a m D i s p l a y L i n k E n d p o i n t V i e w S t a t e " & g t ; & l t ; L o c a t i o n   x m l n s : b = " h t t p : / / s c h e m a s . d a t a c o n t r a c t . o r g / 2 0 0 4 / 0 7 / S y s t e m . W i n d o w s " & g t ; & l t ; b : _ x & g t ; 2 0 0 & l t ; / b : _ x & g t ; & l t ; b : _ y & g t ; 7 5 & l t ; / b : _ y & g t ; & l t ; / L o c a t i o n & g t ; & l t ; S h a p e R o t a t e A n g l e & g t ; 3 6 0 & l t ; / S h a p e R o t a t e A n g l e & g t ; & l t ; / a : V a l u e & g t ; & l t ; / a : K e y V a l u e O f D i a g r a m O b j e c t K e y a n y T y p e z b w N T n L X & g t ; & l t ; a : K e y V a l u e O f D i a g r a m O b j e c t K e y a n y T y p e z b w N T n L X & g t ; & l t ; a : K e y & g t ; & l t ; K e y & g t ; R e l a t i o n s h i p s \ & a m p ; l t ; T a b l e s \ E x p 5 7 0 0 M a i n \ C o l u m n s \ R e c i p i e n t & a m p ; g t ; - & a m p ; l t ; T a b l e s \ A \ C o l u m n s \ E n t i t y & a m p ; g t ; \ P K & l t ; / K e y & g t ; & l t ; / a : K e y & g t ; & l t ; a : V a l u e   i : t y p e = " D i a g r a m D i s p l a y L i n k E n d p o i n t V i e w S t a t e " & g t ; & l t ; L o c a t i o n   x m l n s : b = " h t t p : / / s c h e m a s . d a t a c o n t r a c t . o r g / 2 0 0 4 / 0 7 / S y s t e m . W i n d o w s " & g t ; & l t ; b : _ x & g t ; 3 2 9 . 9 0 3 8 1 0 5 6 7 6 6 5 8 & l t ; / b : _ x & g t ; & l t ; b : _ y & g t ; 7 5 & l t ; / b : _ y & g t ; & l t ; / L o c a t i o n & g t ; & l t ; S h a p e R o t a t e A n g l e & g t ; 1 8 0 & l t ; / S h a p e R o t a t e A n g l e & g t ; & l t ; / a : V a l u e & g t ; & l t ; / a : K e y V a l u e O f D i a g r a m O b j e c t K e y a n y T y p e z b w N T n L X & g t ; & l t ; a : K e y V a l u e O f D i a g r a m O b j e c t K e y a n y T y p e z b w N T n L X & g t ; & l t ; a : K e y & g t ; & l t ; K e y & g t ; T a b l e s \ A \ C o l u m n s \ M F Y & l t ; / K e y & g t ; & l t ; / a : K e y & g t ; & l t ; a : V a l u e   i : t y p e = " D i a g r a m D i s p l a y N o d e V i e w S t a t e " & g t ; & l t ; H e i g h t & g t ; 1 5 0 & l t ; / H e i g h t & g t ; & l t ; I s E x p a n d e d & g t ; t r u e & l t ; / I s E x p a n d e d & g t ; & l t ; W i d t h & g t ; 2 0 0 & l t ; / W i d t h & g t ; & l t ; / a : V a l u e & g t ; & l t ; / a : K e y V a l u e O f D i a g r a m O b j e c t K e y a n y T y p e z b w N T n L X & g t ; & l t ; a : K e y V a l u e O f D i a g r a m O b j e c t K e y a n y T y p e z b w N T n L X & g t ; & l t ; a : K e y & g t ; & l t ; K e y & g t ; T a b l e s \ A & l t ; / K e y & g t ; & l t ; / a : K e y & g t ; & l t ; a : V a l u e   i : t y p e = " D i a g r a m D i s p l a y N o d e V i e w S t a t e " & g t ; & l t ; H e i g h t & g t ; 1 5 0 & l t ; / H e i g h t & g t ; & l t ; I s E x p a n d e d & g t ; t r u e & l t ; / I s E x p a n d e d & g t ; & l t ; L a y e d O u t & g t ; t r u e & l t ; / L a y e d O u t & g t ; & l t ; L e f t & g t ; 3 2 9 . 9 0 3 8 1 0 5 6 7 6 6 5 8 & l t ; / L e f t & g t ; & l t ; T a b I n d e x & g t ; 1 & l t ; / T a b I n d e x & g t ; & l t ; W i d t h & g t ; 2 0 0 & l t ; / W i d t h & g t ; & l t ; / a : V a l u e & g t ; & l t ; / a : K e y V a l u e O f D i a g r a m O b j e c t K e y a n y T y p e z b w N T n L X & g t ; & l t ; / V i e w S t a t e s & g t ; & l t ; / D i a g r a m M a n a g e r . S e r i a l i z a b l e D i a g r a m & g t ; & l t ; D i a g r a m M a n a g e r . S e r i a l i z a b l e D i a g r a m & g t ; & l t ; A d a p t e r   i : t y p e = " M e a s u r e D i a g r a m S a n d b o x A d a p t e r " & g t ; & l t ; T a b l e N a m e & g t ; A & 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 E P M 1 A 1 & l t ; / K e y & g t ; & l t ; / D i a g r a m O b j e c t K e y & g t ; & l t ; D i a g r a m O b j e c t K e y & g t ; & l t ; K e y & g t ; M e a s u r e s \ S u m   o f   E P M 1 A 1 \ T a g I n f o \ F o r m u l a & l t ; / K e y & g t ; & l t ; / D i a g r a m O b j e c t K e y & g t ; & l t ; D i a g r a m O b j e c t K e y & g t ; & l t ; K e y & g t ; M e a s u r e s \ S u m   o f   E P M 1 A 1 \ T a g I n f o \ V a l u e & l t ; / K e y & g t ; & l t ; / D i a g r a m O b j e c t K e y & g t ; & l t ; D i a g r a m O b j e c t K e y & g t ; & l t ; K e y & g t ; C o l u m n s \ E n t i t y & l t ; / K e y & g t ; & l t ; / D i a g r a m O b j e c t K e y & g t ; & l t ; D i a g r a m O b j e c t K e y & g t ; & l t ; K e y & g t ; C o l u m n s \ M F Y & l t ; / K e y & g t ; & l t ; / D i a g r a m O b j e c t K e y & g t ; & l t ; D i a g r a m O b j e c t K e y & g t ; & l t ; K e y & g t ; C o l u m n s \ R P S t a r t & l t ; / K e y & g t ; & l t ; / D i a g r a m O b j e c t K e y & g t ; & l t ; D i a g r a m O b j e c t K e y & g t ; & l t ; K e y & g t ; C o l u m n s \ R P E n d & l t ; / K e y & g t ; & l t ; / D i a g r a m O b j e c t K e y & g t ; & l t ; D i a g r a m O b j e c t K e y & g t ; & l t ; K e y & g t ; C o l u m n s \ E P M 1 A 1 & l t ; / K e y & g t ; & l t ; / D i a g r a m O b j e c t K e y & g t ; & l t ; D i a g r a m O b j e c t K e y & g t ; & l t ; K e y & g t ; C o l u m n s \ E P M 1 A 2 & l t ; / K e y & g t ; & l t ; / D i a g r a m O b j e c t K e y & g t ; & l t ; D i a g r a m O b j e c t K e y & g t ; & l t ; K e y & g t ; C o l u m n s \ E P M 1 A 3 & l t ; / K e y & g t ; & l t ; / D i a g r a m O b j e c t K e y & g t ; & l t ; D i a g r a m O b j e c t K e y & g t ; & l t ; K e y & g t ; C o l u m n s \ E P M 1 B 1 & l t ; / K e y & g t ; & l t ; / D i a g r a m O b j e c t K e y & g t ; & l t ; D i a g r a m O b j e c t K e y & g t ; & l t ; K e y & g t ; C o l u m n s \ E P M 1 B 2 & l t ; / K e y & g t ; & l t ; / D i a g r a m O b j e c t K e y & g t ; & l t ; D i a g r a m O b j e c t K e y & g t ; & l t ; K e y & g t ; C o l u m n s \ E P M 1 B 3 & l t ; / K e y & g t ; & l t ; / D i a g r a m O b j e c t K e y & g t ; & l t ; D i a g r a m O b j e c t K e y & g t ; & l t ; K e y & g t ; C o l u m n s \ E P M 2 A 1 & l t ; / K e y & g t ; & l t ; / D i a g r a m O b j e c t K e y & g t ; & l t ; D i a g r a m O b j e c t K e y & g t ; & l t ; K e y & g t ; C o l u m n s \ E P M 2 A 2 & l t ; / K e y & g t ; & l t ; / D i a g r a m O b j e c t K e y & g t ; & l t ; D i a g r a m O b j e c t K e y & g t ; & l t ; K e y & g t ; C o l u m n s \ E P M 3 A 1 & l t ; / K e y & g t ; & l t ; / D i a g r a m O b j e c t K e y & g t ; & l t ; D i a g r a m O b j e c t K e y & g t ; & l t ; K e y & g t ; C o l u m n s \ E P M 3 A 2 & l t ; / K e y & g t ; & l t ; / D i a g r a m O b j e c t K e y & g t ; & l t ; D i a g r a m O b j e c t K e y & g t ; & l t ; K e y & g t ; C o l u m n s \ E P M 3 A 3 & l t ; / K e y & g t ; & l t ; / D i a g r a m O b j e c t K e y & g t ; & l t ; D i a g r a m O b j e c t K e y & g t ; & l t ; K e y & g t ; C o l u m n s \ E P M 3 B 1 & l t ; / K e y & g t ; & l t ; / D i a g r a m O b j e c t K e y & g t ; & l t ; D i a g r a m O b j e c t K e y & g t ; & l t ; K e y & g t ; C o l u m n s \ E P M 3 B 2 & l t ; / K e y & g t ; & l t ; / D i a g r a m O b j e c t K e y & g t ; & l t ; D i a g r a m O b j e c t K e y & g t ; & l t ; K e y & g t ; C o l u m n s \ E P M 3 B 3 & l t ; / K e y & g t ; & l t ; / D i a g r a m O b j e c t K e y & g t ; & l t ; D i a g r a m O b j e c t K e y & g t ; & l t ; K e y & g t ; C o l u m n s \ E P M 3 C 1 & l t ; / K e y & g t ; & l t ; / D i a g r a m O b j e c t K e y & g t ; & l t ; D i a g r a m O b j e c t K e y & g t ; & l t ; K e y & g t ; C o l u m n s \ E P M 3 C 2 & l t ; / K e y & g t ; & l t ; / D i a g r a m O b j e c t K e y & g t ; & l t ; D i a g r a m O b j e c t K e y & g t ; & l t ; K e y & g t ; C o l u m n s \ E P M 3 C 3 & l t ; / K e y & g t ; & l t ; / D i a g r a m O b j e c t K e y & g t ; & l t ; D i a g r a m O b j e c t K e y & g t ; & l t ; K e y & g t ; C o l u m n s \ E P M 4 A 1 & l t ; / K e y & g t ; & l t ; / D i a g r a m O b j e c t K e y & g t ; & l t ; D i a g r a m O b j e c t K e y & g t ; & l t ; K e y & g t ; C o l u m n s \ E P M 4 A 2 & l t ; / K e y & g t ; & l t ; / D i a g r a m O b j e c t K e y & g t ; & l t ; D i a g r a m O b j e c t K e y & g t ; & l t ; K e y & g t ; C o l u m n s \ E P M 4 A 3 & l t ; / K e y & g t ; & l t ; / D i a g r a m O b j e c t K e y & g t ; & l t ; D i a g r a m O b j e c t K e y & g t ; & l t ; K e y & g t ; L i n k s \ & a m p ; l t ; C o l u m n s \ S u m   o f   E P M 1 A 1 & a m p ; g t ; - & a m p ; l t ; M e a s u r e s \ E P M 1 A 1 & a m p ; g t ; & l t ; / K e y & g t ; & l t ; / D i a g r a m O b j e c t K e y & g t ; & l t ; D i a g r a m O b j e c t K e y & g t ; & l t ; K e y & g t ; L i n k s \ & a m p ; l t ; C o l u m n s \ S u m   o f   E P M 1 A 1 & a m p ; g t ; - & a m p ; l t ; M e a s u r e s \ E P M 1 A 1 & a m p ; g t ; \ C O L U M N & l t ; / K e y & g t ; & l t ; / D i a g r a m O b j e c t K e y & g t ; & l t ; D i a g r a m O b j e c t K e y & g t ; & l t ; K e y & g t ; L i n k s \ & a m p ; l t ; C o l u m n s \ S u m   o f   E P M 1 A 1 & a m p ; g t ; - & a m p ; l t ; M e a s u r e s \ E P M 1 A 1 & 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 E P M 1 A 1 & l t ; / K e y & g t ; & l t ; / a : K e y & g t ; & l t ; a : V a l u e   i : t y p e = " M e a s u r e G r i d N o d e V i e w S t a t e " & g t ; & l t ; C o l u m n & g t ; 4 & l t ; / C o l u m n & g t ; & l t ; L a y e d O u t & g t ; t r u e & l t ; / L a y e d O u t & g t ; & l t ; W a s U I I n v i s i b l e & g t ; t r u e & l t ; / W a s U I I n v i s i b l e & g t ; & l t ; / a : V a l u e & g t ; & l t ; / a : K e y V a l u e O f D i a g r a m O b j e c t K e y a n y T y p e z b w N T n L X & g t ; & l t ; a : K e y V a l u e O f D i a g r a m O b j e c t K e y a n y T y p e z b w N T n L X & g t ; & l t ; a : K e y & g t ; & l t ; K e y & g t ; M e a s u r e s \ S u m   o f   E P M 1 A 1 \ T a g I n f o \ F o r m u l a & l t ; / K e y & g t ; & l t ; / a : K e y & g t ; & l t ; a : V a l u e   i : t y p e = " M e a s u r e G r i d V i e w S t a t e I D i a g r a m T a g A d d i t i o n a l I n f o " / & g t ; & l t ; / a : K e y V a l u e O f D i a g r a m O b j e c t K e y a n y T y p e z b w N T n L X & g t ; & l t ; a : K e y V a l u e O f D i a g r a m O b j e c t K e y a n y T y p e z b w N T n L X & g t ; & l t ; a : K e y & g t ; & l t ; K e y & g t ; M e a s u r e s \ S u m   o f   E P M 1 A 1 \ T a g I n f o \ V a l u e & l t ; / K e y & g t ; & l t ; / a : K e y & g t ; & l t ; a : V a l u e   i : t y p e = " M e a s u r e G r i d V i e w S t a t e I D i a g r a m T a g A d d i t i o n a l I n f o " / & g t ; & l t ; / a : K e y V a l u e O f D i a g r a m O b j e c t K e y a n y T y p e z b w N T n L X & g t ; & l t ; a : K e y V a l u e O f D i a g r a m O b j e c t K e y a n y T y p e z b w N T n L X & g t ; & l t ; a : K e y & g t ; & l t ; K e y & g t ; C o l u m n s \ E n t i t y & l t ; / K e y & g t ; & l t ; / a : K e y & g t ; & l t ; a : V a l u e   i : t y p e = " M e a s u r e G r i d N o d e V i e w S t a t e " & g t ; & l t ; L a y e d O u t & g t ; t r u e & l t ; / L a y e d O u t & g t ; & l t ; / a : V a l u e & g t ; & l t ; / a : K e y V a l u e O f D i a g r a m O b j e c t K e y a n y T y p e z b w N T n L X & g t ; & l t ; a : K e y V a l u e O f D i a g r a m O b j e c t K e y a n y T y p e z b w N T n L X & g t ; & l t ; a : K e y & g t ; & l t ; K e y & g t ; C o l u m n s \ M F Y & l t ; / K e y & g t ; & l t ; / a : K e y & g t ; & l t ; a : V a l u e   i : t y p e = " M e a s u r e G r i d N o d e V i e w S t a t e " & g t ; & l t ; C o l u m n & g t ; 1 & l t ; / C o l u m n & g t ; & l t ; L a y e d O u t & g t ; t r u e & l t ; / L a y e d O u t & g t ; & l t ; / a : V a l u e & g t ; & l t ; / a : K e y V a l u e O f D i a g r a m O b j e c t K e y a n y T y p e z b w N T n L X & g t ; & l t ; a : K e y V a l u e O f D i a g r a m O b j e c t K e y a n y T y p e z b w N T n L X & g t ; & l t ; a : K e y & g t ; & l t ; K e y & g t ; C o l u m n s \ R P S t a r t & l t ; / K e y & g t ; & l t ; / a : K e y & g t ; & l t ; a : V a l u e   i : t y p e = " M e a s u r e G r i d N o d e V i e w S t a t e " & g t ; & l t ; C o l u m n & g t ; 2 & l t ; / C o l u m n & g t ; & l t ; L a y e d O u t & g t ; t r u e & l t ; / L a y e d O u t & g t ; & l t ; / a : V a l u e & g t ; & l t ; / a : K e y V a l u e O f D i a g r a m O b j e c t K e y a n y T y p e z b w N T n L X & g t ; & l t ; a : K e y V a l u e O f D i a g r a m O b j e c t K e y a n y T y p e z b w N T n L X & g t ; & l t ; a : K e y & g t ; & l t ; K e y & g t ; C o l u m n s \ R P E n d & l t ; / K e y & g t ; & l t ; / a : K e y & g t ; & l t ; a : V a l u e   i : t y p e = " M e a s u r e G r i d N o d e V i e w S t a t e " & g t ; & l t ; C o l u m n & g t ; 3 & l t ; / C o l u m n & g t ; & l t ; L a y e d O u t & g t ; t r u e & l t ; / L a y e d O u t & g t ; & l t ; / a : V a l u e & g t ; & l t ; / a : K e y V a l u e O f D i a g r a m O b j e c t K e y a n y T y p e z b w N T n L X & g t ; & l t ; a : K e y V a l u e O f D i a g r a m O b j e c t K e y a n y T y p e z b w N T n L X & g t ; & l t ; a : K e y & g t ; & l t ; K e y & g t ; C o l u m n s \ E P M 1 A 1 & l t ; / K e y & g t ; & l t ; / a : K e y & g t ; & l t ; a : V a l u e   i : t y p e = " M e a s u r e G r i d N o d e V i e w S t a t e " & g t ; & l t ; C o l u m n & g t ; 4 & l t ; / C o l u m n & g t ; & l t ; L a y e d O u t & g t ; t r u e & l t ; / L a y e d O u t & g t ; & l t ; / a : V a l u e & g t ; & l t ; / a : K e y V a l u e O f D i a g r a m O b j e c t K e y a n y T y p e z b w N T n L X & g t ; & l t ; a : K e y V a l u e O f D i a g r a m O b j e c t K e y a n y T y p e z b w N T n L X & g t ; & l t ; a : K e y & g t ; & l t ; K e y & g t ; C o l u m n s \ E P M 1 A 2 & l t ; / K e y & g t ; & l t ; / a : K e y & g t ; & l t ; a : V a l u e   i : t y p e = " M e a s u r e G r i d N o d e V i e w S t a t e " & g t ; & l t ; C o l u m n & g t ; 5 & l t ; / C o l u m n & g t ; & l t ; L a y e d O u t & g t ; t r u e & l t ; / L a y e d O u t & g t ; & l t ; / a : V a l u e & g t ; & l t ; / a : K e y V a l u e O f D i a g r a m O b j e c t K e y a n y T y p e z b w N T n L X & g t ; & l t ; a : K e y V a l u e O f D i a g r a m O b j e c t K e y a n y T y p e z b w N T n L X & g t ; & l t ; a : K e y & g t ; & l t ; K e y & g t ; C o l u m n s \ E P M 1 A 3 & l t ; / K e y & g t ; & l t ; / a : K e y & g t ; & l t ; a : V a l u e   i : t y p e = " M e a s u r e G r i d N o d e V i e w S t a t e " & g t ; & l t ; C o l u m n & g t ; 6 & l t ; / C o l u m n & g t ; & l t ; L a y e d O u t & g t ; t r u e & l t ; / L a y e d O u t & g t ; & l t ; / a : V a l u e & g t ; & l t ; / a : K e y V a l u e O f D i a g r a m O b j e c t K e y a n y T y p e z b w N T n L X & g t ; & l t ; a : K e y V a l u e O f D i a g r a m O b j e c t K e y a n y T y p e z b w N T n L X & g t ; & l t ; a : K e y & g t ; & l t ; K e y & g t ; C o l u m n s \ E P M 1 B 1 & l t ; / K e y & g t ; & l t ; / a : K e y & g t ; & l t ; a : V a l u e   i : t y p e = " M e a s u r e G r i d N o d e V i e w S t a t e " & g t ; & l t ; C o l u m n & g t ; 7 & l t ; / C o l u m n & g t ; & l t ; L a y e d O u t & g t ; t r u e & l t ; / L a y e d O u t & g t ; & l t ; / a : V a l u e & g t ; & l t ; / a : K e y V a l u e O f D i a g r a m O b j e c t K e y a n y T y p e z b w N T n L X & g t ; & l t ; a : K e y V a l u e O f D i a g r a m O b j e c t K e y a n y T y p e z b w N T n L X & g t ; & l t ; a : K e y & g t ; & l t ; K e y & g t ; C o l u m n s \ E P M 1 B 2 & l t ; / K e y & g t ; & l t ; / a : K e y & g t ; & l t ; a : V a l u e   i : t y p e = " M e a s u r e G r i d N o d e V i e w S t a t e " & g t ; & l t ; C o l u m n & g t ; 8 & l t ; / C o l u m n & g t ; & l t ; L a y e d O u t & g t ; t r u e & l t ; / L a y e d O u t & g t ; & l t ; / a : V a l u e & g t ; & l t ; / a : K e y V a l u e O f D i a g r a m O b j e c t K e y a n y T y p e z b w N T n L X & g t ; & l t ; a : K e y V a l u e O f D i a g r a m O b j e c t K e y a n y T y p e z b w N T n L X & g t ; & l t ; a : K e y & g t ; & l t ; K e y & g t ; C o l u m n s \ E P M 1 B 3 & l t ; / K e y & g t ; & l t ; / a : K e y & g t ; & l t ; a : V a l u e   i : t y p e = " M e a s u r e G r i d N o d e V i e w S t a t e " & g t ; & l t ; C o l u m n & g t ; 9 & l t ; / C o l u m n & g t ; & l t ; L a y e d O u t & g t ; t r u e & l t ; / L a y e d O u t & g t ; & l t ; / a : V a l u e & g t ; & l t ; / a : K e y V a l u e O f D i a g r a m O b j e c t K e y a n y T y p e z b w N T n L X & g t ; & l t ; a : K e y V a l u e O f D i a g r a m O b j e c t K e y a n y T y p e z b w N T n L X & g t ; & l t ; a : K e y & g t ; & l t ; K e y & g t ; C o l u m n s \ E P M 2 A 1 & l t ; / K e y & g t ; & l t ; / a : K e y & g t ; & l t ; a : V a l u e   i : t y p e = " M e a s u r e G r i d N o d e V i e w S t a t e " & g t ; & l t ; C o l u m n & g t ; 1 0 & l t ; / C o l u m n & g t ; & l t ; L a y e d O u t & g t ; t r u e & l t ; / L a y e d O u t & g t ; & l t ; / a : V a l u e & g t ; & l t ; / a : K e y V a l u e O f D i a g r a m O b j e c t K e y a n y T y p e z b w N T n L X & g t ; & l t ; a : K e y V a l u e O f D i a g r a m O b j e c t K e y a n y T y p e z b w N T n L X & g t ; & l t ; a : K e y & g t ; & l t ; K e y & g t ; C o l u m n s \ E P M 2 A 2 & l t ; / K e y & g t ; & l t ; / a : K e y & g t ; & l t ; a : V a l u e   i : t y p e = " M e a s u r e G r i d N o d e V i e w S t a t e " & g t ; & l t ; C o l u m n & g t ; 1 1 & l t ; / C o l u m n & g t ; & l t ; L a y e d O u t & g t ; t r u e & l t ; / L a y e d O u t & g t ; & l t ; / a : V a l u e & g t ; & l t ; / a : K e y V a l u e O f D i a g r a m O b j e c t K e y a n y T y p e z b w N T n L X & g t ; & l t ; a : K e y V a l u e O f D i a g r a m O b j e c t K e y a n y T y p e z b w N T n L X & g t ; & l t ; a : K e y & g t ; & l t ; K e y & g t ; C o l u m n s \ E P M 3 A 1 & l t ; / K e y & g t ; & l t ; / a : K e y & g t ; & l t ; a : V a l u e   i : t y p e = " M e a s u r e G r i d N o d e V i e w S t a t e " & g t ; & l t ; C o l u m n & g t ; 1 2 & l t ; / C o l u m n & g t ; & l t ; L a y e d O u t & g t ; t r u e & l t ; / L a y e d O u t & g t ; & l t ; / a : V a l u e & g t ; & l t ; / a : K e y V a l u e O f D i a g r a m O b j e c t K e y a n y T y p e z b w N T n L X & g t ; & l t ; a : K e y V a l u e O f D i a g r a m O b j e c t K e y a n y T y p e z b w N T n L X & g t ; & l t ; a : K e y & g t ; & l t ; K e y & g t ; C o l u m n s \ E P M 3 A 2 & l t ; / K e y & g t ; & l t ; / a : K e y & g t ; & l t ; a : V a l u e   i : t y p e = " M e a s u r e G r i d N o d e V i e w S t a t e " & g t ; & l t ; C o l u m n & g t ; 1 3 & l t ; / C o l u m n & g t ; & l t ; L a y e d O u t & g t ; t r u e & l t ; / L a y e d O u t & g t ; & l t ; / a : V a l u e & g t ; & l t ; / a : K e y V a l u e O f D i a g r a m O b j e c t K e y a n y T y p e z b w N T n L X & g t ; & l t ; a : K e y V a l u e O f D i a g r a m O b j e c t K e y a n y T y p e z b w N T n L X & g t ; & l t ; a : K e y & g t ; & l t ; K e y & g t ; C o l u m n s \ E P M 3 A 3 & l t ; / K e y & g t ; & l t ; / a : K e y & g t ; & l t ; a : V a l u e   i : t y p e = " M e a s u r e G r i d N o d e V i e w S t a t e " & g t ; & l t ; C o l u m n & g t ; 1 4 & l t ; / C o l u m n & g t ; & l t ; L a y e d O u t & g t ; t r u e & l t ; / L a y e d O u t & g t ; & l t ; / a : V a l u e & g t ; & l t ; / a : K e y V a l u e O f D i a g r a m O b j e c t K e y a n y T y p e z b w N T n L X & g t ; & l t ; a : K e y V a l u e O f D i a g r a m O b j e c t K e y a n y T y p e z b w N T n L X & g t ; & l t ; a : K e y & g t ; & l t ; K e y & g t ; C o l u m n s \ E P M 3 B 1 & l t ; / K e y & g t ; & l t ; / a : K e y & g t ; & l t ; a : V a l u e   i : t y p e = " M e a s u r e G r i d N o d e V i e w S t a t e " & g t ; & l t ; C o l u m n & g t ; 1 5 & l t ; / C o l u m n & g t ; & l t ; L a y e d O u t & g t ; t r u e & l t ; / L a y e d O u t & g t ; & l t ; / a : V a l u e & g t ; & l t ; / a : K e y V a l u e O f D i a g r a m O b j e c t K e y a n y T y p e z b w N T n L X & g t ; & l t ; a : K e y V a l u e O f D i a g r a m O b j e c t K e y a n y T y p e z b w N T n L X & g t ; & l t ; a : K e y & g t ; & l t ; K e y & g t ; C o l u m n s \ E P M 3 B 2 & l t ; / K e y & g t ; & l t ; / a : K e y & g t ; & l t ; a : V a l u e   i : t y p e = " M e a s u r e G r i d N o d e V i e w S t a t e " & g t ; & l t ; C o l u m n & g t ; 1 6 & l t ; / C o l u m n & g t ; & l t ; L a y e d O u t & g t ; t r u e & l t ; / L a y e d O u t & g t ; & l t ; / a : V a l u e & g t ; & l t ; / a : K e y V a l u e O f D i a g r a m O b j e c t K e y a n y T y p e z b w N T n L X & g t ; & l t ; a : K e y V a l u e O f D i a g r a m O b j e c t K e y a n y T y p e z b w N T n L X & g t ; & l t ; a : K e y & g t ; & l t ; K e y & g t ; C o l u m n s \ E P M 3 B 3 & l t ; / K e y & g t ; & l t ; / a : K e y & g t ; & l t ; a : V a l u e   i : t y p e = " M e a s u r e G r i d N o d e V i e w S t a t e " & g t ; & l t ; C o l u m n & g t ; 1 7 & l t ; / C o l u m n & g t ; & l t ; L a y e d O u t & g t ; t r u e & l t ; / L a y e d O u t & g t ; & l t ; / a : V a l u e & g t ; & l t ; / a : K e y V a l u e O f D i a g r a m O b j e c t K e y a n y T y p e z b w N T n L X & g t ; & l t ; a : K e y V a l u e O f D i a g r a m O b j e c t K e y a n y T y p e z b w N T n L X & g t ; & l t ; a : K e y & g t ; & l t ; K e y & g t ; C o l u m n s \ E P M 3 C 1 & l t ; / K e y & g t ; & l t ; / a : K e y & g t ; & l t ; a : V a l u e   i : t y p e = " M e a s u r e G r i d N o d e V i e w S t a t e " & g t ; & l t ; C o l u m n & g t ; 1 8 & l t ; / C o l u m n & g t ; & l t ; L a y e d O u t & g t ; t r u e & l t ; / L a y e d O u t & g t ; & l t ; / a : V a l u e & g t ; & l t ; / a : K e y V a l u e O f D i a g r a m O b j e c t K e y a n y T y p e z b w N T n L X & g t ; & l t ; a : K e y V a l u e O f D i a g r a m O b j e c t K e y a n y T y p e z b w N T n L X & g t ; & l t ; a : K e y & g t ; & l t ; K e y & g t ; C o l u m n s \ E P M 3 C 2 & l t ; / K e y & g t ; & l t ; / a : K e y & g t ; & l t ; a : V a l u e   i : t y p e = " M e a s u r e G r i d N o d e V i e w S t a t e " & g t ; & l t ; C o l u m n & g t ; 1 9 & l t ; / C o l u m n & g t ; & l t ; L a y e d O u t & g t ; t r u e & l t ; / L a y e d O u t & g t ; & l t ; / a : V a l u e & g t ; & l t ; / a : K e y V a l u e O f D i a g r a m O b j e c t K e y a n y T y p e z b w N T n L X & g t ; & l t ; a : K e y V a l u e O f D i a g r a m O b j e c t K e y a n y T y p e z b w N T n L X & g t ; & l t ; a : K e y & g t ; & l t ; K e y & g t ; C o l u m n s \ E P M 3 C 3 & l t ; / K e y & g t ; & l t ; / a : K e y & g t ; & l t ; a : V a l u e   i : t y p e = " M e a s u r e G r i d N o d e V i e w S t a t e " & g t ; & l t ; C o l u m n & g t ; 2 0 & l t ; / C o l u m n & g t ; & l t ; L a y e d O u t & g t ; t r u e & l t ; / L a y e d O u t & g t ; & l t ; / a : V a l u e & g t ; & l t ; / a : K e y V a l u e O f D i a g r a m O b j e c t K e y a n y T y p e z b w N T n L X & g t ; & l t ; a : K e y V a l u e O f D i a g r a m O b j e c t K e y a n y T y p e z b w N T n L X & g t ; & l t ; a : K e y & g t ; & l t ; K e y & g t ; C o l u m n s \ E P M 4 A 1 & l t ; / K e y & g t ; & l t ; / a : K e y & g t ; & l t ; a : V a l u e   i : t y p e = " M e a s u r e G r i d N o d e V i e w S t a t e " & g t ; & l t ; C o l u m n & g t ; 2 1 & l t ; / C o l u m n & g t ; & l t ; L a y e d O u t & g t ; t r u e & l t ; / L a y e d O u t & g t ; & l t ; / a : V a l u e & g t ; & l t ; / a : K e y V a l u e O f D i a g r a m O b j e c t K e y a n y T y p e z b w N T n L X & g t ; & l t ; a : K e y V a l u e O f D i a g r a m O b j e c t K e y a n y T y p e z b w N T n L X & g t ; & l t ; a : K e y & g t ; & l t ; K e y & g t ; C o l u m n s \ E P M 4 A 2 & l t ; / K e y & g t ; & l t ; / a : K e y & g t ; & l t ; a : V a l u e   i : t y p e = " M e a s u r e G r i d N o d e V i e w S t a t e " & g t ; & l t ; C o l u m n & g t ; 2 2 & l t ; / C o l u m n & g t ; & l t ; L a y e d O u t & g t ; t r u e & l t ; / L a y e d O u t & g t ; & l t ; / a : V a l u e & g t ; & l t ; / a : K e y V a l u e O f D i a g r a m O b j e c t K e y a n y T y p e z b w N T n L X & g t ; & l t ; a : K e y V a l u e O f D i a g r a m O b j e c t K e y a n y T y p e z b w N T n L X & g t ; & l t ; a : K e y & g t ; & l t ; K e y & g t ; C o l u m n s \ E P M 4 A 3 & l t ; / K e y & g t ; & l t ; / a : K e y & g t ; & l t ; a : V a l u e   i : t y p e = " M e a s u r e G r i d N o d e V i e w S t a t e " & g t ; & l t ; C o l u m n & g t ; 2 3 & l t ; / C o l u m n & g t ; & l t ; L a y e d O u t & g t ; t r u e & l t ; / L a y e d O u t & g t ; & l t ; / a : V a l u e & g t ; & l t ; / a : K e y V a l u e O f D i a g r a m O b j e c t K e y a n y T y p e z b w N T n L X & g t ; & l t ; a : K e y V a l u e O f D i a g r a m O b j e c t K e y a n y T y p e z b w N T n L X & g t ; & l t ; a : K e y & g t ; & l t ; K e y & g t ; L i n k s \ & a m p ; l t ; C o l u m n s \ S u m   o f   E P M 1 A 1 & a m p ; g t ; - & a m p ; l t ; M e a s u r e s \ E P M 1 A 1 & a m p ; g t ; & l t ; / K e y & g t ; & l t ; / a : K e y & g t ; & l t ; a : V a l u e   i : t y p e = " M e a s u r e G r i d V i e w S t a t e I D i a g r a m L i n k " / & g t ; & l t ; / a : K e y V a l u e O f D i a g r a m O b j e c t K e y a n y T y p e z b w N T n L X & g t ; & l t ; a : K e y V a l u e O f D i a g r a m O b j e c t K e y a n y T y p e z b w N T n L X & g t ; & l t ; a : K e y & g t ; & l t ; K e y & g t ; L i n k s \ & a m p ; l t ; C o l u m n s \ S u m   o f   E P M 1 A 1 & a m p ; g t ; - & a m p ; l t ; M e a s u r e s \ E P M 1 A 1 & a m p ; g t ; \ C O L U M N & l t ; / K e y & g t ; & l t ; / a : K e y & g t ; & l t ; a : V a l u e   i : t y p e = " M e a s u r e G r i d V i e w S t a t e I D i a g r a m L i n k E n d p o i n t " / & g t ; & l t ; / a : K e y V a l u e O f D i a g r a m O b j e c t K e y a n y T y p e z b w N T n L X & g t ; & l t ; a : K e y V a l u e O f D i a g r a m O b j e c t K e y a n y T y p e z b w N T n L X & g t ; & l t ; a : K e y & g t ; & l t ; K e y & g t ; L i n k s \ & a m p ; l t ; C o l u m n s \ S u m   o f   E P M 1 A 1 & a m p ; g t ; - & a m p ; l t ; M e a s u r e s \ E P M 1 A 1 & a m p ; g t ; \ M E A S U R E & l t ; / K e y & g t ; & l t ; / a : K e y & g t ; & l t ; a : V a l u e   i : t y p e = " M e a s u r e G r i d V i e w S t a t e I D i a g r a m L i n k E n d p o i n t " / & g t ; & l t ; / a : K e y V a l u e O f D i a g r a m O b j e c t K e y a n y T y p e z b w N T n L X & g t ; & l t ; / V i e w S t a t e s & g t ; & l t ; / D i a g r a m M a n a g e r . S e r i a l i z a b l e D i a g r a m & g t ; & l t ; / A r r a y O f D i a g r a m M a n a g e r . S e r i a l i z a b l e D i a g r a m & g t ; < / C u s t o m C o n t e n t > < / G e m i n i > 
</file>

<file path=customXml/item10.xml>��< ? x m l   v e r s i o n = " 1 . 0 "   e n c o d i n g = " U T F - 1 6 " ? > < G e m i n i   x m l n s = " h t t p : / / g e m i n i / p i v o t c u s t o m i z a t i o n / T a b l e O r d e r " > < C u s t o m C o n t e n t > < ! [ C D A T A [ E x p 5 7 0 0 M a i n - 2 7 d a 8 b 6 5 - 3 c b e - 4 8 d 7 - b e d e - 5 5 1 9 e 0 e 9 4 7 8 6 , T a b l e 6 - 5 e 9 b b f e 9 - e 8 6 d - 4 b d c - a 5 a e - 5 7 8 9 f 0 2 d d 9 d f ] ] > < / C u s t o m C o n t e n t > < / G e m i n i > 
</file>

<file path=customXml/item11.xml>��< ? x m l   v e r s i o n = " 1 . 0 "   e n c o d i n g = " U T F - 1 6 " ? > < G e m i n i   x m l n s = " h t t p : / / g e m i n i / p i v o t c u s t o m i z a t i o n / C l i e n t W i n d o w X M L " > < C u s t o m C o n t e n t > < ! [ C D A T A [ T a b l e 6 - 5 e 9 b b f e 9 - e 8 6 d - 4 b d c - a 5 a e - 5 7 8 9 f 0 2 d d 9 d f ] ] > < / C u s t o m C o n t e n t > < / G e m i n i > 
</file>

<file path=customXml/item12.xml>��< ? x m l   v e r s i o n = " 1 . 0 "   e n c o d i n g = " U T F - 1 6 " ? > < G e m i n i   x m l n s = " h t t p : / / g e m i n i / p i v o t c u s t o m i z a t i o n / 7 1 b f 1 3 c 5 - 2 5 9 3 - 4 1 4 d - a 6 4 1 - 8 a 9 1 c 7 3 a f a 4 a " > < C u s t o m C o n t e n t > < ! [ C D A T A [ < ? x m l   v e r s i o n = " 1 . 0 "   e n c o d i n g = " u t f - 1 6 " ? > < S e t t i n g s > < H S l i c e r s S h a p e > 0 ; 0 ; 0 ; 0 < / H S l i c e r s S h a p e > < V S l i c e r s S h a p e > 0 ; 0 ; 0 ; 0 < / V S l i c e r s S h a p e > < S l i c e r S h e e t N a m e > I n s p   & a m p ;   E n f < / S l i c e r S h e e t N a m e > < S A H o s t H a s h > 1 9 2 4 9 9 4 0 5 2 < / S A H o s t H a s h > < G e m i n i F i e l d L i s t V i s i b l e > T r u e < / G e m i n i F i e l d L i s t V i s i b l e > < / S e t t i n g s > ] ] > < / 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 E x p 5 7 0 0 M a i n 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 E x p 5 7 0 0 M a i n 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 C o l u m n s \ R p t < / K e y > < / a : K e y > < a : V a l u e   i : t y p e = " T a b l e W i d g e t B a s e V i e w S t a t e " / > < / a : K e y V a l u e O f D i a g r a m O b j e c t K e y a n y T y p e z b w N T n L X > < a : K e y V a l u e O f D i a g r a m O b j e c t K e y a n y T y p e z b w N T n L X > < a : K e y > < K e y > C o l u m n s \ R e c i p i e n t < / K e y > < / a : K e y > < a : V a l u e   i : t y p e = " T a b l e W i d g e t B a s e V i e w S t a t e " / > < / a : K e y V a l u e O f D i a g r a m O b j e c t K e y a n y T y p e z b w N T n L X > < a : K e y V a l u e O f D i a g r a m O b j e c t K e y a n y T y p e z b w N T n L X > < a : K e y > < K e y > C o l u m n s \ I n s p T y p e < / K e y > < / a : K e y > < a : V a l u e   i : t y p e = " T a b l e W i d g e t B a s e V i e w S t a t e " / > < / a : K e y V a l u e O f D i a g r a m O b j e c t K e y a n y T y p e z b w N T n L X > < a : K e y V a l u e O f D i a g r a m O b j e c t K e y a n y T y p e z b w N T n L X > < a : K e y > < K e y > C o l u m n s \ P r o j I n s p < / K e y > < / a : K e y > < a : V a l u e   i : t y p e = " T a b l e W i d g e t B a s e V i e w S t a t e " / > < / a : K e y V a l u e O f D i a g r a m O b j e c t K e y a n y T y p e z b w N T n L X > < a : K e y V a l u e O f D i a g r a m O b j e c t K e y a n y T y p e z b w N T n L X > < a : K e y > < K e y > C o l u m n s \ P r o j S a m p < / K e y > < / a : K e y > < a : V a l u e   i : t y p e = " T a b l e W i d g e t B a s e V i e w S t a t e " / > < / a : K e y V a l u e O f D i a g r a m O b j e c t K e y a n y T y p e z b w N T n L X > < a : K e y V a l u e O f D i a g r a m O b j e c t K e y a n y T y p e z b w N T n L X > < a : K e y > < K e y > C o l u m n s \ T o t S a m p < / K e y > < / a : K e y > < a : V a l u e   i : t y p e = " T a b l e W i d g e t B a s e V i e w S t a t e " / > < / a : K e y V a l u e O f D i a g r a m O b j e c t K e y a n y T y p e z b w N T n L X > < a : K e y V a l u e O f D i a g r a m O b j e c t K e y a n y T y p e z b w N T n L X > < a : K e y > < K e y > C o l u m n s \ S a m p P h y < / K e y > < / a : K e y > < a : V a l u e   i : t y p e = " T a b l e W i d g e t B a s e V i e w S t a t e " / > < / a : K e y V a l u e O f D i a g r a m O b j e c t K e y a n y T y p e z b w N T n L X > < a : K e y V a l u e O f D i a g r a m O b j e c t K e y a n y T y p e z b w N T n L X > < a : K e y > < K e y > C o l u m n s \ S a m p D o c < / K e y > < / a : K e y > < a : V a l u e   i : t y p e = " T a b l e W i d g e t B a s e V i e w S t a t e " / > < / a : K e y V a l u e O f D i a g r a m O b j e c t K e y a n y T y p e z b w N T n L X > < a : K e y V a l u e O f D i a g r a m O b j e c t K e y a n y T y p e z b w N T n L X > < a : K e y > < K e y > C o l u m n s \ T o t I n s p < / K e y > < / a : K e y > < a : V a l u e   i : t y p e = " T a b l e W i d g e t B a s e V i e w S t a t e " / > < / a : K e y V a l u e O f D i a g r a m O b j e c t K e y a n y T y p e z b w N T n L X > < a : K e y V a l u e O f D i a g r a m O b j e c t K e y a n y T y p e z b w N T n L X > < a : K e y > < K e y > C o l u m n s \ F e d F a c < / K e y > < / a : K e y > < a : V a l u e   i : t y p e = " T a b l e W i d g e t B a s e V i e w S t a t e " / > < / a : K e y V a l u e O f D i a g r a m O b j e c t K e y a n y T y p e z b w N T n L X > < a : K e y V a l u e O f D i a g r a m O b j e c t K e y a n y T y p e z b w N T n L X > < a : K e y > < K e y > C o l u m n s \ T o t A c t i o n s < / K e y > < / a : K e y > < a : V a l u e   i : t y p e = " T a b l e W i d g e t B a s e V i e w S t a t e " / > < / a : K e y V a l u e O f D i a g r a m O b j e c t K e y a n y T y p e z b w N T n L X > < a : K e y V a l u e O f D i a g r a m O b j e c t K e y a n y T y p e z b w N T n L X > < a : K e y > < K e y > C o l u m n s \ C C < / K e y > < / a : K e y > < a : V a l u e   i : t y p e = " T a b l e W i d g e t B a s e V i e w S t a t e " / > < / a : K e y V a l u e O f D i a g r a m O b j e c t K e y a n y T y p e z b w N T n L X > < a : K e y V a l u e O f D i a g r a m O b j e c t K e y a n y T y p e z b w N T n L X > < a : K e y > < K e y > C o l u m n s \ C R I M < / K e y > < / a : K e y > < a : V a l u e   i : t y p e = " T a b l e W i d g e t B a s e V i e w S t a t e " / > < / a : K e y V a l u e O f D i a g r a m O b j e c t K e y a n y T y p e z b w N T n L X > < a : K e y V a l u e O f D i a g r a m O b j e c t K e y a n y T y p e z b w N T n L X > < a : K e y > < K e y > C o l u m n s \ A d m i n < / K e y > < / a : K e y > < a : V a l u e   i : t y p e = " T a b l e W i d g e t B a s e V i e w S t a t e " / > < / a : K e y V a l u e O f D i a g r a m O b j e c t K e y a n y T y p e z b w N T n L X > < a : K e y V a l u e O f D i a g r a m O b j e c t K e y a n y T y p e z b w N T n L X > < a : K e y > < K e y > C o l u m n s \ C e r t S u s p < / K e y > < / a : K e y > < a : V a l u e   i : t y p e = " T a b l e W i d g e t B a s e V i e w S t a t e " / > < / a : K e y V a l u e O f D i a g r a m O b j e c t K e y a n y T y p e z b w N T n L X > < a : K e y V a l u e O f D i a g r a m O b j e c t K e y a n y T y p e z b w N T n L X > < a : K e y > < K e y > C o l u m n s \ C e r t R e v < / K e y > < / a : K e y > < a : V a l u e   i : t y p e = " T a b l e W i d g e t B a s e V i e w S t a t e " / > < / a : K e y V a l u e O f D i a g r a m O b j e c t K e y a n y T y p e z b w N T n L X > < a : K e y V a l u e O f D i a g r a m O b j e c t K e y a n y T y p e z b w N T n L X > < a : K e y > < K e y > C o l u m n s \ C e r t M o d < / K e y > < / a : K e y > < a : V a l u e   i : t y p e = " T a b l e W i d g e t B a s e V i e w S t a t e " / > < / a : K e y V a l u e O f D i a g r a m O b j e c t K e y a n y T y p e z b w N T n L X > < a : K e y V a l u e O f D i a g r a m O b j e c t K e y a n y T y p e z b w N T n L X > < a : K e y > < K e y > C o l u m n s \ W L < / K e y > < / a : K e y > < a : V a l u e   i : t y p e = " T a b l e W i d g e t B a s e V i e w S t a t e " / > < / a : K e y V a l u e O f D i a g r a m O b j e c t K e y a n y T y p e z b w N T n L X > < a : K e y V a l u e O f D i a g r a m O b j e c t K e y a n y T y p e z b w N T n L X > < a : K e y > < K e y > C o l u m n s \ S S U R O < / K e y > < / a : K e y > < a : V a l u e   i : t y p e = " T a b l e W i d g e t B a s e V i e w S t a t e " / > < / a : K e y V a l u e O f D i a g r a m O b j e c t K e y a n y T y p e z b w N T n L X > < a : K e y V a l u e O f D i a g r a m O b j e c t K e y a n y T y p e z b w N T n L X > < a : K e y > < K e y > C o l u m n s \ C s F w d < / K e y > < / a : K e y > < a : V a l u e   i : t y p e = " T a b l e W i d g e t B a s e V i e w S t a t e " / > < / a : K e y V a l u e O f D i a g r a m O b j e c t K e y a n y T y p e z b w N T n L X > < a : K e y V a l u e O f D i a g r a m O b j e c t K e y a n y T y p e z b w N T n L X > < a : K e y > < K e y > C o l u m n s \ O t h r E n f < / K e y > < / a : K e y > < a : V a l u e   i : t y p e = " T a b l e W i d g e t B a s e V i e w S t a t e " / > < / a : K e y V a l u e O f D i a g r a m O b j e c t K e y a n y T y p e z b w N T n L X > < a : K e y V a l u e O f D i a g r a m O b j e c t K e y a n y T y p e z b w N T n L X > < a : K e y > < K e y > C o l u m n s \ # F i n e s < / K e y > < / a : K e y > < a : V a l u e   i : t y p e = " T a b l e W i d g e t B a s e V i e w S t a t e " / > < / a : K e y V a l u e O f D i a g r a m O b j e c t K e y a n y T y p e z b w N T n L X > < a : K e y V a l u e O f D i a g r a m O b j e c t K e y a n y T y p e z b w N T n L X > < a : K e y > < K e y > C o l u m n s \ R p t P e r S t a r t < / K e y > < / a : K e y > < a : V a l u e   i : t y p e = " T a b l e W i d g e t B a s e V i e w S t a t e " / > < / a : K e y V a l u e O f D i a g r a m O b j e c t K e y a n y T y p e z b w N T n L X > < a : K e y V a l u e O f D i a g r a m O b j e c t K e y a n y T y p e z b w N T n L X > < a : K e y > < K e y > C o l u m n s \ R p t P e r E n d < / K e y > < / a : K e y > < a : V a l u e   i : t y p e = " T a b l e W i d g e t B a s e V i e w S t a t e " / > < / a : K e y V a l u e O f D i a g r a m O b j e c t K e y a n y T y p e z b w N T n L X > < a : K e y V a l u e O f D i a g r a m O b j e c t K e y a n y T y p e z b w N T n L X > < a : K e y > < K e y > C o l u m n s \ I n s p : A c c o m p - P r o j < / 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 C o l u m n s \ E n t i t y < / K e y > < / a : K e y > < a : V a l u e   i : t y p e = " T a b l e W i d g e t B a s e V i e w S t a t e " / > < / a : K e y V a l u e O f D i a g r a m O b j e c t K e y a n y T y p e z b w N T n L X > < a : K e y V a l u e O f D i a g r a m O b j e c t K e y a n y T y p e z b w N T n L X > < a : K e y > < K e y > C o l u m n s \ M F Y < / K e y > < / a : K e y > < a : V a l u e   i : t y p e = " T a b l e W i d g e t B a s e V i e w S t a t e " / > < / a : K e y V a l u e O f D i a g r a m O b j e c t K e y a n y T y p e z b w N T n L X > < a : K e y V a l u e O f D i a g r a m O b j e c t K e y a n y T y p e z b w N T n L X > < a : K e y > < K e y > C o l u m n s \ R P S t a r t < / K e y > < / a : K e y > < a : V a l u e   i : t y p e = " T a b l e W i d g e t B a s e V i e w S t a t e " / > < / a : K e y V a l u e O f D i a g r a m O b j e c t K e y a n y T y p e z b w N T n L X > < a : K e y V a l u e O f D i a g r a m O b j e c t K e y a n y T y p e z b w N T n L X > < a : K e y > < K e y > C o l u m n s \ R P E n d < / K e y > < / a : K e y > < a : V a l u e   i : t y p e = " T a b l e W i d g e t B a s e V i e w S t a t e " / > < / a : K e y V a l u e O f D i a g r a m O b j e c t K e y a n y T y p e z b w N T n L X > < a : K e y V a l u e O f D i a g r a m O b j e c t K e y a n y T y p e z b w N T n L X > < a : K e y > < K e y > C o l u m n s \ E P M 1 A 1 < / K e y > < / a : K e y > < a : V a l u e   i : t y p e = " T a b l e W i d g e t B a s e V i e w S t a t e " / > < / a : K e y V a l u e O f D i a g r a m O b j e c t K e y a n y T y p e z b w N T n L X > < a : K e y V a l u e O f D i a g r a m O b j e c t K e y a n y T y p e z b w N T n L X > < a : K e y > < K e y > C o l u m n s \ E P M 1 A 2 < / K e y > < / a : K e y > < a : V a l u e   i : t y p e = " T a b l e W i d g e t B a s e V i e w S t a t e " / > < / a : K e y V a l u e O f D i a g r a m O b j e c t K e y a n y T y p e z b w N T n L X > < a : K e y V a l u e O f D i a g r a m O b j e c t K e y a n y T y p e z b w N T n L X > < a : K e y > < K e y > C o l u m n s \ E P M 1 A 3 < / K e y > < / a : K e y > < a : V a l u e   i : t y p e = " T a b l e W i d g e t B a s e V i e w S t a t e " / > < / a : K e y V a l u e O f D i a g r a m O b j e c t K e y a n y T y p e z b w N T n L X > < a : K e y V a l u e O f D i a g r a m O b j e c t K e y a n y T y p e z b w N T n L X > < a : K e y > < K e y > C o l u m n s \ E P M 1 B 1 < / K e y > < / a : K e y > < a : V a l u e   i : t y p e = " T a b l e W i d g e t B a s e V i e w S t a t e " / > < / a : K e y V a l u e O f D i a g r a m O b j e c t K e y a n y T y p e z b w N T n L X > < a : K e y V a l u e O f D i a g r a m O b j e c t K e y a n y T y p e z b w N T n L X > < a : K e y > < K e y > C o l u m n s \ E P M 1 B 2 < / K e y > < / a : K e y > < a : V a l u e   i : t y p e = " T a b l e W i d g e t B a s e V i e w S t a t e " / > < / a : K e y V a l u e O f D i a g r a m O b j e c t K e y a n y T y p e z b w N T n L X > < a : K e y V a l u e O f D i a g r a m O b j e c t K e y a n y T y p e z b w N T n L X > < a : K e y > < K e y > C o l u m n s \ E P M 1 B 3 < / K e y > < / a : K e y > < a : V a l u e   i : t y p e = " T a b l e W i d g e t B a s e V i e w S t a t e " / > < / a : K e y V a l u e O f D i a g r a m O b j e c t K e y a n y T y p e z b w N T n L X > < a : K e y V a l u e O f D i a g r a m O b j e c t K e y a n y T y p e z b w N T n L X > < a : K e y > < K e y > C o l u m n s \ E P M 2 A 1 < / K e y > < / a : K e y > < a : V a l u e   i : t y p e = " T a b l e W i d g e t B a s e V i e w S t a t e " / > < / a : K e y V a l u e O f D i a g r a m O b j e c t K e y a n y T y p e z b w N T n L X > < a : K e y V a l u e O f D i a g r a m O b j e c t K e y a n y T y p e z b w N T n L X > < a : K e y > < K e y > C o l u m n s \ E P M 2 A 2 < / K e y > < / a : K e y > < a : V a l u e   i : t y p e = " T a b l e W i d g e t B a s e V i e w S t a t e " / > < / a : K e y V a l u e O f D i a g r a m O b j e c t K e y a n y T y p e z b w N T n L X > < a : K e y V a l u e O f D i a g r a m O b j e c t K e y a n y T y p e z b w N T n L X > < a : K e y > < K e y > C o l u m n s \ E P M 3 A 1 < / K e y > < / a : K e y > < a : V a l u e   i : t y p e = " T a b l e W i d g e t B a s e V i e w S t a t e " / > < / a : K e y V a l u e O f D i a g r a m O b j e c t K e y a n y T y p e z b w N T n L X > < a : K e y V a l u e O f D i a g r a m O b j e c t K e y a n y T y p e z b w N T n L X > < a : K e y > < K e y > C o l u m n s \ E P M 3 A 2 < / K e y > < / a : K e y > < a : V a l u e   i : t y p e = " T a b l e W i d g e t B a s e V i e w S t a t e " / > < / a : K e y V a l u e O f D i a g r a m O b j e c t K e y a n y T y p e z b w N T n L X > < a : K e y V a l u e O f D i a g r a m O b j e c t K e y a n y T y p e z b w N T n L X > < a : K e y > < K e y > C o l u m n s \ E P M 3 A 3 < / K e y > < / a : K e y > < a : V a l u e   i : t y p e = " T a b l e W i d g e t B a s e V i e w S t a t e " / > < / a : K e y V a l u e O f D i a g r a m O b j e c t K e y a n y T y p e z b w N T n L X > < a : K e y V a l u e O f D i a g r a m O b j e c t K e y a n y T y p e z b w N T n L X > < a : K e y > < K e y > C o l u m n s \ E P M 3 B 1 < / K e y > < / a : K e y > < a : V a l u e   i : t y p e = " T a b l e W i d g e t B a s e V i e w S t a t e " / > < / a : K e y V a l u e O f D i a g r a m O b j e c t K e y a n y T y p e z b w N T n L X > < a : K e y V a l u e O f D i a g r a m O b j e c t K e y a n y T y p e z b w N T n L X > < a : K e y > < K e y > C o l u m n s \ E P M 3 B 2 < / K e y > < / a : K e y > < a : V a l u e   i : t y p e = " T a b l e W i d g e t B a s e V i e w S t a t e " / > < / a : K e y V a l u e O f D i a g r a m O b j e c t K e y a n y T y p e z b w N T n L X > < a : K e y V a l u e O f D i a g r a m O b j e c t K e y a n y T y p e z b w N T n L X > < a : K e y > < K e y > C o l u m n s \ E P M 3 B 3 < / K e y > < / a : K e y > < a : V a l u e   i : t y p e = " T a b l e W i d g e t B a s e V i e w S t a t e " / > < / a : K e y V a l u e O f D i a g r a m O b j e c t K e y a n y T y p e z b w N T n L X > < a : K e y V a l u e O f D i a g r a m O b j e c t K e y a n y T y p e z b w N T n L X > < a : K e y > < K e y > C o l u m n s \ E P M 3 C 1 < / K e y > < / a : K e y > < a : V a l u e   i : t y p e = " T a b l e W i d g e t B a s e V i e w S t a t e " / > < / a : K e y V a l u e O f D i a g r a m O b j e c t K e y a n y T y p e z b w N T n L X > < a : K e y V a l u e O f D i a g r a m O b j e c t K e y a n y T y p e z b w N T n L X > < a : K e y > < K e y > C o l u m n s \ E P M 3 C 2 < / K e y > < / a : K e y > < a : V a l u e   i : t y p e = " T a b l e W i d g e t B a s e V i e w S t a t e " / > < / a : K e y V a l u e O f D i a g r a m O b j e c t K e y a n y T y p e z b w N T n L X > < a : K e y V a l u e O f D i a g r a m O b j e c t K e y a n y T y p e z b w N T n L X > < a : K e y > < K e y > C o l u m n s \ E P M 3 C 3 < / K e y > < / a : K e y > < a : V a l u e   i : t y p e = " T a b l e W i d g e t B a s e V i e w S t a t e " / > < / a : K e y V a l u e O f D i a g r a m O b j e c t K e y a n y T y p e z b w N T n L X > < a : K e y V a l u e O f D i a g r a m O b j e c t K e y a n y T y p e z b w N T n L X > < a : K e y > < K e y > C o l u m n s \ E P M 4 A 1 < / K e y > < / a : K e y > < a : V a l u e   i : t y p e = " T a b l e W i d g e t B a s e V i e w S t a t e " / > < / a : K e y V a l u e O f D i a g r a m O b j e c t K e y a n y T y p e z b w N T n L X > < a : K e y V a l u e O f D i a g r a m O b j e c t K e y a n y T y p e z b w N T n L X > < a : K e y > < K e y > C o l u m n s \ E P M 4 A 2 < / K e y > < / a : K e y > < a : V a l u e   i : t y p e = " T a b l e W i d g e t B a s e V i e w S t a t e " / > < / a : K e y V a l u e O f D i a g r a m O b j e c t K e y a n y T y p e z b w N T n L X > < a : K e y V a l u e O f D i a g r a m O b j e c t K e y a n y T y p e z b w N T n L X > < a : K e y > < K e y > C o l u m n s \ E P M 4 A 3 < / 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T a b l e X M L _ T a b l e 6 - 5 e 9 b b f e 9 - e 8 6 d - 4 b d c - a 5 a e - 5 7 8 9 f 0 2 d d 9 d f " > < C u s t o m C o n t e n t > < ! [ C D A T A [ < T a b l e W i d g e t G r i d S e r i a l i z a t i o n   x m l n s : x s i = " h t t p : / / w w w . w 3 . o r g / 2 0 0 1 / X M L S c h e m a - i n s t a n c e "   x m l n s : x s d = " h t t p : / / w w w . w 3 . o r g / 2 0 0 1 / X M L S c h e m a " > < C o l u m n S u g g e s t e d T y p e   / > < C o l u m n F o r m a t   / > < C o l u m n A c c u r a c y   / > < C o l u m n C u r r e n c y S y m b o l   / > < C o l u m n P o s i t i v e P a t t e r n   / > < C o l u m n N e g a t i v e P a t t e r n   / > < C o l u m n W i d t h s > < i t e m > < k e y > < s t r i n g > E n t i t y < / s t r i n g > < / k e y > < v a l u e > < i n t > 8 8 < / i n t > < / v a l u e > < / i t e m > < i t e m > < k e y > < s t r i n g > M F Y < / s t r i n g > < / k e y > < v a l u e > < i n t > 7 7 < / i n t > < / v a l u e > < / i t e m > < i t e m > < k e y > < s t r i n g > R P S t a r t < / s t r i n g > < / k e y > < v a l u e > < i n t > 1 0 0 < / i n t > < / v a l u e > < / i t e m > < i t e m > < k e y > < s t r i n g > R P E n d < / s t r i n g > < / k e y > < v a l u e > < i n t > 9 2 < / i n t > < / v a l u e > < / i t e m > < i t e m > < k e y > < s t r i n g > E P M 1 A 1 < / s t r i n g > < / k e y > < v a l u e > < i n t > 1 0 9 < / i n t > < / v a l u e > < / i t e m > < i t e m > < k e y > < s t r i n g > E P M 1 A 2 < / s t r i n g > < / k e y > < v a l u e > < i n t > 1 0 9 < / i n t > < / v a l u e > < / i t e m > < i t e m > < k e y > < s t r i n g > E P M 1 A 3 < / s t r i n g > < / k e y > < v a l u e > < i n t > 1 0 9 < / i n t > < / v a l u e > < / i t e m > < i t e m > < k e y > < s t r i n g > E P M 1 B 1 < / s t r i n g > < / k e y > < v a l u e > < i n t > 1 0 8 < / i n t > < / v a l u e > < / i t e m > < i t e m > < k e y > < s t r i n g > E P M 1 B 2 < / s t r i n g > < / k e y > < v a l u e > < i n t > 1 0 8 < / i n t > < / v a l u e > < / i t e m > < i t e m > < k e y > < s t r i n g > E P M 1 B 3 < / s t r i n g > < / k e y > < v a l u e > < i n t > 1 0 8 < / i n t > < / v a l u e > < / i t e m > < i t e m > < k e y > < s t r i n g > E P M 2 A 1 < / s t r i n g > < / k e y > < v a l u e > < i n t > 1 0 9 < / i n t > < / v a l u e > < / i t e m > < i t e m > < k e y > < s t r i n g > E P M 2 A 2 < / s t r i n g > < / k e y > < v a l u e > < i n t > 1 0 9 < / i n t > < / v a l u e > < / i t e m > < i t e m > < k e y > < s t r i n g > E P M 3 A 1 < / s t r i n g > < / k e y > < v a l u e > < i n t > 1 0 9 < / i n t > < / v a l u e > < / i t e m > < i t e m > < k e y > < s t r i n g > E P M 3 A 2 < / s t r i n g > < / k e y > < v a l u e > < i n t > 1 0 9 < / i n t > < / v a l u e > < / i t e m > < i t e m > < k e y > < s t r i n g > E P M 3 A 3 < / s t r i n g > < / k e y > < v a l u e > < i n t > 1 0 9 < / i n t > < / v a l u e > < / i t e m > < i t e m > < k e y > < s t r i n g > E P M 3 B 1 < / s t r i n g > < / k e y > < v a l u e > < i n t > 1 0 8 < / i n t > < / v a l u e > < / i t e m > < i t e m > < k e y > < s t r i n g > E P M 3 B 2 < / s t r i n g > < / k e y > < v a l u e > < i n t > 1 0 8 < / i n t > < / v a l u e > < / i t e m > < i t e m > < k e y > < s t r i n g > E P M 3 B 3 < / s t r i n g > < / k e y > < v a l u e > < i n t > 1 0 8 < / i n t > < / v a l u e > < / i t e m > < i t e m > < k e y > < s t r i n g > E P M 3 C 1 < / s t r i n g > < / k e y > < v a l u e > < i n t > 1 0 8 < / i n t > < / v a l u e > < / i t e m > < i t e m > < k e y > < s t r i n g > E P M 3 C 2 < / s t r i n g > < / k e y > < v a l u e > < i n t > 1 0 8 < / i n t > < / v a l u e > < / i t e m > < i t e m > < k e y > < s t r i n g > E P M 3 C 3 < / s t r i n g > < / k e y > < v a l u e > < i n t > 1 0 8 < / i n t > < / v a l u e > < / i t e m > < i t e m > < k e y > < s t r i n g > E P M 4 A 1 < / s t r i n g > < / k e y > < v a l u e > < i n t > 1 0 9 < / i n t > < / v a l u e > < / i t e m > < i t e m > < k e y > < s t r i n g > E P M 4 A 2 < / s t r i n g > < / k e y > < v a l u e > < i n t > 1 0 9 < / i n t > < / v a l u e > < / i t e m > < i t e m > < k e y > < s t r i n g > E P M 4 A 3 < / s t r i n g > < / k e y > < v a l u e > < i n t > 1 0 9 < / i n t > < / v a l u e > < / i t e m > < / C o l u m n W i d t h s > < C o l u m n D i s p l a y I n d e x > < i t e m > < k e y > < s t r i n g > E n t i t y < / s t r i n g > < / k e y > < v a l u e > < i n t > 0 < / i n t > < / v a l u e > < / i t e m > < i t e m > < k e y > < s t r i n g > M F Y < / s t r i n g > < / k e y > < v a l u e > < i n t > 1 < / i n t > < / v a l u e > < / i t e m > < i t e m > < k e y > < s t r i n g > R P S t a r t < / s t r i n g > < / k e y > < v a l u e > < i n t > 2 < / i n t > < / v a l u e > < / i t e m > < i t e m > < k e y > < s t r i n g > R P E n d < / s t r i n g > < / k e y > < v a l u e > < i n t > 3 < / i n t > < / v a l u e > < / i t e m > < i t e m > < k e y > < s t r i n g > E P M 1 A 1 < / s t r i n g > < / k e y > < v a l u e > < i n t > 4 < / i n t > < / v a l u e > < / i t e m > < i t e m > < k e y > < s t r i n g > E P M 1 A 2 < / s t r i n g > < / k e y > < v a l u e > < i n t > 5 < / i n t > < / v a l u e > < / i t e m > < i t e m > < k e y > < s t r i n g > E P M 1 A 3 < / s t r i n g > < / k e y > < v a l u e > < i n t > 6 < / i n t > < / v a l u e > < / i t e m > < i t e m > < k e y > < s t r i n g > E P M 1 B 1 < / s t r i n g > < / k e y > < v a l u e > < i n t > 7 < / i n t > < / v a l u e > < / i t e m > < i t e m > < k e y > < s t r i n g > E P M 1 B 2 < / s t r i n g > < / k e y > < v a l u e > < i n t > 8 < / i n t > < / v a l u e > < / i t e m > < i t e m > < k e y > < s t r i n g > E P M 1 B 3 < / s t r i n g > < / k e y > < v a l u e > < i n t > 9 < / i n t > < / v a l u e > < / i t e m > < i t e m > < k e y > < s t r i n g > E P M 2 A 1 < / s t r i n g > < / k e y > < v a l u e > < i n t > 1 0 < / i n t > < / v a l u e > < / i t e m > < i t e m > < k e y > < s t r i n g > E P M 2 A 2 < / s t r i n g > < / k e y > < v a l u e > < i n t > 1 1 < / i n t > < / v a l u e > < / i t e m > < i t e m > < k e y > < s t r i n g > E P M 3 A 1 < / s t r i n g > < / k e y > < v a l u e > < i n t > 1 2 < / i n t > < / v a l u e > < / i t e m > < i t e m > < k e y > < s t r i n g > E P M 3 A 2 < / s t r i n g > < / k e y > < v a l u e > < i n t > 1 3 < / i n t > < / v a l u e > < / i t e m > < i t e m > < k e y > < s t r i n g > E P M 3 A 3 < / s t r i n g > < / k e y > < v a l u e > < i n t > 1 4 < / i n t > < / v a l u e > < / i t e m > < i t e m > < k e y > < s t r i n g > E P M 3 B 1 < / s t r i n g > < / k e y > < v a l u e > < i n t > 1 5 < / i n t > < / v a l u e > < / i t e m > < i t e m > < k e y > < s t r i n g > E P M 3 B 2 < / s t r i n g > < / k e y > < v a l u e > < i n t > 1 6 < / i n t > < / v a l u e > < / i t e m > < i t e m > < k e y > < s t r i n g > E P M 3 B 3 < / s t r i n g > < / k e y > < v a l u e > < i n t > 1 7 < / i n t > < / v a l u e > < / i t e m > < i t e m > < k e y > < s t r i n g > E P M 3 C 1 < / s t r i n g > < / k e y > < v a l u e > < i n t > 1 8 < / i n t > < / v a l u e > < / i t e m > < i t e m > < k e y > < s t r i n g > E P M 3 C 2 < / s t r i n g > < / k e y > < v a l u e > < i n t > 1 9 < / i n t > < / v a l u e > < / i t e m > < i t e m > < k e y > < s t r i n g > E P M 3 C 3 < / s t r i n g > < / k e y > < v a l u e > < i n t > 2 0 < / i n t > < / v a l u e > < / i t e m > < i t e m > < k e y > < s t r i n g > E P M 4 A 1 < / s t r i n g > < / k e y > < v a l u e > < i n t > 2 1 < / i n t > < / v a l u e > < / i t e m > < i t e m > < k e y > < s t r i n g > E P M 4 A 2 < / s t r i n g > < / k e y > < v a l u e > < i n t > 2 2 < / i n t > < / v a l u e > < / i t e m > < i t e m > < k e y > < s t r i n g > E P M 4 A 3 < / s t r i n g > < / k e y > < v a l u e > < i n t > 2 3 < / 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 2 0 1 7 - 0 1 - 0 6 T 1 7 : 1 6 : 5 3 . 1 3 3 7 6 7 6 - 0 8 : 0 0 < / L a s t P r o c e s s e d T i m e > < / D a t a M o d e l i n g S a n d b o x . S e r i a l i z e d S a n d b o x E r r o r C a c h e > ] ] > < / C u s t o m C o n t e n t > < / G e m i n i > 
</file>

<file path=customXml/item17.xml>��< ? x m l   v e r s i o n = " 1 . 0 "   e n c o d i n g = " U T F - 1 6 " ? > < G e m i n i   x m l n s = " h t t p : / / g e m i n i / p i v o t c u s t o m i z a t i o n / S h o w H i d d e n " > < C u s t o m C o n t e n t > < ! [ C D A T A [ T r u e ] ] > < / C u s t o m C o n t e n t > < / G e m i n i > 
</file>

<file path=customXml/item18.xml>��< ? x m l   v e r s i o n = " 1 . 0 "   e n c o d i n g = " U T F - 1 6 " ? > < G e m i n i   x m l n s = " h t t p : / / g e m i n i / p i v o t c u s t o m i z a t i o n / T a b l e C o u n t I n S a n d b o x " > < C u s t o m C o n t e n t > < ! [ C D A T A [ 2 ] ] > < / C u s t o m C o n t e n t > < / G e m i n i > 
</file>

<file path=customXml/item19.xml>��< ? x m l   v e r s i o n = " 1 . 0 "   e n c o d i n g = " U T F - 1 6 " ? > < G e m i n i   x m l n s = " h t t p : / / g e m i n i / p i v o t c u s t o m i z a t i o n / I s S a n d b o x E m b e d d e d " > < C u s t o m C o n t e n t > < ! [ C D A T A [ y e s ] ] > < / C u s t o m C o n t e n t > < / G e m i n i > 
</file>

<file path=customXml/item2.xml>��< ? x m l   v e r s i o n = " 1 . 0 "   e n c o d i n g = " U T F - 1 6 " ? > < G e m i n i   x m l n s = " h t t p : / / g e m i n i / p i v o t c u s t o m i z a t i o n / S h o w I m p l i c i t M e a s u r e s " > < C u s t o m C o n t e n t > < ! [ C D A T A [ F a l s e ] ] > < / C u s t o m C o n t e n t > < / G e m i n i > 
</file>

<file path=customXml/item20.xml>��< ? x m l   v e r s i o n = " 1 . 0 "   e n c o d i n g = " U T F - 1 6 " ? > < G e m i n i   x m l n s = " h t t p : / / g e m i n i / p i v o t c u s t o m i z a t i o n / P o w e r P i v o t V e r s i o n " > < C u s t o m C o n t e n t > < ! [ C D A T A [ 1 1 . 0 . 9 1 6 7 . 1 0 5 6 ] ] > < / 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M a n u a l C a l c M o d e " > < C u s t o m C o n t e n t > < ! [ C D A T A [ F a l s e ] ] > < / C u s t o m C o n t e n t > < / G e m i n i > 
</file>

<file path=customXml/item5.xml>��< ? x m l   v e r s i o n = " 1 . 0 "   e n c o d i n g = " U T F - 1 6 " ? > < G e m i n i   x m l n s = " h t t p : / / g e m i n i / p i v o t c u s t o m i z a t i o n / L i n k e d T a b l e s " > < C u s t o m C o n t e n t > < ! [ C D A T A [ < L i n k e d T a b l e s   x m l n s : x s i = " h t t p : / / w w w . w 3 . o r g / 2 0 0 1 / X M L S c h e m a - i n s t a n c e "   x m l n s : x s d = " h t t p : / / w w w . w 3 . o r g / 2 0 0 1 / X M L S c h e m a " > < L i n k e d T a b l e L i s t > < L i n k e d T a b l e I n f o > < E x c e l T a b l e N a m e > E x p 5 7 0 0 M a i n < / E x c e l T a b l e N a m e > < G e m i n i T a b l e I d > E x p 5 7 0 0 M a i n - 2 7 d a 8 b 6 5 - 3 c b e - 4 8 d 7 - b e d e - 5 5 1 9 e 0 e 9 4 7 8 6 < / G e m i n i T a b l e I d > < L i n k e d C o l u m n L i s t   / > < U p d a t e N e e d e d > t r u e < / U p d a t e N e e d e d > < R o w C o u n t > 0 < / R o w C o u n t > < / L i n k e d T a b l e I n f o > < L i n k e d T a b l e I n f o > < E x c e l T a b l e N a m e > T a b l e 6 < / E x c e l T a b l e N a m e > < G e m i n i T a b l e I d > T a b l e 6 - 5 e 9 b b f e 9 - e 8 6 d - 4 b d c - a 5 a e - 5 7 8 9 f 0 2 d d 9 d f < / G e m i n i T a b l e I d > < L i n k e d C o l u m n L i s t   / > < U p d a t e N e e d e d > f a l s e < / U p d a t e N e e d e d > < R o w C o u n t > 0 < / R o w C o u n t > < / L i n k e d T a b l e I n f o > < / L i n k e d T a b l e L i s t > < / L i n k e d T a b l e s > ] ] > < / C u s t o m C o n t e n t > < / G e m i n i > 
</file>

<file path=customXml/item6.xml>��< ? x m l   v e r s i o n = " 1 . 0 "   e n c o d i n g = " U T F - 1 6 " ? > < G e m i n i   x m l n s = " h t t p : / / g e m i n i / p i v o t c u s t o m i z a t i o n / T a b l e X M L _ E x p 5 7 0 0 M a i n - 2 7 d a 8 b 6 5 - 3 c b e - 4 8 d 7 - b e d e - 5 5 1 9 e 0 e 9 4 7 8 6 " > < C u s t o m C o n t e n t > < ! [ C D A T A [ < T a b l e W i d g e t G r i d S e r i a l i z a t i o n   x m l n s : x s i = " h t t p : / / w w w . w 3 . o r g / 2 0 0 1 / X M L S c h e m a - i n s t a n c e "   x m l n s : x s d = " h t t p : / / w w w . w 3 . o r g / 2 0 0 1 / X M L S c h e m a " > < C o l u m n S u g g e s t e d T y p e   / > < C o l u m n F o r m a t   / > < C o l u m n A c c u r a c y   / > < C o l u m n C u r r e n c y S y m b o l   / > < C o l u m n P o s i t i v e P a t t e r n   / > < C o l u m n N e g a t i v e P a t t e r n   / > < C o l u m n W i d t h s > < i t e m > < k e y > < s t r i n g > R p t < / s t r i n g > < / k e y > < v a l u e > < i n t > 6 9 < / i n t > < / v a l u e > < / i t e m > < i t e m > < k e y > < s t r i n g > R e c i p i e n t < / s t r i n g > < / k e y > < v a l u e > < i n t > 1 1 3 < / i n t > < / v a l u e > < / i t e m > < i t e m > < k e y > < s t r i n g > I n s p T y p e < / s t r i n g > < / k e y > < v a l u e > < i n t > 1 1 3 < / i n t > < / v a l u e > < / i t e m > < i t e m > < k e y > < s t r i n g > P r o j I n s p < / s t r i n g > < / k e y > < v a l u e > < i n t > 1 0 9 < / i n t > < / v a l u e > < / i t e m > < i t e m > < k e y > < s t r i n g > P r o j S a m p < / s t r i n g > < / k e y > < v a l u e > < i n t > 1 1 8 < / i n t > < / v a l u e > < / i t e m > < i t e m > < k e y > < s t r i n g > T o t S a m p < / s t r i n g > < / k e y > < v a l u e > < i n t > 1 0 9 < / i n t > < / v a l u e > < / i t e m > < i t e m > < k e y > < s t r i n g > S a m p P h y < / s t r i n g > < / k e y > < v a l u e > < i n t > 1 1 5 < / i n t > < / v a l u e > < / i t e m > < i t e m > < k e y > < s t r i n g > S a m p D o c < / s t r i n g > < / k e y > < v a l u e > < i n t > 1 1 6 < / i n t > < / v a l u e > < / i t e m > < i t e m > < k e y > < s t r i n g > T o t I n s p < / s t r i n g > < / k e y > < v a l u e > < i n t > 1 0 0 < / i n t > < / v a l u e > < / i t e m > < i t e m > < k e y > < s t r i n g > F e d F a c < / s t r i n g > < / k e y > < v a l u e > < i n t > 9 6 < / i n t > < / v a l u e > < / i t e m > < i t e m > < k e y > < s t r i n g > T o t A c t i o n s < / s t r i n g > < / k e y > < v a l u e > < i n t > 1 2 4 < / i n t > < / v a l u e > < / i t e m > < i t e m > < k e y > < s t r i n g > C C < / s t r i n g > < / k e y > < v a l u e > < i n t > 6 3 < / i n t > < / v a l u e > < / i t e m > < i t e m > < k e y > < s t r i n g > C R I M < / s t r i n g > < / k e y > < v a l u e > < i n t > 8 5 < / i n t > < / v a l u e > < / i t e m > < i t e m > < k e y > < s t r i n g > A d m i n < / s t r i n g > < / k e y > < v a l u e > < i n t > 9 3 < / i n t > < / v a l u e > < / i t e m > < i t e m > < k e y > < s t r i n g > C e r t S u s p < / s t r i n g > < / k e y > < v a l u e > < i n t > 1 1 2 < / i n t > < / v a l u e > < / i t e m > < i t e m > < k e y > < s t r i n g > C e r t R e v < / s t r i n g > < / k e y > < v a l u e > < i n t > 1 0 3 < / i n t > < / v a l u e > < / i t e m > < i t e m > < k e y > < s t r i n g > C e r t M o d < / s t r i n g > < / k e y > < v a l u e > < i n t > 1 1 1 < / i n t > < / v a l u e > < / i t e m > < i t e m > < k e y > < s t r i n g > W L < / s t r i n g > < / k e y > < v a l u e > < i n t > 6 8 < / i n t > < / v a l u e > < / i t e m > < i t e m > < k e y > < s t r i n g > S S U R O < / s t r i n g > < / k e y > < v a l u e > < i n t > 9 6 < / i n t > < / v a l u e > < / i t e m > < i t e m > < k e y > < s t r i n g > C s F w d < / s t r i n g > < / k e y > < v a l u e > < i n t > 9 4 < / i n t > < / v a l u e > < / i t e m > < i t e m > < k e y > < s t r i n g > O t h r E n f < / s t r i n g > < / k e y > < v a l u e > < i n t > 1 0 4 < / i n t > < / v a l u e > < / i t e m > < i t e m > < k e y > < s t r i n g > # F i n e s < / s t r i n g > < / k e y > < v a l u e > < i n t > 9 2 < / i n t > < / v a l u e > < / i t e m > < i t e m > < k e y > < s t r i n g > R p t P e r S t a r t < / s t r i n g > < / k e y > < v a l u e > < i n t > 1 3 2 < / i n t > < / v a l u e > < / i t e m > < i t e m > < k e y > < s t r i n g > R p t P e r E n d < / s t r i n g > < / k e y > < v a l u e > < i n t > 1 2 4 < / i n t > < / v a l u e > < / i t e m > < i t e m > < k e y > < s t r i n g > I n s p : A c c o m p - P r o j < / s t r i n g > < / k e y > < v a l u e > < i n t > 1 8 2 < / i n t > < / v a l u e > < / i t e m > < / C o l u m n W i d t h s > < C o l u m n D i s p l a y I n d e x > < i t e m > < k e y > < s t r i n g > R p t < / s t r i n g > < / k e y > < v a l u e > < i n t > 0 < / i n t > < / v a l u e > < / i t e m > < i t e m > < k e y > < s t r i n g > R e c i p i e n t < / s t r i n g > < / k e y > < v a l u e > < i n t > 1 < / i n t > < / v a l u e > < / i t e m > < i t e m > < k e y > < s t r i n g > I n s p T y p e < / s t r i n g > < / k e y > < v a l u e > < i n t > 2 < / i n t > < / v a l u e > < / i t e m > < i t e m > < k e y > < s t r i n g > P r o j I n s p < / s t r i n g > < / k e y > < v a l u e > < i n t > 3 < / i n t > < / v a l u e > < / i t e m > < i t e m > < k e y > < s t r i n g > P r o j S a m p < / s t r i n g > < / k e y > < v a l u e > < i n t > 4 < / i n t > < / v a l u e > < / i t e m > < i t e m > < k e y > < s t r i n g > T o t S a m p < / s t r i n g > < / k e y > < v a l u e > < i n t > 5 < / i n t > < / v a l u e > < / i t e m > < i t e m > < k e y > < s t r i n g > S a m p P h y < / s t r i n g > < / k e y > < v a l u e > < i n t > 6 < / i n t > < / v a l u e > < / i t e m > < i t e m > < k e y > < s t r i n g > S a m p D o c < / s t r i n g > < / k e y > < v a l u e > < i n t > 7 < / i n t > < / v a l u e > < / i t e m > < i t e m > < k e y > < s t r i n g > T o t I n s p < / s t r i n g > < / k e y > < v a l u e > < i n t > 8 < / i n t > < / v a l u e > < / i t e m > < i t e m > < k e y > < s t r i n g > F e d F a c < / s t r i n g > < / k e y > < v a l u e > < i n t > 9 < / i n t > < / v a l u e > < / i t e m > < i t e m > < k e y > < s t r i n g > T o t A c t i o n s < / s t r i n g > < / k e y > < v a l u e > < i n t > 1 0 < / i n t > < / v a l u e > < / i t e m > < i t e m > < k e y > < s t r i n g > C C < / s t r i n g > < / k e y > < v a l u e > < i n t > 1 1 < / i n t > < / v a l u e > < / i t e m > < i t e m > < k e y > < s t r i n g > C R I M < / s t r i n g > < / k e y > < v a l u e > < i n t > 1 2 < / i n t > < / v a l u e > < / i t e m > < i t e m > < k e y > < s t r i n g > A d m i n < / s t r i n g > < / k e y > < v a l u e > < i n t > 1 3 < / i n t > < / v a l u e > < / i t e m > < i t e m > < k e y > < s t r i n g > C e r t S u s p < / s t r i n g > < / k e y > < v a l u e > < i n t > 1 4 < / i n t > < / v a l u e > < / i t e m > < i t e m > < k e y > < s t r i n g > C e r t R e v < / s t r i n g > < / k e y > < v a l u e > < i n t > 1 5 < / i n t > < / v a l u e > < / i t e m > < i t e m > < k e y > < s t r i n g > C e r t M o d < / s t r i n g > < / k e y > < v a l u e > < i n t > 1 6 < / i n t > < / v a l u e > < / i t e m > < i t e m > < k e y > < s t r i n g > W L < / s t r i n g > < / k e y > < v a l u e > < i n t > 1 7 < / i n t > < / v a l u e > < / i t e m > < i t e m > < k e y > < s t r i n g > S S U R O < / s t r i n g > < / k e y > < v a l u e > < i n t > 1 8 < / i n t > < / v a l u e > < / i t e m > < i t e m > < k e y > < s t r i n g > C s F w d < / s t r i n g > < / k e y > < v a l u e > < i n t > 1 9 < / i n t > < / v a l u e > < / i t e m > < i t e m > < k e y > < s t r i n g > O t h r E n f < / s t r i n g > < / k e y > < v a l u e > < i n t > 2 0 < / i n t > < / v a l u e > < / i t e m > < i t e m > < k e y > < s t r i n g > # F i n e s < / s t r i n g > < / k e y > < v a l u e > < i n t > 2 1 < / i n t > < / v a l u e > < / i t e m > < i t e m > < k e y > < s t r i n g > R p t P e r S t a r t < / s t r i n g > < / k e y > < v a l u e > < i n t > 2 2 < / i n t > < / v a l u e > < / i t e m > < i t e m > < k e y > < s t r i n g > R p t P e r E n d < / s t r i n g > < / k e y > < v a l u e > < i n t > 2 3 < / i n t > < / v a l u e > < / i t e m > < i t e m > < k e y > < s t r i n g > I n s p : A c c o m p - P r o j < / s t r i n g > < / k e y > < v a l u e > < i n t > 2 4 < / 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S a n d b o x N o n E m p t y " > < C u s t o m C o n t e n t > < ! [ C D A T A [ 1 ] ] > < / C u s t o m C o n t e n t > < / G e m i n i > 
</file>

<file path=customXml/item8.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E x p 5 7 0 0 M a i n - 2 7 d a 8 b 6 5 - 3 c b e - 4 8 d 7 - b e d e - 5 5 1 9 e 0 e 9 4 7 8 6 & l t ; / K e y & g t ; & l t ; V a l u e   x m l n s : a = " h t t p : / / s c h e m a s . d a t a c o n t r a c t . o r g / 2 0 0 4 / 0 7 / M i c r o s o f t . A n a l y s i s S e r v i c e s . C o m m o n " & g t ; & l t ; a : H a s F o c u s & g t ; t r u e & l t ; / a : H a s F o c u s & g t ; & l t ; a : S i z e A t D p i 9 6 & g t ; 1 0 4 & l t ; / a : S i z e A t D p i 9 6 & g t ; & l t ; a : V i s i b l e & g t ; t r u e & l t ; / a : V i s i b l e & g t ; & l t ; / V a l u e & g t ; & l t ; / K e y V a l u e O f s t r i n g S a n d b o x E d i t o r . M e a s u r e G r i d S t a t e S c d E 3 5 R y & g t ; & l t ; K e y V a l u e O f s t r i n g S a n d b o x E d i t o r . M e a s u r e G r i d S t a t e S c d E 3 5 R y & g t ; & l t ; K e y & g t ; T a b l e 6 - 5 e 9 b b f e 9 - e 8 6 d - 4 b d c - a 5 a e - 5 7 8 9 f 0 2 d d 9 d f & l t ; / K e y & g t ; & l t ; V a l u e   x m l n s : a = " h t t p : / / s c h e m a s . d a t a c o n t r a c t . o r g / 2 0 0 4 / 0 7 / M i c r o s o f t . A n a l y s i s S e r v i c e s . C o m m o n " & g t ; & l t ; a : H a s F o c u s & g t ; t r u e & l t ; / a : H a s F o c u s & g t ; & l t ; a : S i z e A t D p i 9 6 & g t ; 2 4 0 & l t ; / a : S i z e A t D p i 9 6 & g t ; & l t ; a : V i s i b l e & g t ; t r u e & l t ; / a : V i s i b l e & g t ; & l t ; / V a l u e & g t ; & l t ; / K e y V a l u e O f s t r i n g S a n d b o x E d i t o r . M e a s u r e G r i d S t a t e S c d E 3 5 R y & g t ; & l t ; / A r r a y O f K e y V a l u e O f s t r i n g S a n d b o x E d i t o r . M e a s u r e G r i d S t a t e S c d E 3 5 R y & g t ; < / 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512263DF-D666-422A-80EC-736AB5F19FF6}">
  <ds:schemaRefs/>
</ds:datastoreItem>
</file>

<file path=customXml/itemProps10.xml><?xml version="1.0" encoding="utf-8"?>
<ds:datastoreItem xmlns:ds="http://schemas.openxmlformats.org/officeDocument/2006/customXml" ds:itemID="{3E71E12B-1383-4B19-9A15-1A72DA8083AA}">
  <ds:schemaRefs/>
</ds:datastoreItem>
</file>

<file path=customXml/itemProps11.xml><?xml version="1.0" encoding="utf-8"?>
<ds:datastoreItem xmlns:ds="http://schemas.openxmlformats.org/officeDocument/2006/customXml" ds:itemID="{ABEE9BD3-D275-42D8-BF56-5B80AA9EF82F}">
  <ds:schemaRefs/>
</ds:datastoreItem>
</file>

<file path=customXml/itemProps12.xml><?xml version="1.0" encoding="utf-8"?>
<ds:datastoreItem xmlns:ds="http://schemas.openxmlformats.org/officeDocument/2006/customXml" ds:itemID="{F8CC9E13-09AB-4B5A-A2CE-424E20B733CE}">
  <ds:schemaRefs/>
</ds:datastoreItem>
</file>

<file path=customXml/itemProps13.xml><?xml version="1.0" encoding="utf-8"?>
<ds:datastoreItem xmlns:ds="http://schemas.openxmlformats.org/officeDocument/2006/customXml" ds:itemID="{5DB12763-DD94-434F-A6CA-7032AB2FF66F}">
  <ds:schemaRefs/>
</ds:datastoreItem>
</file>

<file path=customXml/itemProps14.xml><?xml version="1.0" encoding="utf-8"?>
<ds:datastoreItem xmlns:ds="http://schemas.openxmlformats.org/officeDocument/2006/customXml" ds:itemID="{6D1C1DA8-D776-43FE-956D-7475F692D983}">
  <ds:schemaRefs/>
</ds:datastoreItem>
</file>

<file path=customXml/itemProps15.xml><?xml version="1.0" encoding="utf-8"?>
<ds:datastoreItem xmlns:ds="http://schemas.openxmlformats.org/officeDocument/2006/customXml" ds:itemID="{8CB02770-2E70-48B8-8B4E-5D517624CCF8}">
  <ds:schemaRefs/>
</ds:datastoreItem>
</file>

<file path=customXml/itemProps16.xml><?xml version="1.0" encoding="utf-8"?>
<ds:datastoreItem xmlns:ds="http://schemas.openxmlformats.org/officeDocument/2006/customXml" ds:itemID="{7BA85D5C-2737-4B1C-9ECD-7488CAC67237}">
  <ds:schemaRefs/>
</ds:datastoreItem>
</file>

<file path=customXml/itemProps17.xml><?xml version="1.0" encoding="utf-8"?>
<ds:datastoreItem xmlns:ds="http://schemas.openxmlformats.org/officeDocument/2006/customXml" ds:itemID="{CACA5CD0-8E1D-4E1E-974B-C17D6D4291F4}">
  <ds:schemaRefs/>
</ds:datastoreItem>
</file>

<file path=customXml/itemProps18.xml><?xml version="1.0" encoding="utf-8"?>
<ds:datastoreItem xmlns:ds="http://schemas.openxmlformats.org/officeDocument/2006/customXml" ds:itemID="{1EAABC87-BCB3-45CD-8D0F-974AA46C773E}">
  <ds:schemaRefs/>
</ds:datastoreItem>
</file>

<file path=customXml/itemProps19.xml><?xml version="1.0" encoding="utf-8"?>
<ds:datastoreItem xmlns:ds="http://schemas.openxmlformats.org/officeDocument/2006/customXml" ds:itemID="{1D6410E9-B447-4995-A90E-DF8329458D28}">
  <ds:schemaRefs/>
</ds:datastoreItem>
</file>

<file path=customXml/itemProps2.xml><?xml version="1.0" encoding="utf-8"?>
<ds:datastoreItem xmlns:ds="http://schemas.openxmlformats.org/officeDocument/2006/customXml" ds:itemID="{C79D7561-C3A9-4CBB-8962-8A259A3D7F34}">
  <ds:schemaRefs/>
</ds:datastoreItem>
</file>

<file path=customXml/itemProps20.xml><?xml version="1.0" encoding="utf-8"?>
<ds:datastoreItem xmlns:ds="http://schemas.openxmlformats.org/officeDocument/2006/customXml" ds:itemID="{D536999A-4FAE-49D4-A9EA-377A64F9A6C2}">
  <ds:schemaRefs/>
</ds:datastoreItem>
</file>

<file path=customXml/itemProps3.xml><?xml version="1.0" encoding="utf-8"?>
<ds:datastoreItem xmlns:ds="http://schemas.openxmlformats.org/officeDocument/2006/customXml" ds:itemID="{2F6297B5-2DA5-44C4-9A99-660FCD9DC5E1}">
  <ds:schemaRefs/>
</ds:datastoreItem>
</file>

<file path=customXml/itemProps4.xml><?xml version="1.0" encoding="utf-8"?>
<ds:datastoreItem xmlns:ds="http://schemas.openxmlformats.org/officeDocument/2006/customXml" ds:itemID="{ACCF3B15-7DFF-4D7B-9F01-9577BAB86C5D}">
  <ds:schemaRefs/>
</ds:datastoreItem>
</file>

<file path=customXml/itemProps5.xml><?xml version="1.0" encoding="utf-8"?>
<ds:datastoreItem xmlns:ds="http://schemas.openxmlformats.org/officeDocument/2006/customXml" ds:itemID="{23DA732E-D683-4F6D-BF27-E83A95DE3A11}">
  <ds:schemaRefs/>
</ds:datastoreItem>
</file>

<file path=customXml/itemProps6.xml><?xml version="1.0" encoding="utf-8"?>
<ds:datastoreItem xmlns:ds="http://schemas.openxmlformats.org/officeDocument/2006/customXml" ds:itemID="{2F164704-EACF-4284-B189-8A3A221981DE}">
  <ds:schemaRefs/>
</ds:datastoreItem>
</file>

<file path=customXml/itemProps7.xml><?xml version="1.0" encoding="utf-8"?>
<ds:datastoreItem xmlns:ds="http://schemas.openxmlformats.org/officeDocument/2006/customXml" ds:itemID="{C8156F9B-0209-4878-B211-50C7112CA323}">
  <ds:schemaRefs/>
</ds:datastoreItem>
</file>

<file path=customXml/itemProps8.xml><?xml version="1.0" encoding="utf-8"?>
<ds:datastoreItem xmlns:ds="http://schemas.openxmlformats.org/officeDocument/2006/customXml" ds:itemID="{4EC300DD-C4CF-43F2-811F-5A14DB775299}">
  <ds:schemaRefs/>
</ds:datastoreItem>
</file>

<file path=customXml/itemProps9.xml><?xml version="1.0" encoding="utf-8"?>
<ds:datastoreItem xmlns:ds="http://schemas.openxmlformats.org/officeDocument/2006/customXml" ds:itemID="{08B32D58-C566-408B-AF27-DAC2DBA3D9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Start</vt:lpstr>
      <vt:lpstr>Narrative</vt:lpstr>
      <vt:lpstr>Bdgt</vt:lpstr>
      <vt:lpstr>Budget</vt:lpstr>
      <vt:lpstr>Work Plan and Reports</vt:lpstr>
      <vt:lpstr>Outcomes</vt:lpstr>
      <vt:lpstr>5700 Main</vt:lpstr>
      <vt:lpstr>5700 Main (2)</vt:lpstr>
      <vt:lpstr>5700 WPS</vt:lpstr>
      <vt:lpstr>5700 CC</vt:lpstr>
      <vt:lpstr>Performance Measures</vt:lpstr>
      <vt:lpstr>ICR Info</vt:lpstr>
      <vt:lpstr>'5700 Main (2)'!GGActivities15</vt:lpstr>
      <vt:lpstr>GGActivities15</vt:lpstr>
      <vt:lpstr>Narrative!Print_Area</vt:lpstr>
      <vt:lpstr>'Performance Measures'!Print_Area</vt:lpstr>
      <vt:lpstr>Start!Print_Area</vt:lpstr>
      <vt:lpstr>Print_Measures</vt:lpstr>
      <vt:lpstr>Narrative!Print_Narrative</vt:lpstr>
      <vt:lpstr>Print_Start</vt:lpstr>
      <vt:lpstr>'Work Plan and Reports'!Print_Titles</vt:lpstr>
      <vt:lpstr>Start!Start</vt:lpstr>
      <vt:lpstr>Start</vt:lpstr>
      <vt:lpstr>'5700 Main (2)'!tblMeasures</vt:lpstr>
      <vt:lpstr>tblMeasures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2016-03-16T21:55:41Z</dcterms:created>
  <dcterms:modified xsi:type="dcterms:W3CDTF">2022-10-11T19:51:37Z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89b2de7278f44fa1bf09bd60737ba142</vt:lpwstr>
  </property>
</Properties>
</file>