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my.sharepoint.com/personal/ramirez_bryan_epa_gov/Documents/Desktop/"/>
    </mc:Choice>
  </mc:AlternateContent>
  <xr:revisionPtr revIDLastSave="6" documentId="8_{C4B65760-5ABB-42E3-B6D1-34E5EF36BF17}" xr6:coauthVersionLast="47" xr6:coauthVersionMax="47" xr10:uidLastSave="{CA89C8D5-528E-4E5D-85E6-3D8A7D2D090D}"/>
  <bookViews>
    <workbookView xWindow="-19320" yWindow="-15" windowWidth="19440" windowHeight="14880" xr2:uid="{5238BA62-B149-4784-B3C8-DD58345C49F2}"/>
  </bookViews>
  <sheets>
    <sheet name="Sheet1" sheetId="1" r:id="rId1"/>
  </sheets>
  <definedNames>
    <definedName name="_xlnm._FilterDatabase" localSheetId="0" hidden="1">Sheet1!$A$21:$F$21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0" i="1"/>
  <c r="D11" i="1"/>
  <c r="D12" i="1"/>
  <c r="D13" i="1"/>
  <c r="D14" i="1"/>
  <c r="D15" i="1"/>
  <c r="C15" i="1"/>
  <c r="C14" i="1"/>
  <c r="C13" i="1"/>
  <c r="C12" i="1"/>
  <c r="C11" i="1"/>
  <c r="C10" i="1"/>
  <c r="C9" i="1"/>
  <c r="E15" i="1" l="1"/>
  <c r="E14" i="1"/>
  <c r="E13" i="1"/>
  <c r="E12" i="1"/>
  <c r="E11" i="1"/>
  <c r="E9" i="1"/>
  <c r="E10" i="1"/>
  <c r="E17" i="1" l="1"/>
  <c r="F10" i="1"/>
  <c r="G10" i="1" s="1"/>
  <c r="F15" i="1" l="1"/>
  <c r="G15" i="1" s="1"/>
  <c r="F9" i="1"/>
  <c r="G9" i="1" s="1"/>
  <c r="F11" i="1"/>
  <c r="G11" i="1" s="1"/>
  <c r="F14" i="1"/>
  <c r="G14" i="1" s="1"/>
  <c r="F12" i="1"/>
  <c r="G12" i="1" s="1"/>
  <c r="F13" i="1"/>
  <c r="G13" i="1" s="1"/>
  <c r="G17" i="1" l="1"/>
</calcChain>
</file>

<file path=xl/sharedStrings.xml><?xml version="1.0" encoding="utf-8"?>
<sst xmlns="http://schemas.openxmlformats.org/spreadsheetml/2006/main" count="90" uniqueCount="47">
  <si>
    <t>2022 Allocations from the Supplemental Allowance Pool for the Texas SO2 Trading Program</t>
  </si>
  <si>
    <t>Total allowances allocated:</t>
  </si>
  <si>
    <t>Program</t>
  </si>
  <si>
    <t>Affiliated Ownership Group</t>
  </si>
  <si>
    <t>Total Source Allocation from trading program budget under 40 CFR 97.911</t>
  </si>
  <si>
    <t>Total Source 2022 SO2 emissions (tons)</t>
  </si>
  <si>
    <t>TXSO2</t>
  </si>
  <si>
    <t>American Electric Power</t>
  </si>
  <si>
    <t>City of San Antonio</t>
  </si>
  <si>
    <t>El Paso Electric</t>
  </si>
  <si>
    <t>Lower Colorado River Authority/City of Austin</t>
  </si>
  <si>
    <t>NRG Energy</t>
  </si>
  <si>
    <t>Vistra</t>
  </si>
  <si>
    <t>Xcel Energy</t>
  </si>
  <si>
    <t>Totals:</t>
  </si>
  <si>
    <t>Ownership Group</t>
  </si>
  <si>
    <t>ORIS code</t>
  </si>
  <si>
    <t>Facility name</t>
  </si>
  <si>
    <t>Allocation from trading program budget under 40 CFR 97.911</t>
  </si>
  <si>
    <t>2022 SO2 emissions (tons)</t>
  </si>
  <si>
    <t>H W Pirkey Power Plant</t>
  </si>
  <si>
    <t>Welsh Power Plant</t>
  </si>
  <si>
    <t>Wilkes Power Plant</t>
  </si>
  <si>
    <t>J T Deely</t>
  </si>
  <si>
    <t>O W Sommers</t>
  </si>
  <si>
    <t>Newman</t>
  </si>
  <si>
    <t>Fayette (Sam Seymour)</t>
  </si>
  <si>
    <t>Limestone</t>
  </si>
  <si>
    <t>W A Parish</t>
  </si>
  <si>
    <t>Big Brown</t>
  </si>
  <si>
    <t>Coleto Creek</t>
  </si>
  <si>
    <t>Graham</t>
  </si>
  <si>
    <t>Martin Lake</t>
  </si>
  <si>
    <t>Monticello</t>
  </si>
  <si>
    <t>Sandow</t>
  </si>
  <si>
    <t>Stryker Creek</t>
  </si>
  <si>
    <t>Harrington Station</t>
  </si>
  <si>
    <t>Tolk Station</t>
  </si>
  <si>
    <r>
      <t>Maximum allocation from Supplemental Allowance Pool</t>
    </r>
    <r>
      <rPr>
        <b/>
        <vertAlign val="superscript"/>
        <sz val="11"/>
        <color theme="1"/>
        <rFont val="Calibri"/>
        <family val="2"/>
        <scheme val="minor"/>
      </rPr>
      <t>2</t>
    </r>
  </si>
  <si>
    <t>2. Under 40 CFR 97.912(b)(1),(2), and (3) EPA will assign each Texas SO2 Trading Program source to an affiliated ownership group and identify each affliliated ownership group for which the total amount of emissions reported for the units of the ownership group for that control period exceeds the total amount of allowances allocated to the units of that ownership group for that control period under § 97.911 and will calculate the amount of the exceedance, which is the ownership group's maximum allocation from the Supplemental Allowance Pool.</t>
  </si>
  <si>
    <t>3. Under 40 CFR 97.912(b)(4)(i)(A),  if the Supplemental Allowance Pool is not oversubscribed, the amount allocated to an ownership group equals the group's maximum allocation under § 97.912(b)(3).</t>
  </si>
  <si>
    <t>4. Under 40 CFR 97.912(b)(4)(i)(B), if the Supplemental Allowance Pool is oversubscibed, the amount allocated to an ownership group equals the group's maximum allocation under § 97.912(b)(3) times a multiplier, rounded to the nearest whole allowance. The multiplier is calculated as (i) the total remaining amount of allowances in the Supplemental Allowance Pool divided by (ii) the sum of the maximum allocations under § 97.912(b)(3) for all sources.</t>
  </si>
  <si>
    <t>5. Adjusted Allocation = Maximum Allocation x Multiplier</t>
  </si>
  <si>
    <r>
      <t>Multiplier</t>
    </r>
    <r>
      <rPr>
        <b/>
        <vertAlign val="superscript"/>
        <sz val="11"/>
        <color theme="1"/>
        <rFont val="Calibri"/>
        <family val="2"/>
        <scheme val="minor"/>
      </rPr>
      <t>3,4</t>
    </r>
  </si>
  <si>
    <r>
      <t>Adjusted allocation from Supplemental Allowance Pool</t>
    </r>
    <r>
      <rPr>
        <b/>
        <vertAlign val="superscript"/>
        <sz val="11"/>
        <color theme="1"/>
        <rFont val="Calibri"/>
        <family val="2"/>
        <scheme val="minor"/>
      </rPr>
      <t>5</t>
    </r>
  </si>
  <si>
    <t>1. See 40 CFR 97.912(d).</t>
  </si>
  <si>
    <r>
      <t>Allowances available for allocation from Supplemental Allowance Pool:</t>
    </r>
    <r>
      <rPr>
        <b/>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</si>
</sst>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sz val="10"/>
      <color theme="1"/>
      <name val="Arial"/>
      <family val="2"/>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left"/>
    </xf>
    <xf numFmtId="37" fontId="0" fillId="0" borderId="0" xfId="0" applyNumberFormat="1"/>
    <xf numFmtId="0" fontId="1" fillId="0" borderId="0" xfId="0" applyFont="1"/>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right"/>
    </xf>
    <xf numFmtId="0" fontId="0" fillId="0" borderId="0" xfId="0" applyAlignment="1">
      <alignment wrapText="1"/>
    </xf>
    <xf numFmtId="0" fontId="1" fillId="0" borderId="0" xfId="0" applyFont="1" applyAlignment="1">
      <alignment horizontal="center"/>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3D47F-08B8-498D-84DB-8F82D32B74A2}">
  <dimension ref="A1:I50"/>
  <sheetViews>
    <sheetView tabSelected="1" workbookViewId="0">
      <selection activeCell="C4" sqref="C4"/>
    </sheetView>
  </sheetViews>
  <sheetFormatPr defaultRowHeight="14.5" x14ac:dyDescent="0.35"/>
  <cols>
    <col min="2" max="2" width="24.54296875" customWidth="1"/>
    <col min="3" max="3" width="27.54296875" customWidth="1"/>
    <col min="4" max="4" width="22.453125" customWidth="1"/>
    <col min="5" max="9" width="17.7265625" customWidth="1"/>
  </cols>
  <sheetData>
    <row r="1" spans="1:9" x14ac:dyDescent="0.35">
      <c r="A1" s="10" t="s">
        <v>0</v>
      </c>
      <c r="B1" s="10"/>
      <c r="C1" s="10"/>
      <c r="D1" s="10"/>
      <c r="E1" s="10"/>
      <c r="F1" s="10"/>
      <c r="G1" s="10"/>
      <c r="H1" s="10"/>
      <c r="I1" s="10"/>
    </row>
    <row r="2" spans="1:9" x14ac:dyDescent="0.35">
      <c r="A2" s="8"/>
      <c r="B2" s="8"/>
      <c r="C2" s="8"/>
      <c r="D2" s="8"/>
      <c r="E2" s="8"/>
      <c r="F2" s="8"/>
      <c r="G2" s="8"/>
      <c r="H2" s="8"/>
      <c r="I2" s="8"/>
    </row>
    <row r="3" spans="1:9" x14ac:dyDescent="0.35">
      <c r="A3" s="1"/>
      <c r="B3" s="1"/>
      <c r="C3" s="1"/>
      <c r="D3" s="1"/>
      <c r="E3" s="1"/>
      <c r="F3" s="1"/>
      <c r="G3" s="2"/>
    </row>
    <row r="4" spans="1:9" x14ac:dyDescent="0.35">
      <c r="A4" s="3" t="s">
        <v>1</v>
      </c>
      <c r="B4" s="4"/>
      <c r="C4" s="4"/>
      <c r="D4" s="4"/>
      <c r="G4" s="2">
        <v>0</v>
      </c>
    </row>
    <row r="5" spans="1:9" ht="16.5" x14ac:dyDescent="0.35">
      <c r="A5" s="1" t="s">
        <v>46</v>
      </c>
      <c r="B5" s="4"/>
      <c r="C5" s="4"/>
      <c r="D5" s="4"/>
      <c r="G5" s="2">
        <v>16688</v>
      </c>
      <c r="H5" s="2"/>
    </row>
    <row r="6" spans="1:9" x14ac:dyDescent="0.35">
      <c r="B6" s="4"/>
      <c r="C6" s="4"/>
      <c r="D6" s="4"/>
    </row>
    <row r="7" spans="1:9" ht="60" x14ac:dyDescent="0.35">
      <c r="A7" s="5" t="s">
        <v>2</v>
      </c>
      <c r="B7" s="5" t="s">
        <v>3</v>
      </c>
      <c r="C7" s="5" t="s">
        <v>4</v>
      </c>
      <c r="D7" s="5" t="s">
        <v>5</v>
      </c>
      <c r="E7" s="5" t="s">
        <v>38</v>
      </c>
      <c r="F7" s="5" t="s">
        <v>43</v>
      </c>
      <c r="G7" s="5" t="s">
        <v>44</v>
      </c>
    </row>
    <row r="8" spans="1:9" x14ac:dyDescent="0.35">
      <c r="C8" s="2"/>
      <c r="D8" s="2"/>
      <c r="E8" s="2"/>
      <c r="G8" s="2"/>
    </row>
    <row r="9" spans="1:9" x14ac:dyDescent="0.35">
      <c r="A9" s="4" t="s">
        <v>6</v>
      </c>
      <c r="B9" t="s">
        <v>7</v>
      </c>
      <c r="C9" s="2">
        <f>SUM(E22:E24)</f>
        <v>29655</v>
      </c>
      <c r="D9" s="2">
        <f>SUM(F22:F24)</f>
        <v>12166</v>
      </c>
      <c r="E9" s="2">
        <f t="shared" ref="E9:E15" si="0">MAX(D9-C9,0)</f>
        <v>0</v>
      </c>
      <c r="F9">
        <f>IF(E$17&gt;(G$3-G$10),(G$3-G$10)/(E$17),1)</f>
        <v>1</v>
      </c>
      <c r="G9" s="2">
        <f t="shared" ref="G9:G15" si="1">ROUND(E9*F9,0)</f>
        <v>0</v>
      </c>
    </row>
    <row r="10" spans="1:9" x14ac:dyDescent="0.35">
      <c r="A10" s="4" t="s">
        <v>6</v>
      </c>
      <c r="B10" t="s">
        <v>8</v>
      </c>
      <c r="C10" s="2">
        <f>SUM(E25:E26)</f>
        <v>12314</v>
      </c>
      <c r="D10" s="2">
        <f>SUM(F25:F26)</f>
        <v>5</v>
      </c>
      <c r="E10" s="2">
        <f>MAX(D10-C10,0)</f>
        <v>0</v>
      </c>
      <c r="F10" s="6">
        <f>IF(E10&gt;G3,G3/E10,1)</f>
        <v>1</v>
      </c>
      <c r="G10" s="2">
        <f>ROUND(E10*F10,0)</f>
        <v>0</v>
      </c>
    </row>
    <row r="11" spans="1:9" x14ac:dyDescent="0.35">
      <c r="A11" s="4" t="s">
        <v>6</v>
      </c>
      <c r="B11" t="s">
        <v>9</v>
      </c>
      <c r="C11" s="2">
        <f>E27</f>
        <v>6</v>
      </c>
      <c r="D11" s="2">
        <f>F27</f>
        <v>6</v>
      </c>
      <c r="E11" s="2">
        <f t="shared" si="0"/>
        <v>0</v>
      </c>
      <c r="F11">
        <f>IF(E$17&gt;(G$3-G$10),(G$3-G$10)/(E$17),1)</f>
        <v>1</v>
      </c>
      <c r="G11" s="2">
        <f t="shared" si="1"/>
        <v>0</v>
      </c>
    </row>
    <row r="12" spans="1:9" ht="29" x14ac:dyDescent="0.35">
      <c r="A12" s="4" t="s">
        <v>6</v>
      </c>
      <c r="B12" s="7" t="s">
        <v>10</v>
      </c>
      <c r="C12" s="2">
        <f>E28</f>
        <v>15998</v>
      </c>
      <c r="D12" s="2">
        <f>F28</f>
        <v>748</v>
      </c>
      <c r="E12" s="2">
        <f t="shared" si="0"/>
        <v>0</v>
      </c>
      <c r="F12">
        <f>IF(E$17&gt;(G$3-G$10),(G$3-G$10)/(E$17),1)</f>
        <v>1</v>
      </c>
      <c r="G12" s="2">
        <f t="shared" si="1"/>
        <v>0</v>
      </c>
    </row>
    <row r="13" spans="1:9" x14ac:dyDescent="0.35">
      <c r="A13" s="4" t="s">
        <v>6</v>
      </c>
      <c r="B13" t="s">
        <v>11</v>
      </c>
      <c r="C13" s="2">
        <f>SUM(E29:E30)</f>
        <v>50510</v>
      </c>
      <c r="D13" s="2">
        <f>SUM(F29:F30)</f>
        <v>39551</v>
      </c>
      <c r="E13" s="2">
        <f t="shared" si="0"/>
        <v>0</v>
      </c>
      <c r="F13">
        <f>IF(E$17&gt;(G$3-G$10),(G$3-G$10)/(E$17),1)</f>
        <v>1</v>
      </c>
      <c r="G13" s="2">
        <f t="shared" si="1"/>
        <v>0</v>
      </c>
    </row>
    <row r="14" spans="1:9" x14ac:dyDescent="0.35">
      <c r="A14" s="4" t="s">
        <v>6</v>
      </c>
      <c r="B14" t="s">
        <v>12</v>
      </c>
      <c r="C14" s="2">
        <f>SUM(E31:E37)</f>
        <v>100279</v>
      </c>
      <c r="D14" s="2">
        <f>SUM(F31:F37)</f>
        <v>25896</v>
      </c>
      <c r="E14" s="2">
        <f t="shared" si="0"/>
        <v>0</v>
      </c>
      <c r="F14">
        <f>IF(E$17&gt;(G$3-G$10),(G$3-G$10)/(E$17),1)</f>
        <v>1</v>
      </c>
      <c r="G14" s="2">
        <f t="shared" si="1"/>
        <v>0</v>
      </c>
    </row>
    <row r="15" spans="1:9" x14ac:dyDescent="0.35">
      <c r="A15" s="4" t="s">
        <v>6</v>
      </c>
      <c r="B15" t="s">
        <v>13</v>
      </c>
      <c r="C15" s="2">
        <f>SUM(E38:E39)</f>
        <v>29633</v>
      </c>
      <c r="D15" s="2">
        <f>SUM(F38:F39)</f>
        <v>24249</v>
      </c>
      <c r="E15" s="2">
        <f t="shared" si="0"/>
        <v>0</v>
      </c>
      <c r="F15">
        <f>IF(E$17&gt;(G$3-G$10),(G$3-G$10)/(E$17),1)</f>
        <v>1</v>
      </c>
      <c r="G15" s="2">
        <f t="shared" si="1"/>
        <v>0</v>
      </c>
    </row>
    <row r="16" spans="1:9" x14ac:dyDescent="0.35">
      <c r="E16" s="2"/>
      <c r="F16" s="2"/>
      <c r="G16" s="2"/>
      <c r="I16" s="2"/>
    </row>
    <row r="17" spans="1:9" x14ac:dyDescent="0.35">
      <c r="B17" t="s">
        <v>14</v>
      </c>
      <c r="C17" s="2"/>
      <c r="D17" s="2"/>
      <c r="E17" s="2">
        <f>SUM(E9:E15)</f>
        <v>0</v>
      </c>
      <c r="G17" s="2">
        <f>SUM(G9:G15)</f>
        <v>0</v>
      </c>
    </row>
    <row r="18" spans="1:9" x14ac:dyDescent="0.35">
      <c r="E18" s="2"/>
      <c r="F18" s="2"/>
      <c r="G18" s="2"/>
      <c r="I18" s="2"/>
    </row>
    <row r="19" spans="1:9" x14ac:dyDescent="0.35">
      <c r="E19" s="2"/>
      <c r="F19" s="2"/>
      <c r="G19" s="2"/>
      <c r="I19" s="2"/>
    </row>
    <row r="20" spans="1:9" x14ac:dyDescent="0.35">
      <c r="E20" s="2"/>
      <c r="F20" s="2"/>
      <c r="G20" s="2"/>
      <c r="I20" s="2"/>
    </row>
    <row r="21" spans="1:9" ht="58" x14ac:dyDescent="0.35">
      <c r="A21" s="5" t="s">
        <v>2</v>
      </c>
      <c r="B21" s="5" t="s">
        <v>15</v>
      </c>
      <c r="C21" s="5" t="s">
        <v>16</v>
      </c>
      <c r="D21" s="5" t="s">
        <v>17</v>
      </c>
      <c r="E21" s="5" t="s">
        <v>18</v>
      </c>
      <c r="F21" s="5" t="s">
        <v>19</v>
      </c>
      <c r="G21" s="2"/>
      <c r="I21" s="2"/>
    </row>
    <row r="22" spans="1:9" x14ac:dyDescent="0.35">
      <c r="A22" s="4" t="s">
        <v>6</v>
      </c>
      <c r="B22" t="s">
        <v>7</v>
      </c>
      <c r="C22" s="4">
        <v>7902</v>
      </c>
      <c r="D22" t="s">
        <v>20</v>
      </c>
      <c r="E22" s="2">
        <v>8882</v>
      </c>
      <c r="F22" s="2">
        <v>1247</v>
      </c>
      <c r="G22" s="2"/>
      <c r="I22" s="2"/>
    </row>
    <row r="23" spans="1:9" x14ac:dyDescent="0.35">
      <c r="A23" s="4" t="s">
        <v>6</v>
      </c>
      <c r="B23" t="s">
        <v>7</v>
      </c>
      <c r="C23" s="4">
        <v>6139</v>
      </c>
      <c r="D23" t="s">
        <v>21</v>
      </c>
      <c r="E23" s="2">
        <v>20754</v>
      </c>
      <c r="F23" s="2">
        <v>10915</v>
      </c>
      <c r="G23" s="2"/>
      <c r="I23" s="2"/>
    </row>
    <row r="24" spans="1:9" x14ac:dyDescent="0.35">
      <c r="A24" s="4" t="s">
        <v>6</v>
      </c>
      <c r="B24" t="s">
        <v>7</v>
      </c>
      <c r="C24" s="4">
        <v>3478</v>
      </c>
      <c r="D24" t="s">
        <v>22</v>
      </c>
      <c r="E24" s="2">
        <v>19</v>
      </c>
      <c r="F24" s="2">
        <v>4</v>
      </c>
      <c r="G24" s="2"/>
      <c r="I24" s="2"/>
    </row>
    <row r="25" spans="1:9" x14ac:dyDescent="0.35">
      <c r="A25" s="4" t="s">
        <v>6</v>
      </c>
      <c r="B25" t="s">
        <v>8</v>
      </c>
      <c r="C25" s="4">
        <v>6181</v>
      </c>
      <c r="D25" t="s">
        <v>23</v>
      </c>
      <c r="E25" s="2">
        <v>12252</v>
      </c>
      <c r="F25" s="2">
        <v>0</v>
      </c>
      <c r="G25" s="2"/>
      <c r="I25" s="2"/>
    </row>
    <row r="26" spans="1:9" x14ac:dyDescent="0.35">
      <c r="A26" s="4" t="s">
        <v>6</v>
      </c>
      <c r="B26" t="s">
        <v>8</v>
      </c>
      <c r="C26" s="4">
        <v>3611</v>
      </c>
      <c r="D26" t="s">
        <v>24</v>
      </c>
      <c r="E26" s="2">
        <v>62</v>
      </c>
      <c r="F26" s="2">
        <v>5</v>
      </c>
      <c r="G26" s="2"/>
      <c r="I26" s="2"/>
    </row>
    <row r="27" spans="1:9" x14ac:dyDescent="0.35">
      <c r="A27" s="4" t="s">
        <v>6</v>
      </c>
      <c r="B27" t="s">
        <v>9</v>
      </c>
      <c r="C27" s="4">
        <v>3456</v>
      </c>
      <c r="D27" t="s">
        <v>25</v>
      </c>
      <c r="E27" s="2">
        <v>6</v>
      </c>
      <c r="F27" s="2">
        <v>6</v>
      </c>
      <c r="G27" s="2"/>
      <c r="I27" s="2"/>
    </row>
    <row r="28" spans="1:9" x14ac:dyDescent="0.35">
      <c r="A28" s="4" t="s">
        <v>6</v>
      </c>
      <c r="B28" t="s">
        <v>10</v>
      </c>
      <c r="C28" s="4">
        <v>6179</v>
      </c>
      <c r="D28" t="s">
        <v>26</v>
      </c>
      <c r="E28" s="2">
        <v>15998</v>
      </c>
      <c r="F28" s="2">
        <v>748</v>
      </c>
      <c r="G28" s="2"/>
      <c r="I28" s="2"/>
    </row>
    <row r="29" spans="1:9" x14ac:dyDescent="0.35">
      <c r="A29" s="4" t="s">
        <v>6</v>
      </c>
      <c r="B29" t="s">
        <v>11</v>
      </c>
      <c r="C29" s="4">
        <v>298</v>
      </c>
      <c r="D29" t="s">
        <v>27</v>
      </c>
      <c r="E29" s="2">
        <v>24374</v>
      </c>
      <c r="F29" s="2">
        <v>6337</v>
      </c>
      <c r="G29" s="2"/>
      <c r="I29" s="2"/>
    </row>
    <row r="30" spans="1:9" x14ac:dyDescent="0.35">
      <c r="A30" s="4" t="s">
        <v>6</v>
      </c>
      <c r="B30" t="s">
        <v>11</v>
      </c>
      <c r="C30" s="4">
        <v>3470</v>
      </c>
      <c r="D30" t="s">
        <v>28</v>
      </c>
      <c r="E30" s="2">
        <v>26136</v>
      </c>
      <c r="F30" s="2">
        <v>33214</v>
      </c>
      <c r="G30" s="2"/>
      <c r="I30" s="2"/>
    </row>
    <row r="31" spans="1:9" x14ac:dyDescent="0.35">
      <c r="A31" s="4" t="s">
        <v>6</v>
      </c>
      <c r="B31" t="s">
        <v>12</v>
      </c>
      <c r="C31" s="4">
        <v>3497</v>
      </c>
      <c r="D31" t="s">
        <v>29</v>
      </c>
      <c r="E31" s="2">
        <v>17032</v>
      </c>
      <c r="F31" s="2">
        <v>0</v>
      </c>
      <c r="G31" s="2"/>
      <c r="I31" s="2"/>
    </row>
    <row r="32" spans="1:9" x14ac:dyDescent="0.35">
      <c r="A32" s="4" t="s">
        <v>6</v>
      </c>
      <c r="B32" t="s">
        <v>12</v>
      </c>
      <c r="C32" s="4">
        <v>6178</v>
      </c>
      <c r="D32" t="s">
        <v>30</v>
      </c>
      <c r="E32" s="2">
        <v>9057</v>
      </c>
      <c r="F32" s="2">
        <v>8205</v>
      </c>
      <c r="G32" s="2"/>
      <c r="I32" s="2"/>
    </row>
    <row r="33" spans="1:9" x14ac:dyDescent="0.35">
      <c r="A33" s="4" t="s">
        <v>6</v>
      </c>
      <c r="B33" t="s">
        <v>12</v>
      </c>
      <c r="C33" s="4">
        <v>3490</v>
      </c>
      <c r="D33" t="s">
        <v>31</v>
      </c>
      <c r="E33" s="2">
        <v>226</v>
      </c>
      <c r="F33" s="2">
        <v>0</v>
      </c>
      <c r="G33" s="2"/>
      <c r="I33" s="2"/>
    </row>
    <row r="34" spans="1:9" x14ac:dyDescent="0.35">
      <c r="A34" s="4" t="s">
        <v>6</v>
      </c>
      <c r="B34" t="s">
        <v>12</v>
      </c>
      <c r="C34" s="4">
        <v>6146</v>
      </c>
      <c r="D34" t="s">
        <v>32</v>
      </c>
      <c r="E34" s="2">
        <v>35840</v>
      </c>
      <c r="F34" s="2">
        <v>17690</v>
      </c>
      <c r="G34" s="2"/>
      <c r="I34" s="2"/>
    </row>
    <row r="35" spans="1:9" x14ac:dyDescent="0.35">
      <c r="A35" s="4" t="s">
        <v>6</v>
      </c>
      <c r="B35" t="s">
        <v>12</v>
      </c>
      <c r="C35" s="4">
        <v>6147</v>
      </c>
      <c r="D35" t="s">
        <v>33</v>
      </c>
      <c r="E35" s="2">
        <v>29609</v>
      </c>
      <c r="F35" s="2">
        <v>0</v>
      </c>
      <c r="G35" s="2"/>
      <c r="I35" s="2"/>
    </row>
    <row r="36" spans="1:9" x14ac:dyDescent="0.35">
      <c r="A36" s="4" t="s">
        <v>6</v>
      </c>
      <c r="B36" t="s">
        <v>12</v>
      </c>
      <c r="C36" s="4">
        <v>6648</v>
      </c>
      <c r="D36" t="s">
        <v>34</v>
      </c>
      <c r="E36" s="2">
        <v>8370</v>
      </c>
      <c r="F36" s="2">
        <v>0</v>
      </c>
      <c r="G36" s="2"/>
      <c r="I36" s="2"/>
    </row>
    <row r="37" spans="1:9" x14ac:dyDescent="0.35">
      <c r="A37" s="4" t="s">
        <v>6</v>
      </c>
      <c r="B37" t="s">
        <v>12</v>
      </c>
      <c r="C37" s="4">
        <v>3504</v>
      </c>
      <c r="D37" t="s">
        <v>35</v>
      </c>
      <c r="E37" s="2">
        <v>145</v>
      </c>
      <c r="F37" s="2">
        <v>1</v>
      </c>
      <c r="G37" s="2"/>
      <c r="I37" s="2"/>
    </row>
    <row r="38" spans="1:9" x14ac:dyDescent="0.35">
      <c r="A38" s="4" t="s">
        <v>6</v>
      </c>
      <c r="B38" t="s">
        <v>13</v>
      </c>
      <c r="C38" s="4">
        <v>6193</v>
      </c>
      <c r="D38" t="s">
        <v>36</v>
      </c>
      <c r="E38" s="2">
        <v>15671</v>
      </c>
      <c r="F38" s="2">
        <v>15579</v>
      </c>
      <c r="G38" s="2"/>
      <c r="I38" s="2"/>
    </row>
    <row r="39" spans="1:9" x14ac:dyDescent="0.35">
      <c r="A39" s="4" t="s">
        <v>6</v>
      </c>
      <c r="B39" t="s">
        <v>13</v>
      </c>
      <c r="C39" s="4">
        <v>6194</v>
      </c>
      <c r="D39" t="s">
        <v>37</v>
      </c>
      <c r="E39" s="2">
        <v>13962</v>
      </c>
      <c r="F39" s="2">
        <v>8670</v>
      </c>
      <c r="G39" s="2"/>
      <c r="I39" s="2"/>
    </row>
    <row r="40" spans="1:9" x14ac:dyDescent="0.35">
      <c r="E40" s="2"/>
      <c r="F40" s="2"/>
      <c r="G40" s="2"/>
      <c r="I40" s="2"/>
    </row>
    <row r="41" spans="1:9" x14ac:dyDescent="0.35">
      <c r="E41" s="2"/>
      <c r="F41" s="2"/>
      <c r="G41" s="2"/>
      <c r="I41" s="2"/>
    </row>
    <row r="42" spans="1:9" x14ac:dyDescent="0.35">
      <c r="A42" s="11" t="s">
        <v>45</v>
      </c>
      <c r="B42" s="11"/>
      <c r="C42" s="11"/>
      <c r="D42" s="11"/>
      <c r="E42" s="11"/>
      <c r="F42" s="11"/>
      <c r="G42" s="11"/>
      <c r="H42" s="11"/>
      <c r="I42" s="11"/>
    </row>
    <row r="44" spans="1:9" ht="45" customHeight="1" x14ac:dyDescent="0.35">
      <c r="A44" s="11" t="s">
        <v>39</v>
      </c>
      <c r="B44" s="11"/>
      <c r="C44" s="11"/>
      <c r="D44" s="11"/>
      <c r="E44" s="11"/>
      <c r="F44" s="11"/>
      <c r="G44" s="11"/>
      <c r="H44" s="11"/>
      <c r="I44" s="11"/>
    </row>
    <row r="46" spans="1:9" ht="30" customHeight="1" x14ac:dyDescent="0.35">
      <c r="A46" s="11" t="s">
        <v>40</v>
      </c>
      <c r="B46" s="11"/>
      <c r="C46" s="11"/>
      <c r="D46" s="11"/>
      <c r="E46" s="11"/>
      <c r="F46" s="11"/>
      <c r="G46" s="11"/>
      <c r="H46" s="11"/>
      <c r="I46" s="11"/>
    </row>
    <row r="48" spans="1:9" ht="57" customHeight="1" x14ac:dyDescent="0.35">
      <c r="A48" s="11" t="s">
        <v>41</v>
      </c>
      <c r="B48" s="11"/>
      <c r="C48" s="11"/>
      <c r="D48" s="11"/>
      <c r="E48" s="11"/>
      <c r="F48" s="11"/>
      <c r="G48" s="11"/>
      <c r="H48" s="11"/>
      <c r="I48" s="11"/>
    </row>
    <row r="50" spans="1:8" x14ac:dyDescent="0.35">
      <c r="A50" s="9" t="s">
        <v>42</v>
      </c>
      <c r="B50" s="9"/>
      <c r="C50" s="9"/>
      <c r="D50" s="9"/>
      <c r="E50" s="9"/>
      <c r="F50" s="9"/>
      <c r="G50" s="9"/>
      <c r="H50" s="9"/>
    </row>
  </sheetData>
  <sortState xmlns:xlrd2="http://schemas.microsoft.com/office/spreadsheetml/2017/richdata2" ref="A22:F39">
    <sortCondition ref="B22:B39"/>
  </sortState>
  <mergeCells count="6">
    <mergeCell ref="A50:H50"/>
    <mergeCell ref="A1:I1"/>
    <mergeCell ref="A44:I44"/>
    <mergeCell ref="A46:I46"/>
    <mergeCell ref="A48:I48"/>
    <mergeCell ref="A42:I42"/>
  </mergeCells>
  <phoneticPr fontId="4" type="noConversion"/>
  <pageMargins left="0.7" right="0.7" top="0.75" bottom="0.75" header="0.3" footer="0.3"/>
  <pageSetup orientation="portrait" horizontalDpi="1200" verticalDpi="1200" r:id="rId1"/>
  <ignoredErrors>
    <ignoredError sqref="C9:C10 C13:C15 D9:D15" formulaRange="1"/>
    <ignoredError sqref="F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2021-01-28T14:07:10+00:00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_ip_UnifiedCompliancePolicyUIAction xmlns="http://schemas.microsoft.com/sharepoint/v3" xsi:nil="true"/>
    <e3f09c3df709400db2417a7161762d62 xmlns="4ffa91fb-a0ff-4ac5-b2db-65c790d184a4">
      <Terms xmlns="http://schemas.microsoft.com/office/infopath/2007/PartnerControls"/>
    </e3f09c3df709400db2417a7161762d62>
    <_ip_UnifiedCompliancePolicyProperties xmlns="http://schemas.microsoft.com/sharepoint/v3" xsi:nil="true"/>
    <SharedWithUsers xmlns="7d8dd676-26ca-4e08-b90f-b4e0026a58ac">
      <UserInfo>
        <DisplayName>Lifland, David</DisplayName>
        <AccountId>769</AccountId>
        <AccountType/>
      </UserInfo>
      <UserInfo>
        <DisplayName>Kuhns, Jason</DisplayName>
        <AccountId>3506</AccountId>
        <AccountType/>
      </UserInfo>
      <UserInfo>
        <DisplayName>Powers, Garrett (he/him/his)</DisplayName>
        <AccountId>15667</AccountId>
        <AccountType/>
      </UserInfo>
      <UserInfo>
        <DisplayName>Ramirez, Bryan (he/him/his)</DisplayName>
        <AccountId>22341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2FF4AD-A109-4D3D-8C4A-27AC3136F598}">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905a4662-6dfc-440e-98fd-642ec5771328"/>
    <ds:schemaRef ds:uri="7d8dd676-26ca-4e08-b90f-b4e0026a58ac"/>
  </ds:schemaRefs>
</ds:datastoreItem>
</file>

<file path=customXml/itemProps2.xml><?xml version="1.0" encoding="utf-8"?>
<ds:datastoreItem xmlns:ds="http://schemas.openxmlformats.org/officeDocument/2006/customXml" ds:itemID="{2323C785-F578-444C-84C9-0F9BA7208650}">
  <ds:schemaRefs>
    <ds:schemaRef ds:uri="http://schemas.microsoft.com/sharepoint/v3/contenttype/forms"/>
  </ds:schemaRefs>
</ds:datastoreItem>
</file>

<file path=customXml/itemProps3.xml><?xml version="1.0" encoding="utf-8"?>
<ds:datastoreItem xmlns:ds="http://schemas.openxmlformats.org/officeDocument/2006/customXml" ds:itemID="{58761C1C-C4DC-4977-A8D8-11CF8307877F}">
  <ds:schemaRefs>
    <ds:schemaRef ds:uri="Microsoft.SharePoint.Taxonomy.ContentTypeSync"/>
  </ds:schemaRefs>
</ds:datastoreItem>
</file>

<file path=customXml/itemProps4.xml><?xml version="1.0" encoding="utf-8"?>
<ds:datastoreItem xmlns:ds="http://schemas.openxmlformats.org/officeDocument/2006/customXml" ds:itemID="{20A4CE4E-216D-44BA-B104-EF538B0C39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Kuhns</dc:creator>
  <cp:keywords/>
  <dc:description/>
  <cp:lastModifiedBy>Bryan S Ramirez</cp:lastModifiedBy>
  <cp:revision/>
  <dcterms:created xsi:type="dcterms:W3CDTF">2021-01-28T13:56:10Z</dcterms:created>
  <dcterms:modified xsi:type="dcterms:W3CDTF">2024-05-16T20:05:59Z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Document Type">
    <vt:lpwstr/>
  </property>
  <property fmtid="{D5CDD505-2E9C-101B-9397-08002B2CF9AE}" pid="5" name="MediaServiceImageTags">
    <vt:lpwstr/>
  </property>
  <property fmtid="{D5CDD505-2E9C-101B-9397-08002B2CF9AE}" pid="6" name="EPA Subject">
    <vt:lpwstr/>
  </property>
</Properties>
</file>