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DOD\OUTREACH\Publications\DRAFTS\summary-lca-results-v1-1--2023-04 folder\"/>
    </mc:Choice>
  </mc:AlternateContent>
  <xr:revisionPtr revIDLastSave="0" documentId="13_ncr:1_{628F0C84-37B2-4FB9-B9EF-B91C387623C6}" xr6:coauthVersionLast="47" xr6:coauthVersionMax="47" xr10:uidLastSave="{00000000-0000-0000-0000-000000000000}"/>
  <bookViews>
    <workbookView xWindow="440" yWindow="240" windowWidth="18760" windowHeight="9840" xr2:uid="{00000000-000D-0000-FFFF-FFFF00000000}"/>
  </bookViews>
  <sheets>
    <sheet name="Cover-Sheet" sheetId="23" r:id="rId1"/>
    <sheet name="Contents" sheetId="5" r:id="rId2"/>
    <sheet name="Updates" sheetId="24" r:id="rId3"/>
    <sheet name="All-Pathways" sheetId="1" r:id="rId4"/>
    <sheet name="GHG-Table-Web" sheetId="19" r:id="rId5"/>
    <sheet name="GHG-Table-Disag" sheetId="21" r:id="rId6"/>
    <sheet name="Determine-Basis" sheetId="25" r:id="rId7"/>
    <sheet name="Scatter-Plot(CI-Fuel)" sheetId="22" r:id="rId8"/>
    <sheet name="Abbreviations" sheetId="7" r:id="rId9"/>
    <sheet name="Lists" sheetId="9" r:id="rId10"/>
  </sheets>
  <externalReferences>
    <externalReference r:id="rId11"/>
    <externalReference r:id="rId12"/>
  </externalReferences>
  <definedNames>
    <definedName name="_xlnm._FilterDatabase" localSheetId="3" hidden="1">'All-Pathways'!$A$2:$AW$440</definedName>
    <definedName name="_xlnm._FilterDatabase" localSheetId="5" hidden="1">'GHG-Table-Disag'!$B$2:$L$2</definedName>
    <definedName name="_xlnm._FilterDatabase" localSheetId="7" hidden="1">'Scatter-Plot(CI-Fuel)'!$B$1:$F$143</definedName>
    <definedName name="OLE_LINK3" localSheetId="6">#REF!</definedName>
    <definedName name="OLE_LINK3" localSheetId="5">#REF!</definedName>
    <definedName name="OLE_LINK3" localSheetId="4">#REF!</definedName>
    <definedName name="OLE_LINK3" localSheetId="7">#REF!</definedName>
    <definedName name="OLE_LINK3">#REF!</definedName>
    <definedName name="_xlnm.Print_Titles" localSheetId="3">'All-Pathways'!$1:$2</definedName>
    <definedName name="_xlnm.Print_Titles" localSheetId="1">Contents!$6:$6</definedName>
    <definedName name="_xlnm.Print_Titles" localSheetId="6">'Determine-Basis'!$4:$4</definedName>
    <definedName name="_xlnm.Print_Titles" localSheetId="5">'GHG-Table-Disag'!$2:$2</definedName>
    <definedName name="_xlnm.Print_Titles" localSheetId="7">'Scatter-Plot(CI-Fuel)'!$1:$1</definedName>
  </definedNames>
  <calcPr calcId="191029" iterate="1" iterateDelta="1.0000000000000001E-5"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5" i="22" l="1"/>
  <c r="C155" i="22"/>
  <c r="E155" i="22"/>
  <c r="D155" i="22" s="1"/>
  <c r="F155" i="22"/>
  <c r="B156" i="22"/>
  <c r="E156" i="22"/>
  <c r="D156" i="22" s="1"/>
  <c r="F156" i="22"/>
  <c r="B157" i="22"/>
  <c r="E157" i="22"/>
  <c r="D157" i="22" s="1"/>
  <c r="F157" i="22"/>
  <c r="B158" i="22"/>
  <c r="E158" i="22"/>
  <c r="D158" i="22" s="1"/>
  <c r="F158" i="22"/>
  <c r="B159" i="22"/>
  <c r="E159" i="22"/>
  <c r="D159" i="22" s="1"/>
  <c r="F159" i="22"/>
  <c r="E152" i="22"/>
  <c r="D152" i="22" s="1"/>
  <c r="F152" i="22"/>
  <c r="C153" i="22"/>
  <c r="E153" i="22"/>
  <c r="D153" i="22" s="1"/>
  <c r="F153" i="22"/>
  <c r="C154" i="22"/>
  <c r="E154" i="22"/>
  <c r="D154" i="22" s="1"/>
  <c r="F154" i="22"/>
  <c r="B152" i="22"/>
  <c r="B153" i="22"/>
  <c r="B154" i="22"/>
  <c r="B226" i="21"/>
  <c r="B227" i="21"/>
  <c r="B228" i="21"/>
  <c r="B229" i="21"/>
  <c r="C226" i="21"/>
  <c r="C227" i="21"/>
  <c r="C228" i="21"/>
  <c r="C229" i="21"/>
  <c r="D226" i="21"/>
  <c r="D227" i="21"/>
  <c r="D228" i="21"/>
  <c r="D229" i="21"/>
  <c r="E226" i="21"/>
  <c r="E227" i="21"/>
  <c r="E228" i="21"/>
  <c r="E229" i="21"/>
  <c r="L226" i="21"/>
  <c r="L227" i="21"/>
  <c r="L228" i="21"/>
  <c r="L229" i="21"/>
  <c r="N228" i="21"/>
  <c r="N229" i="21"/>
  <c r="O228" i="21"/>
  <c r="O229" i="21"/>
  <c r="P228" i="21"/>
  <c r="P229" i="21"/>
  <c r="Q228" i="21"/>
  <c r="Q229" i="21"/>
  <c r="R226" i="21"/>
  <c r="R227" i="21"/>
  <c r="R228" i="21"/>
  <c r="R229" i="21"/>
  <c r="S226" i="21"/>
  <c r="S227" i="21"/>
  <c r="S228" i="21"/>
  <c r="S229" i="21"/>
  <c r="D3" i="21"/>
  <c r="B3" i="21"/>
  <c r="AG438" i="1" l="1"/>
  <c r="AF438" i="1"/>
  <c r="J229" i="21" s="1"/>
  <c r="AE438" i="1"/>
  <c r="I229" i="21" s="1"/>
  <c r="AD438" i="1"/>
  <c r="H229" i="21" s="1"/>
  <c r="AA438" i="1"/>
  <c r="G229" i="21" s="1"/>
  <c r="Z438" i="1"/>
  <c r="F229" i="21" s="1"/>
  <c r="AG437" i="1"/>
  <c r="AF437" i="1"/>
  <c r="AE437" i="1"/>
  <c r="I228" i="21" s="1"/>
  <c r="AD437" i="1"/>
  <c r="H228" i="21" s="1"/>
  <c r="AA437" i="1"/>
  <c r="G228" i="21" s="1"/>
  <c r="Z437" i="1"/>
  <c r="F228" i="21" s="1"/>
  <c r="AG435" i="1"/>
  <c r="AF435" i="1"/>
  <c r="J227" i="21" s="1"/>
  <c r="AE435" i="1"/>
  <c r="AD435" i="1"/>
  <c r="H227" i="21" s="1"/>
  <c r="AC435" i="1"/>
  <c r="O227" i="21" s="1"/>
  <c r="AB435" i="1"/>
  <c r="N227" i="21" s="1"/>
  <c r="AA435" i="1"/>
  <c r="G227" i="21" s="1"/>
  <c r="Z435" i="1"/>
  <c r="F227" i="21" s="1"/>
  <c r="AG433" i="1"/>
  <c r="AF433" i="1"/>
  <c r="J226" i="21" s="1"/>
  <c r="AE433" i="1"/>
  <c r="AD433" i="1"/>
  <c r="H226" i="21" s="1"/>
  <c r="AC433" i="1"/>
  <c r="O226" i="21" s="1"/>
  <c r="AB433" i="1"/>
  <c r="N226" i="21" s="1"/>
  <c r="AA433" i="1"/>
  <c r="G226" i="21" s="1"/>
  <c r="Z433" i="1"/>
  <c r="F226" i="21" s="1"/>
  <c r="Y438" i="1" l="1"/>
  <c r="J228" i="21"/>
  <c r="X437" i="1"/>
  <c r="U438" i="1"/>
  <c r="X438" i="1"/>
  <c r="X435" i="1"/>
  <c r="I227" i="21"/>
  <c r="X433" i="1"/>
  <c r="I226" i="21"/>
  <c r="Y437" i="1"/>
  <c r="U437" i="1"/>
  <c r="Y435" i="1"/>
  <c r="U435" i="1"/>
  <c r="W435" i="1"/>
  <c r="V435" i="1"/>
  <c r="W433" i="1"/>
  <c r="V433" i="1"/>
  <c r="U433" i="1"/>
  <c r="Y433" i="1"/>
  <c r="R438" i="1" l="1"/>
  <c r="K229" i="21" s="1"/>
  <c r="S435" i="1"/>
  <c r="P227" i="21" s="1"/>
  <c r="R437" i="1"/>
  <c r="T435" i="1"/>
  <c r="Q227" i="21" s="1"/>
  <c r="R435" i="1"/>
  <c r="T433" i="1"/>
  <c r="Q226" i="21" s="1"/>
  <c r="R433" i="1"/>
  <c r="S433" i="1"/>
  <c r="P226" i="21" s="1"/>
  <c r="C159" i="22" l="1"/>
  <c r="K226" i="21"/>
  <c r="C156" i="22"/>
  <c r="K227" i="21"/>
  <c r="C157" i="22"/>
  <c r="K228" i="21"/>
  <c r="C158" i="22"/>
  <c r="B148" i="22" l="1"/>
  <c r="B146" i="22" l="1"/>
  <c r="E146" i="22"/>
  <c r="D146" i="22" s="1"/>
  <c r="F146" i="22"/>
  <c r="B147" i="22"/>
  <c r="E147" i="22"/>
  <c r="D147" i="22" s="1"/>
  <c r="F147" i="22"/>
  <c r="E148" i="22"/>
  <c r="D148" i="22" s="1"/>
  <c r="F148" i="22"/>
  <c r="B149" i="22"/>
  <c r="E149" i="22"/>
  <c r="D149" i="22" s="1"/>
  <c r="F149" i="22"/>
  <c r="B150" i="22"/>
  <c r="E150" i="22"/>
  <c r="D150" i="22" s="1"/>
  <c r="F150" i="22"/>
  <c r="B151" i="22"/>
  <c r="E151" i="22"/>
  <c r="D151" i="22" s="1"/>
  <c r="F151" i="22"/>
  <c r="B215" i="21"/>
  <c r="C215" i="21"/>
  <c r="D215" i="21"/>
  <c r="E215" i="21"/>
  <c r="P215" i="21"/>
  <c r="Q215" i="21"/>
  <c r="R215" i="21"/>
  <c r="S215" i="21"/>
  <c r="B216" i="21"/>
  <c r="C216" i="21"/>
  <c r="D216" i="21"/>
  <c r="E216" i="21"/>
  <c r="P216" i="21"/>
  <c r="Q216" i="21"/>
  <c r="R216" i="21"/>
  <c r="S216" i="21"/>
  <c r="B217" i="21"/>
  <c r="C217" i="21"/>
  <c r="D217" i="21"/>
  <c r="E217" i="21"/>
  <c r="P217" i="21"/>
  <c r="Q217" i="21"/>
  <c r="R217" i="21"/>
  <c r="S217" i="21"/>
  <c r="B218" i="21"/>
  <c r="C218" i="21"/>
  <c r="D218" i="21"/>
  <c r="E218" i="21"/>
  <c r="P218" i="21"/>
  <c r="Q218" i="21"/>
  <c r="R218" i="21"/>
  <c r="S218" i="21"/>
  <c r="B219" i="21"/>
  <c r="C219" i="21"/>
  <c r="D219" i="21"/>
  <c r="E219" i="21"/>
  <c r="P219" i="21"/>
  <c r="Q219" i="21"/>
  <c r="R219" i="21"/>
  <c r="S219" i="21"/>
  <c r="B220" i="21"/>
  <c r="C220" i="21"/>
  <c r="D220" i="21"/>
  <c r="E220" i="21"/>
  <c r="P220" i="21"/>
  <c r="Q220" i="21"/>
  <c r="R220" i="21"/>
  <c r="S220" i="21"/>
  <c r="B221" i="21"/>
  <c r="C221" i="21"/>
  <c r="D221" i="21"/>
  <c r="E221" i="21"/>
  <c r="P221" i="21"/>
  <c r="Q221" i="21"/>
  <c r="R221" i="21"/>
  <c r="S221" i="21"/>
  <c r="B222" i="21"/>
  <c r="C222" i="21"/>
  <c r="D222" i="21"/>
  <c r="E222" i="21"/>
  <c r="P222" i="21"/>
  <c r="Q222" i="21"/>
  <c r="R222" i="21"/>
  <c r="S222" i="21"/>
  <c r="B223" i="21"/>
  <c r="C223" i="21"/>
  <c r="D223" i="21"/>
  <c r="E223" i="21"/>
  <c r="P223" i="21"/>
  <c r="Q223" i="21"/>
  <c r="R223" i="21"/>
  <c r="S223" i="21"/>
  <c r="B224" i="21"/>
  <c r="C224" i="21"/>
  <c r="D224" i="21"/>
  <c r="E224" i="21"/>
  <c r="P224" i="21"/>
  <c r="Q224" i="21"/>
  <c r="R224" i="21"/>
  <c r="S224" i="21"/>
  <c r="B225" i="21"/>
  <c r="C225" i="21"/>
  <c r="D225" i="21"/>
  <c r="E225" i="21"/>
  <c r="P225" i="21"/>
  <c r="Q225" i="21"/>
  <c r="R225" i="21"/>
  <c r="S225" i="21"/>
  <c r="B214" i="21"/>
  <c r="AW429" i="1"/>
  <c r="AV429" i="1"/>
  <c r="AT429" i="1"/>
  <c r="AR429" i="1"/>
  <c r="AK429" i="1"/>
  <c r="AB429" i="1" s="1"/>
  <c r="N225" i="21" s="1"/>
  <c r="AJ429" i="1"/>
  <c r="AI429" i="1"/>
  <c r="AH429" i="1"/>
  <c r="AG429" i="1"/>
  <c r="AF429" i="1"/>
  <c r="AE429" i="1"/>
  <c r="X429" i="1" s="1"/>
  <c r="AD429" i="1"/>
  <c r="H225" i="21" s="1"/>
  <c r="AC429" i="1"/>
  <c r="O225" i="21" s="1"/>
  <c r="AW428" i="1"/>
  <c r="AG428" i="1" s="1"/>
  <c r="AV428" i="1"/>
  <c r="AF428" i="1" s="1"/>
  <c r="AT428" i="1"/>
  <c r="AE428" i="1" s="1"/>
  <c r="X428" i="1" s="1"/>
  <c r="AR428" i="1"/>
  <c r="AD428" i="1" s="1"/>
  <c r="H224" i="21" s="1"/>
  <c r="AK428" i="1"/>
  <c r="AA428" i="1" s="1"/>
  <c r="G224" i="21" s="1"/>
  <c r="AJ428" i="1"/>
  <c r="AI428" i="1"/>
  <c r="AH428" i="1"/>
  <c r="AW427" i="1"/>
  <c r="AV427" i="1"/>
  <c r="AT427" i="1"/>
  <c r="AE427" i="1" s="1"/>
  <c r="X427" i="1" s="1"/>
  <c r="AR427" i="1"/>
  <c r="AD427" i="1" s="1"/>
  <c r="H223" i="21" s="1"/>
  <c r="AK427" i="1"/>
  <c r="AA427" i="1" s="1"/>
  <c r="G223" i="21" s="1"/>
  <c r="AJ427" i="1"/>
  <c r="AI427" i="1"/>
  <c r="AH427" i="1"/>
  <c r="AG427" i="1"/>
  <c r="AF427" i="1"/>
  <c r="AW426" i="1"/>
  <c r="AG426" i="1" s="1"/>
  <c r="AV426" i="1"/>
  <c r="AF426" i="1" s="1"/>
  <c r="AT426" i="1"/>
  <c r="AE426" i="1" s="1"/>
  <c r="X426" i="1" s="1"/>
  <c r="AR426" i="1"/>
  <c r="AD426" i="1" s="1"/>
  <c r="AK426" i="1"/>
  <c r="AA426" i="1" s="1"/>
  <c r="AJ426" i="1"/>
  <c r="AI426" i="1"/>
  <c r="AH426" i="1"/>
  <c r="AW425" i="1"/>
  <c r="AV425" i="1"/>
  <c r="AF425" i="1" s="1"/>
  <c r="AT425" i="1"/>
  <c r="AE425" i="1" s="1"/>
  <c r="X425" i="1" s="1"/>
  <c r="AR425" i="1"/>
  <c r="AD425" i="1" s="1"/>
  <c r="H221" i="21" s="1"/>
  <c r="AK425" i="1"/>
  <c r="AB425" i="1" s="1"/>
  <c r="AJ425" i="1"/>
  <c r="AI425" i="1"/>
  <c r="AH425" i="1"/>
  <c r="AG425" i="1"/>
  <c r="AW424" i="1"/>
  <c r="AG424" i="1" s="1"/>
  <c r="AV424" i="1"/>
  <c r="AF424" i="1" s="1"/>
  <c r="AT424" i="1"/>
  <c r="AE424" i="1" s="1"/>
  <c r="X424" i="1" s="1"/>
  <c r="AR424" i="1"/>
  <c r="AD424" i="1" s="1"/>
  <c r="H220" i="21" s="1"/>
  <c r="AK424" i="1"/>
  <c r="AC424" i="1" s="1"/>
  <c r="AJ424" i="1"/>
  <c r="AI424" i="1"/>
  <c r="AH424" i="1"/>
  <c r="H222" i="21" l="1"/>
  <c r="J220" i="21"/>
  <c r="J225" i="21"/>
  <c r="J223" i="21"/>
  <c r="AA424" i="1"/>
  <c r="G220" i="21" s="1"/>
  <c r="Y425" i="1"/>
  <c r="Z425" i="1"/>
  <c r="Z426" i="1"/>
  <c r="F222" i="21" s="1"/>
  <c r="Z429" i="1"/>
  <c r="F225" i="21" s="1"/>
  <c r="Y427" i="1"/>
  <c r="AB427" i="1"/>
  <c r="N223" i="21" s="1"/>
  <c r="Z424" i="1"/>
  <c r="J224" i="21"/>
  <c r="AB424" i="1"/>
  <c r="Y429" i="1"/>
  <c r="I224" i="21"/>
  <c r="J222" i="21"/>
  <c r="AA429" i="1"/>
  <c r="G225" i="21" s="1"/>
  <c r="I223" i="21"/>
  <c r="I222" i="21"/>
  <c r="J221" i="21"/>
  <c r="I221" i="21"/>
  <c r="I220" i="21"/>
  <c r="U426" i="1"/>
  <c r="I225" i="21"/>
  <c r="Y428" i="1"/>
  <c r="Y426" i="1"/>
  <c r="Z428" i="1"/>
  <c r="F224" i="21" s="1"/>
  <c r="Z427" i="1"/>
  <c r="F223" i="21" s="1"/>
  <c r="Y424" i="1"/>
  <c r="AB428" i="1"/>
  <c r="N224" i="21" s="1"/>
  <c r="AC428" i="1"/>
  <c r="O224" i="21" s="1"/>
  <c r="AC425" i="1"/>
  <c r="AB426" i="1"/>
  <c r="N222" i="21" s="1"/>
  <c r="AC427" i="1"/>
  <c r="O223" i="21" s="1"/>
  <c r="AC426" i="1"/>
  <c r="O222" i="21" s="1"/>
  <c r="AA425" i="1"/>
  <c r="N220" i="21" l="1"/>
  <c r="N221" i="21"/>
  <c r="F221" i="21"/>
  <c r="O220" i="21"/>
  <c r="F220" i="21"/>
  <c r="O221" i="21"/>
  <c r="G222" i="21"/>
  <c r="U429" i="1"/>
  <c r="R429" i="1" s="1"/>
  <c r="O429" i="1" s="1"/>
  <c r="L225" i="21" s="1"/>
  <c r="R426" i="1"/>
  <c r="O426" i="1" s="1"/>
  <c r="U424" i="1"/>
  <c r="R424" i="1" s="1"/>
  <c r="O424" i="1" s="1"/>
  <c r="U425" i="1"/>
  <c r="R425" i="1" s="1"/>
  <c r="G221" i="21"/>
  <c r="U427" i="1"/>
  <c r="R427" i="1" s="1"/>
  <c r="K220" i="21" s="1"/>
  <c r="U428" i="1"/>
  <c r="R428" i="1" s="1"/>
  <c r="C152" i="22" s="1"/>
  <c r="C151" i="22"/>
  <c r="K222" i="21"/>
  <c r="AW423" i="1"/>
  <c r="AG423" i="1" s="1"/>
  <c r="AV423" i="1"/>
  <c r="AF423" i="1" s="1"/>
  <c r="AT423" i="1"/>
  <c r="AS423" i="1"/>
  <c r="AR423" i="1"/>
  <c r="AD423" i="1" s="1"/>
  <c r="H219" i="21" s="1"/>
  <c r="AJ423" i="1"/>
  <c r="AH423" i="1"/>
  <c r="AC423" i="1"/>
  <c r="O219" i="21" s="1"/>
  <c r="AB423" i="1"/>
  <c r="N219" i="21" s="1"/>
  <c r="AA423" i="1"/>
  <c r="G219" i="21" s="1"/>
  <c r="AC422" i="1"/>
  <c r="O218" i="21" s="1"/>
  <c r="AB422" i="1"/>
  <c r="N218" i="21" s="1"/>
  <c r="AA422" i="1"/>
  <c r="G218" i="21" s="1"/>
  <c r="AW422" i="1"/>
  <c r="AG422" i="1" s="1"/>
  <c r="AV422" i="1"/>
  <c r="AF422" i="1" s="1"/>
  <c r="AT422" i="1"/>
  <c r="AS422" i="1"/>
  <c r="AR422" i="1"/>
  <c r="AD422" i="1" s="1"/>
  <c r="H218" i="21" s="1"/>
  <c r="AJ422" i="1"/>
  <c r="AH422" i="1"/>
  <c r="H217" i="21"/>
  <c r="O217" i="21"/>
  <c r="N217" i="21"/>
  <c r="G217" i="21"/>
  <c r="G216" i="21"/>
  <c r="O215" i="21"/>
  <c r="N215" i="21"/>
  <c r="G215" i="21" l="1"/>
  <c r="L222" i="21"/>
  <c r="H215" i="21"/>
  <c r="N216" i="21"/>
  <c r="H216" i="21"/>
  <c r="O216" i="21"/>
  <c r="AE423" i="1"/>
  <c r="I216" i="21" s="1"/>
  <c r="K225" i="21"/>
  <c r="AE422" i="1"/>
  <c r="Z422" i="1"/>
  <c r="J217" i="21"/>
  <c r="Z423" i="1"/>
  <c r="J215" i="21"/>
  <c r="J216" i="21"/>
  <c r="O428" i="1"/>
  <c r="L224" i="21" s="1"/>
  <c r="K224" i="21"/>
  <c r="X422" i="1"/>
  <c r="I218" i="21"/>
  <c r="I219" i="21"/>
  <c r="O427" i="1"/>
  <c r="L223" i="21" s="1"/>
  <c r="K223" i="21"/>
  <c r="I217" i="21"/>
  <c r="O425" i="1"/>
  <c r="L221" i="21" s="1"/>
  <c r="K221" i="21"/>
  <c r="Y422" i="1"/>
  <c r="J218" i="21"/>
  <c r="Y423" i="1"/>
  <c r="J219" i="21"/>
  <c r="F217" i="21"/>
  <c r="X423" i="1" l="1"/>
  <c r="F218" i="21"/>
  <c r="F215" i="21"/>
  <c r="U422" i="1"/>
  <c r="R422" i="1" s="1"/>
  <c r="O422" i="1" s="1"/>
  <c r="L218" i="21" s="1"/>
  <c r="L220" i="21"/>
  <c r="F219" i="21"/>
  <c r="F216" i="21"/>
  <c r="U423" i="1"/>
  <c r="R423" i="1" s="1"/>
  <c r="C149" i="22" s="1"/>
  <c r="I215" i="21"/>
  <c r="K218" i="21"/>
  <c r="O423" i="1" l="1"/>
  <c r="L219" i="21" s="1"/>
  <c r="K219" i="21"/>
  <c r="C150" i="22"/>
  <c r="L217" i="21"/>
  <c r="K217" i="21"/>
  <c r="C148" i="22"/>
  <c r="K216" i="21"/>
  <c r="L215" i="21"/>
  <c r="K215" i="21"/>
  <c r="L216" i="21" l="1"/>
  <c r="F139" i="22"/>
  <c r="D206" i="21"/>
  <c r="E3" i="21" l="1"/>
  <c r="B3" i="22" l="1"/>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2" i="22"/>
  <c r="E4" i="21"/>
  <c r="E5" i="21"/>
  <c r="E6" i="21"/>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44" i="21"/>
  <c r="E45" i="21"/>
  <c r="E46" i="21"/>
  <c r="E47" i="21"/>
  <c r="E48" i="21"/>
  <c r="E49" i="21"/>
  <c r="E50" i="21"/>
  <c r="E51" i="21"/>
  <c r="E52" i="21"/>
  <c r="E53" i="21"/>
  <c r="E54" i="21"/>
  <c r="E55" i="21"/>
  <c r="E56" i="21"/>
  <c r="E57" i="21"/>
  <c r="E58" i="21"/>
  <c r="E59" i="21"/>
  <c r="E60" i="21"/>
  <c r="E61" i="21"/>
  <c r="E62" i="21"/>
  <c r="E63" i="21"/>
  <c r="E64" i="21"/>
  <c r="E65" i="21"/>
  <c r="E66" i="21"/>
  <c r="E67" i="21"/>
  <c r="E68" i="21"/>
  <c r="E69" i="21"/>
  <c r="E70" i="21"/>
  <c r="E71" i="21"/>
  <c r="E72" i="21"/>
  <c r="E73" i="21"/>
  <c r="E74" i="21"/>
  <c r="E75" i="21"/>
  <c r="E76" i="21"/>
  <c r="E77" i="21"/>
  <c r="E78" i="21"/>
  <c r="E79" i="21"/>
  <c r="E80" i="21"/>
  <c r="E81" i="21"/>
  <c r="E82" i="21"/>
  <c r="E83" i="21"/>
  <c r="E84" i="21"/>
  <c r="E85" i="21"/>
  <c r="E86" i="21"/>
  <c r="E87" i="21"/>
  <c r="E88" i="21"/>
  <c r="E89" i="21"/>
  <c r="E90" i="21"/>
  <c r="E91" i="21"/>
  <c r="E92" i="21"/>
  <c r="E93" i="21"/>
  <c r="E94" i="21"/>
  <c r="E95" i="21"/>
  <c r="E96" i="21"/>
  <c r="E97" i="21"/>
  <c r="E98" i="21"/>
  <c r="E99" i="21"/>
  <c r="E100" i="21"/>
  <c r="E101" i="21"/>
  <c r="E102" i="21"/>
  <c r="E103" i="21"/>
  <c r="E104" i="21"/>
  <c r="E105" i="21"/>
  <c r="E106" i="21"/>
  <c r="E107" i="21"/>
  <c r="E108" i="21"/>
  <c r="E109" i="21"/>
  <c r="E110" i="21"/>
  <c r="E111" i="21"/>
  <c r="E112" i="21"/>
  <c r="E113" i="21"/>
  <c r="E114" i="21"/>
  <c r="E115" i="21"/>
  <c r="E116" i="21"/>
  <c r="E117" i="21"/>
  <c r="E118" i="21"/>
  <c r="E119" i="21"/>
  <c r="E120" i="21"/>
  <c r="E121" i="21"/>
  <c r="E122" i="21"/>
  <c r="E123" i="21"/>
  <c r="E124" i="21"/>
  <c r="E125" i="21"/>
  <c r="E126" i="21"/>
  <c r="E127" i="21"/>
  <c r="E128" i="21"/>
  <c r="E129" i="21"/>
  <c r="E130" i="21"/>
  <c r="E131" i="21"/>
  <c r="E132" i="21"/>
  <c r="E133" i="21"/>
  <c r="E134" i="21"/>
  <c r="E135" i="21"/>
  <c r="E136" i="21"/>
  <c r="E137" i="21"/>
  <c r="E138" i="21"/>
  <c r="E139" i="21"/>
  <c r="E140" i="21"/>
  <c r="E141" i="21"/>
  <c r="E142" i="21"/>
  <c r="E143" i="21"/>
  <c r="E144" i="21"/>
  <c r="E145" i="21"/>
  <c r="E146" i="21"/>
  <c r="E147" i="21"/>
  <c r="E148" i="21"/>
  <c r="E149" i="21"/>
  <c r="E150" i="21"/>
  <c r="E151" i="21"/>
  <c r="E152" i="21"/>
  <c r="E153" i="21"/>
  <c r="E154" i="21"/>
  <c r="E155" i="21"/>
  <c r="E156" i="21"/>
  <c r="E157" i="21"/>
  <c r="E158" i="21"/>
  <c r="E159" i="21"/>
  <c r="E160" i="21"/>
  <c r="E161" i="21"/>
  <c r="E162" i="21"/>
  <c r="E163" i="21"/>
  <c r="E164" i="21"/>
  <c r="E165" i="21"/>
  <c r="E166" i="21"/>
  <c r="E167" i="21"/>
  <c r="E168" i="21"/>
  <c r="E169" i="21"/>
  <c r="E170" i="21"/>
  <c r="E171" i="21"/>
  <c r="E172" i="21"/>
  <c r="E173" i="21"/>
  <c r="E174" i="21"/>
  <c r="E175" i="21"/>
  <c r="E176" i="21"/>
  <c r="E177" i="21"/>
  <c r="E178" i="21"/>
  <c r="E179" i="21"/>
  <c r="E180" i="21"/>
  <c r="E181" i="21"/>
  <c r="E182" i="21"/>
  <c r="E183" i="21"/>
  <c r="E184" i="21"/>
  <c r="E185" i="21"/>
  <c r="E186" i="21"/>
  <c r="E187" i="21"/>
  <c r="E188" i="21"/>
  <c r="E189" i="21"/>
  <c r="E190" i="21"/>
  <c r="E191" i="21"/>
  <c r="E192" i="21"/>
  <c r="E193" i="21"/>
  <c r="E194" i="21"/>
  <c r="E195" i="21"/>
  <c r="E196" i="21"/>
  <c r="E197" i="21"/>
  <c r="E198" i="21"/>
  <c r="E199" i="21"/>
  <c r="E200" i="21"/>
  <c r="E201" i="21"/>
  <c r="E202" i="21"/>
  <c r="E203" i="21"/>
  <c r="E204" i="21"/>
  <c r="E205" i="21"/>
  <c r="E206" i="21"/>
  <c r="E207" i="21"/>
  <c r="E208" i="21"/>
  <c r="E209" i="21"/>
  <c r="E210" i="21"/>
  <c r="E211" i="21"/>
  <c r="E212" i="21"/>
  <c r="E213" i="21"/>
  <c r="E214" i="21"/>
  <c r="D5" i="19" l="1"/>
  <c r="E144" i="22" l="1"/>
  <c r="D144" i="22" s="1"/>
  <c r="F144" i="22"/>
  <c r="E145" i="22"/>
  <c r="D145" i="22" s="1"/>
  <c r="F145" i="22"/>
  <c r="F143" i="22"/>
  <c r="E143" i="22"/>
  <c r="D143" i="22" s="1"/>
  <c r="F142" i="22"/>
  <c r="E142" i="22"/>
  <c r="D142" i="22" s="1"/>
  <c r="F141" i="22"/>
  <c r="E141" i="22"/>
  <c r="D141" i="22" s="1"/>
  <c r="F140" i="22"/>
  <c r="E140" i="22"/>
  <c r="D140" i="22" s="1"/>
  <c r="E139" i="22"/>
  <c r="D139" i="22" s="1"/>
  <c r="F138" i="22"/>
  <c r="E138" i="22"/>
  <c r="D138" i="22" s="1"/>
  <c r="F137" i="22"/>
  <c r="E137" i="22"/>
  <c r="D137" i="22" s="1"/>
  <c r="F136" i="22"/>
  <c r="E136" i="22"/>
  <c r="D136" i="22" s="1"/>
  <c r="F135" i="22"/>
  <c r="E135" i="22"/>
  <c r="D135" i="22" s="1"/>
  <c r="F134" i="22"/>
  <c r="E134" i="22"/>
  <c r="D134" i="22" s="1"/>
  <c r="F133" i="22"/>
  <c r="E133" i="22"/>
  <c r="D133" i="22" s="1"/>
  <c r="F132" i="22"/>
  <c r="E132" i="22"/>
  <c r="D132" i="22" s="1"/>
  <c r="F131" i="22"/>
  <c r="E131" i="22"/>
  <c r="D131" i="22" s="1"/>
  <c r="F130" i="22"/>
  <c r="E130" i="22"/>
  <c r="D130" i="22" s="1"/>
  <c r="F129" i="22"/>
  <c r="E129" i="22"/>
  <c r="D129" i="22" s="1"/>
  <c r="F128" i="22"/>
  <c r="E128" i="22"/>
  <c r="D128" i="22" s="1"/>
  <c r="F127" i="22"/>
  <c r="E127" i="22"/>
  <c r="D127" i="22" s="1"/>
  <c r="F126" i="22"/>
  <c r="E126" i="22"/>
  <c r="D126" i="22" s="1"/>
  <c r="F125" i="22"/>
  <c r="E125" i="22"/>
  <c r="D125" i="22" s="1"/>
  <c r="F124" i="22"/>
  <c r="E124" i="22"/>
  <c r="D124" i="22" s="1"/>
  <c r="F123" i="22"/>
  <c r="E123" i="22"/>
  <c r="D123" i="22" s="1"/>
  <c r="F122" i="22"/>
  <c r="E122" i="22"/>
  <c r="D122" i="22" s="1"/>
  <c r="F121" i="22"/>
  <c r="E121" i="22"/>
  <c r="D121" i="22" s="1"/>
  <c r="F120" i="22"/>
  <c r="E120" i="22"/>
  <c r="D120" i="22" s="1"/>
  <c r="F119" i="22"/>
  <c r="E119" i="22"/>
  <c r="D119" i="22" s="1"/>
  <c r="F118" i="22"/>
  <c r="E118" i="22"/>
  <c r="D118" i="22" s="1"/>
  <c r="F117" i="22"/>
  <c r="E117" i="22"/>
  <c r="D117" i="22" s="1"/>
  <c r="F116" i="22"/>
  <c r="E116" i="22"/>
  <c r="D116" i="22" s="1"/>
  <c r="F115" i="22"/>
  <c r="E115" i="22"/>
  <c r="D115" i="22" s="1"/>
  <c r="F114" i="22"/>
  <c r="E114" i="22"/>
  <c r="D114" i="22" s="1"/>
  <c r="F113" i="22"/>
  <c r="E113" i="22"/>
  <c r="D113" i="22" s="1"/>
  <c r="F112" i="22"/>
  <c r="E112" i="22"/>
  <c r="D112" i="22" s="1"/>
  <c r="F111" i="22"/>
  <c r="E111" i="22"/>
  <c r="D111" i="22" s="1"/>
  <c r="F110" i="22"/>
  <c r="E110" i="22"/>
  <c r="D110" i="22" s="1"/>
  <c r="F109" i="22"/>
  <c r="E109" i="22"/>
  <c r="D109" i="22" s="1"/>
  <c r="F108" i="22"/>
  <c r="E108" i="22"/>
  <c r="D108" i="22" s="1"/>
  <c r="F107" i="22"/>
  <c r="E107" i="22"/>
  <c r="D107" i="22" s="1"/>
  <c r="F106" i="22"/>
  <c r="E106" i="22"/>
  <c r="D106" i="22" s="1"/>
  <c r="F105" i="22"/>
  <c r="E105" i="22"/>
  <c r="D105" i="22" s="1"/>
  <c r="F104" i="22"/>
  <c r="E104" i="22"/>
  <c r="D104" i="22" s="1"/>
  <c r="F103" i="22"/>
  <c r="E103" i="22"/>
  <c r="D103" i="22" s="1"/>
  <c r="F102" i="22"/>
  <c r="E102" i="22"/>
  <c r="D102" i="22" s="1"/>
  <c r="F101" i="22"/>
  <c r="E101" i="22"/>
  <c r="D101" i="22" s="1"/>
  <c r="F100" i="22"/>
  <c r="E100" i="22"/>
  <c r="D100" i="22" s="1"/>
  <c r="F99" i="22"/>
  <c r="E99" i="22"/>
  <c r="D99" i="22" s="1"/>
  <c r="F98" i="22"/>
  <c r="E98" i="22"/>
  <c r="D98" i="22" s="1"/>
  <c r="F97" i="22"/>
  <c r="E97" i="22"/>
  <c r="D97" i="22" s="1"/>
  <c r="F96" i="22"/>
  <c r="E96" i="22"/>
  <c r="D96" i="22" s="1"/>
  <c r="F95" i="22"/>
  <c r="E95" i="22"/>
  <c r="D95" i="22" s="1"/>
  <c r="F94" i="22"/>
  <c r="E94" i="22"/>
  <c r="D94" i="22" s="1"/>
  <c r="F93" i="22"/>
  <c r="E93" i="22"/>
  <c r="D93" i="22" s="1"/>
  <c r="F92" i="22"/>
  <c r="E92" i="22"/>
  <c r="D92" i="22" s="1"/>
  <c r="F91" i="22"/>
  <c r="E91" i="22"/>
  <c r="D91" i="22" s="1"/>
  <c r="F90" i="22"/>
  <c r="E90" i="22"/>
  <c r="D90" i="22" s="1"/>
  <c r="F89" i="22"/>
  <c r="E89" i="22"/>
  <c r="D89" i="22" s="1"/>
  <c r="F88" i="22"/>
  <c r="E88" i="22"/>
  <c r="D88" i="22" s="1"/>
  <c r="F87" i="22"/>
  <c r="E87" i="22"/>
  <c r="D87" i="22" s="1"/>
  <c r="F86" i="22"/>
  <c r="E86" i="22"/>
  <c r="D86" i="22" s="1"/>
  <c r="F85" i="22"/>
  <c r="E85" i="22"/>
  <c r="D85" i="22" s="1"/>
  <c r="F84" i="22"/>
  <c r="E84" i="22"/>
  <c r="D84" i="22" s="1"/>
  <c r="F83" i="22"/>
  <c r="E83" i="22"/>
  <c r="D83" i="22" s="1"/>
  <c r="F82" i="22"/>
  <c r="E82" i="22"/>
  <c r="D82" i="22" s="1"/>
  <c r="F81" i="22"/>
  <c r="E81" i="22"/>
  <c r="D81" i="22" s="1"/>
  <c r="F80" i="22"/>
  <c r="E80" i="22"/>
  <c r="D80" i="22" s="1"/>
  <c r="F79" i="22"/>
  <c r="E79" i="22"/>
  <c r="D79" i="22" s="1"/>
  <c r="F78" i="22"/>
  <c r="E78" i="22"/>
  <c r="D78" i="22" s="1"/>
  <c r="F77" i="22"/>
  <c r="E77" i="22"/>
  <c r="D77" i="22" s="1"/>
  <c r="F76" i="22"/>
  <c r="E76" i="22"/>
  <c r="D76" i="22" s="1"/>
  <c r="F75" i="22"/>
  <c r="E75" i="22"/>
  <c r="D75" i="22" s="1"/>
  <c r="F74" i="22"/>
  <c r="E74" i="22"/>
  <c r="D74" i="22" s="1"/>
  <c r="F73" i="22"/>
  <c r="E73" i="22"/>
  <c r="D73" i="22" s="1"/>
  <c r="F72" i="22"/>
  <c r="E72" i="22"/>
  <c r="D72" i="22" s="1"/>
  <c r="F71" i="22"/>
  <c r="E71" i="22"/>
  <c r="D71" i="22" s="1"/>
  <c r="F70" i="22"/>
  <c r="E70" i="22"/>
  <c r="D70" i="22" s="1"/>
  <c r="F69" i="22"/>
  <c r="E69" i="22"/>
  <c r="D69" i="22" s="1"/>
  <c r="F68" i="22"/>
  <c r="E68" i="22"/>
  <c r="D68" i="22" s="1"/>
  <c r="F67" i="22"/>
  <c r="E67" i="22"/>
  <c r="D67" i="22" s="1"/>
  <c r="F66" i="22"/>
  <c r="E66" i="22"/>
  <c r="D66" i="22" s="1"/>
  <c r="F65" i="22"/>
  <c r="E65" i="22"/>
  <c r="D65" i="22" s="1"/>
  <c r="F64" i="22"/>
  <c r="E64" i="22"/>
  <c r="D64" i="22" s="1"/>
  <c r="F63" i="22"/>
  <c r="E63" i="22"/>
  <c r="D63" i="22" s="1"/>
  <c r="F62" i="22"/>
  <c r="E62" i="22"/>
  <c r="D62" i="22" s="1"/>
  <c r="F61" i="22"/>
  <c r="E61" i="22"/>
  <c r="D61" i="22" s="1"/>
  <c r="F60" i="22"/>
  <c r="E60" i="22"/>
  <c r="D60" i="22" s="1"/>
  <c r="F59" i="22"/>
  <c r="E59" i="22"/>
  <c r="D59" i="22" s="1"/>
  <c r="F58" i="22"/>
  <c r="E58" i="22"/>
  <c r="D58" i="22" s="1"/>
  <c r="F57" i="22"/>
  <c r="E57" i="22"/>
  <c r="D57" i="22" s="1"/>
  <c r="F56" i="22"/>
  <c r="E56" i="22"/>
  <c r="D56" i="22" s="1"/>
  <c r="F55" i="22"/>
  <c r="E55" i="22"/>
  <c r="D55" i="22" s="1"/>
  <c r="F54" i="22"/>
  <c r="E54" i="22"/>
  <c r="D54" i="22" s="1"/>
  <c r="F53" i="22"/>
  <c r="E53" i="22"/>
  <c r="D53" i="22" s="1"/>
  <c r="F52" i="22"/>
  <c r="E52" i="22"/>
  <c r="D52" i="22" s="1"/>
  <c r="F51" i="22"/>
  <c r="E51" i="22"/>
  <c r="D51" i="22" s="1"/>
  <c r="F50" i="22"/>
  <c r="E50" i="22"/>
  <c r="D50" i="22" s="1"/>
  <c r="F49" i="22"/>
  <c r="E49" i="22"/>
  <c r="D49" i="22" s="1"/>
  <c r="F48" i="22"/>
  <c r="E48" i="22"/>
  <c r="D48" i="22" s="1"/>
  <c r="F47" i="22"/>
  <c r="E47" i="22"/>
  <c r="D47" i="22" s="1"/>
  <c r="F46" i="22"/>
  <c r="E46" i="22"/>
  <c r="D46" i="22" s="1"/>
  <c r="F45" i="22"/>
  <c r="E45" i="22"/>
  <c r="D45" i="22" s="1"/>
  <c r="F44" i="22"/>
  <c r="E44" i="22"/>
  <c r="D44" i="22" s="1"/>
  <c r="F43" i="22"/>
  <c r="E43" i="22"/>
  <c r="D43" i="22" s="1"/>
  <c r="F42" i="22"/>
  <c r="E42" i="22"/>
  <c r="D42" i="22" s="1"/>
  <c r="F41" i="22"/>
  <c r="E41" i="22"/>
  <c r="D41" i="22" s="1"/>
  <c r="F40" i="22"/>
  <c r="E40" i="22"/>
  <c r="D40" i="22" s="1"/>
  <c r="F39" i="22"/>
  <c r="E39" i="22"/>
  <c r="D39" i="22" s="1"/>
  <c r="F38" i="22"/>
  <c r="E38" i="22"/>
  <c r="D38" i="22" s="1"/>
  <c r="F37" i="22"/>
  <c r="E37" i="22"/>
  <c r="D37" i="22" s="1"/>
  <c r="F36" i="22"/>
  <c r="E36" i="22"/>
  <c r="D36" i="22" s="1"/>
  <c r="F35" i="22"/>
  <c r="E35" i="22"/>
  <c r="D35" i="22" s="1"/>
  <c r="F34" i="22"/>
  <c r="E34" i="22"/>
  <c r="D34" i="22" s="1"/>
  <c r="F33" i="22"/>
  <c r="E33" i="22"/>
  <c r="D33" i="22" s="1"/>
  <c r="F32" i="22"/>
  <c r="E32" i="22"/>
  <c r="D32" i="22" s="1"/>
  <c r="F31" i="22"/>
  <c r="E31" i="22"/>
  <c r="D31" i="22" s="1"/>
  <c r="F30" i="22"/>
  <c r="E30" i="22"/>
  <c r="D30" i="22" s="1"/>
  <c r="F29" i="22"/>
  <c r="E29" i="22"/>
  <c r="D29" i="22" s="1"/>
  <c r="F28" i="22"/>
  <c r="E28" i="22"/>
  <c r="D28" i="22" s="1"/>
  <c r="F27" i="22"/>
  <c r="E27" i="22"/>
  <c r="D27" i="22" s="1"/>
  <c r="F26" i="22"/>
  <c r="E26" i="22"/>
  <c r="D26" i="22" s="1"/>
  <c r="F25" i="22"/>
  <c r="E25" i="22"/>
  <c r="D25" i="22" s="1"/>
  <c r="F24" i="22"/>
  <c r="E24" i="22"/>
  <c r="D24" i="22" s="1"/>
  <c r="F23" i="22"/>
  <c r="E23" i="22"/>
  <c r="D23" i="22" s="1"/>
  <c r="F22" i="22"/>
  <c r="E22" i="22"/>
  <c r="D22" i="22" s="1"/>
  <c r="F21" i="22"/>
  <c r="E21" i="22"/>
  <c r="D21" i="22" s="1"/>
  <c r="F20" i="22"/>
  <c r="E20" i="22"/>
  <c r="D20" i="22" s="1"/>
  <c r="F19" i="22"/>
  <c r="E19" i="22"/>
  <c r="D19" i="22" s="1"/>
  <c r="F18" i="22"/>
  <c r="E18" i="22"/>
  <c r="D18" i="22" s="1"/>
  <c r="F17" i="22"/>
  <c r="E17" i="22"/>
  <c r="D17" i="22" s="1"/>
  <c r="F16" i="22"/>
  <c r="E16" i="22"/>
  <c r="D16" i="22" s="1"/>
  <c r="F15" i="22"/>
  <c r="E15" i="22"/>
  <c r="D15" i="22" s="1"/>
  <c r="F14" i="22"/>
  <c r="E14" i="22"/>
  <c r="D14" i="22" s="1"/>
  <c r="F13" i="22"/>
  <c r="E13" i="22"/>
  <c r="D13" i="22" s="1"/>
  <c r="F12" i="22"/>
  <c r="E12" i="22"/>
  <c r="D12" i="22" s="1"/>
  <c r="F11" i="22"/>
  <c r="E11" i="22"/>
  <c r="D11" i="22" s="1"/>
  <c r="F10" i="22"/>
  <c r="E10" i="22"/>
  <c r="D10" i="22" s="1"/>
  <c r="F9" i="22"/>
  <c r="E9" i="22"/>
  <c r="D9" i="22" s="1"/>
  <c r="F8" i="22"/>
  <c r="E8" i="22"/>
  <c r="D8" i="22" s="1"/>
  <c r="F7" i="22"/>
  <c r="E7" i="22"/>
  <c r="D7" i="22" s="1"/>
  <c r="F6" i="22"/>
  <c r="E6" i="22"/>
  <c r="D6" i="22" s="1"/>
  <c r="F5" i="22"/>
  <c r="E5" i="22"/>
  <c r="D5" i="22" s="1"/>
  <c r="F4" i="22"/>
  <c r="E4" i="22"/>
  <c r="D4" i="22" s="1"/>
  <c r="F3" i="22"/>
  <c r="E3" i="22"/>
  <c r="D3" i="22" s="1"/>
  <c r="F2" i="22"/>
  <c r="E2" i="22"/>
  <c r="D2" i="22" s="1"/>
  <c r="S214" i="21" l="1"/>
  <c r="R214" i="21"/>
  <c r="Q214" i="21"/>
  <c r="P214" i="21"/>
  <c r="D214" i="21"/>
  <c r="C214" i="21"/>
  <c r="S213" i="21"/>
  <c r="R213" i="21"/>
  <c r="Q213" i="21"/>
  <c r="P213" i="21"/>
  <c r="D213" i="21"/>
  <c r="C213" i="21"/>
  <c r="B213" i="21"/>
  <c r="D212" i="21"/>
  <c r="C212" i="21"/>
  <c r="B212" i="21"/>
  <c r="S211" i="21"/>
  <c r="R211" i="21"/>
  <c r="Q211" i="21"/>
  <c r="P211" i="21"/>
  <c r="D211" i="21"/>
  <c r="C211" i="21"/>
  <c r="B211" i="21"/>
  <c r="D210" i="21"/>
  <c r="C210" i="21"/>
  <c r="B210" i="21"/>
  <c r="D209" i="21"/>
  <c r="C209" i="21"/>
  <c r="B209" i="21"/>
  <c r="D208" i="21"/>
  <c r="C208" i="21"/>
  <c r="B208" i="21"/>
  <c r="D207" i="21"/>
  <c r="C207" i="21"/>
  <c r="B207" i="21"/>
  <c r="C206" i="21"/>
  <c r="B206" i="21"/>
  <c r="D205" i="21"/>
  <c r="C205" i="21"/>
  <c r="B205" i="21"/>
  <c r="D204" i="21"/>
  <c r="C204" i="21"/>
  <c r="B204" i="21"/>
  <c r="D203" i="21"/>
  <c r="C203" i="21"/>
  <c r="B203" i="21"/>
  <c r="D202" i="21"/>
  <c r="C202" i="21"/>
  <c r="B202" i="21"/>
  <c r="D201" i="21"/>
  <c r="C201" i="21"/>
  <c r="B201" i="21"/>
  <c r="D200" i="21"/>
  <c r="C200" i="21"/>
  <c r="B200" i="21"/>
  <c r="D199" i="21"/>
  <c r="C199" i="21"/>
  <c r="B199" i="21"/>
  <c r="D198" i="21"/>
  <c r="C198" i="21"/>
  <c r="B198" i="21"/>
  <c r="D197" i="21"/>
  <c r="C197" i="21"/>
  <c r="B197" i="21"/>
  <c r="D196" i="21"/>
  <c r="C196" i="21"/>
  <c r="B196" i="21"/>
  <c r="D195" i="21"/>
  <c r="C195" i="21"/>
  <c r="B195" i="21"/>
  <c r="D194" i="21"/>
  <c r="C194" i="21"/>
  <c r="B194" i="21"/>
  <c r="D193" i="21"/>
  <c r="C193" i="21"/>
  <c r="B193" i="21"/>
  <c r="D192" i="21"/>
  <c r="C192" i="21"/>
  <c r="B192" i="21"/>
  <c r="D191" i="21"/>
  <c r="C191" i="21"/>
  <c r="B191" i="21"/>
  <c r="D190" i="21"/>
  <c r="C190" i="21"/>
  <c r="B190" i="21"/>
  <c r="D189" i="21"/>
  <c r="C189" i="21"/>
  <c r="B189" i="21"/>
  <c r="D188" i="21"/>
  <c r="C188" i="21"/>
  <c r="B188" i="21"/>
  <c r="D187" i="21"/>
  <c r="C187" i="21"/>
  <c r="B187" i="21"/>
  <c r="D186" i="21"/>
  <c r="C186" i="21"/>
  <c r="B186" i="21"/>
  <c r="D185" i="21"/>
  <c r="C185" i="21"/>
  <c r="B185" i="21"/>
  <c r="D184" i="21"/>
  <c r="C184" i="21"/>
  <c r="B184" i="21"/>
  <c r="D183" i="21"/>
  <c r="C183" i="21"/>
  <c r="B183" i="21"/>
  <c r="D182" i="21"/>
  <c r="C182" i="21"/>
  <c r="B182" i="21"/>
  <c r="D181" i="21"/>
  <c r="C181" i="21"/>
  <c r="B181" i="21"/>
  <c r="D180" i="21"/>
  <c r="C180" i="21"/>
  <c r="B180" i="21"/>
  <c r="D179" i="21"/>
  <c r="C179" i="21"/>
  <c r="B179" i="21"/>
  <c r="D178" i="21"/>
  <c r="C178" i="21"/>
  <c r="B178" i="21"/>
  <c r="D177" i="21"/>
  <c r="C177" i="21"/>
  <c r="B177" i="21"/>
  <c r="D176" i="21"/>
  <c r="C176" i="21"/>
  <c r="B176" i="21"/>
  <c r="D175" i="21"/>
  <c r="C175" i="21"/>
  <c r="B175" i="21"/>
  <c r="D174" i="21"/>
  <c r="C174" i="21"/>
  <c r="B174" i="21"/>
  <c r="D173" i="21"/>
  <c r="C173" i="21"/>
  <c r="B173" i="21"/>
  <c r="D172" i="21"/>
  <c r="C172" i="21"/>
  <c r="B172" i="21"/>
  <c r="D171" i="21"/>
  <c r="C171" i="21"/>
  <c r="B171" i="21"/>
  <c r="D170" i="21"/>
  <c r="C170" i="21"/>
  <c r="B170" i="21"/>
  <c r="D169" i="21"/>
  <c r="C169" i="21"/>
  <c r="B169" i="21"/>
  <c r="D168" i="21"/>
  <c r="C168" i="21"/>
  <c r="B168" i="21"/>
  <c r="D167" i="21"/>
  <c r="C167" i="21"/>
  <c r="B167" i="21"/>
  <c r="D166" i="21"/>
  <c r="C166" i="21"/>
  <c r="B166" i="21"/>
  <c r="D165" i="21"/>
  <c r="C165" i="21"/>
  <c r="B165" i="21"/>
  <c r="D164" i="21"/>
  <c r="C164" i="21"/>
  <c r="B164" i="21"/>
  <c r="D163" i="21"/>
  <c r="C163" i="21"/>
  <c r="B163" i="21"/>
  <c r="D162" i="21"/>
  <c r="C162" i="21"/>
  <c r="B162" i="21"/>
  <c r="D161" i="21"/>
  <c r="C161" i="21"/>
  <c r="B161" i="21"/>
  <c r="D160" i="21"/>
  <c r="C160" i="21"/>
  <c r="B160" i="21"/>
  <c r="D159" i="21"/>
  <c r="C159" i="21"/>
  <c r="B159" i="21"/>
  <c r="D158" i="21"/>
  <c r="C158" i="21"/>
  <c r="B158" i="21"/>
  <c r="D157" i="21"/>
  <c r="C157" i="21"/>
  <c r="B157" i="21"/>
  <c r="D156" i="21"/>
  <c r="C156" i="21"/>
  <c r="B156" i="21"/>
  <c r="D155" i="21"/>
  <c r="C155" i="21"/>
  <c r="B155" i="21"/>
  <c r="D154" i="21"/>
  <c r="C154" i="21"/>
  <c r="B154" i="21"/>
  <c r="D153" i="21"/>
  <c r="C153" i="21"/>
  <c r="B153" i="21"/>
  <c r="D152" i="21"/>
  <c r="C152" i="21"/>
  <c r="B152" i="21"/>
  <c r="D151" i="21"/>
  <c r="C151" i="21"/>
  <c r="B151" i="21"/>
  <c r="D150" i="21"/>
  <c r="C150" i="21"/>
  <c r="B150" i="21"/>
  <c r="D149" i="21"/>
  <c r="C149" i="21"/>
  <c r="B149" i="21"/>
  <c r="D148" i="21"/>
  <c r="C148" i="21"/>
  <c r="B148" i="21"/>
  <c r="D147" i="21"/>
  <c r="C147" i="21"/>
  <c r="B147" i="21"/>
  <c r="D146" i="21"/>
  <c r="C146" i="21"/>
  <c r="B146" i="21"/>
  <c r="D145" i="21"/>
  <c r="C145" i="21"/>
  <c r="B145" i="21"/>
  <c r="D144" i="21"/>
  <c r="C144" i="21"/>
  <c r="B144" i="21"/>
  <c r="D143" i="21"/>
  <c r="C143" i="21"/>
  <c r="B143" i="21"/>
  <c r="D142" i="21"/>
  <c r="C142" i="21"/>
  <c r="B142" i="21"/>
  <c r="D141" i="21"/>
  <c r="C141" i="21"/>
  <c r="B141" i="21"/>
  <c r="D140" i="21"/>
  <c r="C140" i="21"/>
  <c r="B140" i="21"/>
  <c r="D139" i="21"/>
  <c r="C139" i="21"/>
  <c r="B139" i="21"/>
  <c r="D138" i="21"/>
  <c r="C138" i="21"/>
  <c r="B138" i="21"/>
  <c r="D137" i="21"/>
  <c r="C137" i="21"/>
  <c r="B137" i="21"/>
  <c r="D136" i="21"/>
  <c r="C136" i="21"/>
  <c r="B136" i="21"/>
  <c r="D135" i="21"/>
  <c r="C135" i="21"/>
  <c r="B135" i="21"/>
  <c r="D134" i="21"/>
  <c r="C134" i="21"/>
  <c r="B134" i="21"/>
  <c r="D133" i="21"/>
  <c r="C133" i="21"/>
  <c r="B133" i="21"/>
  <c r="D132" i="21"/>
  <c r="C132" i="21"/>
  <c r="B132" i="21"/>
  <c r="D131" i="21"/>
  <c r="C131" i="21"/>
  <c r="B131" i="21"/>
  <c r="D130" i="21"/>
  <c r="C130" i="21"/>
  <c r="B130" i="21"/>
  <c r="D129" i="21"/>
  <c r="C129" i="21"/>
  <c r="B129" i="21"/>
  <c r="D128" i="21"/>
  <c r="C128" i="21"/>
  <c r="B128" i="21"/>
  <c r="D127" i="21"/>
  <c r="C127" i="21"/>
  <c r="B127" i="21"/>
  <c r="D126" i="21"/>
  <c r="C126" i="21"/>
  <c r="B126" i="21"/>
  <c r="D125" i="21"/>
  <c r="C125" i="21"/>
  <c r="B125" i="21"/>
  <c r="D124" i="21"/>
  <c r="C124" i="21"/>
  <c r="B124" i="21"/>
  <c r="D123" i="21"/>
  <c r="C123" i="21"/>
  <c r="B123" i="21"/>
  <c r="D122" i="21"/>
  <c r="C122" i="21"/>
  <c r="B122" i="21"/>
  <c r="D121" i="21"/>
  <c r="C121" i="21"/>
  <c r="B121" i="21"/>
  <c r="D120" i="21"/>
  <c r="C120" i="21"/>
  <c r="B120" i="21"/>
  <c r="D119" i="21"/>
  <c r="C119" i="21"/>
  <c r="B119" i="21"/>
  <c r="D118" i="21"/>
  <c r="C118" i="21"/>
  <c r="B118" i="21"/>
  <c r="D117" i="21"/>
  <c r="C117" i="21"/>
  <c r="B117" i="21"/>
  <c r="D116" i="21"/>
  <c r="C116" i="21"/>
  <c r="B116" i="21"/>
  <c r="D115" i="21"/>
  <c r="C115" i="21"/>
  <c r="B115" i="21"/>
  <c r="D114" i="21"/>
  <c r="C114" i="21"/>
  <c r="B114" i="21"/>
  <c r="D113" i="21"/>
  <c r="C113" i="21"/>
  <c r="B113" i="21"/>
  <c r="D112" i="21"/>
  <c r="C112" i="21"/>
  <c r="B112" i="21"/>
  <c r="D111" i="21"/>
  <c r="C111" i="21"/>
  <c r="B111" i="21"/>
  <c r="D110" i="21"/>
  <c r="C110" i="21"/>
  <c r="B110" i="21"/>
  <c r="D109" i="21"/>
  <c r="C109" i="21"/>
  <c r="B109" i="21"/>
  <c r="D108" i="21"/>
  <c r="C108" i="21"/>
  <c r="B108" i="21"/>
  <c r="D107" i="21"/>
  <c r="C107" i="21"/>
  <c r="B107" i="21"/>
  <c r="D106" i="21"/>
  <c r="C106" i="21"/>
  <c r="B106" i="21"/>
  <c r="D105" i="21"/>
  <c r="C105" i="21"/>
  <c r="B105" i="21"/>
  <c r="D104" i="21"/>
  <c r="C104" i="21"/>
  <c r="B104" i="21"/>
  <c r="D103" i="21"/>
  <c r="C103" i="21"/>
  <c r="B103" i="21"/>
  <c r="D102" i="21"/>
  <c r="C102" i="21"/>
  <c r="B102" i="21"/>
  <c r="D101" i="21"/>
  <c r="C101" i="21"/>
  <c r="B101" i="21"/>
  <c r="D100" i="21"/>
  <c r="C100" i="21"/>
  <c r="B100" i="21"/>
  <c r="D99" i="21"/>
  <c r="C99" i="21"/>
  <c r="B99" i="21"/>
  <c r="D98" i="21"/>
  <c r="C98" i="21"/>
  <c r="B98" i="21"/>
  <c r="D97" i="21"/>
  <c r="C97" i="21"/>
  <c r="B97" i="21"/>
  <c r="D96" i="21"/>
  <c r="C96" i="21"/>
  <c r="B96" i="21"/>
  <c r="D95" i="21"/>
  <c r="C95" i="21"/>
  <c r="B95" i="21"/>
  <c r="D94" i="21"/>
  <c r="C94" i="21"/>
  <c r="B94" i="21"/>
  <c r="D93" i="21"/>
  <c r="C93" i="21"/>
  <c r="B93" i="21"/>
  <c r="D92" i="21"/>
  <c r="C92" i="21"/>
  <c r="B92" i="21"/>
  <c r="D91" i="21"/>
  <c r="C91" i="21"/>
  <c r="B91" i="21"/>
  <c r="D90" i="21"/>
  <c r="C90" i="21"/>
  <c r="B90" i="21"/>
  <c r="D89" i="21"/>
  <c r="C89" i="21"/>
  <c r="B89" i="21"/>
  <c r="D88" i="21"/>
  <c r="C88" i="21"/>
  <c r="B88" i="21"/>
  <c r="D87" i="21"/>
  <c r="C87" i="21"/>
  <c r="B87" i="21"/>
  <c r="D86" i="21"/>
  <c r="C86" i="21"/>
  <c r="B86" i="21"/>
  <c r="D85" i="21"/>
  <c r="C85" i="21"/>
  <c r="B85" i="21"/>
  <c r="D84" i="21"/>
  <c r="C84" i="21"/>
  <c r="B84" i="21"/>
  <c r="D83" i="21"/>
  <c r="C83" i="21"/>
  <c r="B83" i="21"/>
  <c r="D82" i="21"/>
  <c r="C82" i="21"/>
  <c r="B82" i="21"/>
  <c r="D81" i="21"/>
  <c r="C81" i="21"/>
  <c r="B81" i="21"/>
  <c r="D80" i="21"/>
  <c r="C80" i="21"/>
  <c r="B80" i="21"/>
  <c r="D79" i="21"/>
  <c r="C79" i="21"/>
  <c r="B79" i="21"/>
  <c r="D78" i="21"/>
  <c r="C78" i="21"/>
  <c r="B78" i="21"/>
  <c r="D77" i="21"/>
  <c r="C77" i="21"/>
  <c r="B77" i="21"/>
  <c r="D76" i="21"/>
  <c r="C76" i="21"/>
  <c r="B76" i="21"/>
  <c r="D75" i="21"/>
  <c r="C75" i="21"/>
  <c r="B75" i="21"/>
  <c r="D74" i="21"/>
  <c r="C74" i="21"/>
  <c r="B74" i="21"/>
  <c r="D73" i="21"/>
  <c r="C73" i="21"/>
  <c r="B73" i="21"/>
  <c r="D72" i="21"/>
  <c r="C72" i="21"/>
  <c r="B72" i="21"/>
  <c r="D71" i="21"/>
  <c r="C71" i="21"/>
  <c r="B71" i="21"/>
  <c r="D70" i="21"/>
  <c r="C70" i="21"/>
  <c r="B70" i="21"/>
  <c r="D69" i="21"/>
  <c r="C69" i="21"/>
  <c r="B69" i="21"/>
  <c r="D68" i="21"/>
  <c r="C68" i="21"/>
  <c r="B68" i="21"/>
  <c r="D67" i="21"/>
  <c r="C67" i="21"/>
  <c r="B67" i="21"/>
  <c r="D66" i="21"/>
  <c r="C66" i="21"/>
  <c r="B66" i="21"/>
  <c r="D65" i="21"/>
  <c r="C65" i="21"/>
  <c r="B65" i="21"/>
  <c r="D64" i="21"/>
  <c r="C64" i="21"/>
  <c r="B64" i="21"/>
  <c r="D63" i="21"/>
  <c r="C63" i="21"/>
  <c r="B63" i="21"/>
  <c r="D62" i="21"/>
  <c r="C62" i="21"/>
  <c r="B62" i="21"/>
  <c r="D61" i="21"/>
  <c r="C61" i="21"/>
  <c r="B61" i="21"/>
  <c r="D60" i="21"/>
  <c r="C60" i="21"/>
  <c r="B60" i="21"/>
  <c r="D59" i="21"/>
  <c r="C59" i="21"/>
  <c r="B59" i="21"/>
  <c r="D58" i="21"/>
  <c r="C58" i="21"/>
  <c r="B58" i="21"/>
  <c r="D57" i="21"/>
  <c r="C57" i="21"/>
  <c r="B57" i="21"/>
  <c r="D56" i="21"/>
  <c r="C56" i="21"/>
  <c r="B56" i="21"/>
  <c r="D55" i="21"/>
  <c r="C55" i="21"/>
  <c r="B55" i="21"/>
  <c r="D54" i="21"/>
  <c r="C54" i="21"/>
  <c r="B54" i="21"/>
  <c r="D53" i="21"/>
  <c r="C53" i="21"/>
  <c r="B53" i="21"/>
  <c r="D52" i="21"/>
  <c r="C52" i="21"/>
  <c r="B52" i="21"/>
  <c r="D51" i="21"/>
  <c r="C51" i="21"/>
  <c r="B51" i="21"/>
  <c r="D50" i="21"/>
  <c r="C50" i="21"/>
  <c r="B50" i="21"/>
  <c r="D49" i="21"/>
  <c r="C49" i="21"/>
  <c r="B49" i="21"/>
  <c r="D48" i="21"/>
  <c r="C48" i="21"/>
  <c r="B48" i="21"/>
  <c r="D47" i="21"/>
  <c r="C47" i="21"/>
  <c r="B47" i="21"/>
  <c r="D46" i="21"/>
  <c r="C46" i="21"/>
  <c r="B46" i="21"/>
  <c r="D45" i="21"/>
  <c r="C45" i="21"/>
  <c r="B45" i="21"/>
  <c r="D44" i="21"/>
  <c r="C44" i="21"/>
  <c r="B44" i="21"/>
  <c r="D43" i="21"/>
  <c r="C43" i="21"/>
  <c r="B43" i="21"/>
  <c r="D42" i="21"/>
  <c r="C42" i="21"/>
  <c r="B42" i="21"/>
  <c r="D41" i="21"/>
  <c r="C41" i="21"/>
  <c r="B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D28" i="21"/>
  <c r="C28" i="21"/>
  <c r="B28" i="21"/>
  <c r="D27" i="21"/>
  <c r="C27" i="21"/>
  <c r="B27" i="21"/>
  <c r="D26" i="21"/>
  <c r="C26" i="21"/>
  <c r="B26" i="21"/>
  <c r="D25" i="21"/>
  <c r="C25" i="21"/>
  <c r="B25" i="21"/>
  <c r="D24" i="21"/>
  <c r="C24" i="21"/>
  <c r="B24" i="21"/>
  <c r="D23" i="21"/>
  <c r="C23" i="21"/>
  <c r="B23" i="21"/>
  <c r="D22" i="21"/>
  <c r="C22" i="21"/>
  <c r="B22" i="21"/>
  <c r="D21" i="21"/>
  <c r="C21" i="21"/>
  <c r="B21" i="21"/>
  <c r="D20" i="21"/>
  <c r="C20" i="21"/>
  <c r="B20" i="21"/>
  <c r="D19" i="21"/>
  <c r="C19" i="21"/>
  <c r="B19" i="21"/>
  <c r="D18" i="21"/>
  <c r="C18" i="21"/>
  <c r="B18" i="21"/>
  <c r="D17" i="21"/>
  <c r="C17" i="21"/>
  <c r="B17" i="21"/>
  <c r="D16" i="21"/>
  <c r="C16" i="21"/>
  <c r="B16" i="21"/>
  <c r="D15" i="21"/>
  <c r="C15" i="21"/>
  <c r="B15" i="21"/>
  <c r="D14" i="21"/>
  <c r="C14" i="21"/>
  <c r="B14" i="21"/>
  <c r="S13" i="21"/>
  <c r="R13" i="21"/>
  <c r="Q13" i="21"/>
  <c r="P13" i="21"/>
  <c r="D13" i="21"/>
  <c r="C13" i="21"/>
  <c r="B13" i="21"/>
  <c r="D12" i="21"/>
  <c r="C12" i="21"/>
  <c r="B12" i="21"/>
  <c r="D11" i="21"/>
  <c r="C11" i="21"/>
  <c r="B11" i="21"/>
  <c r="D10" i="21"/>
  <c r="C10" i="21"/>
  <c r="B10" i="21"/>
  <c r="D9" i="21"/>
  <c r="C9" i="21"/>
  <c r="B9" i="21"/>
  <c r="S8" i="21"/>
  <c r="R8" i="21"/>
  <c r="Q8" i="21"/>
  <c r="P8" i="21"/>
  <c r="D8" i="21"/>
  <c r="C8" i="21"/>
  <c r="B8" i="21"/>
  <c r="S7" i="21"/>
  <c r="R7" i="21"/>
  <c r="Q7" i="21"/>
  <c r="P7" i="21"/>
  <c r="D7" i="21"/>
  <c r="C7" i="21"/>
  <c r="B7" i="21"/>
  <c r="S6" i="21"/>
  <c r="R6" i="21"/>
  <c r="Q6" i="21"/>
  <c r="P6" i="21"/>
  <c r="D6" i="21"/>
  <c r="C6" i="21"/>
  <c r="B6" i="21"/>
  <c r="S5" i="21"/>
  <c r="R5" i="21"/>
  <c r="Q5" i="21"/>
  <c r="P5" i="21"/>
  <c r="D5" i="21"/>
  <c r="C5" i="21"/>
  <c r="B5" i="21"/>
  <c r="S4" i="21"/>
  <c r="R4" i="21"/>
  <c r="Q4" i="21"/>
  <c r="P4" i="21"/>
  <c r="D4" i="21"/>
  <c r="C4" i="21"/>
  <c r="B4" i="21"/>
  <c r="S3" i="21"/>
  <c r="R3" i="21"/>
  <c r="Q3" i="21"/>
  <c r="P3" i="21"/>
  <c r="C3" i="21"/>
  <c r="D29" i="19"/>
  <c r="C29" i="19"/>
  <c r="B29" i="19"/>
  <c r="D28" i="19"/>
  <c r="C28" i="19"/>
  <c r="B28" i="19"/>
  <c r="D27" i="19"/>
  <c r="C27" i="19"/>
  <c r="B27" i="19"/>
  <c r="D26" i="19"/>
  <c r="C26" i="19"/>
  <c r="B26" i="19"/>
  <c r="D25" i="19"/>
  <c r="C25" i="19"/>
  <c r="B25" i="19"/>
  <c r="D24" i="19"/>
  <c r="C24" i="19"/>
  <c r="B24" i="19"/>
  <c r="D23" i="19"/>
  <c r="C23" i="19"/>
  <c r="B23" i="19"/>
  <c r="D22" i="19"/>
  <c r="C22" i="19"/>
  <c r="B22" i="19"/>
  <c r="D21" i="19"/>
  <c r="C21" i="19"/>
  <c r="B21" i="19"/>
  <c r="D20" i="19"/>
  <c r="C20" i="19"/>
  <c r="B20" i="19"/>
  <c r="D19" i="19"/>
  <c r="C19" i="19"/>
  <c r="B19" i="19"/>
  <c r="D18" i="19"/>
  <c r="C18" i="19"/>
  <c r="B18" i="19"/>
  <c r="D17" i="19"/>
  <c r="C17" i="19"/>
  <c r="B17" i="19"/>
  <c r="D16" i="19"/>
  <c r="C16" i="19"/>
  <c r="B16" i="19"/>
  <c r="D15" i="19"/>
  <c r="C15" i="19"/>
  <c r="B15" i="19"/>
  <c r="D14" i="19"/>
  <c r="C14" i="19"/>
  <c r="B14" i="19"/>
  <c r="D13" i="19"/>
  <c r="C13" i="19"/>
  <c r="B13" i="19"/>
  <c r="D12" i="19"/>
  <c r="C12" i="19"/>
  <c r="B12" i="19"/>
  <c r="D11" i="19"/>
  <c r="C11" i="19"/>
  <c r="B11" i="19"/>
  <c r="D10" i="19"/>
  <c r="C10" i="19"/>
  <c r="B10" i="19"/>
  <c r="D9" i="19"/>
  <c r="C9" i="19"/>
  <c r="B9" i="19"/>
  <c r="D8" i="19"/>
  <c r="C8" i="19"/>
  <c r="B8" i="19"/>
  <c r="D7" i="19"/>
  <c r="C7" i="19"/>
  <c r="B7" i="19"/>
  <c r="D6" i="19"/>
  <c r="C6" i="19"/>
  <c r="B6" i="19"/>
  <c r="C5" i="19"/>
  <c r="B5" i="19"/>
  <c r="D4" i="19"/>
  <c r="C4" i="19"/>
  <c r="B4" i="19"/>
  <c r="D3" i="19"/>
  <c r="C3" i="19"/>
  <c r="B3" i="19"/>
  <c r="Z369" i="1" l="1"/>
  <c r="AA369" i="1"/>
  <c r="AB369" i="1"/>
  <c r="AC369" i="1"/>
  <c r="AD369" i="1"/>
  <c r="AF369" i="1"/>
  <c r="AG369" i="1"/>
  <c r="AE369" i="1"/>
  <c r="Z368" i="1"/>
  <c r="AA368" i="1"/>
  <c r="AB368" i="1"/>
  <c r="AC368" i="1"/>
  <c r="AD368" i="1"/>
  <c r="AF368" i="1"/>
  <c r="AG368" i="1"/>
  <c r="AE368" i="1"/>
  <c r="H213" i="21" l="1"/>
  <c r="G28" i="19"/>
  <c r="G29" i="19"/>
  <c r="H214" i="21"/>
  <c r="E28" i="19"/>
  <c r="F213" i="21"/>
  <c r="E29" i="19"/>
  <c r="F214" i="21"/>
  <c r="O213" i="21"/>
  <c r="O214" i="21"/>
  <c r="N213" i="21"/>
  <c r="N214" i="21"/>
  <c r="F28" i="19"/>
  <c r="G213" i="21"/>
  <c r="G214" i="21"/>
  <c r="F29" i="19"/>
  <c r="I214" i="21"/>
  <c r="H29" i="19"/>
  <c r="Y368" i="1"/>
  <c r="J213" i="21"/>
  <c r="I28" i="19"/>
  <c r="J214" i="21"/>
  <c r="I29" i="19"/>
  <c r="I213" i="21"/>
  <c r="H28" i="19"/>
  <c r="U369" i="1"/>
  <c r="Y369" i="1"/>
  <c r="X369" i="1"/>
  <c r="X368" i="1"/>
  <c r="U368" i="1"/>
  <c r="R368" i="1" l="1"/>
  <c r="C146" i="22" s="1"/>
  <c r="R369" i="1"/>
  <c r="C147" i="22" s="1"/>
  <c r="K214" i="21" l="1"/>
  <c r="J29" i="19"/>
  <c r="O368" i="1"/>
  <c r="J28" i="19"/>
  <c r="K213" i="21"/>
  <c r="O369" i="1"/>
  <c r="L214" i="21" l="1"/>
  <c r="K29" i="19"/>
  <c r="L213" i="21"/>
  <c r="K28" i="19"/>
  <c r="AF30" i="1" l="1"/>
  <c r="AD30" i="1"/>
  <c r="AC30" i="1"/>
  <c r="AB30" i="1"/>
  <c r="AA30" i="1"/>
  <c r="Z30" i="1"/>
  <c r="AE30" i="1"/>
  <c r="AG8" i="1"/>
  <c r="AG7" i="1"/>
  <c r="AG6" i="1"/>
  <c r="AG5" i="1"/>
  <c r="AG334" i="1"/>
  <c r="AB302" i="1"/>
  <c r="AB303" i="1"/>
  <c r="AE226" i="1"/>
  <c r="AE206" i="1"/>
  <c r="AE130" i="1"/>
  <c r="AG367" i="1"/>
  <c r="AF367" i="1"/>
  <c r="AE367" i="1"/>
  <c r="AE243" i="1"/>
  <c r="AA243" i="1"/>
  <c r="AA367" i="1"/>
  <c r="AE246" i="1"/>
  <c r="AE244" i="1"/>
  <c r="AE241" i="1"/>
  <c r="AE239" i="1"/>
  <c r="AE237" i="1"/>
  <c r="AE235" i="1"/>
  <c r="AE233" i="1"/>
  <c r="AE231" i="1"/>
  <c r="AE229" i="1"/>
  <c r="AE225" i="1"/>
  <c r="AE223" i="1"/>
  <c r="AE221" i="1"/>
  <c r="AE219" i="1"/>
  <c r="AE217" i="1"/>
  <c r="AE215" i="1"/>
  <c r="AE213" i="1"/>
  <c r="AE207" i="1"/>
  <c r="AE205" i="1"/>
  <c r="AE203" i="1"/>
  <c r="AE201" i="1"/>
  <c r="AE199" i="1"/>
  <c r="AE197" i="1"/>
  <c r="AE193" i="1"/>
  <c r="AE189" i="1"/>
  <c r="AE187" i="1"/>
  <c r="AE185" i="1"/>
  <c r="AE183" i="1"/>
  <c r="AE181" i="1"/>
  <c r="AE177" i="1"/>
  <c r="AE175" i="1"/>
  <c r="AE173" i="1"/>
  <c r="AE171" i="1"/>
  <c r="AE169" i="1"/>
  <c r="AE167" i="1"/>
  <c r="AE165" i="1"/>
  <c r="AE159" i="1"/>
  <c r="AE157" i="1"/>
  <c r="AE155" i="1"/>
  <c r="AE153" i="1"/>
  <c r="AE151" i="1"/>
  <c r="AE149" i="1"/>
  <c r="AE145" i="1"/>
  <c r="AE141" i="1"/>
  <c r="AE139" i="1"/>
  <c r="AE137" i="1"/>
  <c r="AE133" i="1"/>
  <c r="AE135" i="1"/>
  <c r="AE129" i="1"/>
  <c r="AE127" i="1"/>
  <c r="AE125" i="1"/>
  <c r="AE240" i="1"/>
  <c r="AE212" i="1"/>
  <c r="AE202" i="1"/>
  <c r="AE186" i="1"/>
  <c r="AE144" i="1"/>
  <c r="AE128" i="1"/>
  <c r="AE124" i="1"/>
  <c r="AE123" i="1"/>
  <c r="AE122" i="1"/>
  <c r="AE120" i="1"/>
  <c r="AE119" i="1"/>
  <c r="AE118" i="1"/>
  <c r="AE117" i="1"/>
  <c r="AG303" i="1"/>
  <c r="AF303" i="1"/>
  <c r="AG276" i="1"/>
  <c r="AF276" i="1"/>
  <c r="AE276" i="1"/>
  <c r="AG275" i="1"/>
  <c r="AF275" i="1"/>
  <c r="AE275" i="1"/>
  <c r="AG278" i="1"/>
  <c r="AF278" i="1"/>
  <c r="AE278" i="1"/>
  <c r="AG277" i="1"/>
  <c r="AF277" i="1"/>
  <c r="AE277" i="1"/>
  <c r="AG366" i="1"/>
  <c r="AF366" i="1"/>
  <c r="AD366" i="1"/>
  <c r="AC366" i="1"/>
  <c r="AB366" i="1"/>
  <c r="AA366" i="1"/>
  <c r="Z366" i="1"/>
  <c r="AG356" i="1"/>
  <c r="AF356" i="1"/>
  <c r="AE356" i="1"/>
  <c r="AD356" i="1"/>
  <c r="AG355" i="1"/>
  <c r="AF355" i="1"/>
  <c r="AE355" i="1"/>
  <c r="AD355" i="1"/>
  <c r="AG353" i="1"/>
  <c r="AF353" i="1"/>
  <c r="AE353" i="1"/>
  <c r="AD353" i="1"/>
  <c r="AG352" i="1"/>
  <c r="AF352" i="1"/>
  <c r="AE352" i="1"/>
  <c r="AD352" i="1"/>
  <c r="AC352" i="1"/>
  <c r="AB352" i="1"/>
  <c r="AG351" i="1"/>
  <c r="AF351" i="1"/>
  <c r="AE351" i="1"/>
  <c r="AD351" i="1"/>
  <c r="AB351" i="1"/>
  <c r="AG350" i="1"/>
  <c r="AF350" i="1"/>
  <c r="AE350" i="1"/>
  <c r="AD350" i="1"/>
  <c r="AG349" i="1"/>
  <c r="AF349" i="1"/>
  <c r="AE349" i="1"/>
  <c r="AD349" i="1"/>
  <c r="AG348" i="1"/>
  <c r="AF348" i="1"/>
  <c r="AE348" i="1"/>
  <c r="AD348" i="1"/>
  <c r="AG347" i="1"/>
  <c r="AF347" i="1"/>
  <c r="AE347" i="1"/>
  <c r="AD347" i="1"/>
  <c r="AG346" i="1"/>
  <c r="AF346" i="1"/>
  <c r="AE346" i="1"/>
  <c r="AD346" i="1"/>
  <c r="AG345" i="1"/>
  <c r="AF345" i="1"/>
  <c r="AE345" i="1"/>
  <c r="AD345" i="1"/>
  <c r="AC345" i="1"/>
  <c r="AB345" i="1"/>
  <c r="AA345" i="1"/>
  <c r="AG335" i="1"/>
  <c r="AF335" i="1"/>
  <c r="AD335" i="1"/>
  <c r="AF334" i="1"/>
  <c r="AD334" i="1"/>
  <c r="AC303" i="1"/>
  <c r="AG302" i="1"/>
  <c r="AF302" i="1"/>
  <c r="AC302" i="1"/>
  <c r="AG274" i="1"/>
  <c r="AF274" i="1"/>
  <c r="AE274" i="1"/>
  <c r="AG273" i="1"/>
  <c r="AF273" i="1"/>
  <c r="AE273" i="1"/>
  <c r="AG272" i="1"/>
  <c r="AF272" i="1"/>
  <c r="AE272" i="1"/>
  <c r="AG271" i="1"/>
  <c r="AF271" i="1"/>
  <c r="AE271" i="1"/>
  <c r="AG270" i="1"/>
  <c r="AF270" i="1"/>
  <c r="AE270" i="1"/>
  <c r="AG269" i="1"/>
  <c r="AF269" i="1"/>
  <c r="AE269" i="1"/>
  <c r="AG268" i="1"/>
  <c r="AF268" i="1"/>
  <c r="AE268" i="1"/>
  <c r="AG267" i="1"/>
  <c r="AF267" i="1"/>
  <c r="AE267" i="1"/>
  <c r="AG266" i="1"/>
  <c r="AF266" i="1"/>
  <c r="AG265" i="1"/>
  <c r="AF265" i="1"/>
  <c r="AG263" i="1"/>
  <c r="AF263" i="1"/>
  <c r="AG264" i="1"/>
  <c r="AF264" i="1"/>
  <c r="AG262" i="1"/>
  <c r="AF262" i="1"/>
  <c r="AG261" i="1"/>
  <c r="AF261" i="1"/>
  <c r="AG246" i="1"/>
  <c r="AF246" i="1"/>
  <c r="AG245" i="1"/>
  <c r="AF245" i="1"/>
  <c r="AE245" i="1"/>
  <c r="AG244" i="1"/>
  <c r="AF244" i="1"/>
  <c r="AG243" i="1"/>
  <c r="AF243" i="1"/>
  <c r="AG242" i="1"/>
  <c r="AF242" i="1"/>
  <c r="AG247" i="1"/>
  <c r="AF247" i="1"/>
  <c r="AE247" i="1"/>
  <c r="AG241" i="1"/>
  <c r="AF241" i="1"/>
  <c r="AG240" i="1"/>
  <c r="AF240" i="1"/>
  <c r="AG239" i="1"/>
  <c r="AF239" i="1"/>
  <c r="AG238" i="1"/>
  <c r="AF238" i="1"/>
  <c r="AE238" i="1"/>
  <c r="AG237" i="1"/>
  <c r="AF237" i="1"/>
  <c r="AG236" i="1"/>
  <c r="AF236" i="1"/>
  <c r="AE236" i="1"/>
  <c r="AG235" i="1"/>
  <c r="AF235" i="1"/>
  <c r="AG234" i="1"/>
  <c r="AF234" i="1"/>
  <c r="AE234" i="1"/>
  <c r="AG233" i="1"/>
  <c r="AF233" i="1"/>
  <c r="AG232" i="1"/>
  <c r="AF232" i="1"/>
  <c r="AE232" i="1"/>
  <c r="AG231" i="1"/>
  <c r="AF231" i="1"/>
  <c r="AG230" i="1"/>
  <c r="AF230" i="1"/>
  <c r="AE230" i="1"/>
  <c r="AG229" i="1"/>
  <c r="AF229" i="1"/>
  <c r="AG228" i="1"/>
  <c r="AF228" i="1"/>
  <c r="AE228" i="1"/>
  <c r="AG227" i="1"/>
  <c r="AF227" i="1"/>
  <c r="AG226" i="1"/>
  <c r="AF226" i="1"/>
  <c r="AG225" i="1"/>
  <c r="AF225" i="1"/>
  <c r="AG224" i="1"/>
  <c r="AF224" i="1"/>
  <c r="AE224" i="1"/>
  <c r="AG223" i="1"/>
  <c r="AF223" i="1"/>
  <c r="AG222" i="1"/>
  <c r="AF222" i="1"/>
  <c r="AE222" i="1"/>
  <c r="AG221" i="1"/>
  <c r="AF221" i="1"/>
  <c r="AG220" i="1"/>
  <c r="AF220" i="1"/>
  <c r="AE220" i="1"/>
  <c r="AG219" i="1"/>
  <c r="AF219" i="1"/>
  <c r="AG218" i="1"/>
  <c r="AF218" i="1"/>
  <c r="AE218" i="1"/>
  <c r="AG217" i="1"/>
  <c r="AF217" i="1"/>
  <c r="AG216" i="1"/>
  <c r="AF216" i="1"/>
  <c r="AE216" i="1"/>
  <c r="AG215" i="1"/>
  <c r="AF215" i="1"/>
  <c r="AG214" i="1"/>
  <c r="AF214" i="1"/>
  <c r="AE214" i="1"/>
  <c r="AG213" i="1"/>
  <c r="AF213" i="1"/>
  <c r="AG212" i="1"/>
  <c r="AF212" i="1"/>
  <c r="AG211" i="1"/>
  <c r="AF211" i="1"/>
  <c r="AG210" i="1"/>
  <c r="AF210" i="1"/>
  <c r="AE210" i="1"/>
  <c r="AG209" i="1"/>
  <c r="AF209" i="1"/>
  <c r="AG208" i="1"/>
  <c r="AF208" i="1"/>
  <c r="AE208" i="1"/>
  <c r="AG207" i="1"/>
  <c r="AF207" i="1"/>
  <c r="AG206" i="1"/>
  <c r="AF206" i="1"/>
  <c r="AG205" i="1"/>
  <c r="AF205" i="1"/>
  <c r="AG204" i="1"/>
  <c r="AF204" i="1"/>
  <c r="AE204" i="1"/>
  <c r="AG203" i="1"/>
  <c r="AF203" i="1"/>
  <c r="AG202" i="1"/>
  <c r="AF202" i="1"/>
  <c r="AG201" i="1"/>
  <c r="AF201" i="1"/>
  <c r="AG200" i="1"/>
  <c r="AF200" i="1"/>
  <c r="AE200" i="1"/>
  <c r="AG199" i="1"/>
  <c r="AF199" i="1"/>
  <c r="AG198" i="1"/>
  <c r="AF198" i="1"/>
  <c r="AE198" i="1"/>
  <c r="AG197" i="1"/>
  <c r="AF197" i="1"/>
  <c r="AG196" i="1"/>
  <c r="AF196" i="1"/>
  <c r="AE196" i="1"/>
  <c r="AG195" i="1"/>
  <c r="AF195" i="1"/>
  <c r="AG194" i="1"/>
  <c r="AF194" i="1"/>
  <c r="AE194" i="1"/>
  <c r="AG193" i="1"/>
  <c r="AF193" i="1"/>
  <c r="AG192" i="1"/>
  <c r="AF192" i="1"/>
  <c r="AE192" i="1"/>
  <c r="AG191" i="1"/>
  <c r="AF191" i="1"/>
  <c r="AG190" i="1"/>
  <c r="AF190" i="1"/>
  <c r="AE190" i="1"/>
  <c r="AG189" i="1"/>
  <c r="AF189" i="1"/>
  <c r="AG188" i="1"/>
  <c r="AF188" i="1"/>
  <c r="AE188" i="1"/>
  <c r="AG187" i="1"/>
  <c r="AF187" i="1"/>
  <c r="AG186" i="1"/>
  <c r="AF186" i="1"/>
  <c r="AG185" i="1"/>
  <c r="AF185" i="1"/>
  <c r="AG184" i="1"/>
  <c r="AF184" i="1"/>
  <c r="AE184" i="1"/>
  <c r="AG183" i="1"/>
  <c r="AF183" i="1"/>
  <c r="AG182" i="1"/>
  <c r="AF182" i="1"/>
  <c r="AE182" i="1"/>
  <c r="AG181" i="1"/>
  <c r="AF181" i="1"/>
  <c r="AG180" i="1"/>
  <c r="AF180" i="1"/>
  <c r="AE180" i="1"/>
  <c r="AG179" i="1"/>
  <c r="AF179" i="1"/>
  <c r="AG178" i="1"/>
  <c r="AF178" i="1"/>
  <c r="AE178" i="1"/>
  <c r="AG177" i="1"/>
  <c r="AF177" i="1"/>
  <c r="AG176" i="1"/>
  <c r="AF176" i="1"/>
  <c r="AE176" i="1"/>
  <c r="AG175" i="1"/>
  <c r="AF175" i="1"/>
  <c r="AG174" i="1"/>
  <c r="AF174" i="1"/>
  <c r="AE174" i="1"/>
  <c r="AG173" i="1"/>
  <c r="AF173" i="1"/>
  <c r="AG172" i="1"/>
  <c r="AF172" i="1"/>
  <c r="AG171" i="1"/>
  <c r="AF171" i="1"/>
  <c r="AG170" i="1"/>
  <c r="AF170" i="1"/>
  <c r="AE170" i="1"/>
  <c r="AG169" i="1"/>
  <c r="AF169" i="1"/>
  <c r="AG168" i="1"/>
  <c r="AF168" i="1"/>
  <c r="AE168" i="1"/>
  <c r="AG167" i="1"/>
  <c r="AF167" i="1"/>
  <c r="AG166" i="1"/>
  <c r="AF166" i="1"/>
  <c r="AG165" i="1"/>
  <c r="AF165" i="1"/>
  <c r="AG164" i="1"/>
  <c r="AF164" i="1"/>
  <c r="AE164" i="1"/>
  <c r="AG163" i="1"/>
  <c r="AF163" i="1"/>
  <c r="AG162" i="1"/>
  <c r="AF162" i="1"/>
  <c r="AE162" i="1"/>
  <c r="AG161" i="1"/>
  <c r="AF161" i="1"/>
  <c r="AG160" i="1"/>
  <c r="AF160" i="1"/>
  <c r="AG159" i="1"/>
  <c r="AF159" i="1"/>
  <c r="AG158" i="1"/>
  <c r="AF158" i="1"/>
  <c r="AE158" i="1"/>
  <c r="AG157" i="1"/>
  <c r="AF157" i="1"/>
  <c r="AG156" i="1"/>
  <c r="AF156" i="1"/>
  <c r="AE156" i="1"/>
  <c r="AG155" i="1"/>
  <c r="AF155" i="1"/>
  <c r="AG154" i="1"/>
  <c r="AF154" i="1"/>
  <c r="AE154" i="1"/>
  <c r="AG153" i="1"/>
  <c r="AF153" i="1"/>
  <c r="AG152" i="1"/>
  <c r="AF152" i="1"/>
  <c r="AE152" i="1"/>
  <c r="AG151" i="1"/>
  <c r="AF151" i="1"/>
  <c r="AG150" i="1"/>
  <c r="AF150" i="1"/>
  <c r="AE150" i="1"/>
  <c r="AG149" i="1"/>
  <c r="AF149" i="1"/>
  <c r="AG148" i="1"/>
  <c r="AF148" i="1"/>
  <c r="AE148" i="1"/>
  <c r="AG147" i="1"/>
  <c r="AF147" i="1"/>
  <c r="AG146" i="1"/>
  <c r="AF146" i="1"/>
  <c r="AE146" i="1"/>
  <c r="AG145" i="1"/>
  <c r="AF145" i="1"/>
  <c r="AG144" i="1"/>
  <c r="AF144" i="1"/>
  <c r="AG143" i="1"/>
  <c r="AF143" i="1"/>
  <c r="AG142" i="1"/>
  <c r="AF142" i="1"/>
  <c r="AE142" i="1"/>
  <c r="AG141" i="1"/>
  <c r="AF141" i="1"/>
  <c r="AG140" i="1"/>
  <c r="AF140" i="1"/>
  <c r="AE140" i="1"/>
  <c r="AG139" i="1"/>
  <c r="AF139" i="1"/>
  <c r="AG138" i="1"/>
  <c r="AF138" i="1"/>
  <c r="AE138" i="1"/>
  <c r="AG137" i="1"/>
  <c r="AF137" i="1"/>
  <c r="AG136" i="1"/>
  <c r="AF136" i="1"/>
  <c r="AE136" i="1"/>
  <c r="AG135" i="1"/>
  <c r="AF135" i="1"/>
  <c r="AG134" i="1"/>
  <c r="AF134" i="1"/>
  <c r="AE134" i="1"/>
  <c r="AG133" i="1"/>
  <c r="AF133" i="1"/>
  <c r="AG132" i="1"/>
  <c r="AF132" i="1"/>
  <c r="AE132" i="1"/>
  <c r="AG131" i="1"/>
  <c r="AF131" i="1"/>
  <c r="AG130" i="1"/>
  <c r="AF130" i="1"/>
  <c r="AG129" i="1"/>
  <c r="AF129" i="1"/>
  <c r="AG128" i="1"/>
  <c r="AF128" i="1"/>
  <c r="AG127" i="1"/>
  <c r="AF127" i="1"/>
  <c r="AG126" i="1"/>
  <c r="AF126" i="1"/>
  <c r="AG125" i="1"/>
  <c r="AF125" i="1"/>
  <c r="AG124" i="1"/>
  <c r="AF124" i="1"/>
  <c r="AG123" i="1"/>
  <c r="AF123" i="1"/>
  <c r="AG122" i="1"/>
  <c r="AF122" i="1"/>
  <c r="AG121" i="1"/>
  <c r="AF121" i="1"/>
  <c r="AG120" i="1"/>
  <c r="AF120" i="1"/>
  <c r="AG119" i="1"/>
  <c r="AF119" i="1"/>
  <c r="AG118" i="1"/>
  <c r="AF118" i="1"/>
  <c r="AG117" i="1"/>
  <c r="AF117" i="1"/>
  <c r="AG116" i="1"/>
  <c r="AF116" i="1"/>
  <c r="AE116" i="1"/>
  <c r="AG112" i="1"/>
  <c r="AF112" i="1"/>
  <c r="AE112" i="1"/>
  <c r="AG111" i="1"/>
  <c r="AF111" i="1"/>
  <c r="AE111" i="1"/>
  <c r="AG110" i="1"/>
  <c r="AF110" i="1"/>
  <c r="AE110" i="1"/>
  <c r="AG108" i="1"/>
  <c r="AF108" i="1"/>
  <c r="AE108" i="1"/>
  <c r="AG107" i="1"/>
  <c r="AF107" i="1"/>
  <c r="AE107" i="1"/>
  <c r="AG106" i="1"/>
  <c r="AF106" i="1"/>
  <c r="AE106" i="1"/>
  <c r="AG105" i="1"/>
  <c r="AF105" i="1"/>
  <c r="AE105" i="1"/>
  <c r="AG104" i="1"/>
  <c r="AF104" i="1"/>
  <c r="AE104" i="1"/>
  <c r="AG103" i="1"/>
  <c r="AF103" i="1"/>
  <c r="AE103" i="1"/>
  <c r="AG102" i="1"/>
  <c r="AF102" i="1"/>
  <c r="AE102" i="1"/>
  <c r="AG101" i="1"/>
  <c r="AF101" i="1"/>
  <c r="AE101" i="1"/>
  <c r="AG100" i="1"/>
  <c r="AF100" i="1"/>
  <c r="AE100" i="1"/>
  <c r="AG99" i="1"/>
  <c r="AF99" i="1"/>
  <c r="AE99" i="1"/>
  <c r="AG98" i="1"/>
  <c r="AF98" i="1"/>
  <c r="AE98" i="1"/>
  <c r="AG97" i="1"/>
  <c r="AF97" i="1"/>
  <c r="AE97" i="1"/>
  <c r="AG96" i="1"/>
  <c r="AF96" i="1"/>
  <c r="AE96" i="1"/>
  <c r="AG95" i="1"/>
  <c r="AF95" i="1"/>
  <c r="AE95" i="1"/>
  <c r="AG94" i="1"/>
  <c r="AF94" i="1"/>
  <c r="AE94" i="1"/>
  <c r="AG93" i="1"/>
  <c r="AF93" i="1"/>
  <c r="AE93" i="1"/>
  <c r="AG92" i="1"/>
  <c r="AF92" i="1"/>
  <c r="AE92" i="1"/>
  <c r="AG91" i="1"/>
  <c r="AF91" i="1"/>
  <c r="AE91" i="1"/>
  <c r="AG90" i="1"/>
  <c r="AF90" i="1"/>
  <c r="AE90" i="1"/>
  <c r="AG89" i="1"/>
  <c r="AF89" i="1"/>
  <c r="AE89" i="1"/>
  <c r="AG88" i="1"/>
  <c r="AF88" i="1"/>
  <c r="AE88" i="1"/>
  <c r="AG87" i="1"/>
  <c r="AF87" i="1"/>
  <c r="AE87" i="1"/>
  <c r="AG86" i="1"/>
  <c r="AF86" i="1"/>
  <c r="AE86" i="1"/>
  <c r="AG85" i="1"/>
  <c r="AF85" i="1"/>
  <c r="AE85" i="1"/>
  <c r="AG84" i="1"/>
  <c r="AF84" i="1"/>
  <c r="AE84" i="1"/>
  <c r="AG71" i="1"/>
  <c r="AF71" i="1"/>
  <c r="AE71" i="1"/>
  <c r="AD71" i="1"/>
  <c r="AA71" i="1"/>
  <c r="AG70" i="1"/>
  <c r="AF70" i="1"/>
  <c r="AE70" i="1"/>
  <c r="AD70" i="1"/>
  <c r="AA70" i="1"/>
  <c r="AG69" i="1"/>
  <c r="AF69" i="1"/>
  <c r="AE69" i="1"/>
  <c r="AD69" i="1"/>
  <c r="AG66" i="1"/>
  <c r="AF66" i="1"/>
  <c r="AD66" i="1"/>
  <c r="AG25" i="1"/>
  <c r="AF25" i="1"/>
  <c r="AE25" i="1"/>
  <c r="AG24" i="1"/>
  <c r="AF24" i="1"/>
  <c r="AE24" i="1"/>
  <c r="AG23" i="1"/>
  <c r="AF23" i="1"/>
  <c r="AE23" i="1"/>
  <c r="AG22" i="1"/>
  <c r="AF22" i="1"/>
  <c r="AE22" i="1"/>
  <c r="AF10" i="1"/>
  <c r="AD10" i="1"/>
  <c r="AC10" i="1"/>
  <c r="AB10" i="1"/>
  <c r="AA10" i="1"/>
  <c r="Z10" i="1"/>
  <c r="AF9" i="1"/>
  <c r="AD9" i="1"/>
  <c r="AC9" i="1"/>
  <c r="AB9" i="1"/>
  <c r="AA9" i="1"/>
  <c r="Z9" i="1"/>
  <c r="AF8" i="1"/>
  <c r="AD8" i="1"/>
  <c r="AC8" i="1"/>
  <c r="AB8" i="1"/>
  <c r="AA8" i="1"/>
  <c r="Z8" i="1"/>
  <c r="AF7" i="1"/>
  <c r="AD7" i="1"/>
  <c r="AC7" i="1"/>
  <c r="AB7" i="1"/>
  <c r="AA7" i="1"/>
  <c r="Z7" i="1"/>
  <c r="AF6" i="1"/>
  <c r="AD6" i="1"/>
  <c r="AC6" i="1"/>
  <c r="AB6" i="1"/>
  <c r="AA6" i="1"/>
  <c r="Z6" i="1"/>
  <c r="AF5" i="1"/>
  <c r="AE5" i="1"/>
  <c r="AD5" i="1"/>
  <c r="AC5" i="1"/>
  <c r="AB5" i="1"/>
  <c r="AA5" i="1"/>
  <c r="Z5" i="1"/>
  <c r="F3" i="21" s="1"/>
  <c r="AD276" i="1"/>
  <c r="AE227" i="1"/>
  <c r="AE126" i="1"/>
  <c r="AE172" i="1"/>
  <c r="AE161" i="1"/>
  <c r="AE209" i="1"/>
  <c r="AE179" i="1"/>
  <c r="AE160" i="1"/>
  <c r="AE166" i="1"/>
  <c r="AE242" i="1"/>
  <c r="AE163" i="1"/>
  <c r="AE143" i="1"/>
  <c r="AE121" i="1"/>
  <c r="AG9" i="1"/>
  <c r="AG10" i="1"/>
  <c r="AE191" i="1"/>
  <c r="AE147" i="1"/>
  <c r="AE195" i="1"/>
  <c r="AE211" i="1"/>
  <c r="AE131" i="1"/>
  <c r="I109" i="21" l="1"/>
  <c r="I76" i="21"/>
  <c r="I156" i="21"/>
  <c r="I26" i="21"/>
  <c r="I34" i="21"/>
  <c r="I126" i="21"/>
  <c r="I166" i="21"/>
  <c r="I47" i="21"/>
  <c r="I83" i="21"/>
  <c r="I51" i="21"/>
  <c r="I91" i="21"/>
  <c r="I11" i="21"/>
  <c r="I29" i="21"/>
  <c r="I37" i="21"/>
  <c r="I116" i="21"/>
  <c r="I73" i="21"/>
  <c r="I64" i="21"/>
  <c r="I121" i="21"/>
  <c r="I90" i="21"/>
  <c r="I10" i="21"/>
  <c r="I20" i="21"/>
  <c r="I28" i="21"/>
  <c r="I72" i="21"/>
  <c r="I82" i="21"/>
  <c r="I92" i="21"/>
  <c r="I112" i="21"/>
  <c r="I122" i="21"/>
  <c r="I152" i="21"/>
  <c r="I162" i="21"/>
  <c r="I177" i="21"/>
  <c r="I186" i="21"/>
  <c r="I206" i="21"/>
  <c r="I54" i="21"/>
  <c r="I57" i="21"/>
  <c r="I79" i="21"/>
  <c r="I99" i="21"/>
  <c r="I117" i="21"/>
  <c r="I137" i="21"/>
  <c r="I159" i="21"/>
  <c r="I176" i="21"/>
  <c r="I136" i="21"/>
  <c r="I23" i="21"/>
  <c r="I66" i="21"/>
  <c r="I146" i="21"/>
  <c r="I59" i="21"/>
  <c r="I187" i="21"/>
  <c r="I48" i="21"/>
  <c r="I63" i="21"/>
  <c r="I85" i="21"/>
  <c r="I105" i="21"/>
  <c r="I127" i="21"/>
  <c r="I147" i="21"/>
  <c r="I165" i="21"/>
  <c r="I24" i="21"/>
  <c r="I32" i="21"/>
  <c r="I40" i="21"/>
  <c r="I194" i="21"/>
  <c r="I49" i="21"/>
  <c r="I132" i="21"/>
  <c r="I67" i="21"/>
  <c r="I87" i="21"/>
  <c r="I107" i="21"/>
  <c r="I129" i="21"/>
  <c r="I149" i="21"/>
  <c r="I167" i="21"/>
  <c r="I212" i="21"/>
  <c r="I141" i="21"/>
  <c r="I93" i="21"/>
  <c r="I56" i="21"/>
  <c r="I3" i="21"/>
  <c r="G17" i="21"/>
  <c r="I19" i="21"/>
  <c r="I27" i="21"/>
  <c r="I35" i="21"/>
  <c r="I43" i="21"/>
  <c r="I84" i="21"/>
  <c r="I94" i="21"/>
  <c r="I114" i="21"/>
  <c r="I124" i="21"/>
  <c r="I134" i="21"/>
  <c r="I154" i="21"/>
  <c r="I164" i="21"/>
  <c r="I185" i="21"/>
  <c r="I193" i="21"/>
  <c r="I50" i="21"/>
  <c r="I142" i="21"/>
  <c r="I69" i="21"/>
  <c r="I89" i="21"/>
  <c r="I111" i="21"/>
  <c r="I131" i="21"/>
  <c r="I151" i="21"/>
  <c r="I169" i="21"/>
  <c r="I31" i="21"/>
  <c r="I106" i="21"/>
  <c r="I175" i="21"/>
  <c r="I189" i="21"/>
  <c r="I58" i="21"/>
  <c r="I81" i="21"/>
  <c r="I101" i="21"/>
  <c r="I119" i="21"/>
  <c r="I143" i="21"/>
  <c r="I161" i="21"/>
  <c r="I139" i="21"/>
  <c r="I184" i="21"/>
  <c r="I192" i="21"/>
  <c r="I74" i="21"/>
  <c r="I65" i="21"/>
  <c r="I103" i="21"/>
  <c r="I123" i="21"/>
  <c r="I145" i="21"/>
  <c r="I163" i="21"/>
  <c r="I80" i="21"/>
  <c r="I140" i="21"/>
  <c r="I150" i="21"/>
  <c r="I160" i="21"/>
  <c r="I104" i="21"/>
  <c r="I144" i="21"/>
  <c r="I125" i="21"/>
  <c r="I172" i="21"/>
  <c r="I157" i="21"/>
  <c r="H17" i="21"/>
  <c r="I22" i="21"/>
  <c r="I30" i="21"/>
  <c r="I38" i="21"/>
  <c r="I68" i="21"/>
  <c r="I78" i="21"/>
  <c r="I98" i="21"/>
  <c r="I108" i="21"/>
  <c r="I118" i="21"/>
  <c r="I138" i="21"/>
  <c r="I148" i="21"/>
  <c r="I158" i="21"/>
  <c r="I207" i="21"/>
  <c r="I52" i="21"/>
  <c r="I170" i="21"/>
  <c r="I71" i="21"/>
  <c r="I95" i="21"/>
  <c r="I113" i="21"/>
  <c r="I133" i="21"/>
  <c r="I153" i="21"/>
  <c r="I171" i="21"/>
  <c r="I39" i="21"/>
  <c r="I42" i="21"/>
  <c r="I86" i="21"/>
  <c r="I21" i="21"/>
  <c r="I45" i="21"/>
  <c r="I70" i="21"/>
  <c r="I100" i="21"/>
  <c r="I110" i="21"/>
  <c r="I120" i="21"/>
  <c r="I203" i="21"/>
  <c r="I61" i="21"/>
  <c r="I102" i="21"/>
  <c r="I190" i="21"/>
  <c r="I77" i="21"/>
  <c r="I96" i="21"/>
  <c r="I17" i="21"/>
  <c r="I25" i="21"/>
  <c r="I33" i="21"/>
  <c r="I41" i="21"/>
  <c r="I62" i="21"/>
  <c r="I88" i="21"/>
  <c r="I128" i="21"/>
  <c r="I168" i="21"/>
  <c r="I191" i="21"/>
  <c r="I200" i="21"/>
  <c r="I202" i="21"/>
  <c r="I204" i="21"/>
  <c r="I195" i="21"/>
  <c r="I53" i="21"/>
  <c r="I55" i="21"/>
  <c r="I75" i="21"/>
  <c r="I97" i="21"/>
  <c r="I115" i="21"/>
  <c r="I135" i="21"/>
  <c r="I155" i="21"/>
  <c r="I174" i="21"/>
  <c r="I60" i="21"/>
  <c r="J24" i="21"/>
  <c r="J32" i="21"/>
  <c r="J40" i="21"/>
  <c r="J64" i="21"/>
  <c r="J74" i="21"/>
  <c r="J104" i="21"/>
  <c r="J47" i="21"/>
  <c r="J51" i="21"/>
  <c r="J55" i="21"/>
  <c r="J59" i="21"/>
  <c r="J69" i="21"/>
  <c r="J79" i="21"/>
  <c r="J99" i="21"/>
  <c r="J110" i="21"/>
  <c r="J115" i="21"/>
  <c r="J120" i="21"/>
  <c r="J125" i="21"/>
  <c r="J135" i="21"/>
  <c r="J140" i="21"/>
  <c r="J150" i="21"/>
  <c r="J155" i="21"/>
  <c r="J160" i="21"/>
  <c r="J165" i="21"/>
  <c r="AA245" i="1"/>
  <c r="H5" i="21"/>
  <c r="O8" i="21"/>
  <c r="O211" i="21"/>
  <c r="F13" i="21"/>
  <c r="E7" i="19"/>
  <c r="G3" i="19"/>
  <c r="H4" i="21"/>
  <c r="H3" i="21"/>
  <c r="H6" i="21"/>
  <c r="H7" i="21"/>
  <c r="G4" i="19"/>
  <c r="H8" i="21"/>
  <c r="F7" i="19"/>
  <c r="G13" i="21"/>
  <c r="N13" i="21"/>
  <c r="O4" i="21"/>
  <c r="N8" i="21"/>
  <c r="O6" i="21"/>
  <c r="O13" i="21"/>
  <c r="E3" i="19"/>
  <c r="F4" i="21"/>
  <c r="F5" i="21"/>
  <c r="H13" i="21"/>
  <c r="G7" i="19"/>
  <c r="N7" i="21"/>
  <c r="O3" i="21"/>
  <c r="O7" i="21"/>
  <c r="F3" i="19"/>
  <c r="G4" i="21"/>
  <c r="G5" i="21"/>
  <c r="F6" i="21"/>
  <c r="F7" i="21"/>
  <c r="E4" i="19"/>
  <c r="F8" i="21"/>
  <c r="F211" i="21"/>
  <c r="E27" i="19"/>
  <c r="J13" i="21"/>
  <c r="I7" i="19"/>
  <c r="N3" i="21"/>
  <c r="N6" i="21"/>
  <c r="G3" i="21"/>
  <c r="N4" i="21"/>
  <c r="N5" i="21"/>
  <c r="G6" i="21"/>
  <c r="F4" i="19"/>
  <c r="G7" i="21"/>
  <c r="G8" i="21"/>
  <c r="G211" i="21"/>
  <c r="F27" i="19"/>
  <c r="O5" i="21"/>
  <c r="J170" i="21"/>
  <c r="J176" i="21"/>
  <c r="J178" i="21"/>
  <c r="J181" i="21"/>
  <c r="J180" i="21"/>
  <c r="J182" i="21"/>
  <c r="J183" i="21"/>
  <c r="J191" i="21"/>
  <c r="J202" i="21"/>
  <c r="N211" i="21"/>
  <c r="AA102" i="1"/>
  <c r="J3" i="21"/>
  <c r="J212" i="21"/>
  <c r="AC237" i="1"/>
  <c r="J10" i="21"/>
  <c r="J22" i="21"/>
  <c r="J30" i="21"/>
  <c r="J38" i="21"/>
  <c r="J50" i="21"/>
  <c r="J54" i="21"/>
  <c r="J58" i="21"/>
  <c r="J68" i="21"/>
  <c r="J73" i="21"/>
  <c r="J78" i="21"/>
  <c r="J83" i="21"/>
  <c r="J93" i="21"/>
  <c r="J98" i="21"/>
  <c r="J108" i="21"/>
  <c r="J113" i="21"/>
  <c r="AC186" i="1"/>
  <c r="J118" i="21"/>
  <c r="J123" i="21"/>
  <c r="J133" i="21"/>
  <c r="J138" i="21"/>
  <c r="J148" i="21"/>
  <c r="J153" i="21"/>
  <c r="J158" i="21"/>
  <c r="J163" i="21"/>
  <c r="J172" i="21"/>
  <c r="J174" i="21"/>
  <c r="AA352" i="1"/>
  <c r="AE335" i="1"/>
  <c r="AA303" i="1"/>
  <c r="AD126" i="1"/>
  <c r="AD135" i="1"/>
  <c r="J26" i="21"/>
  <c r="J34" i="21"/>
  <c r="J42" i="21"/>
  <c r="J48" i="21"/>
  <c r="J52" i="21"/>
  <c r="J56" i="21"/>
  <c r="J60" i="21"/>
  <c r="J65" i="21"/>
  <c r="J75" i="21"/>
  <c r="J86" i="21"/>
  <c r="J105" i="21"/>
  <c r="J126" i="21"/>
  <c r="J131" i="21"/>
  <c r="AC214" i="1"/>
  <c r="J145" i="21"/>
  <c r="J166" i="21"/>
  <c r="J184" i="21"/>
  <c r="J81" i="21"/>
  <c r="J116" i="21"/>
  <c r="J141" i="21"/>
  <c r="J146" i="21"/>
  <c r="J156" i="21"/>
  <c r="J201" i="21"/>
  <c r="I22" i="19"/>
  <c r="I15" i="21"/>
  <c r="H9" i="19"/>
  <c r="J18" i="21"/>
  <c r="I11" i="19"/>
  <c r="J109" i="21"/>
  <c r="J119" i="21"/>
  <c r="J130" i="21"/>
  <c r="I15" i="19"/>
  <c r="J139" i="21"/>
  <c r="J144" i="21"/>
  <c r="J149" i="21"/>
  <c r="J159" i="21"/>
  <c r="I188" i="21"/>
  <c r="H18" i="19"/>
  <c r="J190" i="21"/>
  <c r="H199" i="21"/>
  <c r="O200" i="21"/>
  <c r="J193" i="21"/>
  <c r="H15" i="21"/>
  <c r="G9" i="19"/>
  <c r="J66" i="21"/>
  <c r="J106" i="21"/>
  <c r="J161" i="21"/>
  <c r="J185" i="21"/>
  <c r="J198" i="21"/>
  <c r="I21" i="19"/>
  <c r="J205" i="21"/>
  <c r="I23" i="19"/>
  <c r="I6" i="19"/>
  <c r="J12" i="21"/>
  <c r="I46" i="21"/>
  <c r="H14" i="19"/>
  <c r="I9" i="21"/>
  <c r="H5" i="19"/>
  <c r="J11" i="21"/>
  <c r="J23" i="21"/>
  <c r="J31" i="21"/>
  <c r="J39" i="21"/>
  <c r="J63" i="21"/>
  <c r="J84" i="21"/>
  <c r="J89" i="21"/>
  <c r="J94" i="21"/>
  <c r="J103" i="21"/>
  <c r="J114" i="21"/>
  <c r="J124" i="21"/>
  <c r="J129" i="21"/>
  <c r="J134" i="21"/>
  <c r="J143" i="21"/>
  <c r="J154" i="21"/>
  <c r="J164" i="21"/>
  <c r="J169" i="21"/>
  <c r="J175" i="21"/>
  <c r="J189" i="21"/>
  <c r="J196" i="21"/>
  <c r="I19" i="19"/>
  <c r="O197" i="21"/>
  <c r="J199" i="21"/>
  <c r="H200" i="21"/>
  <c r="J203" i="21"/>
  <c r="H204" i="21"/>
  <c r="J207" i="21"/>
  <c r="H210" i="21"/>
  <c r="G26" i="19"/>
  <c r="H211" i="21"/>
  <c r="G27" i="19"/>
  <c r="J192" i="21"/>
  <c r="G173" i="21"/>
  <c r="F16" i="19"/>
  <c r="I173" i="21"/>
  <c r="H16" i="19"/>
  <c r="J43" i="21"/>
  <c r="I36" i="21"/>
  <c r="H12" i="19"/>
  <c r="I44" i="21"/>
  <c r="H13" i="19"/>
  <c r="I14" i="19"/>
  <c r="J46" i="21"/>
  <c r="J188" i="21"/>
  <c r="I18" i="19"/>
  <c r="I210" i="21"/>
  <c r="H26" i="19"/>
  <c r="J195" i="21"/>
  <c r="G212" i="21"/>
  <c r="N196" i="21"/>
  <c r="I3" i="19"/>
  <c r="J4" i="21"/>
  <c r="J5" i="21"/>
  <c r="J9" i="21"/>
  <c r="I5" i="19"/>
  <c r="J21" i="21"/>
  <c r="J29" i="21"/>
  <c r="J37" i="21"/>
  <c r="J45" i="21"/>
  <c r="J62" i="21"/>
  <c r="J67" i="21"/>
  <c r="J77" i="21"/>
  <c r="J88" i="21"/>
  <c r="J97" i="21"/>
  <c r="J102" i="21"/>
  <c r="J107" i="21"/>
  <c r="J117" i="21"/>
  <c r="J128" i="21"/>
  <c r="J137" i="21"/>
  <c r="J142" i="21"/>
  <c r="J147" i="21"/>
  <c r="J157" i="21"/>
  <c r="J168" i="21"/>
  <c r="J187" i="21"/>
  <c r="J200" i="21"/>
  <c r="H201" i="21"/>
  <c r="G22" i="19"/>
  <c r="J204" i="21"/>
  <c r="H205" i="21"/>
  <c r="G23" i="19"/>
  <c r="N206" i="21"/>
  <c r="H209" i="21"/>
  <c r="G25" i="19"/>
  <c r="J210" i="21"/>
  <c r="I26" i="19"/>
  <c r="J194" i="21"/>
  <c r="J19" i="21"/>
  <c r="J35" i="21"/>
  <c r="H193" i="21"/>
  <c r="J6" i="21"/>
  <c r="I4" i="19"/>
  <c r="J7" i="21"/>
  <c r="J8" i="21"/>
  <c r="H14" i="21"/>
  <c r="G8" i="19"/>
  <c r="G16" i="21"/>
  <c r="F10" i="19"/>
  <c r="I18" i="21"/>
  <c r="H11" i="19"/>
  <c r="J20" i="21"/>
  <c r="J28" i="21"/>
  <c r="I12" i="19"/>
  <c r="J36" i="21"/>
  <c r="J44" i="21"/>
  <c r="I13" i="19"/>
  <c r="J49" i="21"/>
  <c r="J53" i="21"/>
  <c r="J57" i="21"/>
  <c r="J61" i="21"/>
  <c r="J72" i="21"/>
  <c r="J82" i="21"/>
  <c r="J87" i="21"/>
  <c r="J92" i="21"/>
  <c r="J112" i="21"/>
  <c r="J122" i="21"/>
  <c r="J127" i="21"/>
  <c r="J132" i="21"/>
  <c r="J152" i="21"/>
  <c r="J162" i="21"/>
  <c r="J167" i="21"/>
  <c r="J177" i="21"/>
  <c r="J173" i="21"/>
  <c r="I16" i="19"/>
  <c r="J186" i="21"/>
  <c r="H198" i="21"/>
  <c r="G21" i="19"/>
  <c r="I201" i="21"/>
  <c r="H22" i="19"/>
  <c r="I205" i="21"/>
  <c r="H23" i="19"/>
  <c r="I209" i="21"/>
  <c r="H25" i="19"/>
  <c r="J211" i="21"/>
  <c r="I27" i="19"/>
  <c r="N207" i="21"/>
  <c r="H208" i="21"/>
  <c r="G24" i="19"/>
  <c r="J209" i="21"/>
  <c r="I25" i="19"/>
  <c r="J197" i="21"/>
  <c r="I20" i="19"/>
  <c r="O207" i="21"/>
  <c r="I208" i="21"/>
  <c r="H24" i="19"/>
  <c r="H16" i="21"/>
  <c r="G10" i="19"/>
  <c r="J27" i="21"/>
  <c r="J71" i="21"/>
  <c r="J76" i="21"/>
  <c r="J91" i="21"/>
  <c r="J96" i="21"/>
  <c r="J101" i="21"/>
  <c r="J111" i="21"/>
  <c r="J121" i="21"/>
  <c r="J136" i="21"/>
  <c r="J151" i="21"/>
  <c r="J171" i="21"/>
  <c r="H202" i="21"/>
  <c r="H206" i="21"/>
  <c r="H6" i="19"/>
  <c r="I12" i="21"/>
  <c r="I16" i="21"/>
  <c r="H10" i="19"/>
  <c r="I130" i="21"/>
  <c r="H15" i="19"/>
  <c r="O196" i="21"/>
  <c r="G200" i="21"/>
  <c r="J14" i="21"/>
  <c r="I8" i="19"/>
  <c r="I9" i="19"/>
  <c r="J15" i="21"/>
  <c r="I10" i="19"/>
  <c r="J16" i="21"/>
  <c r="J17" i="21"/>
  <c r="J25" i="21"/>
  <c r="J33" i="21"/>
  <c r="J41" i="21"/>
  <c r="J70" i="21"/>
  <c r="AD144" i="1"/>
  <c r="J80" i="21"/>
  <c r="J85" i="21"/>
  <c r="J90" i="21"/>
  <c r="J95" i="21"/>
  <c r="J100" i="21"/>
  <c r="J179" i="21"/>
  <c r="I17" i="19"/>
  <c r="N200" i="21"/>
  <c r="H203" i="21"/>
  <c r="J206" i="21"/>
  <c r="H207" i="21"/>
  <c r="J208" i="21"/>
  <c r="I24" i="19"/>
  <c r="N197" i="21"/>
  <c r="I13" i="21"/>
  <c r="H7" i="19"/>
  <c r="AA211" i="1"/>
  <c r="AD119" i="1"/>
  <c r="AC221" i="1"/>
  <c r="AB269" i="1"/>
  <c r="AD243" i="1"/>
  <c r="Y30" i="1"/>
  <c r="AC264" i="1"/>
  <c r="X163" i="1"/>
  <c r="X185" i="1"/>
  <c r="X138" i="1"/>
  <c r="X168" i="1"/>
  <c r="X208" i="1"/>
  <c r="X218" i="1"/>
  <c r="X228" i="1"/>
  <c r="X271" i="1"/>
  <c r="X348" i="1"/>
  <c r="X352" i="1"/>
  <c r="X278" i="1"/>
  <c r="X122" i="1"/>
  <c r="X186" i="1"/>
  <c r="X135" i="1"/>
  <c r="X149" i="1"/>
  <c r="X165" i="1"/>
  <c r="X181" i="1"/>
  <c r="X197" i="1"/>
  <c r="X213" i="1"/>
  <c r="X229" i="1"/>
  <c r="X244" i="1"/>
  <c r="X104" i="1"/>
  <c r="X148" i="1"/>
  <c r="X153" i="1"/>
  <c r="X22" i="1"/>
  <c r="X87" i="1"/>
  <c r="X95" i="1"/>
  <c r="X103" i="1"/>
  <c r="X112" i="1"/>
  <c r="X132" i="1"/>
  <c r="X158" i="1"/>
  <c r="X198" i="1"/>
  <c r="X238" i="1"/>
  <c r="X270" i="1"/>
  <c r="X277" i="1"/>
  <c r="X123" i="1"/>
  <c r="X202" i="1"/>
  <c r="X151" i="1"/>
  <c r="X167" i="1"/>
  <c r="X183" i="1"/>
  <c r="X199" i="1"/>
  <c r="X215" i="1"/>
  <c r="X231" i="1"/>
  <c r="X243" i="1"/>
  <c r="X130" i="1"/>
  <c r="X195" i="1"/>
  <c r="X24" i="1"/>
  <c r="X89" i="1"/>
  <c r="X126" i="1"/>
  <c r="X88" i="1"/>
  <c r="X96" i="1"/>
  <c r="X178" i="1"/>
  <c r="X161" i="1"/>
  <c r="X166" i="1"/>
  <c r="X102" i="1"/>
  <c r="X111" i="1"/>
  <c r="AD132" i="1"/>
  <c r="X142" i="1"/>
  <c r="X152" i="1"/>
  <c r="X162" i="1"/>
  <c r="X182" i="1"/>
  <c r="X192" i="1"/>
  <c r="X222" i="1"/>
  <c r="X232" i="1"/>
  <c r="X247" i="1"/>
  <c r="X269" i="1"/>
  <c r="X345" i="1"/>
  <c r="X349" i="1"/>
  <c r="X356" i="1"/>
  <c r="X367" i="1"/>
  <c r="X23" i="1"/>
  <c r="X188" i="1"/>
  <c r="X147" i="1"/>
  <c r="X5" i="1"/>
  <c r="X169" i="1"/>
  <c r="X227" i="1"/>
  <c r="X85" i="1"/>
  <c r="X93" i="1"/>
  <c r="X101" i="1"/>
  <c r="X110" i="1"/>
  <c r="X136" i="1"/>
  <c r="AA139" i="1"/>
  <c r="X176" i="1"/>
  <c r="AB202" i="1"/>
  <c r="X216" i="1"/>
  <c r="X268" i="1"/>
  <c r="X117" i="1"/>
  <c r="X124" i="1"/>
  <c r="X240" i="1"/>
  <c r="X139" i="1"/>
  <c r="X155" i="1"/>
  <c r="X171" i="1"/>
  <c r="X187" i="1"/>
  <c r="X203" i="1"/>
  <c r="X219" i="1"/>
  <c r="X235" i="1"/>
  <c r="X206" i="1"/>
  <c r="X201" i="1"/>
  <c r="X133" i="1"/>
  <c r="X172" i="1"/>
  <c r="X86" i="1"/>
  <c r="Y5" i="1"/>
  <c r="X84" i="1"/>
  <c r="X92" i="1"/>
  <c r="X100" i="1"/>
  <c r="X108" i="1"/>
  <c r="X156" i="1"/>
  <c r="X196" i="1"/>
  <c r="AD226" i="1"/>
  <c r="X236" i="1"/>
  <c r="AD241" i="1"/>
  <c r="X267" i="1"/>
  <c r="X346" i="1"/>
  <c r="X350" i="1"/>
  <c r="X355" i="1"/>
  <c r="X118" i="1"/>
  <c r="X128" i="1"/>
  <c r="X125" i="1"/>
  <c r="X141" i="1"/>
  <c r="X157" i="1"/>
  <c r="X173" i="1"/>
  <c r="X189" i="1"/>
  <c r="X205" i="1"/>
  <c r="X221" i="1"/>
  <c r="X237" i="1"/>
  <c r="X226" i="1"/>
  <c r="X246" i="1"/>
  <c r="X116" i="1"/>
  <c r="X242" i="1"/>
  <c r="X191" i="1"/>
  <c r="X94" i="1"/>
  <c r="X217" i="1"/>
  <c r="X233" i="1"/>
  <c r="X121" i="1"/>
  <c r="X160" i="1"/>
  <c r="X91" i="1"/>
  <c r="X107" i="1"/>
  <c r="AD134" i="1"/>
  <c r="X140" i="1"/>
  <c r="X150" i="1"/>
  <c r="AC154" i="1"/>
  <c r="AC169" i="1"/>
  <c r="X170" i="1"/>
  <c r="X180" i="1"/>
  <c r="X190" i="1"/>
  <c r="X210" i="1"/>
  <c r="X220" i="1"/>
  <c r="X230" i="1"/>
  <c r="AC272" i="1"/>
  <c r="AD273" i="1"/>
  <c r="X274" i="1"/>
  <c r="X119" i="1"/>
  <c r="X144" i="1"/>
  <c r="X127" i="1"/>
  <c r="X175" i="1"/>
  <c r="X207" i="1"/>
  <c r="X223" i="1"/>
  <c r="X239" i="1"/>
  <c r="X137" i="1"/>
  <c r="X209" i="1"/>
  <c r="X131" i="1"/>
  <c r="X212" i="1"/>
  <c r="X99" i="1"/>
  <c r="X211" i="1"/>
  <c r="X143" i="1"/>
  <c r="X179" i="1"/>
  <c r="X146" i="1"/>
  <c r="X25" i="1"/>
  <c r="X69" i="1"/>
  <c r="X70" i="1"/>
  <c r="X71" i="1"/>
  <c r="X90" i="1"/>
  <c r="X98" i="1"/>
  <c r="X106" i="1"/>
  <c r="X134" i="1"/>
  <c r="X174" i="1"/>
  <c r="X200" i="1"/>
  <c r="X214" i="1"/>
  <c r="X273" i="1"/>
  <c r="X347" i="1"/>
  <c r="X351" i="1"/>
  <c r="X353" i="1"/>
  <c r="X276" i="1"/>
  <c r="X120" i="1"/>
  <c r="X129" i="1"/>
  <c r="X145" i="1"/>
  <c r="X159" i="1"/>
  <c r="X177" i="1"/>
  <c r="X193" i="1"/>
  <c r="X225" i="1"/>
  <c r="X241" i="1"/>
  <c r="X97" i="1"/>
  <c r="X105" i="1"/>
  <c r="X154" i="1"/>
  <c r="X164" i="1"/>
  <c r="X184" i="1"/>
  <c r="X194" i="1"/>
  <c r="X204" i="1"/>
  <c r="X224" i="1"/>
  <c r="X234" i="1"/>
  <c r="X245" i="1"/>
  <c r="X272" i="1"/>
  <c r="X275" i="1"/>
  <c r="X30" i="1"/>
  <c r="AD212" i="1"/>
  <c r="AD227" i="1"/>
  <c r="AA203" i="1"/>
  <c r="AB203" i="1"/>
  <c r="AB194" i="1"/>
  <c r="AC203" i="1"/>
  <c r="AB204" i="1"/>
  <c r="AB246" i="1"/>
  <c r="AD193" i="1"/>
  <c r="AD203" i="1"/>
  <c r="AA224" i="1"/>
  <c r="AC269" i="1"/>
  <c r="Z351" i="1"/>
  <c r="AB201" i="1"/>
  <c r="AC126" i="1"/>
  <c r="AC201" i="1"/>
  <c r="AE334" i="1"/>
  <c r="AD149" i="1"/>
  <c r="AD195" i="1"/>
  <c r="AD197" i="1"/>
  <c r="AC202" i="1"/>
  <c r="AC121" i="1"/>
  <c r="AD133" i="1"/>
  <c r="AB187" i="1"/>
  <c r="AC189" i="1"/>
  <c r="AD200" i="1"/>
  <c r="AA202" i="1"/>
  <c r="AD213" i="1"/>
  <c r="AE261" i="1"/>
  <c r="AE262" i="1"/>
  <c r="AE264" i="1"/>
  <c r="AE263" i="1"/>
  <c r="AE265" i="1"/>
  <c r="AE266" i="1"/>
  <c r="AA270" i="1"/>
  <c r="AA274" i="1"/>
  <c r="AC187" i="1"/>
  <c r="AC192" i="1"/>
  <c r="AD198" i="1"/>
  <c r="AA195" i="1"/>
  <c r="AC110" i="1"/>
  <c r="AB112" i="1"/>
  <c r="AC119" i="1"/>
  <c r="AA140" i="1"/>
  <c r="AC143" i="1"/>
  <c r="AA150" i="1"/>
  <c r="AB158" i="1"/>
  <c r="AD177" i="1"/>
  <c r="AA183" i="1"/>
  <c r="AA201" i="1"/>
  <c r="AA144" i="1"/>
  <c r="AD192" i="1"/>
  <c r="AC212" i="1"/>
  <c r="AB223" i="1"/>
  <c r="AB242" i="1"/>
  <c r="AB244" i="1"/>
  <c r="AB96" i="1"/>
  <c r="AB99" i="1"/>
  <c r="AB139" i="1"/>
  <c r="AB149" i="1"/>
  <c r="AD150" i="1"/>
  <c r="AD201" i="1"/>
  <c r="AD211" i="1"/>
  <c r="AE6" i="1"/>
  <c r="AB106" i="1"/>
  <c r="AC133" i="1"/>
  <c r="AC144" i="1"/>
  <c r="AC145" i="1"/>
  <c r="AC150" i="1"/>
  <c r="AB213" i="1"/>
  <c r="AC225" i="1"/>
  <c r="AB229" i="1"/>
  <c r="AB245" i="1"/>
  <c r="AC246" i="1"/>
  <c r="AD261" i="1"/>
  <c r="AD159" i="1"/>
  <c r="AC198" i="1"/>
  <c r="AD199" i="1"/>
  <c r="AA205" i="1"/>
  <c r="AD209" i="1"/>
  <c r="AC213" i="1"/>
  <c r="AC218" i="1"/>
  <c r="AD225" i="1"/>
  <c r="AD246" i="1"/>
  <c r="AC273" i="1"/>
  <c r="AD274" i="1"/>
  <c r="AA355" i="1"/>
  <c r="AA91" i="1"/>
  <c r="AA92" i="1"/>
  <c r="AA131" i="1"/>
  <c r="Z241" i="1"/>
  <c r="AA262" i="1"/>
  <c r="AA261" i="1"/>
  <c r="AA105" i="1"/>
  <c r="AC191" i="1"/>
  <c r="AD191" i="1"/>
  <c r="AC23" i="1"/>
  <c r="AB104" i="1"/>
  <c r="AB119" i="1"/>
  <c r="AD120" i="1"/>
  <c r="AC153" i="1"/>
  <c r="AD169" i="1"/>
  <c r="AB211" i="1"/>
  <c r="AA213" i="1"/>
  <c r="AC355" i="1"/>
  <c r="AB367" i="1"/>
  <c r="Z165" i="1"/>
  <c r="AB171" i="1"/>
  <c r="AD178" i="1"/>
  <c r="AB197" i="1"/>
  <c r="AC274" i="1"/>
  <c r="AC22" i="1"/>
  <c r="AD151" i="1"/>
  <c r="AD152" i="1"/>
  <c r="AB162" i="1"/>
  <c r="AB177" i="1"/>
  <c r="AD187" i="1"/>
  <c r="AA190" i="1"/>
  <c r="AC353" i="1"/>
  <c r="AD275" i="1"/>
  <c r="AC276" i="1"/>
  <c r="AA112" i="1"/>
  <c r="AD161" i="1"/>
  <c r="AA86" i="1"/>
  <c r="AA160" i="1"/>
  <c r="AB91" i="1"/>
  <c r="AB93" i="1"/>
  <c r="AC94" i="1"/>
  <c r="AD95" i="1"/>
  <c r="AB120" i="1"/>
  <c r="AA191" i="1"/>
  <c r="AB84" i="1"/>
  <c r="AC160" i="1"/>
  <c r="AD181" i="1"/>
  <c r="AB190" i="1"/>
  <c r="Z118" i="1"/>
  <c r="AA121" i="1"/>
  <c r="AA123" i="1"/>
  <c r="AD137" i="1"/>
  <c r="AA141" i="1"/>
  <c r="AD143" i="1"/>
  <c r="AB146" i="1"/>
  <c r="AB152" i="1"/>
  <c r="AC197" i="1"/>
  <c r="AD222" i="1"/>
  <c r="AB228" i="1"/>
  <c r="AD233" i="1"/>
  <c r="AB239" i="1"/>
  <c r="AA241" i="1"/>
  <c r="AD245" i="1"/>
  <c r="AA265" i="1"/>
  <c r="AB266" i="1"/>
  <c r="AC267" i="1"/>
  <c r="AB272" i="1"/>
  <c r="AC356" i="1"/>
  <c r="AD277" i="1"/>
  <c r="AA276" i="1"/>
  <c r="Z353" i="1"/>
  <c r="AB353" i="1"/>
  <c r="Z243" i="1"/>
  <c r="AB271" i="1"/>
  <c r="AD90" i="1"/>
  <c r="AC98" i="1"/>
  <c r="AB102" i="1"/>
  <c r="AC135" i="1"/>
  <c r="AA136" i="1"/>
  <c r="AB145" i="1"/>
  <c r="AD146" i="1"/>
  <c r="AA147" i="1"/>
  <c r="AC158" i="1"/>
  <c r="AD185" i="1"/>
  <c r="AA206" i="1"/>
  <c r="AA208" i="1"/>
  <c r="AD210" i="1"/>
  <c r="AD221" i="1"/>
  <c r="AA225" i="1"/>
  <c r="AA227" i="1"/>
  <c r="AC231" i="1"/>
  <c r="AA247" i="1"/>
  <c r="AA246" i="1"/>
  <c r="AB261" i="1"/>
  <c r="AB262" i="1"/>
  <c r="AB264" i="1"/>
  <c r="AC271" i="1"/>
  <c r="AD272" i="1"/>
  <c r="AB334" i="1"/>
  <c r="AB22" i="1"/>
  <c r="AC97" i="1"/>
  <c r="AD98" i="1"/>
  <c r="AD101" i="1"/>
  <c r="AC102" i="1"/>
  <c r="AC177" i="1"/>
  <c r="AC178" i="1"/>
  <c r="AC204" i="1"/>
  <c r="AC262" i="1"/>
  <c r="AD131" i="1"/>
  <c r="AD147" i="1"/>
  <c r="AC199" i="1"/>
  <c r="AA266" i="1"/>
  <c r="AC228" i="1"/>
  <c r="AC127" i="1"/>
  <c r="AB132" i="1"/>
  <c r="AB136" i="1"/>
  <c r="AD138" i="1"/>
  <c r="AC139" i="1"/>
  <c r="AB144" i="1"/>
  <c r="AC149" i="1"/>
  <c r="AC161" i="1"/>
  <c r="AA169" i="1"/>
  <c r="AC183" i="1"/>
  <c r="AD184" i="1"/>
  <c r="AC190" i="1"/>
  <c r="AC211" i="1"/>
  <c r="AB218" i="1"/>
  <c r="AB224" i="1"/>
  <c r="AD262" i="1"/>
  <c r="AD264" i="1"/>
  <c r="AD265" i="1"/>
  <c r="AD267" i="1"/>
  <c r="AB268" i="1"/>
  <c r="Z269" i="1"/>
  <c r="AA272" i="1"/>
  <c r="AE302" i="1"/>
  <c r="AB355" i="1"/>
  <c r="AD244" i="1"/>
  <c r="Z268" i="1"/>
  <c r="AB267" i="1"/>
  <c r="AA22" i="1"/>
  <c r="AC24" i="1"/>
  <c r="AD96" i="1"/>
  <c r="AD111" i="1"/>
  <c r="AD141" i="1"/>
  <c r="AC146" i="1"/>
  <c r="AC151" i="1"/>
  <c r="AD154" i="1"/>
  <c r="AD171" i="1"/>
  <c r="AB176" i="1"/>
  <c r="AC193" i="1"/>
  <c r="AA229" i="1"/>
  <c r="Z356" i="1"/>
  <c r="AA277" i="1"/>
  <c r="AB25" i="1"/>
  <c r="AC111" i="1"/>
  <c r="AA134" i="1"/>
  <c r="AA135" i="1"/>
  <c r="AB153" i="1"/>
  <c r="AA184" i="1"/>
  <c r="Z186" i="1"/>
  <c r="AC209" i="1"/>
  <c r="AA212" i="1"/>
  <c r="AB220" i="1"/>
  <c r="AB231" i="1"/>
  <c r="Z246" i="1"/>
  <c r="AA271" i="1"/>
  <c r="AD242" i="1"/>
  <c r="AC101" i="1"/>
  <c r="Z145" i="1"/>
  <c r="AC247" i="1"/>
  <c r="Z22" i="1"/>
  <c r="AA85" i="1"/>
  <c r="AA87" i="1"/>
  <c r="Z89" i="1"/>
  <c r="AD116" i="1"/>
  <c r="Z122" i="1"/>
  <c r="AB125" i="1"/>
  <c r="AA127" i="1"/>
  <c r="AA137" i="1"/>
  <c r="AB151" i="1"/>
  <c r="AB178" i="1"/>
  <c r="AA186" i="1"/>
  <c r="AA189" i="1"/>
  <c r="AB195" i="1"/>
  <c r="AB212" i="1"/>
  <c r="AB214" i="1"/>
  <c r="AC277" i="1"/>
  <c r="Z187" i="1"/>
  <c r="AD85" i="1"/>
  <c r="AC266" i="1"/>
  <c r="AC206" i="1"/>
  <c r="AB247" i="1"/>
  <c r="AA94" i="1"/>
  <c r="AB161" i="1"/>
  <c r="AC163" i="1"/>
  <c r="AD163" i="1"/>
  <c r="AA172" i="1"/>
  <c r="AD190" i="1"/>
  <c r="AC200" i="1"/>
  <c r="AA232" i="1"/>
  <c r="AD234" i="1"/>
  <c r="AD240" i="1"/>
  <c r="Z244" i="1"/>
  <c r="AA273" i="1"/>
  <c r="AA335" i="1"/>
  <c r="AC96" i="1"/>
  <c r="AD97" i="1"/>
  <c r="AC128" i="1"/>
  <c r="AD140" i="1"/>
  <c r="Z142" i="1"/>
  <c r="AC185" i="1"/>
  <c r="AD186" i="1"/>
  <c r="Z190" i="1"/>
  <c r="AD230" i="1"/>
  <c r="Z349" i="1"/>
  <c r="AE366" i="1"/>
  <c r="AA244" i="1"/>
  <c r="AB94" i="1"/>
  <c r="AD139" i="1"/>
  <c r="AB141" i="1"/>
  <c r="AD145" i="1"/>
  <c r="AA159" i="1"/>
  <c r="AA171" i="1"/>
  <c r="AA179" i="1"/>
  <c r="AD247" i="1"/>
  <c r="Z276" i="1"/>
  <c r="AB276" i="1"/>
  <c r="AB241" i="1"/>
  <c r="Z270" i="1"/>
  <c r="AB349" i="1"/>
  <c r="AA220" i="1"/>
  <c r="AC91" i="1"/>
  <c r="AD117" i="1"/>
  <c r="AD118" i="1"/>
  <c r="AD153" i="1"/>
  <c r="AC195" i="1"/>
  <c r="AA242" i="1"/>
  <c r="AD271" i="1"/>
  <c r="AB346" i="1"/>
  <c r="Z347" i="1"/>
  <c r="AC349" i="1"/>
  <c r="AB277" i="1"/>
  <c r="Z94" i="1"/>
  <c r="AA193" i="1"/>
  <c r="AC196" i="1"/>
  <c r="Z221" i="1"/>
  <c r="AB226" i="1"/>
  <c r="Z228" i="1"/>
  <c r="AA237" i="1"/>
  <c r="AA240" i="1"/>
  <c r="AC335" i="1"/>
  <c r="AC220" i="1"/>
  <c r="AA218" i="1"/>
  <c r="AB199" i="1"/>
  <c r="Z71" i="1"/>
  <c r="AD107" i="1"/>
  <c r="AC134" i="1"/>
  <c r="AB164" i="1"/>
  <c r="AB186" i="1"/>
  <c r="Z191" i="1"/>
  <c r="AD194" i="1"/>
  <c r="AD202" i="1"/>
  <c r="AD207" i="1"/>
  <c r="AC226" i="1"/>
  <c r="AB233" i="1"/>
  <c r="Z352" i="1"/>
  <c r="AB356" i="1"/>
  <c r="AC89" i="1"/>
  <c r="AD108" i="1"/>
  <c r="AA199" i="1"/>
  <c r="AA214" i="1"/>
  <c r="AA267" i="1"/>
  <c r="AA23" i="1"/>
  <c r="AB24" i="1"/>
  <c r="AC25" i="1"/>
  <c r="AC85" i="1"/>
  <c r="AD88" i="1"/>
  <c r="AD92" i="1"/>
  <c r="AC103" i="1"/>
  <c r="Z111" i="1"/>
  <c r="Z112" i="1"/>
  <c r="AD112" i="1"/>
  <c r="AD125" i="1"/>
  <c r="AA128" i="1"/>
  <c r="AC129" i="1"/>
  <c r="AD148" i="1"/>
  <c r="AA187" i="1"/>
  <c r="AD188" i="1"/>
  <c r="Z192" i="1"/>
  <c r="AB198" i="1"/>
  <c r="Z207" i="1"/>
  <c r="AC232" i="1"/>
  <c r="AD270" i="1"/>
  <c r="AC104" i="1"/>
  <c r="AC148" i="1"/>
  <c r="AB148" i="1"/>
  <c r="AB188" i="1"/>
  <c r="AC188" i="1"/>
  <c r="AC241" i="1"/>
  <c r="AB86" i="1"/>
  <c r="AC86" i="1"/>
  <c r="AD106" i="1"/>
  <c r="AD157" i="1"/>
  <c r="AA346" i="1"/>
  <c r="Z350" i="1"/>
  <c r="AD303" i="1"/>
  <c r="AA302" i="1"/>
  <c r="Z174" i="1"/>
  <c r="AC233" i="1"/>
  <c r="AC240" i="1"/>
  <c r="AA148" i="1"/>
  <c r="AA188" i="1"/>
  <c r="AD103" i="1"/>
  <c r="Z104" i="1"/>
  <c r="AD104" i="1"/>
  <c r="AD162" i="1"/>
  <c r="AD179" i="1"/>
  <c r="AD205" i="1"/>
  <c r="AC147" i="1"/>
  <c r="Z124" i="1"/>
  <c r="Z171" i="1"/>
  <c r="AC70" i="1"/>
  <c r="AB70" i="1"/>
  <c r="AB196" i="1"/>
  <c r="AA196" i="1"/>
  <c r="AA66" i="1"/>
  <c r="AD94" i="1"/>
  <c r="Z117" i="1"/>
  <c r="AC118" i="1"/>
  <c r="AB240" i="1"/>
  <c r="AD93" i="1"/>
  <c r="Z166" i="1"/>
  <c r="AB200" i="1"/>
  <c r="AE7" i="1"/>
  <c r="AE66" i="1"/>
  <c r="AC88" i="1"/>
  <c r="AD89" i="1"/>
  <c r="Z123" i="1"/>
  <c r="AD123" i="1"/>
  <c r="AD124" i="1"/>
  <c r="AB128" i="1"/>
  <c r="AC130" i="1"/>
  <c r="AD130" i="1"/>
  <c r="Z134" i="1"/>
  <c r="AB134" i="1"/>
  <c r="Z135" i="1"/>
  <c r="AB135" i="1"/>
  <c r="Z136" i="1"/>
  <c r="Z137" i="1"/>
  <c r="AB160" i="1"/>
  <c r="AD166" i="1"/>
  <c r="Z167" i="1"/>
  <c r="Z168" i="1"/>
  <c r="AD168" i="1"/>
  <c r="Z172" i="1"/>
  <c r="Z173" i="1"/>
  <c r="AD173" i="1"/>
  <c r="AB175" i="1"/>
  <c r="AD175" i="1"/>
  <c r="AD176" i="1"/>
  <c r="Z177" i="1"/>
  <c r="Z179" i="1"/>
  <c r="Z180" i="1"/>
  <c r="AD180" i="1"/>
  <c r="AA192" i="1"/>
  <c r="AB193" i="1"/>
  <c r="AD196" i="1"/>
  <c r="AA198" i="1"/>
  <c r="AB225" i="1"/>
  <c r="Z272" i="1"/>
  <c r="AB273" i="1"/>
  <c r="Z274" i="1"/>
  <c r="AC346" i="1"/>
  <c r="Z348" i="1"/>
  <c r="AB278" i="1"/>
  <c r="AE8" i="1"/>
  <c r="AE10" i="1"/>
  <c r="AD23" i="1"/>
  <c r="AD86" i="1"/>
  <c r="AA99" i="1"/>
  <c r="Z105" i="1"/>
  <c r="AA108" i="1"/>
  <c r="Z116" i="1"/>
  <c r="Z121" i="1"/>
  <c r="AB121" i="1"/>
  <c r="AD122" i="1"/>
  <c r="AA126" i="1"/>
  <c r="AB127" i="1"/>
  <c r="AD129" i="1"/>
  <c r="Z146" i="1"/>
  <c r="AA154" i="1"/>
  <c r="Z157" i="1"/>
  <c r="Z158" i="1"/>
  <c r="AB159" i="1"/>
  <c r="AD160" i="1"/>
  <c r="Z163" i="1"/>
  <c r="AD164" i="1"/>
  <c r="AD172" i="1"/>
  <c r="AD174" i="1"/>
  <c r="AA178" i="1"/>
  <c r="AA197" i="1"/>
  <c r="AC224" i="1"/>
  <c r="AD231" i="1"/>
  <c r="Z233" i="1"/>
  <c r="AB237" i="1"/>
  <c r="AD238" i="1"/>
  <c r="AA268" i="1"/>
  <c r="AC270" i="1"/>
  <c r="Z335" i="1"/>
  <c r="AB335" i="1"/>
  <c r="Z345" i="1"/>
  <c r="AC350" i="1"/>
  <c r="Z85" i="1"/>
  <c r="AA104" i="1"/>
  <c r="AB108" i="1"/>
  <c r="AA110" i="1"/>
  <c r="AA111" i="1"/>
  <c r="AA120" i="1"/>
  <c r="AA125" i="1"/>
  <c r="AB126" i="1"/>
  <c r="Z153" i="1"/>
  <c r="AD170" i="1"/>
  <c r="Z206" i="1"/>
  <c r="AB206" i="1"/>
  <c r="AA210" i="1"/>
  <c r="AD232" i="1"/>
  <c r="AC261" i="1"/>
  <c r="AA356" i="1"/>
  <c r="AA25" i="1"/>
  <c r="Z66" i="1"/>
  <c r="AB66" i="1"/>
  <c r="Z69" i="1"/>
  <c r="Z70" i="1"/>
  <c r="AA96" i="1"/>
  <c r="AB97" i="1"/>
  <c r="AC99" i="1"/>
  <c r="AA103" i="1"/>
  <c r="AC108" i="1"/>
  <c r="AB110" i="1"/>
  <c r="AA119" i="1"/>
  <c r="AD121" i="1"/>
  <c r="AB140" i="1"/>
  <c r="AA146" i="1"/>
  <c r="AB150" i="1"/>
  <c r="AD158" i="1"/>
  <c r="AA162" i="1"/>
  <c r="AD183" i="1"/>
  <c r="AA204" i="1"/>
  <c r="AB205" i="1"/>
  <c r="AD217" i="1"/>
  <c r="AB227" i="1"/>
  <c r="AD228" i="1"/>
  <c r="AC229" i="1"/>
  <c r="AC230" i="1"/>
  <c r="AB265" i="1"/>
  <c r="AC268" i="1"/>
  <c r="AC367" i="1"/>
  <c r="Z25" i="1"/>
  <c r="AC66" i="1"/>
  <c r="AA84" i="1"/>
  <c r="AC120" i="1"/>
  <c r="AC125" i="1"/>
  <c r="AC132" i="1"/>
  <c r="AC140" i="1"/>
  <c r="AC141" i="1"/>
  <c r="AD142" i="1"/>
  <c r="Z144" i="1"/>
  <c r="Z155" i="1"/>
  <c r="AA161" i="1"/>
  <c r="AA194" i="1"/>
  <c r="Z205" i="1"/>
  <c r="AC205" i="1"/>
  <c r="AD206" i="1"/>
  <c r="AD215" i="1"/>
  <c r="AD224" i="1"/>
  <c r="AC227" i="1"/>
  <c r="AD229" i="1"/>
  <c r="AA233" i="1"/>
  <c r="AD263" i="1"/>
  <c r="AC265" i="1"/>
  <c r="AD268" i="1"/>
  <c r="AC124" i="1"/>
  <c r="AB124" i="1"/>
  <c r="AC175" i="1"/>
  <c r="AC123" i="1"/>
  <c r="Z23" i="1"/>
  <c r="Z170" i="1"/>
  <c r="Z175" i="1"/>
  <c r="Z87" i="1"/>
  <c r="Z90" i="1"/>
  <c r="Z100" i="1"/>
  <c r="Z107" i="1"/>
  <c r="Z110" i="1"/>
  <c r="Z120" i="1"/>
  <c r="Z126" i="1"/>
  <c r="AB172" i="1"/>
  <c r="AC172" i="1"/>
  <c r="AA347" i="1"/>
  <c r="AC347" i="1"/>
  <c r="AA175" i="1"/>
  <c r="Z24" i="1"/>
  <c r="Z125" i="1"/>
  <c r="AA124" i="1"/>
  <c r="AA24" i="1"/>
  <c r="Z84" i="1"/>
  <c r="Z93" i="1"/>
  <c r="Z95" i="1"/>
  <c r="AB117" i="1"/>
  <c r="AA117" i="1"/>
  <c r="Z108" i="1"/>
  <c r="AA118" i="1"/>
  <c r="Z91" i="1"/>
  <c r="AB98" i="1"/>
  <c r="AB143" i="1"/>
  <c r="AA143" i="1"/>
  <c r="Z227" i="1"/>
  <c r="Z88" i="1"/>
  <c r="AC90" i="1"/>
  <c r="AA90" i="1"/>
  <c r="AB90" i="1"/>
  <c r="AD91" i="1"/>
  <c r="Z138" i="1"/>
  <c r="AB142" i="1"/>
  <c r="AA142" i="1"/>
  <c r="AC142" i="1"/>
  <c r="AC207" i="1"/>
  <c r="AB163" i="1"/>
  <c r="AA163" i="1"/>
  <c r="AD165" i="1"/>
  <c r="AC87" i="1"/>
  <c r="AB87" i="1"/>
  <c r="AB85" i="1"/>
  <c r="AB118" i="1"/>
  <c r="Z86" i="1"/>
  <c r="AC92" i="1"/>
  <c r="AA93" i="1"/>
  <c r="AC93" i="1"/>
  <c r="AC95" i="1"/>
  <c r="AB129" i="1"/>
  <c r="Z193" i="1"/>
  <c r="Z226" i="1"/>
  <c r="Z275" i="1"/>
  <c r="AD24" i="1"/>
  <c r="AD25" i="1"/>
  <c r="Z99" i="1"/>
  <c r="AD99" i="1"/>
  <c r="AC107" i="1"/>
  <c r="Z131" i="1"/>
  <c r="AA132" i="1"/>
  <c r="AA133" i="1"/>
  <c r="AD155" i="1"/>
  <c r="Z156" i="1"/>
  <c r="Z169" i="1"/>
  <c r="AB170" i="1"/>
  <c r="Z219" i="1"/>
  <c r="Z265" i="1"/>
  <c r="AB23" i="1"/>
  <c r="Z132" i="1"/>
  <c r="AB133" i="1"/>
  <c r="AC136" i="1"/>
  <c r="AD156" i="1"/>
  <c r="AB210" i="1"/>
  <c r="AD22" i="1"/>
  <c r="AD84" i="1"/>
  <c r="Z106" i="1"/>
  <c r="AA130" i="1"/>
  <c r="AB131" i="1"/>
  <c r="Z147" i="1"/>
  <c r="Z148" i="1"/>
  <c r="Z149" i="1"/>
  <c r="Z151" i="1"/>
  <c r="Z152" i="1"/>
  <c r="AB169" i="1"/>
  <c r="Z182" i="1"/>
  <c r="AD182" i="1"/>
  <c r="AB209" i="1"/>
  <c r="AC210" i="1"/>
  <c r="AC84" i="1"/>
  <c r="Z92" i="1"/>
  <c r="AB92" i="1"/>
  <c r="Z96" i="1"/>
  <c r="AA129" i="1"/>
  <c r="AB130" i="1"/>
  <c r="AC131" i="1"/>
  <c r="Z140" i="1"/>
  <c r="AD167" i="1"/>
  <c r="Z178" i="1"/>
  <c r="AB189" i="1"/>
  <c r="AD189" i="1"/>
  <c r="AD208" i="1"/>
  <c r="Z231" i="1"/>
  <c r="AD239" i="1"/>
  <c r="Z264" i="1"/>
  <c r="Z263" i="1"/>
  <c r="AB270" i="1"/>
  <c r="Z355" i="1"/>
  <c r="Z367" i="1"/>
  <c r="AD367" i="1"/>
  <c r="Z98" i="1"/>
  <c r="Z101" i="1"/>
  <c r="Z102" i="1"/>
  <c r="AD105" i="1"/>
  <c r="Z119" i="1"/>
  <c r="AD127" i="1"/>
  <c r="AD128" i="1"/>
  <c r="AD136" i="1"/>
  <c r="AC137" i="1"/>
  <c r="AB138" i="1"/>
  <c r="Z139" i="1"/>
  <c r="Z143" i="1"/>
  <c r="AA145" i="1"/>
  <c r="AA149" i="1"/>
  <c r="AA151" i="1"/>
  <c r="AA152" i="1"/>
  <c r="AA153" i="1"/>
  <c r="AB154" i="1"/>
  <c r="AA158" i="1"/>
  <c r="AC159" i="1"/>
  <c r="AC162" i="1"/>
  <c r="AA164" i="1"/>
  <c r="AA176" i="1"/>
  <c r="AA177" i="1"/>
  <c r="AA185" i="1"/>
  <c r="AB191" i="1"/>
  <c r="AB192" i="1"/>
  <c r="AD219" i="1"/>
  <c r="Z220" i="1"/>
  <c r="AD220" i="1"/>
  <c r="AA222" i="1"/>
  <c r="Z225" i="1"/>
  <c r="Z235" i="1"/>
  <c r="AD235" i="1"/>
  <c r="Z237" i="1"/>
  <c r="AD237" i="1"/>
  <c r="Z239" i="1"/>
  <c r="Z240" i="1"/>
  <c r="Z242" i="1"/>
  <c r="AC242" i="1"/>
  <c r="AC244" i="1"/>
  <c r="AC245" i="1"/>
  <c r="AA264" i="1"/>
  <c r="AD269" i="1"/>
  <c r="AB274" i="1"/>
  <c r="Z334" i="1"/>
  <c r="Z346" i="1"/>
  <c r="AB350" i="1"/>
  <c r="AE303" i="1"/>
  <c r="AB147" i="1"/>
  <c r="Z185" i="1"/>
  <c r="AB185" i="1"/>
  <c r="Z189" i="1"/>
  <c r="Z215" i="1"/>
  <c r="AD218" i="1"/>
  <c r="Z222" i="1"/>
  <c r="AB222" i="1"/>
  <c r="AA223" i="1"/>
  <c r="Z224" i="1"/>
  <c r="AA231" i="1"/>
  <c r="Z232" i="1"/>
  <c r="AB232" i="1"/>
  <c r="AC234" i="1"/>
  <c r="AB235" i="1"/>
  <c r="Z236" i="1"/>
  <c r="Z238" i="1"/>
  <c r="Z262" i="1"/>
  <c r="AD266" i="1"/>
  <c r="Z303" i="1"/>
  <c r="AB347" i="1"/>
  <c r="AA349" i="1"/>
  <c r="Z277" i="1"/>
  <c r="Z278" i="1"/>
  <c r="AD278" i="1"/>
  <c r="AA97" i="1"/>
  <c r="AD102" i="1"/>
  <c r="Z103" i="1"/>
  <c r="AB103" i="1"/>
  <c r="AB111" i="1"/>
  <c r="AB123" i="1"/>
  <c r="AC164" i="1"/>
  <c r="AC176" i="1"/>
  <c r="Z184" i="1"/>
  <c r="AB184" i="1"/>
  <c r="Z188" i="1"/>
  <c r="Z195" i="1"/>
  <c r="Z196" i="1"/>
  <c r="Z197" i="1"/>
  <c r="Z198" i="1"/>
  <c r="Z199" i="1"/>
  <c r="Z201" i="1"/>
  <c r="Z202" i="1"/>
  <c r="Z203" i="1"/>
  <c r="Z208" i="1"/>
  <c r="AB208" i="1"/>
  <c r="Z210" i="1"/>
  <c r="Z211" i="1"/>
  <c r="Z212" i="1"/>
  <c r="Z213" i="1"/>
  <c r="Z214" i="1"/>
  <c r="Z216" i="1"/>
  <c r="Z217" i="1"/>
  <c r="AA221" i="1"/>
  <c r="AC222" i="1"/>
  <c r="AA228" i="1"/>
  <c r="Z229" i="1"/>
  <c r="Z230" i="1"/>
  <c r="Z234" i="1"/>
  <c r="AD236" i="1"/>
  <c r="AD302" i="1"/>
  <c r="AA353" i="1"/>
  <c r="AA98" i="1"/>
  <c r="AD100" i="1"/>
  <c r="AD110" i="1"/>
  <c r="AC112" i="1"/>
  <c r="AC117" i="1"/>
  <c r="Z183" i="1"/>
  <c r="AB183" i="1"/>
  <c r="AC184" i="1"/>
  <c r="Z194" i="1"/>
  <c r="AA200" i="1"/>
  <c r="AC208" i="1"/>
  <c r="AA209" i="1"/>
  <c r="AD214" i="1"/>
  <c r="AD216" i="1"/>
  <c r="AB221" i="1"/>
  <c r="AC223" i="1"/>
  <c r="Z261" i="1"/>
  <c r="AA269" i="1"/>
  <c r="Z302" i="1"/>
  <c r="Y190" i="1"/>
  <c r="Y191" i="1"/>
  <c r="Y226" i="1"/>
  <c r="Y230" i="1"/>
  <c r="Y220" i="1"/>
  <c r="Y355" i="1"/>
  <c r="Y217" i="1"/>
  <c r="Y349" i="1"/>
  <c r="Y269" i="1"/>
  <c r="Y216" i="1"/>
  <c r="Y225" i="1"/>
  <c r="Y245" i="1"/>
  <c r="Y273" i="1"/>
  <c r="U6" i="1"/>
  <c r="Y207" i="1"/>
  <c r="Y10" i="1"/>
  <c r="Y124" i="1"/>
  <c r="Y162" i="1"/>
  <c r="Y163" i="1"/>
  <c r="Y243" i="1"/>
  <c r="Y266" i="1"/>
  <c r="Y278" i="1"/>
  <c r="Y105" i="1"/>
  <c r="Y24" i="1"/>
  <c r="AC217" i="1"/>
  <c r="AB217" i="1"/>
  <c r="AC215" i="1"/>
  <c r="AB215" i="1"/>
  <c r="AA215" i="1"/>
  <c r="Z223" i="1"/>
  <c r="AC278" i="1"/>
  <c r="AA278" i="1"/>
  <c r="AB155" i="1"/>
  <c r="AA155" i="1"/>
  <c r="AC155" i="1"/>
  <c r="AC156" i="1"/>
  <c r="AB156" i="1"/>
  <c r="AA156" i="1"/>
  <c r="AC167" i="1"/>
  <c r="AB167" i="1"/>
  <c r="AA168" i="1"/>
  <c r="AB168" i="1"/>
  <c r="AC168" i="1"/>
  <c r="AC182" i="1"/>
  <c r="AA182" i="1"/>
  <c r="AC105" i="1"/>
  <c r="AB105" i="1"/>
  <c r="AC122" i="1"/>
  <c r="AB122" i="1"/>
  <c r="AA122" i="1"/>
  <c r="Z127" i="1"/>
  <c r="Z128" i="1"/>
  <c r="Z129" i="1"/>
  <c r="Z130" i="1"/>
  <c r="Z133" i="1"/>
  <c r="AB173" i="1"/>
  <c r="AA173" i="1"/>
  <c r="AC173" i="1"/>
  <c r="AC334" i="1"/>
  <c r="AA334" i="1"/>
  <c r="AC216" i="1"/>
  <c r="AB216" i="1"/>
  <c r="AA348" i="1"/>
  <c r="AC348" i="1"/>
  <c r="AB348" i="1"/>
  <c r="AC116" i="1"/>
  <c r="AA116" i="1"/>
  <c r="AB116" i="1"/>
  <c r="AA165" i="1"/>
  <c r="AB165" i="1"/>
  <c r="AA166" i="1"/>
  <c r="AB166" i="1"/>
  <c r="AC166" i="1"/>
  <c r="AB174" i="1"/>
  <c r="AA174" i="1"/>
  <c r="AC174" i="1"/>
  <c r="AA181" i="1"/>
  <c r="AB181" i="1"/>
  <c r="AC181" i="1"/>
  <c r="AB182" i="1"/>
  <c r="AC179" i="1"/>
  <c r="AC165" i="1"/>
  <c r="AB71" i="1"/>
  <c r="AC71" i="1"/>
  <c r="AA106" i="1"/>
  <c r="AC106" i="1"/>
  <c r="AC157" i="1"/>
  <c r="Z159" i="1"/>
  <c r="Z161" i="1"/>
  <c r="Z162" i="1"/>
  <c r="Y241" i="1"/>
  <c r="AB219" i="1"/>
  <c r="AC219" i="1"/>
  <c r="AA219" i="1"/>
  <c r="AC236" i="1"/>
  <c r="AB236" i="1"/>
  <c r="AA236" i="1"/>
  <c r="AA263" i="1"/>
  <c r="AB263" i="1"/>
  <c r="AC263" i="1"/>
  <c r="AA216" i="1"/>
  <c r="AA180" i="1"/>
  <c r="AC180" i="1"/>
  <c r="AB180" i="1"/>
  <c r="Z200" i="1"/>
  <c r="AB275" i="1"/>
  <c r="AA275" i="1"/>
  <c r="AC275" i="1"/>
  <c r="AB179" i="1"/>
  <c r="AA217" i="1"/>
  <c r="AA167" i="1"/>
  <c r="AA238" i="1"/>
  <c r="AB238" i="1"/>
  <c r="AC238" i="1"/>
  <c r="AA239" i="1"/>
  <c r="AC239" i="1"/>
  <c r="Z160" i="1"/>
  <c r="Z245" i="1"/>
  <c r="AC69" i="1"/>
  <c r="AB69" i="1"/>
  <c r="Z150" i="1"/>
  <c r="Y210" i="1"/>
  <c r="AA170" i="1"/>
  <c r="AA88" i="1"/>
  <c r="AC138" i="1"/>
  <c r="AA89" i="1"/>
  <c r="Y6" i="1"/>
  <c r="AE9" i="1"/>
  <c r="Z176" i="1"/>
  <c r="AB230" i="1"/>
  <c r="AA230" i="1"/>
  <c r="Z266" i="1"/>
  <c r="Z267" i="1"/>
  <c r="AC100" i="1"/>
  <c r="AA235" i="1"/>
  <c r="AC235" i="1"/>
  <c r="AB101" i="1"/>
  <c r="AA101" i="1"/>
  <c r="AA107" i="1"/>
  <c r="AB107" i="1"/>
  <c r="Z154" i="1"/>
  <c r="AC171" i="1"/>
  <c r="Z209" i="1"/>
  <c r="Z247" i="1"/>
  <c r="AA69" i="1"/>
  <c r="AB88" i="1"/>
  <c r="AA138" i="1"/>
  <c r="AB234" i="1"/>
  <c r="AA234" i="1"/>
  <c r="AA100" i="1"/>
  <c r="Y8" i="1"/>
  <c r="AB95" i="1"/>
  <c r="AA95" i="1"/>
  <c r="Z97" i="1"/>
  <c r="Z181" i="1"/>
  <c r="AA207" i="1"/>
  <c r="AB207" i="1"/>
  <c r="Z218" i="1"/>
  <c r="Z273" i="1"/>
  <c r="AA157" i="1"/>
  <c r="AB157" i="1"/>
  <c r="AA350" i="1"/>
  <c r="AC243" i="1"/>
  <c r="AB243" i="1"/>
  <c r="AC351" i="1"/>
  <c r="AA351" i="1"/>
  <c r="AB137" i="1"/>
  <c r="AB89" i="1"/>
  <c r="AC170" i="1"/>
  <c r="AB100" i="1"/>
  <c r="Z204" i="1"/>
  <c r="AD204" i="1"/>
  <c r="Z271" i="1"/>
  <c r="Z164" i="1"/>
  <c r="Y23" i="1"/>
  <c r="Y133" i="1"/>
  <c r="Z141" i="1"/>
  <c r="AD87" i="1"/>
  <c r="Y132" i="1"/>
  <c r="Y221" i="1"/>
  <c r="Y171" i="1"/>
  <c r="Y173" i="1"/>
  <c r="AC194" i="1"/>
  <c r="AD223" i="1"/>
  <c r="Y106" i="1"/>
  <c r="Y112" i="1"/>
  <c r="Y116" i="1"/>
  <c r="Y128" i="1"/>
  <c r="Y130" i="1"/>
  <c r="AA226" i="1"/>
  <c r="Y227" i="1"/>
  <c r="AC152" i="1"/>
  <c r="Y98" i="1"/>
  <c r="Y100" i="1"/>
  <c r="Y111" i="1"/>
  <c r="Y198" i="1"/>
  <c r="Y199" i="1"/>
  <c r="Y244" i="1"/>
  <c r="Y270" i="1"/>
  <c r="Y117" i="1"/>
  <c r="Y118" i="1"/>
  <c r="Y119" i="1"/>
  <c r="Y239" i="1"/>
  <c r="Y103" i="1"/>
  <c r="Y120" i="1"/>
  <c r="Y223" i="1"/>
  <c r="Y211" i="1"/>
  <c r="Y212" i="1"/>
  <c r="Y247" i="1"/>
  <c r="Y265" i="1"/>
  <c r="Y7" i="1"/>
  <c r="U5" i="1"/>
  <c r="Y87" i="1"/>
  <c r="Y228" i="1"/>
  <c r="Y129" i="1"/>
  <c r="Y242" i="1"/>
  <c r="Y268" i="1"/>
  <c r="Y150" i="1"/>
  <c r="Y151" i="1"/>
  <c r="Y156" i="1"/>
  <c r="Y176" i="1"/>
  <c r="Y177" i="1"/>
  <c r="Y194" i="1"/>
  <c r="Y195" i="1"/>
  <c r="Y238" i="1"/>
  <c r="Y240" i="1"/>
  <c r="Y84" i="1"/>
  <c r="Y89" i="1"/>
  <c r="Y122" i="1"/>
  <c r="Y123" i="1"/>
  <c r="Y125" i="1"/>
  <c r="Y126" i="1"/>
  <c r="Y127" i="1"/>
  <c r="Y158" i="1"/>
  <c r="Y159" i="1"/>
  <c r="Y160" i="1"/>
  <c r="Y161" i="1"/>
  <c r="Y170" i="1"/>
  <c r="Y172" i="1"/>
  <c r="Y178" i="1"/>
  <c r="Y179" i="1"/>
  <c r="Y204" i="1"/>
  <c r="Y205" i="1"/>
  <c r="Y206" i="1"/>
  <c r="Y222" i="1"/>
  <c r="Y246" i="1"/>
  <c r="Y267" i="1"/>
  <c r="Y224" i="1"/>
  <c r="Y91" i="1"/>
  <c r="Y131" i="1"/>
  <c r="Y196" i="1"/>
  <c r="Y197" i="1"/>
  <c r="U8" i="1"/>
  <c r="Y25" i="1"/>
  <c r="Y71" i="1"/>
  <c r="Y88" i="1"/>
  <c r="Y92" i="1"/>
  <c r="U9" i="1"/>
  <c r="U10" i="1"/>
  <c r="Y22" i="1"/>
  <c r="Y262" i="1"/>
  <c r="Y154" i="1"/>
  <c r="Y192" i="1"/>
  <c r="Y193" i="1"/>
  <c r="Y200" i="1"/>
  <c r="Y201" i="1"/>
  <c r="Y232" i="1"/>
  <c r="Y234" i="1"/>
  <c r="Y235" i="1"/>
  <c r="Y356" i="1"/>
  <c r="Y275" i="1"/>
  <c r="Y276" i="1"/>
  <c r="Y9" i="1"/>
  <c r="Y69" i="1"/>
  <c r="Y94" i="1"/>
  <c r="Y102" i="1"/>
  <c r="Y121" i="1"/>
  <c r="Y144" i="1"/>
  <c r="Y145" i="1"/>
  <c r="Y148" i="1"/>
  <c r="Y149" i="1"/>
  <c r="Y157" i="1"/>
  <c r="Y165" i="1"/>
  <c r="Y166" i="1"/>
  <c r="Y167" i="1"/>
  <c r="Y168" i="1"/>
  <c r="Y202" i="1"/>
  <c r="Y203" i="1"/>
  <c r="Y213" i="1"/>
  <c r="Y264" i="1"/>
  <c r="Y271" i="1"/>
  <c r="Y274" i="1"/>
  <c r="Y334" i="1"/>
  <c r="Y345" i="1"/>
  <c r="Y347" i="1"/>
  <c r="Y366" i="1"/>
  <c r="Y303" i="1"/>
  <c r="Y346" i="1"/>
  <c r="Y108" i="1"/>
  <c r="Y136" i="1"/>
  <c r="Y261" i="1"/>
  <c r="Y272" i="1"/>
  <c r="Y353" i="1"/>
  <c r="Y104" i="1"/>
  <c r="Y110" i="1"/>
  <c r="Y138" i="1"/>
  <c r="Y139" i="1"/>
  <c r="Y152" i="1"/>
  <c r="Y153" i="1"/>
  <c r="Y93" i="1"/>
  <c r="Y134" i="1"/>
  <c r="Y142" i="1"/>
  <c r="Y164" i="1"/>
  <c r="Y236" i="1"/>
  <c r="Y237" i="1"/>
  <c r="Y96" i="1"/>
  <c r="Y101" i="1"/>
  <c r="Y231" i="1"/>
  <c r="Y277" i="1"/>
  <c r="Y66" i="1"/>
  <c r="Y135" i="1"/>
  <c r="Y143" i="1"/>
  <c r="Y233" i="1"/>
  <c r="Y335" i="1"/>
  <c r="Y350" i="1"/>
  <c r="Y86" i="1"/>
  <c r="Y174" i="1"/>
  <c r="Y175" i="1"/>
  <c r="Y367" i="1"/>
  <c r="Y184" i="1"/>
  <c r="Y185" i="1"/>
  <c r="Y186" i="1"/>
  <c r="Y187" i="1"/>
  <c r="Y263" i="1"/>
  <c r="Y90" i="1"/>
  <c r="Y97" i="1"/>
  <c r="Y107" i="1"/>
  <c r="Y140" i="1"/>
  <c r="Y141" i="1"/>
  <c r="Y155" i="1"/>
  <c r="Y180" i="1"/>
  <c r="Y181" i="1"/>
  <c r="Y218" i="1"/>
  <c r="Y219" i="1"/>
  <c r="U30" i="1"/>
  <c r="Y208" i="1"/>
  <c r="Y209" i="1"/>
  <c r="Y352" i="1"/>
  <c r="U7" i="1"/>
  <c r="Y85" i="1"/>
  <c r="Y169" i="1"/>
  <c r="Y188" i="1"/>
  <c r="Y189" i="1"/>
  <c r="Y348" i="1"/>
  <c r="Y99" i="1"/>
  <c r="Y146" i="1"/>
  <c r="Y147" i="1"/>
  <c r="Y214" i="1"/>
  <c r="Y215" i="1"/>
  <c r="Y229" i="1"/>
  <c r="U366" i="1"/>
  <c r="Y95" i="1"/>
  <c r="Y137" i="1"/>
  <c r="Y70" i="1"/>
  <c r="Y182" i="1"/>
  <c r="Y183" i="1"/>
  <c r="Y302" i="1"/>
  <c r="Y351" i="1"/>
  <c r="O167" i="21" l="1"/>
  <c r="F207" i="21"/>
  <c r="I183" i="21"/>
  <c r="I182" i="21"/>
  <c r="I6" i="21"/>
  <c r="F127" i="21"/>
  <c r="F49" i="21"/>
  <c r="F74" i="21"/>
  <c r="F200" i="21"/>
  <c r="I8" i="21"/>
  <c r="O116" i="21"/>
  <c r="F63" i="21"/>
  <c r="F141" i="21"/>
  <c r="F128" i="21"/>
  <c r="F17" i="21"/>
  <c r="I181" i="21"/>
  <c r="H65" i="21"/>
  <c r="G175" i="21"/>
  <c r="I180" i="21"/>
  <c r="O206" i="21"/>
  <c r="I178" i="21"/>
  <c r="F206" i="21"/>
  <c r="G197" i="21"/>
  <c r="G36" i="21"/>
  <c r="G206" i="21"/>
  <c r="I5" i="21"/>
  <c r="H56" i="21"/>
  <c r="F123" i="21"/>
  <c r="F157" i="21"/>
  <c r="I199" i="21"/>
  <c r="F12" i="19"/>
  <c r="G207" i="21"/>
  <c r="X335" i="1"/>
  <c r="F20" i="19"/>
  <c r="O144" i="21"/>
  <c r="F175" i="21"/>
  <c r="N111" i="21"/>
  <c r="O39" i="21"/>
  <c r="F194" i="21"/>
  <c r="O172" i="21"/>
  <c r="H212" i="21"/>
  <c r="G63" i="21"/>
  <c r="F55" i="21"/>
  <c r="O42" i="21"/>
  <c r="H26" i="21"/>
  <c r="H188" i="21"/>
  <c r="G18" i="19"/>
  <c r="H120" i="21"/>
  <c r="G189" i="21"/>
  <c r="H140" i="21"/>
  <c r="N76" i="21"/>
  <c r="H99" i="21"/>
  <c r="H131" i="21"/>
  <c r="O51" i="21"/>
  <c r="O68" i="21"/>
  <c r="F59" i="21"/>
  <c r="O153" i="21"/>
  <c r="G204" i="21"/>
  <c r="G106" i="21"/>
  <c r="F40" i="21"/>
  <c r="O72" i="21"/>
  <c r="O53" i="21"/>
  <c r="H88" i="21"/>
  <c r="N167" i="21"/>
  <c r="G122" i="21"/>
  <c r="O163" i="21"/>
  <c r="F187" i="21"/>
  <c r="N108" i="21"/>
  <c r="O69" i="21"/>
  <c r="H117" i="21"/>
  <c r="G68" i="21"/>
  <c r="G169" i="21"/>
  <c r="G104" i="21"/>
  <c r="O85" i="21"/>
  <c r="F119" i="21"/>
  <c r="F110" i="21"/>
  <c r="H27" i="21"/>
  <c r="G196" i="21"/>
  <c r="F19" i="19"/>
  <c r="N210" i="21"/>
  <c r="H83" i="21"/>
  <c r="O115" i="21"/>
  <c r="O194" i="21"/>
  <c r="O44" i="21"/>
  <c r="O179" i="21"/>
  <c r="F95" i="21"/>
  <c r="O124" i="21"/>
  <c r="N67" i="21"/>
  <c r="F190" i="21"/>
  <c r="F139" i="21"/>
  <c r="G165" i="21"/>
  <c r="O15" i="21"/>
  <c r="G97" i="21"/>
  <c r="O110" i="21"/>
  <c r="O166" i="21"/>
  <c r="O87" i="21"/>
  <c r="O111" i="21"/>
  <c r="G96" i="21"/>
  <c r="G203" i="21"/>
  <c r="N39" i="21"/>
  <c r="O97" i="21"/>
  <c r="O195" i="21"/>
  <c r="G186" i="21"/>
  <c r="G130" i="21"/>
  <c r="F15" i="19"/>
  <c r="H34" i="21"/>
  <c r="G158" i="21"/>
  <c r="O94" i="21"/>
  <c r="F195" i="21"/>
  <c r="F166" i="21"/>
  <c r="N152" i="21"/>
  <c r="I197" i="21"/>
  <c r="H20" i="19"/>
  <c r="O174" i="21"/>
  <c r="F165" i="21"/>
  <c r="G115" i="21"/>
  <c r="G83" i="21"/>
  <c r="O67" i="21"/>
  <c r="F32" i="21"/>
  <c r="F161" i="21"/>
  <c r="N60" i="21"/>
  <c r="H112" i="21"/>
  <c r="N61" i="21"/>
  <c r="N63" i="21"/>
  <c r="H85" i="21"/>
  <c r="H11" i="21"/>
  <c r="O26" i="21"/>
  <c r="N93" i="21"/>
  <c r="G24" i="21"/>
  <c r="G48" i="21"/>
  <c r="G54" i="21"/>
  <c r="F56" i="21"/>
  <c r="F100" i="21"/>
  <c r="H180" i="21"/>
  <c r="F135" i="21"/>
  <c r="O62" i="21"/>
  <c r="N182" i="21"/>
  <c r="H113" i="21"/>
  <c r="N43" i="21"/>
  <c r="N14" i="21"/>
  <c r="F136" i="21"/>
  <c r="N42" i="21"/>
  <c r="G185" i="21"/>
  <c r="H104" i="21"/>
  <c r="G84" i="21"/>
  <c r="F46" i="21"/>
  <c r="E14" i="19"/>
  <c r="N195" i="21"/>
  <c r="H126" i="21"/>
  <c r="H105" i="21"/>
  <c r="H96" i="21"/>
  <c r="H60" i="21"/>
  <c r="I14" i="21"/>
  <c r="H8" i="19"/>
  <c r="H28" i="21"/>
  <c r="O77" i="21"/>
  <c r="G78" i="21"/>
  <c r="H87" i="21"/>
  <c r="O78" i="21"/>
  <c r="G117" i="21"/>
  <c r="O37" i="21"/>
  <c r="G144" i="21"/>
  <c r="H137" i="21"/>
  <c r="N156" i="21"/>
  <c r="N201" i="21"/>
  <c r="G150" i="21"/>
  <c r="G101" i="21"/>
  <c r="F204" i="21"/>
  <c r="H31" i="21"/>
  <c r="O130" i="21"/>
  <c r="O136" i="21"/>
  <c r="G119" i="21"/>
  <c r="G14" i="19"/>
  <c r="H46" i="21"/>
  <c r="H172" i="21"/>
  <c r="G114" i="21"/>
  <c r="G159" i="21"/>
  <c r="H44" i="21"/>
  <c r="G13" i="19"/>
  <c r="I196" i="21"/>
  <c r="H19" i="19"/>
  <c r="N154" i="21"/>
  <c r="O79" i="21"/>
  <c r="G183" i="21"/>
  <c r="O36" i="21"/>
  <c r="N181" i="21"/>
  <c r="H151" i="21"/>
  <c r="N75" i="21"/>
  <c r="N208" i="21"/>
  <c r="G182" i="21"/>
  <c r="N82" i="21"/>
  <c r="N120" i="21"/>
  <c r="N27" i="21"/>
  <c r="O208" i="21"/>
  <c r="O191" i="21"/>
  <c r="N141" i="21"/>
  <c r="O121" i="21"/>
  <c r="G209" i="21"/>
  <c r="F25" i="19"/>
  <c r="G135" i="21"/>
  <c r="O155" i="21"/>
  <c r="H141" i="21"/>
  <c r="N172" i="21"/>
  <c r="N88" i="21"/>
  <c r="H128" i="21"/>
  <c r="H63" i="21"/>
  <c r="O56" i="21"/>
  <c r="N134" i="21"/>
  <c r="O189" i="21"/>
  <c r="G69" i="21"/>
  <c r="O181" i="21"/>
  <c r="G156" i="21"/>
  <c r="G147" i="21"/>
  <c r="F152" i="21"/>
  <c r="G107" i="21"/>
  <c r="H138" i="21"/>
  <c r="F62" i="21"/>
  <c r="F192" i="21"/>
  <c r="O137" i="21"/>
  <c r="F50" i="21"/>
  <c r="G124" i="21"/>
  <c r="G92" i="21"/>
  <c r="H100" i="21"/>
  <c r="H102" i="21"/>
  <c r="G42" i="21"/>
  <c r="N105" i="21"/>
  <c r="G14" i="21"/>
  <c r="F8" i="19"/>
  <c r="H40" i="21"/>
  <c r="G129" i="21"/>
  <c r="N129" i="21"/>
  <c r="N204" i="21"/>
  <c r="O30" i="21"/>
  <c r="G116" i="21"/>
  <c r="N83" i="21"/>
  <c r="H30" i="21"/>
  <c r="O129" i="21"/>
  <c r="N179" i="21"/>
  <c r="F208" i="21"/>
  <c r="E24" i="19"/>
  <c r="N25" i="21"/>
  <c r="N127" i="21"/>
  <c r="H191" i="21"/>
  <c r="N143" i="21"/>
  <c r="G80" i="21"/>
  <c r="I179" i="21"/>
  <c r="H17" i="19"/>
  <c r="N131" i="21"/>
  <c r="F188" i="21"/>
  <c r="E18" i="19"/>
  <c r="F184" i="21"/>
  <c r="O149" i="21"/>
  <c r="G95" i="21"/>
  <c r="G145" i="21"/>
  <c r="N138" i="21"/>
  <c r="F201" i="21"/>
  <c r="E22" i="19"/>
  <c r="G81" i="21"/>
  <c r="H119" i="21"/>
  <c r="G62" i="21"/>
  <c r="G47" i="21"/>
  <c r="G91" i="21"/>
  <c r="F6" i="19"/>
  <c r="G12" i="21"/>
  <c r="H94" i="21"/>
  <c r="H103" i="21"/>
  <c r="H109" i="21"/>
  <c r="H124" i="21"/>
  <c r="F120" i="21"/>
  <c r="G21" i="21"/>
  <c r="O11" i="21"/>
  <c r="G138" i="21"/>
  <c r="G90" i="21"/>
  <c r="H134" i="21"/>
  <c r="N173" i="21"/>
  <c r="G137" i="21"/>
  <c r="N164" i="21"/>
  <c r="N41" i="21"/>
  <c r="F183" i="21"/>
  <c r="G22" i="21"/>
  <c r="O169" i="21"/>
  <c r="O192" i="21"/>
  <c r="O180" i="21"/>
  <c r="N149" i="21"/>
  <c r="O17" i="21"/>
  <c r="O104" i="21"/>
  <c r="N46" i="21"/>
  <c r="G198" i="21"/>
  <c r="F21" i="19"/>
  <c r="F58" i="21"/>
  <c r="O112" i="21"/>
  <c r="O86" i="21"/>
  <c r="N145" i="21"/>
  <c r="N151" i="21"/>
  <c r="N113" i="21"/>
  <c r="H196" i="21"/>
  <c r="G19" i="19"/>
  <c r="F147" i="21"/>
  <c r="F138" i="21"/>
  <c r="F125" i="21"/>
  <c r="N37" i="21"/>
  <c r="N202" i="21"/>
  <c r="N162" i="21"/>
  <c r="F145" i="21"/>
  <c r="F198" i="21"/>
  <c r="E21" i="19"/>
  <c r="F170" i="21"/>
  <c r="H150" i="21"/>
  <c r="G94" i="21"/>
  <c r="G79" i="21"/>
  <c r="H57" i="21"/>
  <c r="F209" i="21"/>
  <c r="E25" i="19"/>
  <c r="N119" i="21"/>
  <c r="N26" i="21"/>
  <c r="F82" i="21"/>
  <c r="H18" i="21"/>
  <c r="G11" i="19"/>
  <c r="F182" i="21"/>
  <c r="F61" i="21"/>
  <c r="N19" i="21"/>
  <c r="G72" i="21"/>
  <c r="N47" i="21"/>
  <c r="G105" i="21"/>
  <c r="F41" i="21"/>
  <c r="O105" i="21"/>
  <c r="O157" i="21"/>
  <c r="F85" i="21"/>
  <c r="G18" i="21"/>
  <c r="F11" i="19"/>
  <c r="H158" i="21"/>
  <c r="N80" i="21"/>
  <c r="O33" i="21"/>
  <c r="G210" i="21"/>
  <c r="F26" i="19"/>
  <c r="N56" i="21"/>
  <c r="O205" i="21"/>
  <c r="F163" i="21"/>
  <c r="F93" i="21"/>
  <c r="N57" i="21"/>
  <c r="G33" i="21"/>
  <c r="F191" i="21"/>
  <c r="H110" i="21"/>
  <c r="F103" i="21"/>
  <c r="F66" i="21"/>
  <c r="H54" i="21"/>
  <c r="F96" i="21"/>
  <c r="N126" i="21"/>
  <c r="H92" i="21"/>
  <c r="F104" i="21"/>
  <c r="N20" i="21"/>
  <c r="O162" i="21"/>
  <c r="G58" i="21"/>
  <c r="O19" i="21"/>
  <c r="O23" i="21"/>
  <c r="F121" i="21"/>
  <c r="O150" i="21"/>
  <c r="G123" i="21"/>
  <c r="O125" i="21"/>
  <c r="N171" i="21"/>
  <c r="N71" i="21"/>
  <c r="H116" i="21"/>
  <c r="G190" i="21"/>
  <c r="H93" i="21"/>
  <c r="F117" i="21"/>
  <c r="N81" i="21"/>
  <c r="G19" i="21"/>
  <c r="N161" i="21"/>
  <c r="G64" i="21"/>
  <c r="H101" i="21"/>
  <c r="G9" i="21"/>
  <c r="F5" i="19"/>
  <c r="N185" i="21"/>
  <c r="O120" i="21"/>
  <c r="H68" i="21"/>
  <c r="H61" i="21"/>
  <c r="O31" i="21"/>
  <c r="G176" i="21"/>
  <c r="G136" i="21"/>
  <c r="N36" i="21"/>
  <c r="H194" i="21"/>
  <c r="N169" i="21"/>
  <c r="G71" i="21"/>
  <c r="N18" i="21"/>
  <c r="G20" i="21"/>
  <c r="N107" i="21"/>
  <c r="N101" i="21"/>
  <c r="H50" i="21"/>
  <c r="G179" i="21"/>
  <c r="F17" i="19"/>
  <c r="H176" i="21"/>
  <c r="H89" i="21"/>
  <c r="O75" i="21"/>
  <c r="N79" i="21"/>
  <c r="H122" i="21"/>
  <c r="G70" i="21"/>
  <c r="G191" i="21"/>
  <c r="H143" i="21"/>
  <c r="H127" i="21"/>
  <c r="O186" i="21"/>
  <c r="N133" i="21"/>
  <c r="H64" i="21"/>
  <c r="H171" i="21"/>
  <c r="H173" i="21"/>
  <c r="G16" i="19"/>
  <c r="F148" i="21"/>
  <c r="G23" i="21"/>
  <c r="N95" i="21"/>
  <c r="G86" i="21"/>
  <c r="F140" i="21"/>
  <c r="F155" i="21"/>
  <c r="G59" i="21"/>
  <c r="F42" i="21"/>
  <c r="O55" i="21"/>
  <c r="H168" i="21"/>
  <c r="O60" i="21"/>
  <c r="O183" i="21"/>
  <c r="N137" i="21"/>
  <c r="N109" i="21"/>
  <c r="G112" i="21"/>
  <c r="G208" i="21"/>
  <c r="F24" i="19"/>
  <c r="O164" i="21"/>
  <c r="F212" i="21"/>
  <c r="N10" i="21"/>
  <c r="F43" i="21"/>
  <c r="G37" i="21"/>
  <c r="F39" i="21"/>
  <c r="N130" i="21"/>
  <c r="O59" i="21"/>
  <c r="O126" i="21"/>
  <c r="H19" i="21"/>
  <c r="H77" i="21"/>
  <c r="F111" i="21"/>
  <c r="G100" i="21"/>
  <c r="F57" i="21"/>
  <c r="H146" i="21"/>
  <c r="F133" i="21"/>
  <c r="F197" i="21"/>
  <c r="E20" i="19"/>
  <c r="N191" i="21"/>
  <c r="O92" i="21"/>
  <c r="F108" i="21"/>
  <c r="H9" i="21"/>
  <c r="G5" i="19"/>
  <c r="N59" i="21"/>
  <c r="G73" i="21"/>
  <c r="O202" i="21"/>
  <c r="N54" i="21"/>
  <c r="O14" i="21"/>
  <c r="N31" i="21"/>
  <c r="H161" i="21"/>
  <c r="H20" i="21"/>
  <c r="H53" i="21"/>
  <c r="F137" i="21"/>
  <c r="N116" i="21"/>
  <c r="H69" i="21"/>
  <c r="G67" i="21"/>
  <c r="N184" i="21"/>
  <c r="N66" i="21"/>
  <c r="H115" i="21"/>
  <c r="H163" i="21"/>
  <c r="H91" i="21"/>
  <c r="N49" i="21"/>
  <c r="H178" i="21"/>
  <c r="O74" i="21"/>
  <c r="N69" i="21"/>
  <c r="O49" i="21"/>
  <c r="G187" i="21"/>
  <c r="G132" i="21"/>
  <c r="H125" i="21"/>
  <c r="G154" i="21"/>
  <c r="G133" i="21"/>
  <c r="N22" i="21"/>
  <c r="G180" i="21"/>
  <c r="G52" i="21"/>
  <c r="H144" i="21"/>
  <c r="N114" i="21"/>
  <c r="H167" i="21"/>
  <c r="F79" i="21"/>
  <c r="N73" i="21"/>
  <c r="E6" i="19"/>
  <c r="F12" i="21"/>
  <c r="G50" i="21"/>
  <c r="F189" i="21"/>
  <c r="F53" i="21"/>
  <c r="O118" i="21"/>
  <c r="F193" i="21"/>
  <c r="G57" i="21"/>
  <c r="H182" i="21"/>
  <c r="H24" i="21"/>
  <c r="H82" i="21"/>
  <c r="G61" i="21"/>
  <c r="O176" i="21"/>
  <c r="N33" i="21"/>
  <c r="G131" i="21"/>
  <c r="N45" i="21"/>
  <c r="H130" i="21"/>
  <c r="G15" i="19"/>
  <c r="H157" i="21"/>
  <c r="O99" i="21"/>
  <c r="N132" i="21"/>
  <c r="H62" i="21"/>
  <c r="N186" i="21"/>
  <c r="H49" i="21"/>
  <c r="O101" i="21"/>
  <c r="G149" i="21"/>
  <c r="F60" i="21"/>
  <c r="F124" i="21"/>
  <c r="O152" i="21"/>
  <c r="N165" i="21"/>
  <c r="G82" i="21"/>
  <c r="F112" i="21"/>
  <c r="F20" i="21"/>
  <c r="F10" i="21"/>
  <c r="O160" i="21"/>
  <c r="G38" i="21"/>
  <c r="F203" i="21"/>
  <c r="N90" i="21"/>
  <c r="O170" i="21"/>
  <c r="O38" i="21"/>
  <c r="H132" i="21"/>
  <c r="G89" i="21"/>
  <c r="F23" i="21"/>
  <c r="O123" i="21"/>
  <c r="N148" i="21"/>
  <c r="H35" i="21"/>
  <c r="G66" i="21"/>
  <c r="H175" i="21"/>
  <c r="G120" i="21"/>
  <c r="G39" i="21"/>
  <c r="H129" i="21"/>
  <c r="N153" i="21"/>
  <c r="O122" i="21"/>
  <c r="O133" i="21"/>
  <c r="F84" i="21"/>
  <c r="G146" i="21"/>
  <c r="G111" i="21"/>
  <c r="N86" i="21"/>
  <c r="G151" i="21"/>
  <c r="N44" i="21"/>
  <c r="F172" i="21"/>
  <c r="H58" i="21"/>
  <c r="N99" i="21"/>
  <c r="N48" i="21"/>
  <c r="F11" i="21"/>
  <c r="O50" i="21"/>
  <c r="F83" i="21"/>
  <c r="H59" i="21"/>
  <c r="F67" i="21"/>
  <c r="G126" i="21"/>
  <c r="H187" i="21"/>
  <c r="H22" i="21"/>
  <c r="G148" i="21"/>
  <c r="H75" i="21"/>
  <c r="G102" i="21"/>
  <c r="G65" i="21"/>
  <c r="N106" i="21"/>
  <c r="O141" i="21"/>
  <c r="H32" i="21"/>
  <c r="O65" i="21"/>
  <c r="G193" i="21"/>
  <c r="G171" i="21"/>
  <c r="H73" i="21"/>
  <c r="H108" i="21"/>
  <c r="O83" i="21"/>
  <c r="G178" i="21"/>
  <c r="O190" i="21"/>
  <c r="O128" i="21"/>
  <c r="O80" i="21"/>
  <c r="H80" i="21"/>
  <c r="O142" i="21"/>
  <c r="O73" i="21"/>
  <c r="O117" i="21"/>
  <c r="O132" i="21"/>
  <c r="F134" i="21"/>
  <c r="G160" i="21"/>
  <c r="N180" i="21"/>
  <c r="G46" i="21"/>
  <c r="F14" i="19"/>
  <c r="O145" i="21"/>
  <c r="F113" i="21"/>
  <c r="F118" i="21"/>
  <c r="F26" i="21"/>
  <c r="O41" i="21"/>
  <c r="G76" i="21"/>
  <c r="G55" i="21"/>
  <c r="G56" i="21"/>
  <c r="F102" i="21"/>
  <c r="N16" i="21"/>
  <c r="O171" i="21"/>
  <c r="O12" i="21"/>
  <c r="O199" i="21"/>
  <c r="N193" i="21"/>
  <c r="O93" i="21"/>
  <c r="N150" i="21"/>
  <c r="H184" i="21"/>
  <c r="N9" i="21"/>
  <c r="O210" i="21"/>
  <c r="F171" i="21"/>
  <c r="H21" i="21"/>
  <c r="G205" i="21"/>
  <c r="F23" i="19"/>
  <c r="G35" i="21"/>
  <c r="O168" i="21"/>
  <c r="F92" i="21"/>
  <c r="N104" i="21"/>
  <c r="O103" i="21"/>
  <c r="G85" i="21"/>
  <c r="O47" i="21"/>
  <c r="F144" i="21"/>
  <c r="G12" i="19"/>
  <c r="H36" i="21"/>
  <c r="H183" i="21"/>
  <c r="H186" i="21"/>
  <c r="O89" i="21"/>
  <c r="F180" i="21"/>
  <c r="O18" i="21"/>
  <c r="N100" i="21"/>
  <c r="O29" i="21"/>
  <c r="F68" i="21"/>
  <c r="G202" i="21"/>
  <c r="O54" i="21"/>
  <c r="H72" i="21"/>
  <c r="N70" i="21"/>
  <c r="N89" i="21"/>
  <c r="G170" i="21"/>
  <c r="H48" i="21"/>
  <c r="N28" i="21"/>
  <c r="H170" i="21"/>
  <c r="N144" i="21"/>
  <c r="G142" i="21"/>
  <c r="O81" i="21"/>
  <c r="O113" i="21"/>
  <c r="O134" i="21"/>
  <c r="O88" i="21"/>
  <c r="N158" i="21"/>
  <c r="N50" i="21"/>
  <c r="N38" i="21"/>
  <c r="H79" i="21"/>
  <c r="H133" i="21"/>
  <c r="F71" i="21"/>
  <c r="O100" i="21"/>
  <c r="N87" i="21"/>
  <c r="G29" i="21"/>
  <c r="G15" i="21"/>
  <c r="F9" i="19"/>
  <c r="N35" i="21"/>
  <c r="F106" i="21"/>
  <c r="F80" i="21"/>
  <c r="N168" i="21"/>
  <c r="F130" i="21"/>
  <c r="E15" i="19"/>
  <c r="G166" i="21"/>
  <c r="F91" i="21"/>
  <c r="O109" i="21"/>
  <c r="O96" i="21"/>
  <c r="N203" i="21"/>
  <c r="G103" i="21"/>
  <c r="N52" i="21"/>
  <c r="G98" i="21"/>
  <c r="N85" i="21"/>
  <c r="O147" i="21"/>
  <c r="G139" i="21"/>
  <c r="O45" i="21"/>
  <c r="F160" i="21"/>
  <c r="F143" i="21"/>
  <c r="F131" i="21"/>
  <c r="F114" i="21"/>
  <c r="G31" i="21"/>
  <c r="F179" i="21"/>
  <c r="E17" i="19"/>
  <c r="F154" i="21"/>
  <c r="F115" i="21"/>
  <c r="G181" i="21"/>
  <c r="F167" i="21"/>
  <c r="N122" i="21"/>
  <c r="G88" i="21"/>
  <c r="F69" i="21"/>
  <c r="F36" i="21"/>
  <c r="E12" i="19"/>
  <c r="F181" i="21"/>
  <c r="F70" i="21"/>
  <c r="O140" i="21"/>
  <c r="F78" i="21"/>
  <c r="H86" i="21"/>
  <c r="F99" i="21"/>
  <c r="F33" i="21"/>
  <c r="O27" i="21"/>
  <c r="H95" i="21"/>
  <c r="H25" i="21"/>
  <c r="N32" i="21"/>
  <c r="E11" i="19"/>
  <c r="F18" i="21"/>
  <c r="O102" i="21"/>
  <c r="F21" i="21"/>
  <c r="H185" i="21"/>
  <c r="H136" i="21"/>
  <c r="O71" i="21"/>
  <c r="O212" i="21"/>
  <c r="N135" i="21"/>
  <c r="H51" i="21"/>
  <c r="E10" i="19"/>
  <c r="F16" i="21"/>
  <c r="G140" i="21"/>
  <c r="F13" i="19"/>
  <c r="G44" i="21"/>
  <c r="F199" i="21"/>
  <c r="G127" i="21"/>
  <c r="F88" i="21"/>
  <c r="N51" i="21"/>
  <c r="N155" i="21"/>
  <c r="F107" i="21"/>
  <c r="F98" i="21"/>
  <c r="N64" i="21"/>
  <c r="H23" i="21"/>
  <c r="O48" i="21"/>
  <c r="F101" i="21"/>
  <c r="H37" i="21"/>
  <c r="F205" i="21"/>
  <c r="E23" i="19"/>
  <c r="N118" i="21"/>
  <c r="F122" i="21"/>
  <c r="F45" i="21"/>
  <c r="G10" i="21"/>
  <c r="N163" i="21"/>
  <c r="O64" i="21"/>
  <c r="G167" i="21"/>
  <c r="O204" i="21"/>
  <c r="H47" i="21"/>
  <c r="H177" i="21"/>
  <c r="G174" i="21"/>
  <c r="H70" i="21"/>
  <c r="H164" i="21"/>
  <c r="G28" i="21"/>
  <c r="N142" i="21"/>
  <c r="N55" i="21"/>
  <c r="F75" i="21"/>
  <c r="O139" i="21"/>
  <c r="G194" i="21"/>
  <c r="O76" i="21"/>
  <c r="H174" i="21"/>
  <c r="H181" i="21"/>
  <c r="G99" i="21"/>
  <c r="O57" i="21"/>
  <c r="O108" i="21"/>
  <c r="H189" i="21"/>
  <c r="G157" i="21"/>
  <c r="G77" i="21"/>
  <c r="N188" i="21"/>
  <c r="O184" i="21"/>
  <c r="H152" i="21"/>
  <c r="G51" i="21"/>
  <c r="H29" i="21"/>
  <c r="O193" i="21"/>
  <c r="H81" i="21"/>
  <c r="O209" i="21"/>
  <c r="O10" i="21"/>
  <c r="G26" i="21"/>
  <c r="O143" i="21"/>
  <c r="N175" i="21"/>
  <c r="N40" i="21"/>
  <c r="N30" i="21"/>
  <c r="G113" i="21"/>
  <c r="O43" i="21"/>
  <c r="O119" i="21"/>
  <c r="I198" i="21"/>
  <c r="H21" i="19"/>
  <c r="H123" i="21"/>
  <c r="H142" i="21"/>
  <c r="O84" i="21"/>
  <c r="H156" i="21"/>
  <c r="O151" i="21"/>
  <c r="F94" i="21"/>
  <c r="G34" i="21"/>
  <c r="O34" i="21"/>
  <c r="G110" i="21"/>
  <c r="O40" i="21"/>
  <c r="N146" i="21"/>
  <c r="F153" i="21"/>
  <c r="F178" i="21"/>
  <c r="G32" i="21"/>
  <c r="N53" i="21"/>
  <c r="N205" i="21"/>
  <c r="H66" i="21"/>
  <c r="G60" i="21"/>
  <c r="O24" i="21"/>
  <c r="G163" i="21"/>
  <c r="E8" i="19"/>
  <c r="F14" i="21"/>
  <c r="F76" i="21"/>
  <c r="N123" i="21"/>
  <c r="H135" i="21"/>
  <c r="H78" i="21"/>
  <c r="F151" i="21"/>
  <c r="H160" i="21"/>
  <c r="G188" i="21"/>
  <c r="F18" i="19"/>
  <c r="N74" i="21"/>
  <c r="H111" i="21"/>
  <c r="G164" i="21"/>
  <c r="F90" i="21"/>
  <c r="G40" i="21"/>
  <c r="O146" i="21"/>
  <c r="O114" i="21"/>
  <c r="F126" i="21"/>
  <c r="H148" i="21"/>
  <c r="G152" i="21"/>
  <c r="F30" i="21"/>
  <c r="F156" i="21"/>
  <c r="F22" i="21"/>
  <c r="H159" i="21"/>
  <c r="O159" i="21"/>
  <c r="F19" i="21"/>
  <c r="O201" i="21"/>
  <c r="N58" i="21"/>
  <c r="O20" i="21"/>
  <c r="H42" i="21"/>
  <c r="G172" i="21"/>
  <c r="G199" i="21"/>
  <c r="F176" i="21"/>
  <c r="F186" i="21"/>
  <c r="N178" i="21"/>
  <c r="O90" i="21"/>
  <c r="N124" i="21"/>
  <c r="O173" i="21"/>
  <c r="G41" i="21"/>
  <c r="G192" i="21"/>
  <c r="N17" i="21"/>
  <c r="O198" i="21"/>
  <c r="O98" i="21"/>
  <c r="H166" i="21"/>
  <c r="F146" i="21"/>
  <c r="F37" i="21"/>
  <c r="F162" i="21"/>
  <c r="F169" i="21"/>
  <c r="F150" i="21"/>
  <c r="G75" i="21"/>
  <c r="N187" i="21"/>
  <c r="F81" i="21"/>
  <c r="F149" i="21"/>
  <c r="N21" i="21"/>
  <c r="N72" i="21"/>
  <c r="F29" i="21"/>
  <c r="F34" i="21"/>
  <c r="H154" i="21"/>
  <c r="N157" i="21"/>
  <c r="O178" i="21"/>
  <c r="H90" i="21"/>
  <c r="N190" i="21"/>
  <c r="N65" i="21"/>
  <c r="H38" i="21"/>
  <c r="H55" i="21"/>
  <c r="F28" i="21"/>
  <c r="F174" i="21"/>
  <c r="F9" i="21"/>
  <c r="E5" i="19"/>
  <c r="H84" i="21"/>
  <c r="H114" i="21"/>
  <c r="G177" i="21"/>
  <c r="O32" i="21"/>
  <c r="H67" i="21"/>
  <c r="G121" i="21"/>
  <c r="N92" i="21"/>
  <c r="H155" i="21"/>
  <c r="G74" i="21"/>
  <c r="H74" i="21"/>
  <c r="N34" i="21"/>
  <c r="F31" i="21"/>
  <c r="N160" i="21"/>
  <c r="N192" i="21"/>
  <c r="O95" i="21"/>
  <c r="O46" i="21"/>
  <c r="N98" i="21"/>
  <c r="N147" i="21"/>
  <c r="F164" i="21"/>
  <c r="F132" i="21"/>
  <c r="G161" i="21"/>
  <c r="N115" i="21"/>
  <c r="H149" i="21"/>
  <c r="F73" i="21"/>
  <c r="H39" i="21"/>
  <c r="H97" i="21"/>
  <c r="N140" i="21"/>
  <c r="H33" i="21"/>
  <c r="O21" i="21"/>
  <c r="F27" i="21"/>
  <c r="F24" i="21"/>
  <c r="H145" i="21"/>
  <c r="H147" i="21"/>
  <c r="G30" i="21"/>
  <c r="H162" i="21"/>
  <c r="N199" i="21"/>
  <c r="O154" i="21"/>
  <c r="H52" i="21"/>
  <c r="H10" i="21"/>
  <c r="F109" i="21"/>
  <c r="H98" i="21"/>
  <c r="F65" i="21"/>
  <c r="N170" i="21"/>
  <c r="O16" i="21"/>
  <c r="F38" i="21"/>
  <c r="H197" i="21"/>
  <c r="G20" i="19"/>
  <c r="N128" i="21"/>
  <c r="H45" i="21"/>
  <c r="N11" i="21"/>
  <c r="N94" i="21"/>
  <c r="N194" i="21"/>
  <c r="F72" i="21"/>
  <c r="N91" i="21"/>
  <c r="O177" i="21"/>
  <c r="N12" i="21"/>
  <c r="F185" i="21"/>
  <c r="N62" i="21"/>
  <c r="N198" i="21"/>
  <c r="O161" i="21"/>
  <c r="N189" i="21"/>
  <c r="G53" i="21"/>
  <c r="G45" i="21"/>
  <c r="N212" i="21"/>
  <c r="O148" i="21"/>
  <c r="O63" i="21"/>
  <c r="O82" i="21"/>
  <c r="H153" i="21"/>
  <c r="N23" i="21"/>
  <c r="G87" i="21"/>
  <c r="N29" i="21"/>
  <c r="F177" i="21"/>
  <c r="O165" i="21"/>
  <c r="I7" i="21"/>
  <c r="H4" i="19"/>
  <c r="N15" i="21"/>
  <c r="G168" i="21"/>
  <c r="N110" i="21"/>
  <c r="N166" i="21"/>
  <c r="F89" i="21"/>
  <c r="N112" i="21"/>
  <c r="N96" i="21"/>
  <c r="O203" i="21"/>
  <c r="N103" i="21"/>
  <c r="O52" i="21"/>
  <c r="N97" i="21"/>
  <c r="G195" i="21"/>
  <c r="F196" i="21"/>
  <c r="E19" i="19"/>
  <c r="O138" i="21"/>
  <c r="H43" i="21"/>
  <c r="F159" i="21"/>
  <c r="F142" i="21"/>
  <c r="F129" i="21"/>
  <c r="O106" i="21"/>
  <c r="H195" i="21"/>
  <c r="F168" i="21"/>
  <c r="G153" i="21"/>
  <c r="N77" i="21"/>
  <c r="O175" i="21"/>
  <c r="H165" i="21"/>
  <c r="N121" i="21"/>
  <c r="N84" i="21"/>
  <c r="N68" i="21"/>
  <c r="F35" i="21"/>
  <c r="H169" i="21"/>
  <c r="O61" i="21"/>
  <c r="N139" i="21"/>
  <c r="F77" i="21"/>
  <c r="O66" i="21"/>
  <c r="F86" i="21"/>
  <c r="H12" i="21"/>
  <c r="G6" i="19"/>
  <c r="G27" i="21"/>
  <c r="G93" i="21"/>
  <c r="N24" i="21"/>
  <c r="F25" i="21"/>
  <c r="G11" i="21"/>
  <c r="N102" i="21"/>
  <c r="F105" i="21"/>
  <c r="O182" i="21"/>
  <c r="O135" i="21"/>
  <c r="O70" i="21"/>
  <c r="O185" i="21"/>
  <c r="G134" i="21"/>
  <c r="G49" i="21"/>
  <c r="F15" i="21"/>
  <c r="E9" i="19"/>
  <c r="N136" i="21"/>
  <c r="G43" i="21"/>
  <c r="O187" i="21"/>
  <c r="G108" i="21"/>
  <c r="F87" i="21"/>
  <c r="F51" i="21"/>
  <c r="G128" i="21"/>
  <c r="H106" i="21"/>
  <c r="F97" i="21"/>
  <c r="F64" i="21"/>
  <c r="O22" i="21"/>
  <c r="F47" i="21"/>
  <c r="F54" i="21"/>
  <c r="G118" i="21"/>
  <c r="G201" i="21"/>
  <c r="F22" i="19"/>
  <c r="N78" i="21"/>
  <c r="H118" i="21"/>
  <c r="F44" i="21"/>
  <c r="E13" i="19"/>
  <c r="G184" i="21"/>
  <c r="O156" i="21"/>
  <c r="H41" i="21"/>
  <c r="F158" i="21"/>
  <c r="F202" i="21"/>
  <c r="O25" i="21"/>
  <c r="G109" i="21"/>
  <c r="I211" i="21"/>
  <c r="H27" i="19"/>
  <c r="O58" i="21"/>
  <c r="G162" i="21"/>
  <c r="N177" i="21"/>
  <c r="N125" i="21"/>
  <c r="F52" i="21"/>
  <c r="O35" i="21"/>
  <c r="F116" i="21"/>
  <c r="F210" i="21"/>
  <c r="E26" i="19"/>
  <c r="H71" i="21"/>
  <c r="N209" i="21"/>
  <c r="H179" i="21"/>
  <c r="G17" i="19"/>
  <c r="O91" i="21"/>
  <c r="O158" i="21"/>
  <c r="O107" i="21"/>
  <c r="O188" i="21"/>
  <c r="G155" i="21"/>
  <c r="H76" i="21"/>
  <c r="F173" i="21"/>
  <c r="E16" i="19"/>
  <c r="N183" i="21"/>
  <c r="O127" i="21"/>
  <c r="F48" i="21"/>
  <c r="O28" i="21"/>
  <c r="H192" i="21"/>
  <c r="O9" i="21"/>
  <c r="G143" i="21"/>
  <c r="H121" i="21"/>
  <c r="G25" i="21"/>
  <c r="H139" i="21"/>
  <c r="N159" i="21"/>
  <c r="H3" i="19"/>
  <c r="I4" i="21"/>
  <c r="N174" i="21"/>
  <c r="H107" i="21"/>
  <c r="G125" i="21"/>
  <c r="N117" i="21"/>
  <c r="O131" i="21"/>
  <c r="N176" i="21"/>
  <c r="H190" i="21"/>
  <c r="G141" i="21"/>
  <c r="W351" i="1"/>
  <c r="T351" i="1" s="1"/>
  <c r="R30" i="1"/>
  <c r="W241" i="1"/>
  <c r="T241" i="1" s="1"/>
  <c r="X9" i="1"/>
  <c r="R9" i="1" s="1"/>
  <c r="X8" i="1"/>
  <c r="R8" i="1" s="1"/>
  <c r="X366" i="1"/>
  <c r="R366" i="1" s="1"/>
  <c r="C144" i="22" s="1"/>
  <c r="U243" i="1"/>
  <c r="R243" i="1" s="1"/>
  <c r="X6" i="1"/>
  <c r="R6" i="1" s="1"/>
  <c r="X263" i="1"/>
  <c r="W133" i="1"/>
  <c r="T133" i="1" s="1"/>
  <c r="V211" i="1"/>
  <c r="S211" i="1" s="1"/>
  <c r="W198" i="1"/>
  <c r="T198" i="1" s="1"/>
  <c r="X303" i="1"/>
  <c r="X66" i="1"/>
  <c r="U71" i="1"/>
  <c r="R71" i="1" s="1"/>
  <c r="X302" i="1"/>
  <c r="X264" i="1"/>
  <c r="U351" i="1"/>
  <c r="R351" i="1" s="1"/>
  <c r="V197" i="1"/>
  <c r="S197" i="1" s="1"/>
  <c r="U66" i="1"/>
  <c r="X7" i="1"/>
  <c r="R7" i="1" s="1"/>
  <c r="X262" i="1"/>
  <c r="X261" i="1"/>
  <c r="V351" i="1"/>
  <c r="S351" i="1" s="1"/>
  <c r="U193" i="1"/>
  <c r="R193" i="1" s="1"/>
  <c r="W227" i="1"/>
  <c r="T227" i="1" s="1"/>
  <c r="V119" i="1"/>
  <c r="S119" i="1" s="1"/>
  <c r="V22" i="1"/>
  <c r="S22" i="1" s="1"/>
  <c r="W144" i="1"/>
  <c r="T144" i="1" s="1"/>
  <c r="U345" i="1"/>
  <c r="R345" i="1" s="1"/>
  <c r="U352" i="1"/>
  <c r="R352" i="1" s="1"/>
  <c r="X266" i="1"/>
  <c r="U70" i="1"/>
  <c r="R70" i="1" s="1"/>
  <c r="X10" i="1"/>
  <c r="R10" i="1" s="1"/>
  <c r="X265" i="1"/>
  <c r="X334" i="1"/>
  <c r="V203" i="1"/>
  <c r="S203" i="1" s="1"/>
  <c r="U274" i="1"/>
  <c r="R274" i="1" s="1"/>
  <c r="V213" i="1"/>
  <c r="S213" i="1" s="1"/>
  <c r="U201" i="1"/>
  <c r="R201" i="1" s="1"/>
  <c r="V192" i="1"/>
  <c r="S192" i="1" s="1"/>
  <c r="V177" i="1"/>
  <c r="S177" i="1" s="1"/>
  <c r="W192" i="1"/>
  <c r="T192" i="1" s="1"/>
  <c r="V245" i="1"/>
  <c r="S245" i="1" s="1"/>
  <c r="W246" i="1"/>
  <c r="T246" i="1" s="1"/>
  <c r="U131" i="1"/>
  <c r="R131" i="1" s="1"/>
  <c r="U241" i="1"/>
  <c r="R241" i="1" s="1"/>
  <c r="V241" i="1"/>
  <c r="S241" i="1" s="1"/>
  <c r="V246" i="1"/>
  <c r="S246" i="1" s="1"/>
  <c r="U261" i="1"/>
  <c r="V143" i="1"/>
  <c r="S143" i="1" s="1"/>
  <c r="W276" i="1"/>
  <c r="T276" i="1" s="1"/>
  <c r="W355" i="1"/>
  <c r="T355" i="1" s="1"/>
  <c r="W101" i="1"/>
  <c r="T101" i="1" s="1"/>
  <c r="V178" i="1"/>
  <c r="S178" i="1" s="1"/>
  <c r="W135" i="1"/>
  <c r="T135" i="1" s="1"/>
  <c r="W191" i="1"/>
  <c r="W187" i="1"/>
  <c r="T187" i="1" s="1"/>
  <c r="W353" i="1"/>
  <c r="T353" i="1" s="1"/>
  <c r="V66" i="1"/>
  <c r="V353" i="1"/>
  <c r="S353" i="1" s="1"/>
  <c r="U353" i="1"/>
  <c r="R353" i="1" s="1"/>
  <c r="V264" i="1"/>
  <c r="W356" i="1"/>
  <c r="T356" i="1" s="1"/>
  <c r="V120" i="1"/>
  <c r="S120" i="1" s="1"/>
  <c r="W98" i="1"/>
  <c r="T98" i="1" s="1"/>
  <c r="V334" i="1"/>
  <c r="U191" i="1"/>
  <c r="R191" i="1" s="1"/>
  <c r="W243" i="1"/>
  <c r="T243" i="1" s="1"/>
  <c r="V243" i="1"/>
  <c r="S243" i="1" s="1"/>
  <c r="V272" i="1"/>
  <c r="S272" i="1" s="1"/>
  <c r="U225" i="1"/>
  <c r="R225" i="1" s="1"/>
  <c r="V146" i="1"/>
  <c r="S146" i="1" s="1"/>
  <c r="W221" i="1"/>
  <c r="T221" i="1" s="1"/>
  <c r="V152" i="1"/>
  <c r="S152" i="1" s="1"/>
  <c r="V349" i="1"/>
  <c r="S349" i="1" s="1"/>
  <c r="U335" i="1"/>
  <c r="W269" i="1"/>
  <c r="T269" i="1" s="1"/>
  <c r="V271" i="1"/>
  <c r="S271" i="1" s="1"/>
  <c r="U246" i="1"/>
  <c r="R246" i="1" s="1"/>
  <c r="U147" i="1"/>
  <c r="R147" i="1" s="1"/>
  <c r="W66" i="1"/>
  <c r="U146" i="1"/>
  <c r="R146" i="1" s="1"/>
  <c r="U172" i="1"/>
  <c r="R172" i="1" s="1"/>
  <c r="V205" i="1"/>
  <c r="S205" i="1" s="1"/>
  <c r="V187" i="1"/>
  <c r="S187" i="1" s="1"/>
  <c r="U348" i="1"/>
  <c r="R348" i="1" s="1"/>
  <c r="U199" i="1"/>
  <c r="R199" i="1" s="1"/>
  <c r="U134" i="1"/>
  <c r="R134" i="1" s="1"/>
  <c r="W244" i="1"/>
  <c r="T244" i="1" s="1"/>
  <c r="U187" i="1"/>
  <c r="R187" i="1" s="1"/>
  <c r="W154" i="1"/>
  <c r="T154" i="1" s="1"/>
  <c r="W267" i="1"/>
  <c r="T267" i="1" s="1"/>
  <c r="W352" i="1"/>
  <c r="T352" i="1" s="1"/>
  <c r="U85" i="1"/>
  <c r="R85" i="1" s="1"/>
  <c r="W347" i="1"/>
  <c r="T347" i="1" s="1"/>
  <c r="V356" i="1"/>
  <c r="S356" i="1" s="1"/>
  <c r="V186" i="1"/>
  <c r="S186" i="1" s="1"/>
  <c r="U69" i="1"/>
  <c r="R69" i="1" s="1"/>
  <c r="V176" i="1"/>
  <c r="S176" i="1" s="1"/>
  <c r="V348" i="1"/>
  <c r="S348" i="1" s="1"/>
  <c r="W202" i="1"/>
  <c r="T202" i="1" s="1"/>
  <c r="W348" i="1"/>
  <c r="T348" i="1" s="1"/>
  <c r="W230" i="1"/>
  <c r="T230" i="1" s="1"/>
  <c r="U262" i="1"/>
  <c r="U171" i="1"/>
  <c r="R171" i="1" s="1"/>
  <c r="W134" i="1"/>
  <c r="T134" i="1" s="1"/>
  <c r="W146" i="1"/>
  <c r="T146" i="1" s="1"/>
  <c r="V244" i="1"/>
  <c r="S244" i="1" s="1"/>
  <c r="U221" i="1"/>
  <c r="R221" i="1" s="1"/>
  <c r="U346" i="1"/>
  <c r="R346" i="1" s="1"/>
  <c r="V96" i="1"/>
  <c r="S96" i="1" s="1"/>
  <c r="V106" i="1"/>
  <c r="S106" i="1" s="1"/>
  <c r="W226" i="1"/>
  <c r="T226" i="1" s="1"/>
  <c r="W88" i="1"/>
  <c r="T88" i="1" s="1"/>
  <c r="V221" i="1"/>
  <c r="S221" i="1" s="1"/>
  <c r="V195" i="1"/>
  <c r="S195" i="1" s="1"/>
  <c r="V347" i="1"/>
  <c r="S347" i="1" s="1"/>
  <c r="V228" i="1"/>
  <c r="S228" i="1" s="1"/>
  <c r="U356" i="1"/>
  <c r="R356" i="1" s="1"/>
  <c r="V352" i="1"/>
  <c r="S352" i="1" s="1"/>
  <c r="W141" i="1"/>
  <c r="T141" i="1" s="1"/>
  <c r="W183" i="1"/>
  <c r="T183" i="1" s="1"/>
  <c r="W103" i="1"/>
  <c r="T103" i="1" s="1"/>
  <c r="W151" i="1"/>
  <c r="T151" i="1" s="1"/>
  <c r="U244" i="1"/>
  <c r="R244" i="1" s="1"/>
  <c r="W112" i="1"/>
  <c r="T112" i="1" s="1"/>
  <c r="V268" i="1"/>
  <c r="S268" i="1" s="1"/>
  <c r="W118" i="1"/>
  <c r="T118" i="1" s="1"/>
  <c r="U112" i="1"/>
  <c r="R112" i="1" s="1"/>
  <c r="U276" i="1"/>
  <c r="R276" i="1" s="1"/>
  <c r="U212" i="1"/>
  <c r="R212" i="1" s="1"/>
  <c r="V276" i="1"/>
  <c r="S276" i="1" s="1"/>
  <c r="U118" i="1"/>
  <c r="R118" i="1" s="1"/>
  <c r="W177" i="1"/>
  <c r="T177" i="1" s="1"/>
  <c r="V118" i="1"/>
  <c r="S118" i="1" s="1"/>
  <c r="V190" i="1"/>
  <c r="S190" i="1" s="1"/>
  <c r="V94" i="1"/>
  <c r="S94" i="1" s="1"/>
  <c r="V70" i="1"/>
  <c r="S70" i="1" s="1"/>
  <c r="W335" i="1"/>
  <c r="W94" i="1"/>
  <c r="T94" i="1" s="1"/>
  <c r="W349" i="1"/>
  <c r="T349" i="1" s="1"/>
  <c r="V247" i="1"/>
  <c r="S247" i="1" s="1"/>
  <c r="W149" i="1"/>
  <c r="T149" i="1" s="1"/>
  <c r="W268" i="1"/>
  <c r="T268" i="1" s="1"/>
  <c r="V121" i="1"/>
  <c r="S121" i="1" s="1"/>
  <c r="V134" i="1"/>
  <c r="S134" i="1" s="1"/>
  <c r="U111" i="1"/>
  <c r="R111" i="1" s="1"/>
  <c r="W71" i="1"/>
  <c r="T71" i="1" s="1"/>
  <c r="U277" i="1"/>
  <c r="R277" i="1" s="1"/>
  <c r="V71" i="1"/>
  <c r="S71" i="1" s="1"/>
  <c r="V111" i="1"/>
  <c r="S111" i="1" s="1"/>
  <c r="U349" i="1"/>
  <c r="R349" i="1" s="1"/>
  <c r="V242" i="1"/>
  <c r="S242" i="1" s="1"/>
  <c r="U117" i="1"/>
  <c r="R117" i="1" s="1"/>
  <c r="V153" i="1"/>
  <c r="S153" i="1" s="1"/>
  <c r="U192" i="1"/>
  <c r="R192" i="1" s="1"/>
  <c r="U137" i="1"/>
  <c r="R137" i="1" s="1"/>
  <c r="U270" i="1"/>
  <c r="R270" i="1" s="1"/>
  <c r="W145" i="1"/>
  <c r="T145" i="1" s="1"/>
  <c r="V112" i="1"/>
  <c r="S112" i="1" s="1"/>
  <c r="V171" i="1"/>
  <c r="S171" i="1" s="1"/>
  <c r="U116" i="1"/>
  <c r="R116" i="1" s="1"/>
  <c r="U350" i="1"/>
  <c r="R350" i="1" s="1"/>
  <c r="V265" i="1"/>
  <c r="V117" i="1"/>
  <c r="S117" i="1" s="1"/>
  <c r="W350" i="1"/>
  <c r="T350" i="1" s="1"/>
  <c r="V233" i="1"/>
  <c r="S233" i="1" s="1"/>
  <c r="W163" i="1"/>
  <c r="T163" i="1" s="1"/>
  <c r="W186" i="1"/>
  <c r="T186" i="1" s="1"/>
  <c r="W270" i="1"/>
  <c r="T270" i="1" s="1"/>
  <c r="U145" i="1"/>
  <c r="R145" i="1" s="1"/>
  <c r="U157" i="1"/>
  <c r="R157" i="1" s="1"/>
  <c r="V69" i="1"/>
  <c r="S69" i="1" s="1"/>
  <c r="W117" i="1"/>
  <c r="T117" i="1" s="1"/>
  <c r="U347" i="1"/>
  <c r="R347" i="1" s="1"/>
  <c r="V145" i="1"/>
  <c r="S145" i="1" s="1"/>
  <c r="W190" i="1"/>
  <c r="T190" i="1" s="1"/>
  <c r="V270" i="1"/>
  <c r="S270" i="1" s="1"/>
  <c r="W111" i="1"/>
  <c r="T111" i="1" s="1"/>
  <c r="U186" i="1"/>
  <c r="R186" i="1" s="1"/>
  <c r="W69" i="1"/>
  <c r="T69" i="1" s="1"/>
  <c r="W157" i="1"/>
  <c r="T157" i="1" s="1"/>
  <c r="U139" i="1"/>
  <c r="R139" i="1" s="1"/>
  <c r="W140" i="1"/>
  <c r="T140" i="1" s="1"/>
  <c r="W89" i="1"/>
  <c r="T89" i="1" s="1"/>
  <c r="V191" i="1"/>
  <c r="S191" i="1" s="1"/>
  <c r="U190" i="1"/>
  <c r="R190" i="1" s="1"/>
  <c r="V207" i="1"/>
  <c r="S207" i="1" s="1"/>
  <c r="U94" i="1"/>
  <c r="R94" i="1" s="1"/>
  <c r="U207" i="1"/>
  <c r="R207" i="1" s="1"/>
  <c r="V194" i="1"/>
  <c r="S194" i="1" s="1"/>
  <c r="W207" i="1"/>
  <c r="T207" i="1" s="1"/>
  <c r="W108" i="1"/>
  <c r="T108" i="1" s="1"/>
  <c r="V125" i="1"/>
  <c r="S125" i="1" s="1"/>
  <c r="U121" i="1"/>
  <c r="R121" i="1" s="1"/>
  <c r="U205" i="1"/>
  <c r="R205" i="1" s="1"/>
  <c r="V158" i="1"/>
  <c r="S158" i="1" s="1"/>
  <c r="V89" i="1"/>
  <c r="S89" i="1" s="1"/>
  <c r="V335" i="1"/>
  <c r="W70" i="1"/>
  <c r="T70" i="1" s="1"/>
  <c r="W171" i="1"/>
  <c r="T171" i="1" s="1"/>
  <c r="U89" i="1"/>
  <c r="R89" i="1" s="1"/>
  <c r="W121" i="1"/>
  <c r="T121" i="1" s="1"/>
  <c r="V350" i="1"/>
  <c r="S350" i="1" s="1"/>
  <c r="U177" i="1"/>
  <c r="R177" i="1" s="1"/>
  <c r="U183" i="1"/>
  <c r="R183" i="1" s="1"/>
  <c r="V166" i="1"/>
  <c r="S166" i="1" s="1"/>
  <c r="U206" i="1"/>
  <c r="R206" i="1" s="1"/>
  <c r="U268" i="1"/>
  <c r="R268" i="1" s="1"/>
  <c r="W206" i="1"/>
  <c r="T206" i="1" s="1"/>
  <c r="U233" i="1"/>
  <c r="R233" i="1" s="1"/>
  <c r="W205" i="1"/>
  <c r="T205" i="1" s="1"/>
  <c r="V157" i="1"/>
  <c r="S157" i="1" s="1"/>
  <c r="W166" i="1"/>
  <c r="T166" i="1" s="1"/>
  <c r="U196" i="1"/>
  <c r="R196" i="1" s="1"/>
  <c r="W233" i="1"/>
  <c r="T233" i="1" s="1"/>
  <c r="U355" i="1"/>
  <c r="R355" i="1" s="1"/>
  <c r="W130" i="1"/>
  <c r="T130" i="1" s="1"/>
  <c r="U148" i="1"/>
  <c r="R148" i="1" s="1"/>
  <c r="W124" i="1"/>
  <c r="T124" i="1" s="1"/>
  <c r="V116" i="1"/>
  <c r="S116" i="1" s="1"/>
  <c r="V175" i="1"/>
  <c r="S175" i="1" s="1"/>
  <c r="V206" i="1"/>
  <c r="S206" i="1" s="1"/>
  <c r="W116" i="1"/>
  <c r="T116" i="1" s="1"/>
  <c r="W142" i="1"/>
  <c r="T142" i="1" s="1"/>
  <c r="W159" i="1"/>
  <c r="T159" i="1" s="1"/>
  <c r="V122" i="1"/>
  <c r="S122" i="1" s="1"/>
  <c r="U168" i="1"/>
  <c r="R168" i="1" s="1"/>
  <c r="W188" i="1"/>
  <c r="T188" i="1" s="1"/>
  <c r="V303" i="1"/>
  <c r="U232" i="1"/>
  <c r="R232" i="1" s="1"/>
  <c r="V142" i="1"/>
  <c r="S142" i="1" s="1"/>
  <c r="W104" i="1"/>
  <c r="T104" i="1" s="1"/>
  <c r="U272" i="1"/>
  <c r="R272" i="1" s="1"/>
  <c r="U234" i="1"/>
  <c r="R234" i="1" s="1"/>
  <c r="W138" i="1"/>
  <c r="T138" i="1" s="1"/>
  <c r="V269" i="1"/>
  <c r="S269" i="1" s="1"/>
  <c r="W143" i="1"/>
  <c r="T143" i="1" s="1"/>
  <c r="U214" i="1"/>
  <c r="R214" i="1" s="1"/>
  <c r="T191" i="1"/>
  <c r="W228" i="1"/>
  <c r="T228" i="1" s="1"/>
  <c r="U166" i="1"/>
  <c r="R166" i="1" s="1"/>
  <c r="W274" i="1"/>
  <c r="T274" i="1" s="1"/>
  <c r="U105" i="1"/>
  <c r="R105" i="1" s="1"/>
  <c r="V214" i="1"/>
  <c r="S214" i="1" s="1"/>
  <c r="U179" i="1"/>
  <c r="R179" i="1" s="1"/>
  <c r="U123" i="1"/>
  <c r="R123" i="1" s="1"/>
  <c r="V104" i="1"/>
  <c r="S104" i="1" s="1"/>
  <c r="V144" i="1"/>
  <c r="S144" i="1" s="1"/>
  <c r="W174" i="1"/>
  <c r="T174" i="1" s="1"/>
  <c r="W131" i="1"/>
  <c r="T131" i="1" s="1"/>
  <c r="U163" i="1"/>
  <c r="R163" i="1" s="1"/>
  <c r="U173" i="1"/>
  <c r="R173" i="1" s="1"/>
  <c r="V274" i="1"/>
  <c r="S274" i="1" s="1"/>
  <c r="V124" i="1"/>
  <c r="S124" i="1" s="1"/>
  <c r="W85" i="1"/>
  <c r="T85" i="1" s="1"/>
  <c r="V150" i="1"/>
  <c r="S150" i="1" s="1"/>
  <c r="U174" i="1"/>
  <c r="R174" i="1" s="1"/>
  <c r="U228" i="1"/>
  <c r="R228" i="1" s="1"/>
  <c r="V163" i="1"/>
  <c r="S163" i="1" s="1"/>
  <c r="U124" i="1"/>
  <c r="R124" i="1" s="1"/>
  <c r="V93" i="1"/>
  <c r="S93" i="1" s="1"/>
  <c r="W158" i="1"/>
  <c r="T158" i="1" s="1"/>
  <c r="V202" i="1"/>
  <c r="S202" i="1" s="1"/>
  <c r="U162" i="1"/>
  <c r="R162" i="1" s="1"/>
  <c r="V174" i="1"/>
  <c r="S174" i="1" s="1"/>
  <c r="W334" i="1"/>
  <c r="W127" i="1"/>
  <c r="T127" i="1" s="1"/>
  <c r="V136" i="1"/>
  <c r="S136" i="1" s="1"/>
  <c r="W180" i="1"/>
  <c r="T180" i="1" s="1"/>
  <c r="W123" i="1"/>
  <c r="T123" i="1" s="1"/>
  <c r="V160" i="1"/>
  <c r="S160" i="1" s="1"/>
  <c r="V179" i="1"/>
  <c r="S179" i="1" s="1"/>
  <c r="U180" i="1"/>
  <c r="R180" i="1" s="1"/>
  <c r="V173" i="1"/>
  <c r="S173" i="1" s="1"/>
  <c r="W122" i="1"/>
  <c r="T122" i="1" s="1"/>
  <c r="V240" i="1"/>
  <c r="S240" i="1" s="1"/>
  <c r="V85" i="1"/>
  <c r="S85" i="1" s="1"/>
  <c r="U142" i="1"/>
  <c r="R142" i="1" s="1"/>
  <c r="V227" i="1"/>
  <c r="S227" i="1" s="1"/>
  <c r="U144" i="1"/>
  <c r="R144" i="1" s="1"/>
  <c r="U104" i="1"/>
  <c r="R104" i="1" s="1"/>
  <c r="W272" i="1"/>
  <c r="T272" i="1" s="1"/>
  <c r="W214" i="1"/>
  <c r="T214" i="1" s="1"/>
  <c r="U202" i="1"/>
  <c r="R202" i="1" s="1"/>
  <c r="U135" i="1"/>
  <c r="R135" i="1" s="1"/>
  <c r="W263" i="1"/>
  <c r="W129" i="1"/>
  <c r="T129" i="1" s="1"/>
  <c r="V184" i="1"/>
  <c r="S184" i="1" s="1"/>
  <c r="W224" i="1"/>
  <c r="T224" i="1" s="1"/>
  <c r="V185" i="1"/>
  <c r="S185" i="1" s="1"/>
  <c r="W237" i="1"/>
  <c r="T237" i="1" s="1"/>
  <c r="U158" i="1"/>
  <c r="R158" i="1" s="1"/>
  <c r="W99" i="1"/>
  <c r="T99" i="1" s="1"/>
  <c r="W93" i="1"/>
  <c r="T93" i="1" s="1"/>
  <c r="W172" i="1"/>
  <c r="T172" i="1" s="1"/>
  <c r="W345" i="1"/>
  <c r="T345" i="1" s="1"/>
  <c r="U302" i="1"/>
  <c r="V110" i="1"/>
  <c r="S110" i="1" s="1"/>
  <c r="U229" i="1"/>
  <c r="R229" i="1" s="1"/>
  <c r="V138" i="1"/>
  <c r="S138" i="1" s="1"/>
  <c r="V25" i="1"/>
  <c r="S25" i="1" s="1"/>
  <c r="U93" i="1"/>
  <c r="R93" i="1" s="1"/>
  <c r="V90" i="1"/>
  <c r="S90" i="1" s="1"/>
  <c r="V172" i="1"/>
  <c r="S172" i="1" s="1"/>
  <c r="V149" i="1"/>
  <c r="S149" i="1" s="1"/>
  <c r="V135" i="1"/>
  <c r="S135" i="1" s="1"/>
  <c r="V137" i="1"/>
  <c r="S137" i="1" s="1"/>
  <c r="V263" i="1"/>
  <c r="W153" i="1"/>
  <c r="T153" i="1" s="1"/>
  <c r="V345" i="1"/>
  <c r="S345" i="1" s="1"/>
  <c r="V273" i="1"/>
  <c r="S273" i="1" s="1"/>
  <c r="U263" i="1"/>
  <c r="W168" i="1"/>
  <c r="T168" i="1" s="1"/>
  <c r="U269" i="1"/>
  <c r="R269" i="1" s="1"/>
  <c r="U153" i="1"/>
  <c r="R153" i="1" s="1"/>
  <c r="W137" i="1"/>
  <c r="T137" i="1" s="1"/>
  <c r="V231" i="1"/>
  <c r="S231" i="1" s="1"/>
  <c r="U90" i="1"/>
  <c r="R90" i="1" s="1"/>
  <c r="U126" i="1"/>
  <c r="R126" i="1" s="1"/>
  <c r="V170" i="1"/>
  <c r="S170" i="1" s="1"/>
  <c r="U167" i="1"/>
  <c r="R167" i="1" s="1"/>
  <c r="V180" i="1"/>
  <c r="S180" i="1" s="1"/>
  <c r="U161" i="1"/>
  <c r="R161" i="1" s="1"/>
  <c r="W179" i="1"/>
  <c r="T179" i="1" s="1"/>
  <c r="W173" i="1"/>
  <c r="T173" i="1" s="1"/>
  <c r="U122" i="1"/>
  <c r="R122" i="1" s="1"/>
  <c r="V168" i="1"/>
  <c r="S168" i="1" s="1"/>
  <c r="V217" i="1"/>
  <c r="S217" i="1" s="1"/>
  <c r="V123" i="1"/>
  <c r="S123" i="1" s="1"/>
  <c r="U86" i="1"/>
  <c r="R86" i="1" s="1"/>
  <c r="U23" i="1"/>
  <c r="R23" i="1" s="1"/>
  <c r="W95" i="1"/>
  <c r="T95" i="1" s="1"/>
  <c r="W203" i="1"/>
  <c r="T203" i="1" s="1"/>
  <c r="U95" i="1"/>
  <c r="R95" i="1" s="1"/>
  <c r="V219" i="1"/>
  <c r="S219" i="1" s="1"/>
  <c r="U143" i="1"/>
  <c r="R143" i="1" s="1"/>
  <c r="W232" i="1"/>
  <c r="T232" i="1" s="1"/>
  <c r="V239" i="1"/>
  <c r="S239" i="1" s="1"/>
  <c r="U22" i="1"/>
  <c r="R22" i="1" s="1"/>
  <c r="U149" i="1"/>
  <c r="R149" i="1" s="1"/>
  <c r="V234" i="1"/>
  <c r="S234" i="1" s="1"/>
  <c r="U266" i="1"/>
  <c r="V167" i="1"/>
  <c r="S167" i="1" s="1"/>
  <c r="V210" i="1"/>
  <c r="S210" i="1" s="1"/>
  <c r="W90" i="1"/>
  <c r="T90" i="1" s="1"/>
  <c r="U138" i="1"/>
  <c r="R138" i="1" s="1"/>
  <c r="V105" i="1"/>
  <c r="S105" i="1" s="1"/>
  <c r="W167" i="1"/>
  <c r="T167" i="1" s="1"/>
  <c r="W105" i="1"/>
  <c r="T105" i="1" s="1"/>
  <c r="W102" i="1"/>
  <c r="T102" i="1" s="1"/>
  <c r="W210" i="1"/>
  <c r="T210" i="1" s="1"/>
  <c r="V84" i="1"/>
  <c r="S84" i="1" s="1"/>
  <c r="V169" i="1"/>
  <c r="S169" i="1" s="1"/>
  <c r="U91" i="1"/>
  <c r="R91" i="1" s="1"/>
  <c r="V346" i="1"/>
  <c r="S346" i="1" s="1"/>
  <c r="V236" i="1"/>
  <c r="S236" i="1" s="1"/>
  <c r="V188" i="1"/>
  <c r="S188" i="1" s="1"/>
  <c r="V151" i="1"/>
  <c r="S151" i="1" s="1"/>
  <c r="U303" i="1"/>
  <c r="U178" i="1"/>
  <c r="R178" i="1" s="1"/>
  <c r="W178" i="1"/>
  <c r="T178" i="1" s="1"/>
  <c r="U203" i="1"/>
  <c r="R203" i="1" s="1"/>
  <c r="U217" i="1"/>
  <c r="R217" i="1" s="1"/>
  <c r="W217" i="1"/>
  <c r="T217" i="1" s="1"/>
  <c r="V131" i="1"/>
  <c r="S131" i="1" s="1"/>
  <c r="W208" i="1"/>
  <c r="T208" i="1" s="1"/>
  <c r="V278" i="1"/>
  <c r="S278" i="1" s="1"/>
  <c r="W136" i="1"/>
  <c r="T136" i="1" s="1"/>
  <c r="W234" i="1"/>
  <c r="T234" i="1" s="1"/>
  <c r="U265" i="1"/>
  <c r="W265" i="1"/>
  <c r="V355" i="1"/>
  <c r="S355" i="1" s="1"/>
  <c r="W195" i="1"/>
  <c r="T195" i="1" s="1"/>
  <c r="U240" i="1"/>
  <c r="R240" i="1" s="1"/>
  <c r="U227" i="1"/>
  <c r="R227" i="1" s="1"/>
  <c r="U195" i="1"/>
  <c r="R195" i="1" s="1"/>
  <c r="V23" i="1"/>
  <c r="S23" i="1" s="1"/>
  <c r="V226" i="1"/>
  <c r="S226" i="1" s="1"/>
  <c r="U88" i="1"/>
  <c r="R88" i="1" s="1"/>
  <c r="U132" i="1"/>
  <c r="R132" i="1" s="1"/>
  <c r="U189" i="1"/>
  <c r="R189" i="1" s="1"/>
  <c r="V220" i="1"/>
  <c r="S220" i="1" s="1"/>
  <c r="V92" i="1"/>
  <c r="S92" i="1" s="1"/>
  <c r="W107" i="1"/>
  <c r="T107" i="1" s="1"/>
  <c r="U220" i="1"/>
  <c r="R220" i="1" s="1"/>
  <c r="W22" i="1"/>
  <c r="T22" i="1" s="1"/>
  <c r="V232" i="1"/>
  <c r="S232" i="1" s="1"/>
  <c r="W303" i="1"/>
  <c r="V103" i="1"/>
  <c r="S103" i="1" s="1"/>
  <c r="U188" i="1"/>
  <c r="R188" i="1" s="1"/>
  <c r="U103" i="1"/>
  <c r="R103" i="1" s="1"/>
  <c r="U92" i="1"/>
  <c r="R92" i="1" s="1"/>
  <c r="W119" i="1"/>
  <c r="T119" i="1" s="1"/>
  <c r="U119" i="1"/>
  <c r="R119" i="1" s="1"/>
  <c r="U210" i="1"/>
  <c r="R210" i="1" s="1"/>
  <c r="U219" i="1"/>
  <c r="R219" i="1" s="1"/>
  <c r="U151" i="1"/>
  <c r="R151" i="1" s="1"/>
  <c r="V189" i="1"/>
  <c r="S189" i="1" s="1"/>
  <c r="W219" i="1"/>
  <c r="T219" i="1" s="1"/>
  <c r="V216" i="1"/>
  <c r="S216" i="1" s="1"/>
  <c r="V183" i="1"/>
  <c r="S183" i="1" s="1"/>
  <c r="W220" i="1"/>
  <c r="T220" i="1" s="1"/>
  <c r="V95" i="1"/>
  <c r="S95" i="1" s="1"/>
  <c r="U96" i="1"/>
  <c r="R96" i="1" s="1"/>
  <c r="W346" i="1"/>
  <c r="T346" i="1" s="1"/>
  <c r="U208" i="1"/>
  <c r="R208" i="1" s="1"/>
  <c r="U136" i="1"/>
  <c r="R136" i="1" s="1"/>
  <c r="W197" i="1"/>
  <c r="T197" i="1" s="1"/>
  <c r="W225" i="1"/>
  <c r="T225" i="1" s="1"/>
  <c r="V132" i="1"/>
  <c r="S132" i="1" s="1"/>
  <c r="V225" i="1"/>
  <c r="S225" i="1" s="1"/>
  <c r="U198" i="1"/>
  <c r="R198" i="1" s="1"/>
  <c r="V107" i="1"/>
  <c r="S107" i="1" s="1"/>
  <c r="U152" i="1"/>
  <c r="R152" i="1" s="1"/>
  <c r="V367" i="1"/>
  <c r="S367" i="1" s="1"/>
  <c r="W152" i="1"/>
  <c r="T152" i="1" s="1"/>
  <c r="U107" i="1"/>
  <c r="R107" i="1" s="1"/>
  <c r="W240" i="1"/>
  <c r="T240" i="1" s="1"/>
  <c r="W193" i="1"/>
  <c r="T193" i="1" s="1"/>
  <c r="U215" i="1"/>
  <c r="R215" i="1" s="1"/>
  <c r="V193" i="1"/>
  <c r="S193" i="1" s="1"/>
  <c r="U334" i="1"/>
  <c r="W23" i="1"/>
  <c r="T23" i="1" s="1"/>
  <c r="W132" i="1"/>
  <c r="T132" i="1" s="1"/>
  <c r="V222" i="1"/>
  <c r="S222" i="1" s="1"/>
  <c r="W367" i="1"/>
  <c r="T367" i="1" s="1"/>
  <c r="W86" i="1"/>
  <c r="T86" i="1" s="1"/>
  <c r="W275" i="1"/>
  <c r="T275" i="1" s="1"/>
  <c r="U108" i="1"/>
  <c r="R108" i="1" s="1"/>
  <c r="W194" i="1"/>
  <c r="T194" i="1" s="1"/>
  <c r="U275" i="1"/>
  <c r="R275" i="1" s="1"/>
  <c r="W222" i="1"/>
  <c r="T222" i="1" s="1"/>
  <c r="U194" i="1"/>
  <c r="R194" i="1" s="1"/>
  <c r="U125" i="1"/>
  <c r="R125" i="1" s="1"/>
  <c r="V261" i="1"/>
  <c r="V215" i="1"/>
  <c r="S215" i="1" s="1"/>
  <c r="W261" i="1"/>
  <c r="W164" i="1"/>
  <c r="T164" i="1" s="1"/>
  <c r="V101" i="1"/>
  <c r="S101" i="1" s="1"/>
  <c r="V275" i="1"/>
  <c r="S275" i="1" s="1"/>
  <c r="V208" i="1"/>
  <c r="S208" i="1" s="1"/>
  <c r="W242" i="1"/>
  <c r="T242" i="1" s="1"/>
  <c r="U222" i="1"/>
  <c r="R222" i="1" s="1"/>
  <c r="U367" i="1"/>
  <c r="R367" i="1" s="1"/>
  <c r="C145" i="22" s="1"/>
  <c r="W189" i="1"/>
  <c r="T189" i="1" s="1"/>
  <c r="W24" i="1"/>
  <c r="T24" i="1" s="1"/>
  <c r="W125" i="1"/>
  <c r="T125" i="1" s="1"/>
  <c r="V277" i="1"/>
  <c r="S277" i="1" s="1"/>
  <c r="V108" i="1"/>
  <c r="S108" i="1" s="1"/>
  <c r="W126" i="1"/>
  <c r="T126" i="1" s="1"/>
  <c r="U120" i="1"/>
  <c r="R120" i="1" s="1"/>
  <c r="U197" i="1"/>
  <c r="R197" i="1" s="1"/>
  <c r="U182" i="1"/>
  <c r="R182" i="1" s="1"/>
  <c r="W277" i="1"/>
  <c r="T277" i="1" s="1"/>
  <c r="V126" i="1"/>
  <c r="S126" i="1" s="1"/>
  <c r="W231" i="1"/>
  <c r="T231" i="1" s="1"/>
  <c r="V86" i="1"/>
  <c r="S86" i="1" s="1"/>
  <c r="W120" i="1"/>
  <c r="T120" i="1" s="1"/>
  <c r="W302" i="1"/>
  <c r="W215" i="1"/>
  <c r="T215" i="1" s="1"/>
  <c r="W91" i="1"/>
  <c r="T91" i="1" s="1"/>
  <c r="U242" i="1"/>
  <c r="R242" i="1" s="1"/>
  <c r="V302" i="1"/>
  <c r="W106" i="1"/>
  <c r="T106" i="1" s="1"/>
  <c r="V235" i="1"/>
  <c r="S235" i="1" s="1"/>
  <c r="W92" i="1"/>
  <c r="T92" i="1" s="1"/>
  <c r="V99" i="1"/>
  <c r="S99" i="1" s="1"/>
  <c r="U84" i="1"/>
  <c r="R84" i="1" s="1"/>
  <c r="W96" i="1"/>
  <c r="T96" i="1" s="1"/>
  <c r="V212" i="1"/>
  <c r="S212" i="1" s="1"/>
  <c r="U226" i="1"/>
  <c r="R226" i="1" s="1"/>
  <c r="V88" i="1"/>
  <c r="S88" i="1" s="1"/>
  <c r="U101" i="1"/>
  <c r="R101" i="1" s="1"/>
  <c r="V230" i="1"/>
  <c r="S230" i="1" s="1"/>
  <c r="U239" i="1"/>
  <c r="R239" i="1" s="1"/>
  <c r="U106" i="1"/>
  <c r="R106" i="1" s="1"/>
  <c r="U165" i="1"/>
  <c r="R165" i="1" s="1"/>
  <c r="W278" i="1"/>
  <c r="T278" i="1" s="1"/>
  <c r="W238" i="1"/>
  <c r="T238" i="1" s="1"/>
  <c r="U24" i="1"/>
  <c r="R24" i="1" s="1"/>
  <c r="U184" i="1"/>
  <c r="R184" i="1" s="1"/>
  <c r="V224" i="1"/>
  <c r="S224" i="1" s="1"/>
  <c r="U200" i="1"/>
  <c r="R200" i="1" s="1"/>
  <c r="W216" i="1"/>
  <c r="T216" i="1" s="1"/>
  <c r="W25" i="1"/>
  <c r="T25" i="1" s="1"/>
  <c r="U218" i="1"/>
  <c r="R218" i="1" s="1"/>
  <c r="W128" i="1"/>
  <c r="T128" i="1" s="1"/>
  <c r="V196" i="1"/>
  <c r="S196" i="1" s="1"/>
  <c r="V24" i="1"/>
  <c r="S24" i="1" s="1"/>
  <c r="W196" i="1"/>
  <c r="T196" i="1" s="1"/>
  <c r="U25" i="1"/>
  <c r="R25" i="1" s="1"/>
  <c r="W184" i="1"/>
  <c r="T184" i="1" s="1"/>
  <c r="W185" i="1"/>
  <c r="T185" i="1" s="1"/>
  <c r="V148" i="1"/>
  <c r="S148" i="1" s="1"/>
  <c r="U102" i="1"/>
  <c r="R102" i="1" s="1"/>
  <c r="W110" i="1"/>
  <c r="T110" i="1" s="1"/>
  <c r="W199" i="1"/>
  <c r="T199" i="1" s="1"/>
  <c r="U140" i="1"/>
  <c r="R140" i="1" s="1"/>
  <c r="V199" i="1"/>
  <c r="S199" i="1" s="1"/>
  <c r="U185" i="1"/>
  <c r="R185" i="1" s="1"/>
  <c r="V198" i="1"/>
  <c r="S198" i="1" s="1"/>
  <c r="V201" i="1"/>
  <c r="S201" i="1" s="1"/>
  <c r="W212" i="1"/>
  <c r="T212" i="1" s="1"/>
  <c r="U99" i="1"/>
  <c r="R99" i="1" s="1"/>
  <c r="W139" i="1"/>
  <c r="T139" i="1" s="1"/>
  <c r="U231" i="1"/>
  <c r="R231" i="1" s="1"/>
  <c r="U209" i="1"/>
  <c r="R209" i="1" s="1"/>
  <c r="U235" i="1"/>
  <c r="R235" i="1" s="1"/>
  <c r="U238" i="1"/>
  <c r="R238" i="1" s="1"/>
  <c r="W165" i="1"/>
  <c r="T165" i="1" s="1"/>
  <c r="W182" i="1"/>
  <c r="T182" i="1" s="1"/>
  <c r="W156" i="1"/>
  <c r="T156" i="1" s="1"/>
  <c r="U224" i="1"/>
  <c r="R224" i="1" s="1"/>
  <c r="W148" i="1"/>
  <c r="T148" i="1" s="1"/>
  <c r="V140" i="1"/>
  <c r="S140" i="1" s="1"/>
  <c r="V91" i="1"/>
  <c r="S91" i="1" s="1"/>
  <c r="U110" i="1"/>
  <c r="R110" i="1" s="1"/>
  <c r="U237" i="1"/>
  <c r="R237" i="1" s="1"/>
  <c r="V98" i="1"/>
  <c r="S98" i="1" s="1"/>
  <c r="V229" i="1"/>
  <c r="S229" i="1" s="1"/>
  <c r="W229" i="1"/>
  <c r="T229" i="1" s="1"/>
  <c r="U175" i="1"/>
  <c r="R175" i="1" s="1"/>
  <c r="W201" i="1"/>
  <c r="T201" i="1" s="1"/>
  <c r="V102" i="1"/>
  <c r="S102" i="1" s="1"/>
  <c r="W84" i="1"/>
  <c r="T84" i="1" s="1"/>
  <c r="W262" i="1"/>
  <c r="W169" i="1"/>
  <c r="T169" i="1" s="1"/>
  <c r="W87" i="1"/>
  <c r="T87" i="1" s="1"/>
  <c r="U100" i="1"/>
  <c r="R100" i="1" s="1"/>
  <c r="W100" i="1"/>
  <c r="T100" i="1" s="1"/>
  <c r="U236" i="1"/>
  <c r="R236" i="1" s="1"/>
  <c r="W155" i="1"/>
  <c r="T155" i="1" s="1"/>
  <c r="V139" i="1"/>
  <c r="S139" i="1" s="1"/>
  <c r="V238" i="1"/>
  <c r="S238" i="1" s="1"/>
  <c r="V156" i="1"/>
  <c r="S156" i="1" s="1"/>
  <c r="U264" i="1"/>
  <c r="W147" i="1"/>
  <c r="T147" i="1" s="1"/>
  <c r="V262" i="1"/>
  <c r="W175" i="1"/>
  <c r="T175" i="1" s="1"/>
  <c r="V147" i="1"/>
  <c r="S147" i="1" s="1"/>
  <c r="V182" i="1"/>
  <c r="S182" i="1" s="1"/>
  <c r="U155" i="1"/>
  <c r="R155" i="1" s="1"/>
  <c r="W213" i="1"/>
  <c r="T213" i="1" s="1"/>
  <c r="U156" i="1"/>
  <c r="R156" i="1" s="1"/>
  <c r="V237" i="1"/>
  <c r="S237" i="1" s="1"/>
  <c r="W264" i="1"/>
  <c r="W211" i="1"/>
  <c r="T211" i="1" s="1"/>
  <c r="U169" i="1"/>
  <c r="R169" i="1" s="1"/>
  <c r="V100" i="1"/>
  <c r="S100" i="1" s="1"/>
  <c r="W236" i="1"/>
  <c r="T236" i="1" s="1"/>
  <c r="V155" i="1"/>
  <c r="S155" i="1" s="1"/>
  <c r="U213" i="1"/>
  <c r="R213" i="1" s="1"/>
  <c r="W235" i="1"/>
  <c r="T235" i="1" s="1"/>
  <c r="U98" i="1"/>
  <c r="R98" i="1" s="1"/>
  <c r="U211" i="1"/>
  <c r="R211" i="1" s="1"/>
  <c r="W170" i="1"/>
  <c r="T170" i="1" s="1"/>
  <c r="U97" i="1"/>
  <c r="R97" i="1" s="1"/>
  <c r="U230" i="1"/>
  <c r="R230" i="1" s="1"/>
  <c r="U170" i="1"/>
  <c r="R170" i="1" s="1"/>
  <c r="W239" i="1"/>
  <c r="T239" i="1" s="1"/>
  <c r="U216" i="1"/>
  <c r="R216" i="1" s="1"/>
  <c r="V165" i="1"/>
  <c r="S165" i="1" s="1"/>
  <c r="U278" i="1"/>
  <c r="R278" i="1" s="1"/>
  <c r="V209" i="1"/>
  <c r="S209" i="1" s="1"/>
  <c r="W209" i="1"/>
  <c r="T209" i="1" s="1"/>
  <c r="U127" i="1"/>
  <c r="R127" i="1" s="1"/>
  <c r="V97" i="1"/>
  <c r="S97" i="1" s="1"/>
  <c r="V266" i="1"/>
  <c r="U181" i="1"/>
  <c r="R181" i="1" s="1"/>
  <c r="U160" i="1"/>
  <c r="R160" i="1" s="1"/>
  <c r="V127" i="1"/>
  <c r="S127" i="1" s="1"/>
  <c r="V159" i="1"/>
  <c r="S159" i="1" s="1"/>
  <c r="W266" i="1"/>
  <c r="V161" i="1"/>
  <c r="S161" i="1" s="1"/>
  <c r="V204" i="1"/>
  <c r="S204" i="1" s="1"/>
  <c r="W161" i="1"/>
  <c r="T161" i="1" s="1"/>
  <c r="U87" i="1"/>
  <c r="R87" i="1" s="1"/>
  <c r="V87" i="1"/>
  <c r="S87" i="1" s="1"/>
  <c r="V267" i="1"/>
  <c r="S267" i="1" s="1"/>
  <c r="V218" i="1"/>
  <c r="S218" i="1" s="1"/>
  <c r="U159" i="1"/>
  <c r="R159" i="1" s="1"/>
  <c r="U133" i="1"/>
  <c r="R133" i="1" s="1"/>
  <c r="U273" i="1"/>
  <c r="R273" i="1" s="1"/>
  <c r="W247" i="1"/>
  <c r="T247" i="1" s="1"/>
  <c r="U271" i="1"/>
  <c r="R271" i="1" s="1"/>
  <c r="W273" i="1"/>
  <c r="T273" i="1" s="1"/>
  <c r="W218" i="1"/>
  <c r="T218" i="1" s="1"/>
  <c r="W271" i="1"/>
  <c r="T271" i="1" s="1"/>
  <c r="U247" i="1"/>
  <c r="R247" i="1" s="1"/>
  <c r="W176" i="1"/>
  <c r="T176" i="1" s="1"/>
  <c r="U128" i="1"/>
  <c r="R128" i="1" s="1"/>
  <c r="V133" i="1"/>
  <c r="S133" i="1" s="1"/>
  <c r="V154" i="1"/>
  <c r="S154" i="1" s="1"/>
  <c r="U130" i="1"/>
  <c r="R130" i="1" s="1"/>
  <c r="V200" i="1"/>
  <c r="S200" i="1" s="1"/>
  <c r="W200" i="1"/>
  <c r="T200" i="1" s="1"/>
  <c r="U154" i="1"/>
  <c r="R154" i="1" s="1"/>
  <c r="V141" i="1"/>
  <c r="S141" i="1" s="1"/>
  <c r="W245" i="1"/>
  <c r="T245" i="1" s="1"/>
  <c r="W150" i="1"/>
  <c r="T150" i="1" s="1"/>
  <c r="V162" i="1"/>
  <c r="S162" i="1" s="1"/>
  <c r="W97" i="1"/>
  <c r="T97" i="1" s="1"/>
  <c r="U176" i="1"/>
  <c r="R176" i="1" s="1"/>
  <c r="W223" i="1"/>
  <c r="T223" i="1" s="1"/>
  <c r="W204" i="1"/>
  <c r="T204" i="1" s="1"/>
  <c r="U150" i="1"/>
  <c r="R150" i="1" s="1"/>
  <c r="W181" i="1"/>
  <c r="T181" i="1" s="1"/>
  <c r="U204" i="1"/>
  <c r="R204" i="1" s="1"/>
  <c r="U267" i="1"/>
  <c r="R267" i="1" s="1"/>
  <c r="V129" i="1"/>
  <c r="S129" i="1" s="1"/>
  <c r="V164" i="1"/>
  <c r="S164" i="1" s="1"/>
  <c r="U129" i="1"/>
  <c r="R129" i="1" s="1"/>
  <c r="V130" i="1"/>
  <c r="S130" i="1" s="1"/>
  <c r="V223" i="1"/>
  <c r="S223" i="1" s="1"/>
  <c r="U164" i="1"/>
  <c r="R164" i="1" s="1"/>
  <c r="U141" i="1"/>
  <c r="R141" i="1" s="1"/>
  <c r="W162" i="1"/>
  <c r="T162" i="1" s="1"/>
  <c r="V181" i="1"/>
  <c r="S181" i="1" s="1"/>
  <c r="U245" i="1"/>
  <c r="R245" i="1" s="1"/>
  <c r="U223" i="1"/>
  <c r="R223" i="1" s="1"/>
  <c r="W160" i="1"/>
  <c r="T160" i="1" s="1"/>
  <c r="V128" i="1"/>
  <c r="S128" i="1" s="1"/>
  <c r="R5" i="1"/>
  <c r="Q92" i="21" l="1"/>
  <c r="C121" i="22"/>
  <c r="Q165" i="21"/>
  <c r="Q159" i="21"/>
  <c r="P11" i="21"/>
  <c r="P138" i="21"/>
  <c r="C40" i="22"/>
  <c r="C97" i="22"/>
  <c r="P99" i="21"/>
  <c r="K97" i="21"/>
  <c r="P104" i="21"/>
  <c r="C122" i="22"/>
  <c r="Q136" i="21"/>
  <c r="P187" i="21"/>
  <c r="P64" i="21"/>
  <c r="Q22" i="21"/>
  <c r="C60" i="22"/>
  <c r="P73" i="21"/>
  <c r="Q171" i="21"/>
  <c r="C89" i="22"/>
  <c r="Q91" i="21"/>
  <c r="C65" i="22"/>
  <c r="Q86" i="21"/>
  <c r="P126" i="21"/>
  <c r="Q161" i="21"/>
  <c r="Q62" i="21"/>
  <c r="C25" i="22"/>
  <c r="C76" i="22"/>
  <c r="P147" i="21"/>
  <c r="P102" i="21"/>
  <c r="P109" i="21"/>
  <c r="Q158" i="21"/>
  <c r="C118" i="22"/>
  <c r="Q120" i="21"/>
  <c r="P51" i="21"/>
  <c r="Q156" i="21"/>
  <c r="Q151" i="21"/>
  <c r="P107" i="21"/>
  <c r="C138" i="22"/>
  <c r="Q63" i="21"/>
  <c r="Q175" i="21"/>
  <c r="P134" i="21"/>
  <c r="Q143" i="21"/>
  <c r="Q112" i="21"/>
  <c r="Q168" i="21"/>
  <c r="Q55" i="21"/>
  <c r="P212" i="21"/>
  <c r="P26" i="21"/>
  <c r="Q140" i="21"/>
  <c r="P98" i="21"/>
  <c r="Q102" i="21"/>
  <c r="P132" i="21"/>
  <c r="P72" i="21"/>
  <c r="Q16" i="21"/>
  <c r="Q93" i="21"/>
  <c r="C136" i="22"/>
  <c r="Q48" i="21"/>
  <c r="P76" i="21"/>
  <c r="C15" i="22"/>
  <c r="Q206" i="21"/>
  <c r="P60" i="21"/>
  <c r="C110" i="22"/>
  <c r="P34" i="21"/>
  <c r="Q18" i="21"/>
  <c r="P128" i="21"/>
  <c r="K95" i="21"/>
  <c r="C78" i="22"/>
  <c r="P41" i="21"/>
  <c r="K81" i="21"/>
  <c r="Q125" i="21"/>
  <c r="Q39" i="21"/>
  <c r="Q103" i="21"/>
  <c r="P12" i="21"/>
  <c r="P19" i="21"/>
  <c r="P191" i="21"/>
  <c r="P105" i="21"/>
  <c r="P23" i="21"/>
  <c r="Q87" i="21"/>
  <c r="C120" i="22"/>
  <c r="Q45" i="21"/>
  <c r="Q203" i="21"/>
  <c r="C135" i="22"/>
  <c r="K171" i="21"/>
  <c r="C139" i="22"/>
  <c r="C16" i="22"/>
  <c r="K59" i="21"/>
  <c r="Q130" i="21"/>
  <c r="P89" i="21"/>
  <c r="Q100" i="21"/>
  <c r="Q85" i="21"/>
  <c r="K165" i="21"/>
  <c r="Q146" i="21"/>
  <c r="C109" i="22"/>
  <c r="C75" i="22"/>
  <c r="P130" i="21"/>
  <c r="P184" i="21"/>
  <c r="C128" i="22"/>
  <c r="K141" i="21"/>
  <c r="Q105" i="21"/>
  <c r="Q131" i="21"/>
  <c r="P70" i="21"/>
  <c r="P129" i="21"/>
  <c r="C87" i="22"/>
  <c r="K169" i="21"/>
  <c r="C47" i="22"/>
  <c r="Q123" i="21"/>
  <c r="C92" i="22"/>
  <c r="P111" i="21"/>
  <c r="P59" i="21"/>
  <c r="Q31" i="21"/>
  <c r="C52" i="22"/>
  <c r="Q190" i="21"/>
  <c r="P21" i="21"/>
  <c r="C67" i="22"/>
  <c r="P95" i="21"/>
  <c r="C31" i="22"/>
  <c r="Q34" i="21"/>
  <c r="K105" i="21"/>
  <c r="Q78" i="21"/>
  <c r="K161" i="21"/>
  <c r="C57" i="22"/>
  <c r="Q126" i="21"/>
  <c r="P154" i="21"/>
  <c r="P160" i="21"/>
  <c r="Q26" i="21"/>
  <c r="Q50" i="21"/>
  <c r="Q56" i="21"/>
  <c r="Q172" i="21"/>
  <c r="K55" i="21"/>
  <c r="Q212" i="21"/>
  <c r="Q170" i="21"/>
  <c r="P62" i="21"/>
  <c r="Q150" i="21"/>
  <c r="K49" i="21"/>
  <c r="Q9" i="21"/>
  <c r="P156" i="21"/>
  <c r="K133" i="21"/>
  <c r="C24" i="22"/>
  <c r="C56" i="22"/>
  <c r="P169" i="21"/>
  <c r="C19" i="22"/>
  <c r="P110" i="21"/>
  <c r="C119" i="22"/>
  <c r="P65" i="21"/>
  <c r="P43" i="21"/>
  <c r="P115" i="21"/>
  <c r="Q189" i="21"/>
  <c r="P103" i="21"/>
  <c r="C101" i="22"/>
  <c r="Q61" i="21"/>
  <c r="Q191" i="21"/>
  <c r="C104" i="22"/>
  <c r="P52" i="21"/>
  <c r="C61" i="22"/>
  <c r="K163" i="21"/>
  <c r="Q51" i="21"/>
  <c r="K51" i="21"/>
  <c r="C82" i="22"/>
  <c r="Q44" i="21"/>
  <c r="K75" i="21"/>
  <c r="C137" i="22"/>
  <c r="P83" i="21"/>
  <c r="C43" i="22"/>
  <c r="T335" i="1"/>
  <c r="C93" i="22"/>
  <c r="Q37" i="21"/>
  <c r="P151" i="21"/>
  <c r="Q76" i="21"/>
  <c r="P106" i="21"/>
  <c r="Q84" i="21"/>
  <c r="C73" i="22"/>
  <c r="P204" i="21"/>
  <c r="K121" i="21"/>
  <c r="Q193" i="21"/>
  <c r="P175" i="21"/>
  <c r="P9" i="21"/>
  <c r="Q128" i="21"/>
  <c r="C6" i="22"/>
  <c r="P84" i="21"/>
  <c r="C95" i="22"/>
  <c r="C33" i="22"/>
  <c r="Q129" i="21"/>
  <c r="C34" i="22"/>
  <c r="P20" i="21"/>
  <c r="P152" i="21"/>
  <c r="Q49" i="21"/>
  <c r="Q108" i="21"/>
  <c r="P53" i="21"/>
  <c r="Q154" i="21"/>
  <c r="C74" i="22"/>
  <c r="Q89" i="21"/>
  <c r="P55" i="21"/>
  <c r="Q187" i="21"/>
  <c r="P16" i="21"/>
  <c r="Q64" i="21"/>
  <c r="K117" i="21"/>
  <c r="Q122" i="21"/>
  <c r="P141" i="21"/>
  <c r="K71" i="21"/>
  <c r="Q177" i="21"/>
  <c r="K143" i="21"/>
  <c r="P159" i="21"/>
  <c r="C10" i="22"/>
  <c r="P194" i="21"/>
  <c r="Q82" i="21"/>
  <c r="P146" i="21"/>
  <c r="K125" i="21"/>
  <c r="P140" i="21"/>
  <c r="C59" i="22"/>
  <c r="P74" i="21"/>
  <c r="C141" i="22"/>
  <c r="Q42" i="21"/>
  <c r="P101" i="21"/>
  <c r="C44" i="22"/>
  <c r="K101" i="21"/>
  <c r="C69" i="22"/>
  <c r="C51" i="22"/>
  <c r="C72" i="22"/>
  <c r="Q99" i="21"/>
  <c r="C35" i="22"/>
  <c r="P56" i="21"/>
  <c r="Q10" i="21"/>
  <c r="C36" i="22"/>
  <c r="P97" i="21"/>
  <c r="P190" i="21"/>
  <c r="Q59" i="21"/>
  <c r="Q19" i="21"/>
  <c r="Q46" i="21"/>
  <c r="Q137" i="21"/>
  <c r="Q185" i="21"/>
  <c r="P210" i="21"/>
  <c r="P58" i="21"/>
  <c r="P153" i="21"/>
  <c r="C62" i="22"/>
  <c r="P71" i="21"/>
  <c r="Q106" i="21"/>
  <c r="K63" i="21"/>
  <c r="P91" i="21"/>
  <c r="K57" i="21"/>
  <c r="C102" i="22"/>
  <c r="Q166" i="21"/>
  <c r="K85" i="21"/>
  <c r="P168" i="21"/>
  <c r="K167" i="21"/>
  <c r="Q95" i="21"/>
  <c r="P131" i="21"/>
  <c r="P78" i="21"/>
  <c r="C96" i="22"/>
  <c r="Q195" i="21"/>
  <c r="P142" i="21"/>
  <c r="K172" i="21"/>
  <c r="Q194" i="21"/>
  <c r="Q11" i="21"/>
  <c r="Q94" i="21"/>
  <c r="Q124" i="21"/>
  <c r="C63" i="22"/>
  <c r="C91" i="22"/>
  <c r="P119" i="21"/>
  <c r="C81" i="22"/>
  <c r="P150" i="21"/>
  <c r="C107" i="22"/>
  <c r="Q138" i="21"/>
  <c r="P81" i="21"/>
  <c r="Q36" i="21"/>
  <c r="C28" i="22"/>
  <c r="C48" i="22"/>
  <c r="C23" i="22"/>
  <c r="P200" i="21"/>
  <c r="C26" i="22"/>
  <c r="Q27" i="21"/>
  <c r="C58" i="22"/>
  <c r="Q53" i="21"/>
  <c r="Q88" i="21"/>
  <c r="P54" i="21"/>
  <c r="K53" i="21"/>
  <c r="C94" i="22"/>
  <c r="C103" i="22"/>
  <c r="P136" i="21"/>
  <c r="C85" i="22"/>
  <c r="P96" i="21"/>
  <c r="P124" i="21"/>
  <c r="K69" i="21"/>
  <c r="C134" i="22"/>
  <c r="P163" i="21"/>
  <c r="Q75" i="21"/>
  <c r="P44" i="21"/>
  <c r="Q79" i="21"/>
  <c r="P48" i="21"/>
  <c r="P185" i="21"/>
  <c r="C142" i="22"/>
  <c r="P30" i="21"/>
  <c r="Q160" i="21"/>
  <c r="Q202" i="21"/>
  <c r="K129" i="21"/>
  <c r="K176" i="21"/>
  <c r="K155" i="21"/>
  <c r="Q210" i="21"/>
  <c r="Q65" i="21"/>
  <c r="P171" i="21"/>
  <c r="K131" i="21"/>
  <c r="P206" i="21"/>
  <c r="C3" i="22"/>
  <c r="C117" i="22"/>
  <c r="C20" i="22"/>
  <c r="P167" i="21"/>
  <c r="C99" i="22"/>
  <c r="C79" i="22"/>
  <c r="P42" i="21"/>
  <c r="Q155" i="21"/>
  <c r="P10" i="21"/>
  <c r="Q24" i="21"/>
  <c r="P79" i="21"/>
  <c r="C77" i="22"/>
  <c r="C70" i="22"/>
  <c r="C22" i="22"/>
  <c r="C45" i="22"/>
  <c r="C126" i="22"/>
  <c r="C14" i="22"/>
  <c r="Q208" i="21"/>
  <c r="P127" i="21"/>
  <c r="Q80" i="21"/>
  <c r="Q21" i="21"/>
  <c r="Q43" i="21"/>
  <c r="Q40" i="21"/>
  <c r="Q152" i="21"/>
  <c r="Q41" i="21"/>
  <c r="P18" i="21"/>
  <c r="P100" i="21"/>
  <c r="P114" i="21"/>
  <c r="P80" i="21"/>
  <c r="Q72" i="21"/>
  <c r="Q23" i="21"/>
  <c r="P172" i="21"/>
  <c r="Q71" i="21"/>
  <c r="Q174" i="21"/>
  <c r="Q117" i="21"/>
  <c r="C7" i="22"/>
  <c r="Q111" i="21"/>
  <c r="P31" i="21"/>
  <c r="P86" i="21"/>
  <c r="Q142" i="21"/>
  <c r="C100" i="22"/>
  <c r="P35" i="21"/>
  <c r="C55" i="22"/>
  <c r="P195" i="21"/>
  <c r="C50" i="22"/>
  <c r="P157" i="21"/>
  <c r="P38" i="21"/>
  <c r="Q163" i="21"/>
  <c r="Q70" i="21"/>
  <c r="P45" i="21"/>
  <c r="P207" i="21"/>
  <c r="K77" i="21"/>
  <c r="P122" i="21"/>
  <c r="Q90" i="21"/>
  <c r="C64" i="22"/>
  <c r="Q139" i="21"/>
  <c r="P112" i="21"/>
  <c r="C42" i="22"/>
  <c r="Q115" i="21"/>
  <c r="Q25" i="21"/>
  <c r="C41" i="22"/>
  <c r="Q201" i="21"/>
  <c r="K119" i="21"/>
  <c r="P118" i="21"/>
  <c r="Q133" i="21"/>
  <c r="Q83" i="21"/>
  <c r="K65" i="21"/>
  <c r="P27" i="21"/>
  <c r="Q73" i="21"/>
  <c r="K113" i="21"/>
  <c r="Q47" i="21"/>
  <c r="P177" i="21"/>
  <c r="P158" i="21"/>
  <c r="P188" i="21"/>
  <c r="K153" i="21"/>
  <c r="P148" i="21"/>
  <c r="K99" i="21"/>
  <c r="P36" i="21"/>
  <c r="K115" i="21"/>
  <c r="C39" i="22"/>
  <c r="C17" i="22"/>
  <c r="Q145" i="21"/>
  <c r="K127" i="21"/>
  <c r="K212" i="21"/>
  <c r="P145" i="21"/>
  <c r="Q192" i="21"/>
  <c r="K145" i="21"/>
  <c r="C86" i="22"/>
  <c r="C29" i="22"/>
  <c r="K149" i="21"/>
  <c r="C53" i="22"/>
  <c r="P209" i="21"/>
  <c r="Q147" i="21"/>
  <c r="P166" i="21"/>
  <c r="Q97" i="21"/>
  <c r="K79" i="21"/>
  <c r="Q29" i="21"/>
  <c r="Q109" i="21"/>
  <c r="Q67" i="21"/>
  <c r="P68" i="21"/>
  <c r="C66" i="22"/>
  <c r="C88" i="22"/>
  <c r="P170" i="21"/>
  <c r="P66" i="21"/>
  <c r="C49" i="22"/>
  <c r="K103" i="21"/>
  <c r="P144" i="21"/>
  <c r="P186" i="21"/>
  <c r="Q118" i="21"/>
  <c r="P46" i="21"/>
  <c r="P87" i="21"/>
  <c r="K107" i="21"/>
  <c r="P88" i="21"/>
  <c r="C27" i="22"/>
  <c r="Q15" i="21"/>
  <c r="P15" i="21"/>
  <c r="P47" i="21"/>
  <c r="K67" i="21"/>
  <c r="C127" i="22"/>
  <c r="Q204" i="21"/>
  <c r="C46" i="22"/>
  <c r="K174" i="21"/>
  <c r="P202" i="21"/>
  <c r="K151" i="21"/>
  <c r="Q132" i="21"/>
  <c r="Q207" i="21"/>
  <c r="P117" i="21"/>
  <c r="Q186" i="21"/>
  <c r="P173" i="21"/>
  <c r="C140" i="22"/>
  <c r="Q35" i="21"/>
  <c r="K61" i="21"/>
  <c r="C124" i="22"/>
  <c r="C143" i="22"/>
  <c r="P92" i="21"/>
  <c r="K111" i="21"/>
  <c r="Q77" i="21"/>
  <c r="Q69" i="21"/>
  <c r="P165" i="21"/>
  <c r="C84" i="22"/>
  <c r="P113" i="21"/>
  <c r="Q164" i="21"/>
  <c r="Q162" i="21"/>
  <c r="Q98" i="21"/>
  <c r="C37" i="22"/>
  <c r="Q104" i="21"/>
  <c r="Q60" i="21"/>
  <c r="P121" i="21"/>
  <c r="K47" i="21"/>
  <c r="Q113" i="21"/>
  <c r="P82" i="21"/>
  <c r="P49" i="21"/>
  <c r="P63" i="21"/>
  <c r="Q169" i="21"/>
  <c r="C32" i="22"/>
  <c r="P22" i="21"/>
  <c r="P192" i="21"/>
  <c r="Q127" i="21"/>
  <c r="Q66" i="21"/>
  <c r="K73" i="21"/>
  <c r="Q200" i="21"/>
  <c r="C68" i="22"/>
  <c r="Q38" i="21"/>
  <c r="Q101" i="21"/>
  <c r="Q116" i="21"/>
  <c r="P28" i="21"/>
  <c r="P116" i="21"/>
  <c r="Q32" i="21"/>
  <c r="Q157" i="21"/>
  <c r="C2" i="22"/>
  <c r="C123" i="22"/>
  <c r="P85" i="21"/>
  <c r="P32" i="21"/>
  <c r="Q58" i="21"/>
  <c r="C125" i="22"/>
  <c r="Q149" i="21"/>
  <c r="K157" i="21"/>
  <c r="P149" i="21"/>
  <c r="P24" i="21"/>
  <c r="P90" i="21"/>
  <c r="Q121" i="21"/>
  <c r="C90" i="22"/>
  <c r="P75" i="21"/>
  <c r="P120" i="21"/>
  <c r="P40" i="21"/>
  <c r="C54" i="22"/>
  <c r="P50" i="21"/>
  <c r="P176" i="21"/>
  <c r="K123" i="21"/>
  <c r="Q134" i="21"/>
  <c r="K89" i="21"/>
  <c r="C30" i="22"/>
  <c r="P69" i="21"/>
  <c r="C106" i="22"/>
  <c r="Q12" i="21"/>
  <c r="Q30" i="21"/>
  <c r="Q119" i="21"/>
  <c r="P123" i="21"/>
  <c r="P37" i="21"/>
  <c r="P61" i="21"/>
  <c r="P164" i="21"/>
  <c r="P161" i="21"/>
  <c r="Q33" i="21"/>
  <c r="Q110" i="21"/>
  <c r="K109" i="21"/>
  <c r="Q96" i="21"/>
  <c r="K137" i="21"/>
  <c r="Q205" i="21"/>
  <c r="P17" i="21"/>
  <c r="Q107" i="21"/>
  <c r="C133" i="22"/>
  <c r="C18" i="22"/>
  <c r="P189" i="21"/>
  <c r="P108" i="21"/>
  <c r="P143" i="21"/>
  <c r="C108" i="22"/>
  <c r="Q153" i="21"/>
  <c r="Q188" i="21"/>
  <c r="P139" i="21"/>
  <c r="P77" i="21"/>
  <c r="P25" i="21"/>
  <c r="Q114" i="21"/>
  <c r="P94" i="21"/>
  <c r="Q148" i="21"/>
  <c r="P57" i="21"/>
  <c r="Q141" i="21"/>
  <c r="C105" i="22"/>
  <c r="K139" i="21"/>
  <c r="C11" i="22"/>
  <c r="P33" i="21"/>
  <c r="C98" i="22"/>
  <c r="Q20" i="21"/>
  <c r="P155" i="21"/>
  <c r="P29" i="21"/>
  <c r="P162" i="21"/>
  <c r="C21" i="22"/>
  <c r="K147" i="21"/>
  <c r="P201" i="21"/>
  <c r="P39" i="21"/>
  <c r="C8" i="22"/>
  <c r="C9" i="22"/>
  <c r="K91" i="21"/>
  <c r="K83" i="21"/>
  <c r="P67" i="21"/>
  <c r="K159" i="21"/>
  <c r="Q167" i="21"/>
  <c r="Q144" i="21"/>
  <c r="Q52" i="21"/>
  <c r="Q57" i="21"/>
  <c r="P93" i="21"/>
  <c r="K93" i="21"/>
  <c r="C38" i="22"/>
  <c r="Q68" i="21"/>
  <c r="C71" i="22"/>
  <c r="Q54" i="21"/>
  <c r="Q135" i="21"/>
  <c r="P205" i="21"/>
  <c r="K135" i="21"/>
  <c r="P137" i="21"/>
  <c r="C80" i="22"/>
  <c r="K87" i="21"/>
  <c r="C83" i="22"/>
  <c r="Q17" i="21"/>
  <c r="Q28" i="21"/>
  <c r="P193" i="21"/>
  <c r="Q81" i="21"/>
  <c r="P125" i="21"/>
  <c r="P174" i="21"/>
  <c r="P203" i="21"/>
  <c r="Q184" i="21"/>
  <c r="P135" i="21"/>
  <c r="Q173" i="21"/>
  <c r="P208" i="21"/>
  <c r="Q209" i="21"/>
  <c r="Q176" i="21"/>
  <c r="P133" i="21"/>
  <c r="Q74" i="21"/>
  <c r="C4" i="22"/>
  <c r="C5" i="22"/>
  <c r="R335" i="1"/>
  <c r="O335" i="1" s="1"/>
  <c r="S335" i="1"/>
  <c r="C12" i="22"/>
  <c r="O30" i="1"/>
  <c r="R261" i="1"/>
  <c r="K4" i="21"/>
  <c r="J3" i="19"/>
  <c r="K17" i="21"/>
  <c r="K5" i="21"/>
  <c r="K58" i="21"/>
  <c r="K32" i="21"/>
  <c r="K205" i="21"/>
  <c r="J23" i="19"/>
  <c r="K94" i="21"/>
  <c r="K134" i="21"/>
  <c r="K90" i="21"/>
  <c r="K195" i="21"/>
  <c r="K166" i="21"/>
  <c r="K12" i="21"/>
  <c r="J6" i="19"/>
  <c r="K130" i="21"/>
  <c r="J15" i="19"/>
  <c r="K128" i="21"/>
  <c r="K30" i="21"/>
  <c r="K62" i="21"/>
  <c r="K88" i="21"/>
  <c r="K132" i="21"/>
  <c r="K54" i="21"/>
  <c r="K28" i="21"/>
  <c r="K194" i="21"/>
  <c r="K48" i="21"/>
  <c r="K208" i="21"/>
  <c r="J24" i="19"/>
  <c r="K191" i="21"/>
  <c r="K206" i="21"/>
  <c r="K50" i="21"/>
  <c r="K152" i="21"/>
  <c r="K140" i="21"/>
  <c r="K10" i="21"/>
  <c r="K116" i="21"/>
  <c r="K6" i="21"/>
  <c r="K164" i="21"/>
  <c r="K44" i="21"/>
  <c r="J13" i="19"/>
  <c r="K142" i="21"/>
  <c r="K102" i="21"/>
  <c r="K84" i="21"/>
  <c r="K177" i="21"/>
  <c r="K86" i="21"/>
  <c r="K33" i="21"/>
  <c r="K11" i="21"/>
  <c r="K124" i="21"/>
  <c r="K41" i="21"/>
  <c r="K150" i="21"/>
  <c r="K38" i="21"/>
  <c r="K110" i="21"/>
  <c r="K104" i="21"/>
  <c r="K96" i="21"/>
  <c r="K189" i="21"/>
  <c r="K23" i="21"/>
  <c r="K46" i="21"/>
  <c r="J14" i="19"/>
  <c r="K193" i="21"/>
  <c r="K15" i="21"/>
  <c r="J9" i="19"/>
  <c r="K76" i="21"/>
  <c r="K7" i="21"/>
  <c r="J4" i="19"/>
  <c r="K190" i="21"/>
  <c r="K70" i="21"/>
  <c r="K22" i="21"/>
  <c r="K154" i="21"/>
  <c r="K36" i="21"/>
  <c r="J12" i="19"/>
  <c r="K108" i="21"/>
  <c r="K106" i="21"/>
  <c r="K136" i="21"/>
  <c r="K64" i="21"/>
  <c r="K39" i="21"/>
  <c r="K98" i="21"/>
  <c r="K122" i="21"/>
  <c r="K80" i="21"/>
  <c r="K146" i="21"/>
  <c r="K34" i="21"/>
  <c r="K25" i="21"/>
  <c r="K20" i="21"/>
  <c r="K186" i="21"/>
  <c r="K8" i="21"/>
  <c r="K92" i="21"/>
  <c r="K209" i="21"/>
  <c r="J25" i="19"/>
  <c r="K185" i="21"/>
  <c r="K192" i="21"/>
  <c r="K37" i="21"/>
  <c r="K173" i="21"/>
  <c r="J16" i="19"/>
  <c r="K3" i="21"/>
  <c r="K60" i="21"/>
  <c r="K31" i="21"/>
  <c r="K43" i="21"/>
  <c r="K168" i="21"/>
  <c r="K82" i="21"/>
  <c r="K138" i="21"/>
  <c r="K118" i="21"/>
  <c r="K170" i="21"/>
  <c r="K29" i="21"/>
  <c r="K52" i="21"/>
  <c r="K24" i="21"/>
  <c r="K27" i="21"/>
  <c r="K72" i="21"/>
  <c r="K144" i="21"/>
  <c r="K162" i="21"/>
  <c r="K126" i="21"/>
  <c r="K202" i="21"/>
  <c r="K210" i="21"/>
  <c r="J26" i="19"/>
  <c r="K21" i="21"/>
  <c r="K9" i="21"/>
  <c r="J5" i="19"/>
  <c r="K114" i="21"/>
  <c r="K35" i="21"/>
  <c r="K68" i="21"/>
  <c r="K158" i="21"/>
  <c r="K78" i="21"/>
  <c r="K120" i="21"/>
  <c r="K175" i="21"/>
  <c r="K100" i="21"/>
  <c r="K156" i="21"/>
  <c r="K26" i="21"/>
  <c r="K74" i="21"/>
  <c r="K45" i="21"/>
  <c r="K211" i="21"/>
  <c r="J27" i="19"/>
  <c r="K160" i="21"/>
  <c r="K148" i="21"/>
  <c r="K66" i="21"/>
  <c r="K56" i="21"/>
  <c r="K204" i="21"/>
  <c r="K184" i="21"/>
  <c r="K188" i="21"/>
  <c r="J18" i="19"/>
  <c r="K40" i="21"/>
  <c r="K18" i="21"/>
  <c r="J11" i="19"/>
  <c r="K112" i="21"/>
  <c r="K42" i="21"/>
  <c r="K187" i="21"/>
  <c r="J22" i="19"/>
  <c r="K201" i="21"/>
  <c r="K19" i="21"/>
  <c r="K203" i="21"/>
  <c r="S264" i="1"/>
  <c r="K16" i="21"/>
  <c r="J10" i="19"/>
  <c r="K207" i="21"/>
  <c r="K200" i="21"/>
  <c r="K13" i="21"/>
  <c r="J7" i="19"/>
  <c r="P351" i="1"/>
  <c r="Q241" i="1"/>
  <c r="Q227" i="1"/>
  <c r="Q144" i="1"/>
  <c r="P162" i="1"/>
  <c r="P159" i="1"/>
  <c r="P100" i="1"/>
  <c r="Q84" i="1"/>
  <c r="P198" i="1"/>
  <c r="Q96" i="1"/>
  <c r="Q24" i="1"/>
  <c r="P220" i="1"/>
  <c r="P151" i="1"/>
  <c r="P345" i="1"/>
  <c r="P124" i="1"/>
  <c r="P166" i="1"/>
  <c r="Q145" i="1"/>
  <c r="P118" i="1"/>
  <c r="Q230" i="1"/>
  <c r="Q170" i="1"/>
  <c r="Q155" i="1"/>
  <c r="Q184" i="1"/>
  <c r="Q215" i="1"/>
  <c r="Q346" i="1"/>
  <c r="Q195" i="1"/>
  <c r="P188" i="1"/>
  <c r="Q173" i="1"/>
  <c r="Q99" i="1"/>
  <c r="P93" i="1"/>
  <c r="P89" i="1"/>
  <c r="Q350" i="1"/>
  <c r="Q112" i="1"/>
  <c r="P272" i="1"/>
  <c r="P119" i="1"/>
  <c r="P128" i="1"/>
  <c r="Q201" i="1"/>
  <c r="P355" i="1"/>
  <c r="P138" i="1"/>
  <c r="Q188" i="1"/>
  <c r="Q69" i="1"/>
  <c r="P211" i="1"/>
  <c r="Q160" i="1"/>
  <c r="P130" i="1"/>
  <c r="P141" i="1"/>
  <c r="Q176" i="1"/>
  <c r="P165" i="1"/>
  <c r="S262" i="1"/>
  <c r="Q100" i="1"/>
  <c r="Q148" i="1"/>
  <c r="Q196" i="1"/>
  <c r="P224" i="1"/>
  <c r="P230" i="1"/>
  <c r="Q92" i="1"/>
  <c r="Q120" i="1"/>
  <c r="Q86" i="1"/>
  <c r="Q193" i="1"/>
  <c r="P225" i="1"/>
  <c r="P95" i="1"/>
  <c r="P232" i="1"/>
  <c r="P346" i="1"/>
  <c r="P105" i="1"/>
  <c r="P137" i="1"/>
  <c r="Q237" i="1"/>
  <c r="Q214" i="1"/>
  <c r="Q122" i="1"/>
  <c r="Q127" i="1"/>
  <c r="P163" i="1"/>
  <c r="Q138" i="1"/>
  <c r="Q124" i="1"/>
  <c r="Q205" i="1"/>
  <c r="P350" i="1"/>
  <c r="P207" i="1"/>
  <c r="Q71" i="1"/>
  <c r="Q94" i="1"/>
  <c r="P276" i="1"/>
  <c r="Q151" i="1"/>
  <c r="P195" i="1"/>
  <c r="P244" i="1"/>
  <c r="P348" i="1"/>
  <c r="Q267" i="1"/>
  <c r="P205" i="1"/>
  <c r="Q243" i="1"/>
  <c r="P353" i="1"/>
  <c r="Q355" i="1"/>
  <c r="Q246" i="1"/>
  <c r="P203" i="1"/>
  <c r="P154" i="1"/>
  <c r="P139" i="1"/>
  <c r="Q25" i="1"/>
  <c r="Q91" i="1"/>
  <c r="Q164" i="1"/>
  <c r="Q208" i="1"/>
  <c r="Q93" i="1"/>
  <c r="Q158" i="1"/>
  <c r="P194" i="1"/>
  <c r="P233" i="1"/>
  <c r="Q149" i="1"/>
  <c r="Q347" i="1"/>
  <c r="Q356" i="1"/>
  <c r="P241" i="1"/>
  <c r="Q198" i="1"/>
  <c r="P133" i="1"/>
  <c r="P127" i="1"/>
  <c r="P147" i="1"/>
  <c r="Q189" i="1"/>
  <c r="P107" i="1"/>
  <c r="P103" i="1"/>
  <c r="Q105" i="1"/>
  <c r="P231" i="1"/>
  <c r="P274" i="1"/>
  <c r="P175" i="1"/>
  <c r="P71" i="1"/>
  <c r="P228" i="1"/>
  <c r="Q181" i="1"/>
  <c r="P87" i="1"/>
  <c r="Q211" i="1"/>
  <c r="P140" i="1"/>
  <c r="Q167" i="1"/>
  <c r="Q137" i="1"/>
  <c r="P157" i="1"/>
  <c r="Q202" i="1"/>
  <c r="Q269" i="1"/>
  <c r="Q101" i="1"/>
  <c r="Q161" i="1"/>
  <c r="Q235" i="1"/>
  <c r="Q139" i="1"/>
  <c r="P86" i="1"/>
  <c r="P132" i="1"/>
  <c r="P180" i="1"/>
  <c r="P110" i="1"/>
  <c r="P173" i="1"/>
  <c r="Q274" i="1"/>
  <c r="Q103" i="1"/>
  <c r="P176" i="1"/>
  <c r="P164" i="1"/>
  <c r="Q223" i="1"/>
  <c r="Q200" i="1"/>
  <c r="Q271" i="1"/>
  <c r="P204" i="1"/>
  <c r="P97" i="1"/>
  <c r="Q239" i="1"/>
  <c r="Q87" i="1"/>
  <c r="P229" i="1"/>
  <c r="Q156" i="1"/>
  <c r="Q110" i="1"/>
  <c r="P196" i="1"/>
  <c r="P88" i="1"/>
  <c r="Q106" i="1"/>
  <c r="Q231" i="1"/>
  <c r="P108" i="1"/>
  <c r="P208" i="1"/>
  <c r="P222" i="1"/>
  <c r="Q225" i="1"/>
  <c r="P183" i="1"/>
  <c r="Q119" i="1"/>
  <c r="P23" i="1"/>
  <c r="Q234" i="1"/>
  <c r="Q178" i="1"/>
  <c r="P169" i="1"/>
  <c r="Q90" i="1"/>
  <c r="Q232" i="1"/>
  <c r="P123" i="1"/>
  <c r="Q168" i="1"/>
  <c r="P149" i="1"/>
  <c r="Q224" i="1"/>
  <c r="P174" i="1"/>
  <c r="Q174" i="1"/>
  <c r="Q159" i="1"/>
  <c r="Q130" i="1"/>
  <c r="Q206" i="1"/>
  <c r="P125" i="1"/>
  <c r="P191" i="1"/>
  <c r="P270" i="1"/>
  <c r="Q270" i="1"/>
  <c r="P134" i="1"/>
  <c r="P70" i="1"/>
  <c r="Q183" i="1"/>
  <c r="Q88" i="1"/>
  <c r="Q134" i="1"/>
  <c r="P152" i="1"/>
  <c r="Q353" i="1"/>
  <c r="P143" i="1"/>
  <c r="Q192" i="1"/>
  <c r="P91" i="1"/>
  <c r="Q216" i="1"/>
  <c r="P193" i="1"/>
  <c r="P234" i="1"/>
  <c r="Q153" i="1"/>
  <c r="P85" i="1"/>
  <c r="Q143" i="1"/>
  <c r="Q117" i="1"/>
  <c r="P247" i="1"/>
  <c r="P271" i="1"/>
  <c r="P178" i="1"/>
  <c r="P213" i="1"/>
  <c r="Q245" i="1"/>
  <c r="Q175" i="1"/>
  <c r="Q275" i="1"/>
  <c r="P236" i="1"/>
  <c r="Q179" i="1"/>
  <c r="P136" i="1"/>
  <c r="P269" i="1"/>
  <c r="P158" i="1"/>
  <c r="P117" i="1"/>
  <c r="Q349" i="1"/>
  <c r="P187" i="1"/>
  <c r="Q351" i="1"/>
  <c r="Q204" i="1"/>
  <c r="P237" i="1"/>
  <c r="Q229" i="1"/>
  <c r="Q199" i="1"/>
  <c r="P235" i="1"/>
  <c r="Q242" i="1"/>
  <c r="Q240" i="1"/>
  <c r="Q22" i="1"/>
  <c r="P239" i="1"/>
  <c r="Q272" i="1"/>
  <c r="Q131" i="1"/>
  <c r="P122" i="1"/>
  <c r="Q121" i="1"/>
  <c r="Q111" i="1"/>
  <c r="P153" i="1"/>
  <c r="Q146" i="1"/>
  <c r="Q154" i="1"/>
  <c r="P349" i="1"/>
  <c r="Q276" i="1"/>
  <c r="P245" i="1"/>
  <c r="Q133" i="1"/>
  <c r="P200" i="1"/>
  <c r="P155" i="1"/>
  <c r="Q213" i="1"/>
  <c r="P156" i="1"/>
  <c r="Q169" i="1"/>
  <c r="P98" i="1"/>
  <c r="Q182" i="1"/>
  <c r="Q212" i="1"/>
  <c r="Q128" i="1"/>
  <c r="Q238" i="1"/>
  <c r="P126" i="1"/>
  <c r="P277" i="1"/>
  <c r="P275" i="1"/>
  <c r="Q222" i="1"/>
  <c r="Q132" i="1"/>
  <c r="Q152" i="1"/>
  <c r="Q197" i="1"/>
  <c r="P216" i="1"/>
  <c r="Q107" i="1"/>
  <c r="Q136" i="1"/>
  <c r="P84" i="1"/>
  <c r="P210" i="1"/>
  <c r="P217" i="1"/>
  <c r="P170" i="1"/>
  <c r="P172" i="1"/>
  <c r="Q345" i="1"/>
  <c r="P184" i="1"/>
  <c r="P179" i="1"/>
  <c r="P150" i="1"/>
  <c r="P144" i="1"/>
  <c r="Q228" i="1"/>
  <c r="Q104" i="1"/>
  <c r="Q142" i="1"/>
  <c r="Q171" i="1"/>
  <c r="Q108" i="1"/>
  <c r="Q89" i="1"/>
  <c r="Q190" i="1"/>
  <c r="Q186" i="1"/>
  <c r="P171" i="1"/>
  <c r="P242" i="1"/>
  <c r="P121" i="1"/>
  <c r="P94" i="1"/>
  <c r="Q141" i="1"/>
  <c r="Q226" i="1"/>
  <c r="P186" i="1"/>
  <c r="Q244" i="1"/>
  <c r="Q221" i="1"/>
  <c r="Q98" i="1"/>
  <c r="Q187" i="1"/>
  <c r="P177" i="1"/>
  <c r="P197" i="1"/>
  <c r="Q273" i="1"/>
  <c r="P209" i="1"/>
  <c r="P182" i="1"/>
  <c r="Q185" i="1"/>
  <c r="Q194" i="1"/>
  <c r="P189" i="1"/>
  <c r="Q102" i="1"/>
  <c r="Q123" i="1"/>
  <c r="P206" i="1"/>
  <c r="P111" i="1"/>
  <c r="P268" i="1"/>
  <c r="P96" i="1"/>
  <c r="Q135" i="1"/>
  <c r="Q150" i="1"/>
  <c r="P267" i="1"/>
  <c r="P102" i="1"/>
  <c r="P131" i="1"/>
  <c r="Q203" i="1"/>
  <c r="P25" i="1"/>
  <c r="Q180" i="1"/>
  <c r="Q166" i="1"/>
  <c r="Q157" i="1"/>
  <c r="Q177" i="1"/>
  <c r="Q348" i="1"/>
  <c r="P223" i="1"/>
  <c r="Q247" i="1"/>
  <c r="P199" i="1"/>
  <c r="P99" i="1"/>
  <c r="P215" i="1"/>
  <c r="Q217" i="1"/>
  <c r="Q95" i="1"/>
  <c r="P240" i="1"/>
  <c r="P214" i="1"/>
  <c r="P116" i="1"/>
  <c r="P69" i="1"/>
  <c r="P347" i="1"/>
  <c r="Q352" i="1"/>
  <c r="P243" i="1"/>
  <c r="Q147" i="1"/>
  <c r="P24" i="1"/>
  <c r="Q126" i="1"/>
  <c r="Q367" i="1"/>
  <c r="Q220" i="1"/>
  <c r="P226" i="1"/>
  <c r="P135" i="1"/>
  <c r="P185" i="1"/>
  <c r="P221" i="1"/>
  <c r="P181" i="1"/>
  <c r="Q218" i="1"/>
  <c r="P161" i="1"/>
  <c r="Q162" i="1"/>
  <c r="P129" i="1"/>
  <c r="Q97" i="1"/>
  <c r="P218" i="1"/>
  <c r="Q209" i="1"/>
  <c r="Q236" i="1"/>
  <c r="P238" i="1"/>
  <c r="T262" i="1"/>
  <c r="Q165" i="1"/>
  <c r="P201" i="1"/>
  <c r="P148" i="1"/>
  <c r="Q278" i="1"/>
  <c r="P212" i="1"/>
  <c r="Q277" i="1"/>
  <c r="Q125" i="1"/>
  <c r="P101" i="1"/>
  <c r="Q23" i="1"/>
  <c r="P367" i="1"/>
  <c r="Q219" i="1"/>
  <c r="P92" i="1"/>
  <c r="P278" i="1"/>
  <c r="Q210" i="1"/>
  <c r="P167" i="1"/>
  <c r="P219" i="1"/>
  <c r="P168" i="1"/>
  <c r="P273" i="1"/>
  <c r="P90" i="1"/>
  <c r="Q172" i="1"/>
  <c r="Q129" i="1"/>
  <c r="P227" i="1"/>
  <c r="P160" i="1"/>
  <c r="P202" i="1"/>
  <c r="Q85" i="1"/>
  <c r="P104" i="1"/>
  <c r="Q191" i="1"/>
  <c r="P142" i="1"/>
  <c r="Q116" i="1"/>
  <c r="Q233" i="1"/>
  <c r="Q70" i="1"/>
  <c r="Q207" i="1"/>
  <c r="Q140" i="1"/>
  <c r="P145" i="1"/>
  <c r="Q163" i="1"/>
  <c r="P112" i="1"/>
  <c r="Q268" i="1"/>
  <c r="P190" i="1"/>
  <c r="Q118" i="1"/>
  <c r="P352" i="1"/>
  <c r="P106" i="1"/>
  <c r="R262" i="1"/>
  <c r="P356" i="1"/>
  <c r="P146" i="1"/>
  <c r="P120" i="1"/>
  <c r="P246" i="1"/>
  <c r="P192" i="1"/>
  <c r="P22" i="1"/>
  <c r="S302" i="1"/>
  <c r="R263" i="1"/>
  <c r="R66" i="1"/>
  <c r="T263" i="1"/>
  <c r="T302" i="1"/>
  <c r="T303" i="1"/>
  <c r="S263" i="1"/>
  <c r="T264" i="1"/>
  <c r="S261" i="1"/>
  <c r="T265" i="1"/>
  <c r="S265" i="1"/>
  <c r="S303" i="1"/>
  <c r="R265" i="1"/>
  <c r="R303" i="1"/>
  <c r="T261" i="1"/>
  <c r="R264" i="1"/>
  <c r="R302" i="1"/>
  <c r="S266" i="1"/>
  <c r="T334" i="1"/>
  <c r="S66" i="1"/>
  <c r="S334" i="1"/>
  <c r="T266" i="1"/>
  <c r="T66" i="1"/>
  <c r="R334" i="1"/>
  <c r="R266" i="1"/>
  <c r="O91" i="1"/>
  <c r="O138" i="1"/>
  <c r="O86" i="1"/>
  <c r="O269" i="1"/>
  <c r="O228" i="1"/>
  <c r="O234" i="1"/>
  <c r="O148" i="1"/>
  <c r="O233" i="1"/>
  <c r="O121" i="1"/>
  <c r="O190" i="1"/>
  <c r="O145" i="1"/>
  <c r="O350" i="1"/>
  <c r="O111" i="1"/>
  <c r="O212" i="1"/>
  <c r="O172" i="1"/>
  <c r="O191" i="1"/>
  <c r="O193" i="1"/>
  <c r="O100" i="1"/>
  <c r="O224" i="1"/>
  <c r="O184" i="1"/>
  <c r="O125" i="1"/>
  <c r="O201" i="1"/>
  <c r="O245" i="1"/>
  <c r="O129" i="1"/>
  <c r="O150" i="1"/>
  <c r="O271" i="1"/>
  <c r="O213" i="1"/>
  <c r="O156" i="1"/>
  <c r="O99" i="1"/>
  <c r="O24" i="1"/>
  <c r="O194" i="1"/>
  <c r="O107" i="1"/>
  <c r="O220" i="1"/>
  <c r="O167" i="1"/>
  <c r="O104" i="1"/>
  <c r="O180" i="1"/>
  <c r="O174" i="1"/>
  <c r="O166" i="1"/>
  <c r="O272" i="1"/>
  <c r="O89" i="1"/>
  <c r="O116" i="1"/>
  <c r="O117" i="1"/>
  <c r="O276" i="1"/>
  <c r="O69" i="1"/>
  <c r="O187" i="1"/>
  <c r="O146" i="1"/>
  <c r="O223" i="1"/>
  <c r="O101" i="1"/>
  <c r="O119" i="1"/>
  <c r="O203" i="1"/>
  <c r="O128" i="1"/>
  <c r="O6" i="1"/>
  <c r="O127" i="1"/>
  <c r="O170" i="1"/>
  <c r="O102" i="1"/>
  <c r="O226" i="1"/>
  <c r="O92" i="1"/>
  <c r="O195" i="1"/>
  <c r="O178" i="1"/>
  <c r="O143" i="1"/>
  <c r="O144" i="1"/>
  <c r="O162" i="1"/>
  <c r="O355" i="1"/>
  <c r="O268" i="1"/>
  <c r="O112" i="1"/>
  <c r="O171" i="1"/>
  <c r="O351" i="1"/>
  <c r="O273" i="1"/>
  <c r="O230" i="1"/>
  <c r="O155" i="1"/>
  <c r="O237" i="1"/>
  <c r="O218" i="1"/>
  <c r="O242" i="1"/>
  <c r="O275" i="1"/>
  <c r="O136" i="1"/>
  <c r="O103" i="1"/>
  <c r="O227" i="1"/>
  <c r="O126" i="1"/>
  <c r="O206" i="1"/>
  <c r="O349" i="1"/>
  <c r="O134" i="1"/>
  <c r="O147" i="1"/>
  <c r="O216" i="1"/>
  <c r="O131" i="1"/>
  <c r="O366" i="1"/>
  <c r="O154" i="1"/>
  <c r="O247" i="1"/>
  <c r="O8" i="1"/>
  <c r="O97" i="1"/>
  <c r="O110" i="1"/>
  <c r="O238" i="1"/>
  <c r="O165" i="1"/>
  <c r="O7" i="1"/>
  <c r="O152" i="1"/>
  <c r="O208" i="1"/>
  <c r="O188" i="1"/>
  <c r="O240" i="1"/>
  <c r="O95" i="1"/>
  <c r="O122" i="1"/>
  <c r="O90" i="1"/>
  <c r="O93" i="1"/>
  <c r="O142" i="1"/>
  <c r="O123" i="1"/>
  <c r="O214" i="1"/>
  <c r="O232" i="1"/>
  <c r="O196" i="1"/>
  <c r="O139" i="1"/>
  <c r="O347" i="1"/>
  <c r="O356" i="1"/>
  <c r="O199" i="1"/>
  <c r="O246" i="1"/>
  <c r="O225" i="1"/>
  <c r="O169" i="1"/>
  <c r="O235" i="1"/>
  <c r="O185" i="1"/>
  <c r="O106" i="1"/>
  <c r="O84" i="1"/>
  <c r="O182" i="1"/>
  <c r="O108" i="1"/>
  <c r="O151" i="1"/>
  <c r="O189" i="1"/>
  <c r="O135" i="1"/>
  <c r="O179" i="1"/>
  <c r="O183" i="1"/>
  <c r="O207" i="1"/>
  <c r="O270" i="1"/>
  <c r="O346" i="1"/>
  <c r="O85" i="1"/>
  <c r="O348" i="1"/>
  <c r="O241" i="1"/>
  <c r="O9" i="1"/>
  <c r="O141" i="1"/>
  <c r="O176" i="1"/>
  <c r="O164" i="1"/>
  <c r="O204" i="1"/>
  <c r="O10" i="1"/>
  <c r="O243" i="1"/>
  <c r="O160" i="1"/>
  <c r="O278" i="1"/>
  <c r="O211" i="1"/>
  <c r="O236" i="1"/>
  <c r="O209" i="1"/>
  <c r="O25" i="1"/>
  <c r="O200" i="1"/>
  <c r="O239" i="1"/>
  <c r="O197" i="1"/>
  <c r="O367" i="1"/>
  <c r="O215" i="1"/>
  <c r="O198" i="1"/>
  <c r="O96" i="1"/>
  <c r="O219" i="1"/>
  <c r="O132" i="1"/>
  <c r="O149" i="1"/>
  <c r="O158" i="1"/>
  <c r="O202" i="1"/>
  <c r="O124" i="1"/>
  <c r="O173" i="1"/>
  <c r="O177" i="1"/>
  <c r="O94" i="1"/>
  <c r="O137" i="1"/>
  <c r="O277" i="1"/>
  <c r="O118" i="1"/>
  <c r="O244" i="1"/>
  <c r="O221" i="1"/>
  <c r="O352" i="1"/>
  <c r="O345" i="1"/>
  <c r="O267" i="1"/>
  <c r="O133" i="1"/>
  <c r="O87" i="1"/>
  <c r="O353" i="1"/>
  <c r="O71" i="1"/>
  <c r="O274" i="1"/>
  <c r="O70" i="1"/>
  <c r="O130" i="1"/>
  <c r="O159" i="1"/>
  <c r="O181" i="1"/>
  <c r="O98" i="1"/>
  <c r="O175" i="1"/>
  <c r="O231" i="1"/>
  <c r="O140" i="1"/>
  <c r="O120" i="1"/>
  <c r="O222" i="1"/>
  <c r="O210" i="1"/>
  <c r="O88" i="1"/>
  <c r="O217" i="1"/>
  <c r="O22" i="1"/>
  <c r="O23" i="1"/>
  <c r="O161" i="1"/>
  <c r="O153" i="1"/>
  <c r="O229" i="1"/>
  <c r="O163" i="1"/>
  <c r="O105" i="1"/>
  <c r="O168" i="1"/>
  <c r="O205" i="1"/>
  <c r="O186" i="1"/>
  <c r="O157" i="1"/>
  <c r="O192" i="1"/>
  <c r="O5" i="1"/>
  <c r="C132" i="22" l="1"/>
  <c r="L190" i="21"/>
  <c r="Q199" i="21"/>
  <c r="L52" i="21"/>
  <c r="L66" i="21"/>
  <c r="L110" i="21"/>
  <c r="L114" i="21"/>
  <c r="C115" i="22"/>
  <c r="C111" i="22"/>
  <c r="L48" i="21"/>
  <c r="L88" i="21"/>
  <c r="L29" i="21"/>
  <c r="L192" i="21"/>
  <c r="P197" i="21"/>
  <c r="L8" i="21"/>
  <c r="L19" i="21"/>
  <c r="L144" i="21"/>
  <c r="P199" i="21"/>
  <c r="L122" i="21"/>
  <c r="L50" i="21"/>
  <c r="L207" i="21"/>
  <c r="L128" i="21"/>
  <c r="L166" i="21"/>
  <c r="L106" i="21"/>
  <c r="L137" i="21"/>
  <c r="L27" i="21"/>
  <c r="L5" i="21"/>
  <c r="L160" i="21"/>
  <c r="L92" i="21"/>
  <c r="L100" i="21"/>
  <c r="L76" i="21"/>
  <c r="L96" i="21"/>
  <c r="L11" i="21"/>
  <c r="L142" i="21"/>
  <c r="L164" i="21"/>
  <c r="Q14" i="21"/>
  <c r="Q178" i="21"/>
  <c r="P180" i="21"/>
  <c r="L70" i="21"/>
  <c r="L40" i="21"/>
  <c r="L24" i="21"/>
  <c r="L104" i="21"/>
  <c r="L33" i="21"/>
  <c r="L186" i="21"/>
  <c r="P198" i="21"/>
  <c r="Q196" i="21"/>
  <c r="L90" i="21"/>
  <c r="L108" i="21"/>
  <c r="L38" i="21"/>
  <c r="L98" i="21"/>
  <c r="L32" i="21"/>
  <c r="L21" i="21"/>
  <c r="L194" i="21"/>
  <c r="L203" i="21"/>
  <c r="L162" i="21"/>
  <c r="L170" i="21"/>
  <c r="L31" i="21"/>
  <c r="L64" i="21"/>
  <c r="L34" i="21"/>
  <c r="L120" i="21"/>
  <c r="L68" i="21"/>
  <c r="Q198" i="21"/>
  <c r="P182" i="21"/>
  <c r="C13" i="22"/>
  <c r="L54" i="21"/>
  <c r="L202" i="21"/>
  <c r="L195" i="21"/>
  <c r="L168" i="21"/>
  <c r="L146" i="21"/>
  <c r="L206" i="21"/>
  <c r="L86" i="21"/>
  <c r="L43" i="21"/>
  <c r="O261" i="1"/>
  <c r="L58" i="21"/>
  <c r="L193" i="21"/>
  <c r="L154" i="21"/>
  <c r="K7" i="19"/>
  <c r="L22" i="21"/>
  <c r="L62" i="21"/>
  <c r="L118" i="21"/>
  <c r="L204" i="21"/>
  <c r="L45" i="21"/>
  <c r="L150" i="21"/>
  <c r="L80" i="21"/>
  <c r="L25" i="21"/>
  <c r="P183" i="21"/>
  <c r="C113" i="22"/>
  <c r="C112" i="22"/>
  <c r="L140" i="21"/>
  <c r="L184" i="21"/>
  <c r="L28" i="21"/>
  <c r="L134" i="21"/>
  <c r="L42" i="21"/>
  <c r="L138" i="21"/>
  <c r="L177" i="21"/>
  <c r="L136" i="21"/>
  <c r="L185" i="21"/>
  <c r="L156" i="21"/>
  <c r="L35" i="21"/>
  <c r="L23" i="21"/>
  <c r="L41" i="21"/>
  <c r="C116" i="22"/>
  <c r="C129" i="22"/>
  <c r="P178" i="21"/>
  <c r="P196" i="21"/>
  <c r="K199" i="21"/>
  <c r="L191" i="21"/>
  <c r="L37" i="21"/>
  <c r="L74" i="21"/>
  <c r="L158" i="21"/>
  <c r="Q183" i="21"/>
  <c r="C130" i="22"/>
  <c r="Q197" i="21"/>
  <c r="L116" i="21"/>
  <c r="L10" i="21"/>
  <c r="L132" i="21"/>
  <c r="P179" i="21"/>
  <c r="L126" i="21"/>
  <c r="L20" i="21"/>
  <c r="P14" i="21"/>
  <c r="Q180" i="21"/>
  <c r="Q335" i="1"/>
  <c r="S199" i="21" s="1"/>
  <c r="L39" i="21"/>
  <c r="L6" i="21"/>
  <c r="L148" i="21"/>
  <c r="L26" i="21"/>
  <c r="Q182" i="21"/>
  <c r="L152" i="21"/>
  <c r="L60" i="21"/>
  <c r="L200" i="21"/>
  <c r="L30" i="21"/>
  <c r="L94" i="21"/>
  <c r="L187" i="21"/>
  <c r="L112" i="21"/>
  <c r="L72" i="21"/>
  <c r="L82" i="21"/>
  <c r="L84" i="21"/>
  <c r="L56" i="21"/>
  <c r="L189" i="21"/>
  <c r="L124" i="21"/>
  <c r="L175" i="21"/>
  <c r="L102" i="21"/>
  <c r="L78" i="21"/>
  <c r="C131" i="22"/>
  <c r="C114" i="22"/>
  <c r="Q181" i="21"/>
  <c r="Q179" i="21"/>
  <c r="P181" i="21"/>
  <c r="L13" i="21"/>
  <c r="K178" i="21"/>
  <c r="P335" i="1"/>
  <c r="P264" i="1"/>
  <c r="O303" i="1"/>
  <c r="L89" i="21"/>
  <c r="L107" i="21"/>
  <c r="L169" i="21"/>
  <c r="L12" i="21"/>
  <c r="K6" i="19"/>
  <c r="L109" i="21"/>
  <c r="L18" i="21"/>
  <c r="K11" i="19"/>
  <c r="L69" i="21"/>
  <c r="L77" i="21"/>
  <c r="L172" i="21"/>
  <c r="L117" i="21"/>
  <c r="L123" i="21"/>
  <c r="L205" i="21"/>
  <c r="K23" i="19"/>
  <c r="K198" i="21"/>
  <c r="J21" i="19"/>
  <c r="O264" i="1"/>
  <c r="K181" i="21"/>
  <c r="R207" i="21"/>
  <c r="R45" i="21"/>
  <c r="S137" i="21"/>
  <c r="R72" i="21"/>
  <c r="R132" i="21"/>
  <c r="S102" i="21"/>
  <c r="R149" i="21"/>
  <c r="R26" i="21"/>
  <c r="R35" i="21"/>
  <c r="S195" i="21"/>
  <c r="R60" i="21"/>
  <c r="S118" i="21"/>
  <c r="R58" i="21"/>
  <c r="S205" i="21"/>
  <c r="S103" i="21"/>
  <c r="S145" i="21"/>
  <c r="S160" i="21"/>
  <c r="R54" i="21"/>
  <c r="S11" i="21"/>
  <c r="R34" i="21"/>
  <c r="S157" i="21"/>
  <c r="L83" i="21"/>
  <c r="L174" i="21"/>
  <c r="L67" i="21"/>
  <c r="L7" i="21"/>
  <c r="K4" i="19"/>
  <c r="L155" i="21"/>
  <c r="L210" i="21"/>
  <c r="K26" i="19"/>
  <c r="L53" i="21"/>
  <c r="L95" i="21"/>
  <c r="L61" i="21"/>
  <c r="L57" i="21"/>
  <c r="L153" i="21"/>
  <c r="L131" i="21"/>
  <c r="O265" i="1"/>
  <c r="K182" i="21"/>
  <c r="R122" i="21"/>
  <c r="R210" i="21"/>
  <c r="S166" i="21"/>
  <c r="R59" i="21"/>
  <c r="R111" i="21"/>
  <c r="R65" i="21"/>
  <c r="S56" i="21"/>
  <c r="S207" i="21"/>
  <c r="R144" i="21"/>
  <c r="R145" i="21"/>
  <c r="R153" i="21"/>
  <c r="S87" i="21"/>
  <c r="S133" i="21"/>
  <c r="S80" i="21"/>
  <c r="R44" i="21"/>
  <c r="S36" i="21"/>
  <c r="R112" i="21"/>
  <c r="R107" i="21"/>
  <c r="S174" i="21"/>
  <c r="R28" i="21"/>
  <c r="S116" i="21"/>
  <c r="S101" i="21"/>
  <c r="R74" i="21"/>
  <c r="S200" i="21"/>
  <c r="R140" i="21"/>
  <c r="R146" i="21"/>
  <c r="S152" i="21"/>
  <c r="S168" i="21"/>
  <c r="R32" i="21"/>
  <c r="R85" i="21"/>
  <c r="S193" i="21"/>
  <c r="R83" i="21"/>
  <c r="S61" i="21"/>
  <c r="S170" i="21"/>
  <c r="S159" i="21"/>
  <c r="R117" i="21"/>
  <c r="R186" i="21"/>
  <c r="S192" i="21"/>
  <c r="R108" i="21"/>
  <c r="S73" i="21"/>
  <c r="R123" i="21"/>
  <c r="R73" i="21"/>
  <c r="S22" i="21"/>
  <c r="S187" i="21"/>
  <c r="S136" i="21"/>
  <c r="R104" i="21"/>
  <c r="R53" i="21"/>
  <c r="S108" i="21"/>
  <c r="R113" i="21"/>
  <c r="R42" i="21"/>
  <c r="R126" i="21"/>
  <c r="S21" i="21"/>
  <c r="S188" i="21"/>
  <c r="R106" i="21"/>
  <c r="R43" i="21"/>
  <c r="S69" i="21"/>
  <c r="S186" i="21"/>
  <c r="S97" i="21"/>
  <c r="S111" i="21"/>
  <c r="R191" i="21"/>
  <c r="R41" i="21"/>
  <c r="R63" i="21"/>
  <c r="S202" i="21"/>
  <c r="S88" i="21"/>
  <c r="S25" i="21"/>
  <c r="R133" i="21"/>
  <c r="S173" i="21"/>
  <c r="R174" i="21"/>
  <c r="S28" i="21"/>
  <c r="S135" i="21"/>
  <c r="S57" i="21"/>
  <c r="R67" i="21"/>
  <c r="R29" i="21"/>
  <c r="S50" i="21"/>
  <c r="S126" i="21"/>
  <c r="L199" i="21"/>
  <c r="L91" i="21"/>
  <c r="L17" i="21"/>
  <c r="L79" i="21"/>
  <c r="L171" i="21"/>
  <c r="L115" i="21"/>
  <c r="L176" i="21"/>
  <c r="L157" i="21"/>
  <c r="L167" i="21"/>
  <c r="L101" i="21"/>
  <c r="L46" i="21"/>
  <c r="K14" i="19"/>
  <c r="L143" i="21"/>
  <c r="L55" i="21"/>
  <c r="K14" i="21"/>
  <c r="J8" i="19"/>
  <c r="R176" i="21"/>
  <c r="S139" i="21"/>
  <c r="S92" i="21"/>
  <c r="R151" i="21"/>
  <c r="R156" i="21"/>
  <c r="R11" i="21"/>
  <c r="R202" i="21"/>
  <c r="R170" i="21"/>
  <c r="R33" i="21"/>
  <c r="S96" i="21"/>
  <c r="R61" i="21"/>
  <c r="S65" i="21"/>
  <c r="R119" i="21"/>
  <c r="R139" i="21"/>
  <c r="S117" i="21"/>
  <c r="R116" i="21"/>
  <c r="R51" i="21"/>
  <c r="S120" i="21"/>
  <c r="S72" i="21"/>
  <c r="R80" i="21"/>
  <c r="R102" i="21"/>
  <c r="R18" i="21"/>
  <c r="S127" i="21"/>
  <c r="R192" i="21"/>
  <c r="S58" i="21"/>
  <c r="S99" i="21"/>
  <c r="R130" i="21"/>
  <c r="R204" i="21"/>
  <c r="S44" i="21"/>
  <c r="S189" i="21"/>
  <c r="S172" i="21"/>
  <c r="R167" i="21"/>
  <c r="S204" i="21"/>
  <c r="R66" i="21"/>
  <c r="S105" i="21"/>
  <c r="R188" i="21"/>
  <c r="R19" i="21"/>
  <c r="S146" i="21"/>
  <c r="S208" i="21"/>
  <c r="S113" i="21"/>
  <c r="R187" i="21"/>
  <c r="S60" i="21"/>
  <c r="S154" i="21"/>
  <c r="S162" i="21"/>
  <c r="S164" i="21"/>
  <c r="S155" i="21"/>
  <c r="S161" i="21"/>
  <c r="S43" i="21"/>
  <c r="S169" i="21"/>
  <c r="S130" i="21"/>
  <c r="S37" i="21"/>
  <c r="R110" i="21"/>
  <c r="S165" i="21"/>
  <c r="S132" i="21"/>
  <c r="R70" i="21"/>
  <c r="R158" i="21"/>
  <c r="R161" i="21"/>
  <c r="S119" i="21"/>
  <c r="S128" i="21"/>
  <c r="S79" i="21"/>
  <c r="S27" i="21"/>
  <c r="S12" i="21"/>
  <c r="S176" i="21"/>
  <c r="R135" i="21"/>
  <c r="R125" i="21"/>
  <c r="S17" i="21"/>
  <c r="S54" i="21"/>
  <c r="S52" i="21"/>
  <c r="R39" i="21"/>
  <c r="R155" i="21"/>
  <c r="S26" i="21"/>
  <c r="S78" i="21"/>
  <c r="L105" i="21"/>
  <c r="L151" i="21"/>
  <c r="L173" i="21"/>
  <c r="K16" i="19"/>
  <c r="L99" i="21"/>
  <c r="L211" i="21"/>
  <c r="K27" i="19"/>
  <c r="L163" i="21"/>
  <c r="R9" i="21"/>
  <c r="S31" i="21"/>
  <c r="S148" i="21"/>
  <c r="S212" i="21"/>
  <c r="R46" i="21"/>
  <c r="S177" i="21"/>
  <c r="R12" i="21"/>
  <c r="R185" i="21"/>
  <c r="S115" i="21"/>
  <c r="S151" i="21"/>
  <c r="R101" i="21"/>
  <c r="S158" i="21"/>
  <c r="R147" i="21"/>
  <c r="S62" i="21"/>
  <c r="S143" i="21"/>
  <c r="S76" i="21"/>
  <c r="S9" i="21"/>
  <c r="S206" i="21"/>
  <c r="R166" i="21"/>
  <c r="R143" i="21"/>
  <c r="R164" i="21"/>
  <c r="S64" i="21"/>
  <c r="R55" i="21"/>
  <c r="S98" i="21"/>
  <c r="S49" i="21"/>
  <c r="R22" i="21"/>
  <c r="R134" i="21"/>
  <c r="R103" i="21"/>
  <c r="S35" i="21"/>
  <c r="R21" i="21"/>
  <c r="R37" i="21"/>
  <c r="S210" i="21"/>
  <c r="S94" i="21"/>
  <c r="R208" i="21"/>
  <c r="R193" i="21"/>
  <c r="R205" i="21"/>
  <c r="S167" i="21"/>
  <c r="S20" i="21"/>
  <c r="R154" i="21"/>
  <c r="L87" i="21"/>
  <c r="L103" i="21"/>
  <c r="L149" i="21"/>
  <c r="L65" i="21"/>
  <c r="L121" i="21"/>
  <c r="S48" i="21"/>
  <c r="S93" i="21"/>
  <c r="S16" i="21"/>
  <c r="R90" i="21"/>
  <c r="R24" i="21"/>
  <c r="R97" i="21"/>
  <c r="S149" i="21"/>
  <c r="S55" i="21"/>
  <c r="R78" i="21"/>
  <c r="R118" i="21"/>
  <c r="L125" i="21"/>
  <c r="K179" i="21"/>
  <c r="J17" i="19"/>
  <c r="R75" i="21"/>
  <c r="R38" i="21"/>
  <c r="S140" i="21"/>
  <c r="S106" i="21"/>
  <c r="R141" i="21"/>
  <c r="R189" i="21"/>
  <c r="R27" i="21"/>
  <c r="S125" i="21"/>
  <c r="S75" i="21"/>
  <c r="R81" i="21"/>
  <c r="R128" i="21"/>
  <c r="R92" i="21"/>
  <c r="R206" i="21"/>
  <c r="L63" i="21"/>
  <c r="L113" i="21"/>
  <c r="L81" i="21"/>
  <c r="K12" i="19"/>
  <c r="L36" i="21"/>
  <c r="L49" i="21"/>
  <c r="L59" i="21"/>
  <c r="O263" i="1"/>
  <c r="K180" i="21"/>
  <c r="R40" i="21"/>
  <c r="S185" i="21"/>
  <c r="S70" i="21"/>
  <c r="S46" i="21"/>
  <c r="S19" i="21"/>
  <c r="S59" i="21"/>
  <c r="R98" i="21"/>
  <c r="R195" i="21"/>
  <c r="S10" i="21"/>
  <c r="R142" i="21"/>
  <c r="S95" i="21"/>
  <c r="R71" i="21"/>
  <c r="S15" i="21"/>
  <c r="S131" i="21"/>
  <c r="S45" i="21"/>
  <c r="S33" i="21"/>
  <c r="S201" i="21"/>
  <c r="S100" i="21"/>
  <c r="R96" i="21"/>
  <c r="R150" i="21"/>
  <c r="S18" i="21"/>
  <c r="S74" i="21"/>
  <c r="L159" i="21"/>
  <c r="L208" i="21"/>
  <c r="K24" i="19"/>
  <c r="L47" i="21"/>
  <c r="L97" i="21"/>
  <c r="L188" i="21"/>
  <c r="K18" i="19"/>
  <c r="R76" i="21"/>
  <c r="R168" i="21"/>
  <c r="R115" i="21"/>
  <c r="R173" i="21"/>
  <c r="S147" i="21"/>
  <c r="S107" i="21"/>
  <c r="R184" i="21"/>
  <c r="S53" i="21"/>
  <c r="R127" i="21"/>
  <c r="S71" i="21"/>
  <c r="S42" i="21"/>
  <c r="R114" i="21"/>
  <c r="S41" i="21"/>
  <c r="R56" i="21"/>
  <c r="S112" i="21"/>
  <c r="R175" i="21"/>
  <c r="R52" i="21"/>
  <c r="S129" i="21"/>
  <c r="R88" i="21"/>
  <c r="S47" i="21"/>
  <c r="S122" i="21"/>
  <c r="R64" i="21"/>
  <c r="S104" i="21"/>
  <c r="R99" i="21"/>
  <c r="R138" i="21"/>
  <c r="R159" i="21"/>
  <c r="R94" i="21"/>
  <c r="R20" i="21"/>
  <c r="S67" i="21"/>
  <c r="R105" i="21"/>
  <c r="R57" i="21"/>
  <c r="R124" i="21"/>
  <c r="R84" i="21"/>
  <c r="R203" i="21"/>
  <c r="R93" i="21"/>
  <c r="R162" i="21"/>
  <c r="L145" i="21"/>
  <c r="L139" i="21"/>
  <c r="L75" i="21"/>
  <c r="K197" i="21"/>
  <c r="J20" i="19"/>
  <c r="S121" i="21"/>
  <c r="R95" i="21"/>
  <c r="S90" i="21"/>
  <c r="R68" i="21"/>
  <c r="R49" i="21"/>
  <c r="R23" i="21"/>
  <c r="S114" i="21"/>
  <c r="R48" i="21"/>
  <c r="R200" i="21"/>
  <c r="S30" i="21"/>
  <c r="R89" i="21"/>
  <c r="S171" i="21"/>
  <c r="L9" i="21"/>
  <c r="K5" i="19"/>
  <c r="L212" i="21"/>
  <c r="L130" i="21"/>
  <c r="K15" i="19"/>
  <c r="L119" i="21"/>
  <c r="L133" i="21"/>
  <c r="L15" i="21"/>
  <c r="K9" i="19"/>
  <c r="L44" i="21"/>
  <c r="K13" i="19"/>
  <c r="R120" i="21"/>
  <c r="S163" i="21"/>
  <c r="R157" i="21"/>
  <c r="R190" i="21"/>
  <c r="R212" i="21"/>
  <c r="S194" i="21"/>
  <c r="R131" i="21"/>
  <c r="R209" i="21"/>
  <c r="S85" i="21"/>
  <c r="L147" i="21"/>
  <c r="L111" i="21"/>
  <c r="L127" i="21"/>
  <c r="L3" i="21"/>
  <c r="L135" i="21"/>
  <c r="L93" i="21"/>
  <c r="L161" i="21"/>
  <c r="L16" i="21"/>
  <c r="K10" i="19"/>
  <c r="L141" i="21"/>
  <c r="L71" i="21"/>
  <c r="L201" i="21"/>
  <c r="K22" i="19"/>
  <c r="L165" i="21"/>
  <c r="L129" i="21"/>
  <c r="O262" i="1"/>
  <c r="L85" i="21"/>
  <c r="L209" i="21"/>
  <c r="K25" i="19"/>
  <c r="L73" i="21"/>
  <c r="L4" i="21"/>
  <c r="K3" i="19"/>
  <c r="L51" i="21"/>
  <c r="O266" i="1"/>
  <c r="K183" i="21"/>
  <c r="K196" i="21"/>
  <c r="J19" i="19"/>
  <c r="R50" i="21"/>
  <c r="R148" i="21"/>
  <c r="R91" i="21"/>
  <c r="S150" i="21"/>
  <c r="S77" i="21"/>
  <c r="R15" i="21"/>
  <c r="S29" i="21"/>
  <c r="R129" i="21"/>
  <c r="S203" i="21"/>
  <c r="S110" i="21"/>
  <c r="R36" i="21"/>
  <c r="R30" i="21"/>
  <c r="R136" i="21"/>
  <c r="S124" i="21"/>
  <c r="S190" i="21"/>
  <c r="S32" i="21"/>
  <c r="S156" i="21"/>
  <c r="R172" i="21"/>
  <c r="S23" i="21"/>
  <c r="S38" i="21"/>
  <c r="R109" i="21"/>
  <c r="R100" i="21"/>
  <c r="S66" i="21"/>
  <c r="S82" i="21"/>
  <c r="R194" i="21"/>
  <c r="S142" i="21"/>
  <c r="R86" i="21"/>
  <c r="S63" i="21"/>
  <c r="S84" i="21"/>
  <c r="S51" i="21"/>
  <c r="R169" i="21"/>
  <c r="R165" i="21"/>
  <c r="S134" i="21"/>
  <c r="R47" i="21"/>
  <c r="S109" i="21"/>
  <c r="S175" i="21"/>
  <c r="R177" i="21"/>
  <c r="S83" i="21"/>
  <c r="R25" i="21"/>
  <c r="R82" i="21"/>
  <c r="R16" i="21"/>
  <c r="R121" i="21"/>
  <c r="S89" i="21"/>
  <c r="R79" i="21"/>
  <c r="S24" i="21"/>
  <c r="R10" i="21"/>
  <c r="R152" i="21"/>
  <c r="S40" i="21"/>
  <c r="S86" i="21"/>
  <c r="R31" i="21"/>
  <c r="S153" i="21"/>
  <c r="S191" i="21"/>
  <c r="R62" i="21"/>
  <c r="S91" i="21"/>
  <c r="R87" i="21"/>
  <c r="S141" i="21"/>
  <c r="R17" i="21"/>
  <c r="S39" i="21"/>
  <c r="R77" i="21"/>
  <c r="R171" i="21"/>
  <c r="R163" i="21"/>
  <c r="S138" i="21"/>
  <c r="R69" i="21"/>
  <c r="S209" i="21"/>
  <c r="S184" i="21"/>
  <c r="S81" i="21"/>
  <c r="R137" i="21"/>
  <c r="S68" i="21"/>
  <c r="S144" i="21"/>
  <c r="R201" i="21"/>
  <c r="S123" i="21"/>
  <c r="R160" i="21"/>
  <c r="S34" i="21"/>
  <c r="Q334" i="1"/>
  <c r="P265" i="1"/>
  <c r="Q264" i="1"/>
  <c r="P262" i="1"/>
  <c r="O66" i="1"/>
  <c r="Q66" i="1"/>
  <c r="Q261" i="1"/>
  <c r="P263" i="1"/>
  <c r="P266" i="1"/>
  <c r="Q265" i="1"/>
  <c r="Q266" i="1"/>
  <c r="Q303" i="1"/>
  <c r="P261" i="1"/>
  <c r="P302" i="1"/>
  <c r="Q262" i="1"/>
  <c r="P334" i="1"/>
  <c r="Q302" i="1"/>
  <c r="O334" i="1"/>
  <c r="O302" i="1"/>
  <c r="P66" i="1"/>
  <c r="P303" i="1"/>
  <c r="Q263" i="1"/>
  <c r="L182" i="21" l="1"/>
  <c r="R181" i="21"/>
  <c r="L178" i="21"/>
  <c r="L180" i="21"/>
  <c r="L181" i="21"/>
  <c r="L183" i="21"/>
  <c r="R199" i="21"/>
  <c r="K20" i="19"/>
  <c r="L197" i="21"/>
  <c r="R178" i="21"/>
  <c r="L198" i="21"/>
  <c r="K21" i="19"/>
  <c r="S180" i="21"/>
  <c r="S196" i="21"/>
  <c r="L196" i="21"/>
  <c r="K19" i="19"/>
  <c r="S197" i="21"/>
  <c r="R180" i="21"/>
  <c r="S179" i="21"/>
  <c r="S183" i="21"/>
  <c r="S178" i="21"/>
  <c r="L14" i="21"/>
  <c r="K8" i="19"/>
  <c r="R197" i="21"/>
  <c r="R198" i="21"/>
  <c r="S182" i="21"/>
  <c r="R179" i="21"/>
  <c r="R182" i="21"/>
  <c r="L179" i="21"/>
  <c r="K17" i="19"/>
  <c r="R196" i="21"/>
  <c r="S14" i="21"/>
  <c r="R14" i="21"/>
  <c r="R183" i="21"/>
  <c r="S181" i="21"/>
  <c r="S19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Aaron Levy</author>
    <author>tc={89CD75B8-6455-4FC1-B6A5-CC52C4BE0D05}</author>
    <author>tc={BBE45BE7-0084-4C92-B1F2-3F2EDDB3C32A}</author>
    <author>tc={DD8ED62B-1B7C-4835-A87D-8FA5CE377D84}</author>
    <author>tc={B094143B-8390-4B15-A34D-97297353F2EF}</author>
    <author>tc={7AC1436A-A509-4548-98FF-9F07A0B63523}</author>
    <author>tc={3C7E11C5-9B42-40F7-B9B7-B0154D705C17}</author>
    <author>tc={13F2A8A6-293E-4355-88D8-F29887735FE8}</author>
    <author>tc={63419984-65ED-4E78-A2BB-D7E7C42AA454}</author>
    <author>tc={3EABE141-993C-490C-91E3-DA5C5E637721}</author>
    <author>tc={54B64F81-FBB4-428B-BEAA-9683930C6FF1}</author>
    <author>tc={240E216C-5BE0-4C35-9F05-5FE72637402F}</author>
    <author>tc={A0687944-A87F-4475-A733-7D4FC4B1F305}</author>
    <author>tc={6A7D384B-DAD5-478F-8D82-FFC27075420E}</author>
    <author>tc={57F9FE2D-BB9F-4946-8E5F-2A89E646268A}</author>
    <author>tc={97AF88AB-743B-4239-B54C-CC7F035D5DC3}</author>
    <author>tc={946DB633-03FA-48E5-A854-749C5089E51E}</author>
    <author>tc={7063EF6B-26E8-44F0-8F68-B49E4D0085DB}</author>
    <author>tc={9947DD53-BC94-4AAF-AC2D-AD1505A27201}</author>
    <author>tc={02183AE4-9BCE-4393-9AC6-7A66250727FC}</author>
    <author>tc={7B081FF7-41CD-48D5-949F-70ADF7BB8424}</author>
    <author>tc={C6E5746C-BA8B-4A86-8410-1011C845BF46}</author>
    <author>tc={315C1E64-6DB5-46F6-B7D1-F25B079EE34C}</author>
    <author>tc={A234CA16-8725-4FA6-A9C4-1B8FC1558A89}</author>
    <author>tc={A26005C9-D942-4DD3-8931-4C7BC040DE09}</author>
  </authors>
  <commentList>
    <comment ref="D69" authorId="0" shapeId="0" xr:uid="{00000000-0006-0000-0200-000001000000}">
      <text>
        <r>
          <rPr>
            <sz val="9"/>
            <color indexed="81"/>
            <rFont val="Tahoma"/>
            <family val="2"/>
          </rPr>
          <t xml:space="preserve">For details see: Davis, Ryan. August 2009. Techno-economic analysis of current technology for Fischer-Tropsch fuels production. National Renewable Energy Laboratory (NREL), EPA-HQ-OAR-2005-0161-3035
</t>
        </r>
      </text>
    </comment>
    <comment ref="D70" authorId="0" shapeId="0" xr:uid="{00000000-0006-0000-0200-000002000000}">
      <text>
        <r>
          <rPr>
            <sz val="9"/>
            <color indexed="81"/>
            <rFont val="Tahoma"/>
            <family val="2"/>
          </rPr>
          <t>For details see: Tao, Ling and Aden, Andy. November 2008. Techno-economic Modeling to Support the EPA Notice of Proposed Rulemaking (NOPR). National Renewable Energy Laboratory (NREL), EPA-HQ-OAR-2005-0161-0844</t>
        </r>
      </text>
    </comment>
    <comment ref="D71" authorId="0" shapeId="0" xr:uid="{00000000-0006-0000-0200-000003000000}">
      <text>
        <r>
          <rPr>
            <sz val="9"/>
            <color indexed="81"/>
            <rFont val="Tahoma"/>
            <family val="2"/>
          </rPr>
          <t>For details see: Aden, Andy. September 2009. Mixed Alcohols from Woody Biomass – 2010, 2015, 2022. National Renewable Energy Laboratory (NREL), EPA-HQ-OAR-2005-0161-3034</t>
        </r>
      </text>
    </comment>
    <comment ref="D353" authorId="0" shapeId="0" xr:uid="{00000000-0006-0000-0200-000004000000}">
      <text>
        <r>
          <rPr>
            <sz val="9"/>
            <color indexed="81"/>
            <rFont val="Tahoma"/>
            <family val="2"/>
          </rPr>
          <t xml:space="preserve">For details see: Davis, Ryan. August 2009. Techno-economic analysis of current technology for Fischer-Tropsch fuels. National Renewable Energy Laboratory (NREL), EPA-HQ-OAR-2005-0161-3035
</t>
        </r>
      </text>
    </comment>
    <comment ref="D355" authorId="0" shapeId="0" xr:uid="{00000000-0006-0000-0200-000005000000}">
      <text>
        <r>
          <rPr>
            <sz val="9"/>
            <color indexed="81"/>
            <rFont val="Tahoma"/>
            <family val="2"/>
          </rPr>
          <t>For details see: Tao, Ling and Aden, Andy. November 2008. Techno-economic Modeling to Support the EPA Notice of Proposed Rulemaking (NOPR). National Renewable Energy Laboratory (NREL), EPA-HQ-OAR-2005-0161-0844</t>
        </r>
      </text>
    </comment>
    <comment ref="D356" authorId="0" shapeId="0" xr:uid="{00000000-0006-0000-0200-000006000000}">
      <text>
        <r>
          <rPr>
            <sz val="9"/>
            <color indexed="81"/>
            <rFont val="Tahoma"/>
            <family val="2"/>
          </rPr>
          <t>For details see: Aden, Andy. September 2009. Mixed Alcohols from Woody Biomass – 2010, 2015, 2022. National Renewable Energy Laboratory (NREL), EPA-HQ-OAR-2005-0161-3034</t>
        </r>
      </text>
    </comment>
    <comment ref="AH433" authorId="1" shapeId="0" xr:uid="{89CD75B8-6455-4FC1-B6A5-CC52C4BE0D05}">
      <text>
        <t>[Threaded comment]
Your version of Excel allows you to read this threaded comment; however, any edits to it will get removed if the file is opened in a newer version of Excel. Learn more: https://go.microsoft.com/fwlink/?linkid=870924
Comment:
    USA agriculture, including livestock and rice CH4 emissions</t>
      </text>
    </comment>
    <comment ref="AL433" authorId="2" shapeId="0" xr:uid="{BBE45BE7-0084-4C92-B1F2-3F2EDDB3C32A}">
      <text>
        <t>[Threaded comment]
Your version of Excel allows you to read this threaded comment; however, any edits to it will get removed if the file is opened in a newer version of Excel. Learn more: https://go.microsoft.com/fwlink/?linkid=870924
Comment:
    Non-USA agriculture, including livestock and rice CH4 emissions</t>
      </text>
    </comment>
    <comment ref="AO433" authorId="3" shapeId="0" xr:uid="{DD8ED62B-1B7C-4835-A87D-8FA5CE377D84}">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P433" authorId="4" shapeId="0" xr:uid="{B094143B-8390-4B15-A34D-97297353F2EF}">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Q433" authorId="5" shapeId="0" xr:uid="{7AC1436A-A509-4548-98FF-9F07A0B63523}">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S433" authorId="6" shapeId="0" xr:uid="{3C7E11C5-9B42-40F7-B9B7-B0154D705C17}">
      <text>
        <t>[Threaded comment]
Your version of Excel allows you to read this threaded comment; however, any edits to it will get removed if the file is opened in a newer version of Excel. Learn more: https://go.microsoft.com/fwlink/?linkid=870924
Comment:
    Feedstock transport and crushing</t>
      </text>
    </comment>
    <comment ref="AW433" authorId="7" shapeId="0" xr:uid="{13F2A8A6-293E-4355-88D8-F29887735FE8}">
      <text>
        <t>[Threaded comment]
Your version of Excel allows you to read this threaded comment; however, any edits to it will get removed if the file is opened in a newer version of Excel. Learn more: https://go.microsoft.com/fwlink/?linkid=870924
Comment:
    Fuel distribution and use</t>
      </text>
    </comment>
    <comment ref="AH435" authorId="8" shapeId="0" xr:uid="{63419984-65ED-4E78-A2BB-D7E7C42AA454}">
      <text>
        <t>[Threaded comment]
Your version of Excel allows you to read this threaded comment; however, any edits to it will get removed if the file is opened in a newer version of Excel. Learn more: https://go.microsoft.com/fwlink/?linkid=870924
Comment:
    USA agriculture, including livestock and rice CH4 emissions</t>
      </text>
    </comment>
    <comment ref="AL435" authorId="9" shapeId="0" xr:uid="{3EABE141-993C-490C-91E3-DA5C5E637721}">
      <text>
        <t>[Threaded comment]
Your version of Excel allows you to read this threaded comment; however, any edits to it will get removed if the file is opened in a newer version of Excel. Learn more: https://go.microsoft.com/fwlink/?linkid=870924
Comment:
    Non-USA agriculture, including livestock and rice CH4 emissions</t>
      </text>
    </comment>
    <comment ref="AO435" authorId="10" shapeId="0" xr:uid="{54B64F81-FBB4-428B-BEAA-9683930C6FF1}">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P435" authorId="11" shapeId="0" xr:uid="{240E216C-5BE0-4C35-9F05-5FE72637402F}">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Q435" authorId="12" shapeId="0" xr:uid="{A0687944-A87F-4475-A733-7D4FC4B1F305}">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S435" authorId="13" shapeId="0" xr:uid="{6A7D384B-DAD5-478F-8D82-FFC27075420E}">
      <text>
        <t>[Threaded comment]
Your version of Excel allows you to read this threaded comment; however, any edits to it will get removed if the file is opened in a newer version of Excel. Learn more: https://go.microsoft.com/fwlink/?linkid=870924
Comment:
    Feedstock transport and crushing</t>
      </text>
    </comment>
    <comment ref="AW435" authorId="14" shapeId="0" xr:uid="{57F9FE2D-BB9F-4946-8E5F-2A89E646268A}">
      <text>
        <t>[Threaded comment]
Your version of Excel allows you to read this threaded comment; however, any edits to it will get removed if the file is opened in a newer version of Excel. Learn more: https://go.microsoft.com/fwlink/?linkid=870924
Comment:
    Fuel distribution and use</t>
      </text>
    </comment>
    <comment ref="AH437" authorId="15" shapeId="0" xr:uid="{97AF88AB-743B-4239-B54C-CC7F035D5DC3}">
      <text>
        <t>[Threaded comment]
Your version of Excel allows you to read this threaded comment; however, any edits to it will get removed if the file is opened in a newer version of Excel. Learn more: https://go.microsoft.com/fwlink/?linkid=870924
Comment:
    USA agriculture, including livestock and rice CH4 emissions</t>
      </text>
    </comment>
    <comment ref="AL437" authorId="16" shapeId="0" xr:uid="{946DB633-03FA-48E5-A854-749C5089E51E}">
      <text>
        <t>[Threaded comment]
Your version of Excel allows you to read this threaded comment; however, any edits to it will get removed if the file is opened in a newer version of Excel. Learn more: https://go.microsoft.com/fwlink/?linkid=870924
Comment:
    Non-USA agriculture, including livestock and rice CH4 emissions</t>
      </text>
    </comment>
    <comment ref="AO437" authorId="17" shapeId="0" xr:uid="{7063EF6B-26E8-44F0-8F68-B49E4D0085DB}">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S437" authorId="18" shapeId="0" xr:uid="{9947DD53-BC94-4AAF-AC2D-AD1505A27201}">
      <text>
        <t>[Threaded comment]
Your version of Excel allows you to read this threaded comment; however, any edits to it will get removed if the file is opened in a newer version of Excel. Learn more: https://go.microsoft.com/fwlink/?linkid=870924
Comment:
    Feedstock transport and crushing</t>
      </text>
    </comment>
    <comment ref="AW437" authorId="19" shapeId="0" xr:uid="{02183AE4-9BCE-4393-9AC6-7A66250727FC}">
      <text>
        <t>[Threaded comment]
Your version of Excel allows you to read this threaded comment; however, any edits to it will get removed if the file is opened in a newer version of Excel. Learn more: https://go.microsoft.com/fwlink/?linkid=870924
Comment:
    Fuel distribution and use</t>
      </text>
    </comment>
    <comment ref="AH438" authorId="20" shapeId="0" xr:uid="{7B081FF7-41CD-48D5-949F-70ADF7BB8424}">
      <text>
        <t>[Threaded comment]
Your version of Excel allows you to read this threaded comment; however, any edits to it will get removed if the file is opened in a newer version of Excel. Learn more: https://go.microsoft.com/fwlink/?linkid=870924
Comment:
    USA agriculture, including livestock and rice CH4 emissions</t>
      </text>
    </comment>
    <comment ref="AL438" authorId="21" shapeId="0" xr:uid="{C6E5746C-BA8B-4A86-8410-1011C845BF46}">
      <text>
        <t>[Threaded comment]
Your version of Excel allows you to read this threaded comment; however, any edits to it will get removed if the file is opened in a newer version of Excel. Learn more: https://go.microsoft.com/fwlink/?linkid=870924
Comment:
    Non-USA agriculture, including livestock and rice CH4 emissions</t>
      </text>
    </comment>
    <comment ref="AO438" authorId="22" shapeId="0" xr:uid="{315C1E64-6DB5-46F6-B7D1-F25B079EE34C}">
      <text>
        <t>[Threaded comment]
Your version of Excel allows you to read this threaded comment; however, any edits to it will get removed if the file is opened in a newer version of Excel. Learn more: https://go.microsoft.com/fwlink/?linkid=870924
Comment:
    Global land use change</t>
      </text>
    </comment>
    <comment ref="AS438" authorId="23" shapeId="0" xr:uid="{A234CA16-8725-4FA6-A9C4-1B8FC1558A89}">
      <text>
        <t>[Threaded comment]
Your version of Excel allows you to read this threaded comment; however, any edits to it will get removed if the file is opened in a newer version of Excel. Learn more: https://go.microsoft.com/fwlink/?linkid=870924
Comment:
    Feedstock transport and crushing</t>
      </text>
    </comment>
    <comment ref="AW438" authorId="24" shapeId="0" xr:uid="{A26005C9-D942-4DD3-8931-4C7BC040DE09}">
      <text>
        <t>[Threaded comment]
Your version of Excel allows you to read this threaded comment; however, any edits to it will get removed if the file is opened in a newer version of Excel. Learn more: https://go.microsoft.com/fwlink/?linkid=870924
Comment:
    Fuel distribution and use</t>
      </text>
    </comment>
  </commentList>
</comments>
</file>

<file path=xl/sharedStrings.xml><?xml version="1.0" encoding="utf-8"?>
<sst xmlns="http://schemas.openxmlformats.org/spreadsheetml/2006/main" count="4928" uniqueCount="495">
  <si>
    <t>Fuel</t>
  </si>
  <si>
    <t>Feedstock</t>
  </si>
  <si>
    <t>Scenario</t>
  </si>
  <si>
    <t>D-Code</t>
  </si>
  <si>
    <t>Row in Table 1 to 40 CFR 80.1426</t>
  </si>
  <si>
    <t>Production Process Requirements</t>
  </si>
  <si>
    <t>Rule Date</t>
  </si>
  <si>
    <t>FR Cite</t>
  </si>
  <si>
    <t>Feedstock Transport</t>
  </si>
  <si>
    <t>Feedstock Processing</t>
  </si>
  <si>
    <t>Fuel Production</t>
  </si>
  <si>
    <t>Fuel Distribution</t>
  </si>
  <si>
    <t>Fuel Use</t>
  </si>
  <si>
    <t>U.S. Livestock</t>
  </si>
  <si>
    <t>U.S. Rice CH4</t>
  </si>
  <si>
    <t>U.S. Land Use Change</t>
  </si>
  <si>
    <t>U.S. Crop Production</t>
  </si>
  <si>
    <t>Co-Product Transport</t>
  </si>
  <si>
    <t>Pathway Description</t>
  </si>
  <si>
    <t>Upstream (Mean)</t>
  </si>
  <si>
    <t>Upstream (Low)</t>
  </si>
  <si>
    <t>Upstream (High)</t>
  </si>
  <si>
    <t>Downstream</t>
  </si>
  <si>
    <t>Rule Name</t>
  </si>
  <si>
    <t>Baseline</t>
  </si>
  <si>
    <t>% Reduction (Mean)</t>
  </si>
  <si>
    <t>% Reduction (Low GHG)</t>
  </si>
  <si>
    <t>% Reduction (High GHG)</t>
  </si>
  <si>
    <t>Net Emissions (Mean)</t>
  </si>
  <si>
    <t>Net Emissions (High)</t>
  </si>
  <si>
    <t>Percent GHG Reduction Compared to Baseline</t>
  </si>
  <si>
    <t>Net Emissions (kg CO2e/mmBtu)</t>
  </si>
  <si>
    <t>Summary GHG Emissions (kg CO2e/mmBtu)</t>
  </si>
  <si>
    <t>Disaggregated GHG Emissions (kg CO2e/mmBtu)</t>
  </si>
  <si>
    <t>Detailed GHG Emissions (kg CO2e/mmBtu)</t>
  </si>
  <si>
    <t>Cellulose from corn stover</t>
  </si>
  <si>
    <t>Ethanol</t>
  </si>
  <si>
    <t>March 2010 RFS rule</t>
  </si>
  <si>
    <t>75 FR 14670</t>
  </si>
  <si>
    <t>Gasoline</t>
  </si>
  <si>
    <t>Diesel</t>
  </si>
  <si>
    <t>Biochemical enzymatic process</t>
  </si>
  <si>
    <t>Thermochemical gasification process</t>
  </si>
  <si>
    <t>Fischer-Tropsch process</t>
  </si>
  <si>
    <t>Agricultural Impacts</t>
  </si>
  <si>
    <t>Land Use Change (Mean)</t>
  </si>
  <si>
    <t>Land Use Change (Low)</t>
  </si>
  <si>
    <t>Land Use Change (High)</t>
  </si>
  <si>
    <t>Feedstock &amp; Co-Product Transport</t>
  </si>
  <si>
    <t>Type of Pathway</t>
  </si>
  <si>
    <t>LCA results</t>
  </si>
  <si>
    <t>Corn starch</t>
  </si>
  <si>
    <t>Generally applicable</t>
  </si>
  <si>
    <t>C</t>
  </si>
  <si>
    <t>B</t>
  </si>
  <si>
    <t>A</t>
  </si>
  <si>
    <t>Dry Mill NG w/ Fractionation (dry DDGS)</t>
  </si>
  <si>
    <t>Dry Mill NG w/ Fractionation (65% dry DGS)</t>
  </si>
  <si>
    <t>Dry Mill NG w/ Fractionation and Membrane Seperation (dry DDGS)</t>
  </si>
  <si>
    <t>Dry Mill NG w/ Fractionation, Membrane Seperation, and Raw Starch Hydrolysis (dry DDGS)</t>
  </si>
  <si>
    <t>Dry Mill NG w/ Fractionation (wet DGS)</t>
  </si>
  <si>
    <t>Dry Mill NG (wet DGS)</t>
  </si>
  <si>
    <t>Dry Mill NG (dry DDGS)</t>
  </si>
  <si>
    <t>Dry Mill NG w/ Fractionation and Membrane Seperation (wet DGS)</t>
  </si>
  <si>
    <t>Dry Mill NG w/ Fractionation, Membrane Seperation and Raw Starch Hydrolysis (wet DGS)</t>
  </si>
  <si>
    <t>Dry Mill NG w/ CHP (dry DDGS)</t>
  </si>
  <si>
    <t>Dry Mill NG w/ CHP (50% dry DDGS)</t>
  </si>
  <si>
    <t>Dry Mill NG w/ CHP and Fractionation (dry DDGS)</t>
  </si>
  <si>
    <t>Dry Mill NG w/ CHP and Fractionation (65% dry DDGS)</t>
  </si>
  <si>
    <t>Dry Mill NG w/ CHP, Fractionation and Membrane Seperation (dry DDGS)</t>
  </si>
  <si>
    <t>Dry Mill NG w/ CHP, Fractionation, Membrane Seperation and Raw Starch Hydrolysis (dry DDGS)</t>
  </si>
  <si>
    <t>Dry Mill NG w/ CHP (wet DGS)</t>
  </si>
  <si>
    <t>Dry Mill NG w/ CHP and Fractionation (wet DGS)</t>
  </si>
  <si>
    <t>Dry Mill NG w/ CHP, Fractionation and Membrane Seperation (wet DGS)</t>
  </si>
  <si>
    <t>Dry Mill NG w/ CHP, Fractionation, Membrane Seperation and Raw Starch Hydrolysis (wet DGS)</t>
  </si>
  <si>
    <t>Dry Mill NG (2022 Average)</t>
  </si>
  <si>
    <t>Dry Mill Coal (dry DDGS)</t>
  </si>
  <si>
    <t>Dry Mill Coal (50% dry DDGS)</t>
  </si>
  <si>
    <t>Dry Mill Coal w/ Fractionation (dry DDGS)</t>
  </si>
  <si>
    <t>Dry Mill Coal w/ Fractionation (65% dry DDGS)</t>
  </si>
  <si>
    <t>Dry Mill Coal w/ Fractionation and Membrane Seperation (dry DDGS)</t>
  </si>
  <si>
    <t>Dry Mill Coal w/ Fractionation, Membrane Seperation and Raw Starch Hydrolysis (dry DDGS)</t>
  </si>
  <si>
    <t>Dry Mill Coal (wet DGS)</t>
  </si>
  <si>
    <t>Dry Mill Coal w/ Fractionation (wet DGS)</t>
  </si>
  <si>
    <t>Dry Mill Coal w/ Fractionation and Membrane Seperation (wet DGS)</t>
  </si>
  <si>
    <t>Dry Mill Coal w/ Fractionation, Membrane Seperation and Raw Starch Hydrolysis (wet DGS)</t>
  </si>
  <si>
    <t>Dry Mill Coal w/ CHP (dry DDGS)</t>
  </si>
  <si>
    <t>Dry Mill Coal w/ CHP (50% dry DDGS)</t>
  </si>
  <si>
    <t>Dry Mill Coal w/ CHP and Fractionation (dry DDGS)</t>
  </si>
  <si>
    <t>Dry Mill Coal w/ CHP and Fractionation (65% dry DDGS)</t>
  </si>
  <si>
    <t>Dry Mill Coal w/ CHP, Fractionation and Membrane Seperation (dry DDGS)</t>
  </si>
  <si>
    <t>Dry Mill Coal w/ CHP, Fractionation, Membrane Seperation and Raw Starch Hydrolysis (dry DDGS)</t>
  </si>
  <si>
    <t>Dry Mill Coal w/ CHP (wet DGS)</t>
  </si>
  <si>
    <t>Dry Mill Coal w/ CHP and Fractionation (wet DGS)</t>
  </si>
  <si>
    <t>Dry Mill Coal w/ CHP, Fractionation and Membrane Seperation (wet DGS)</t>
  </si>
  <si>
    <t>Dry Mill Coal w/ CHP, Fractionation, Membrane Seperation and Raw Starch Hydrolysis (wet DGS)</t>
  </si>
  <si>
    <t>Dry Mill Coal (2022 Average)</t>
  </si>
  <si>
    <t>Dry Mill Biomass (dry DDGS)</t>
  </si>
  <si>
    <t>Dry Mill Biomass (50% dry DDGS)</t>
  </si>
  <si>
    <t>Dry Mill Biomass w/ Fractionation (dry DDGS)</t>
  </si>
  <si>
    <t>Dry Mill Biomass w/ Fractionation (65% dry DDGS)</t>
  </si>
  <si>
    <t>Dry Mill Biomass w/ Fractionation and Membrane Seperation (dry DDGS)</t>
  </si>
  <si>
    <t>Dry Mill Biomass w/ Fractionation, Membrane Seperation and Raw Starch Hydrolysis (dry DDGS)</t>
  </si>
  <si>
    <t>Dry Mill Biomass (wet DGS)</t>
  </si>
  <si>
    <t>Dry Mill Biomass w/ Fractionation (wet DGS)</t>
  </si>
  <si>
    <t>Dry Mill Biomass w/ Fractionation and Membrane Seperation (wet DGS)</t>
  </si>
  <si>
    <t>Dry Mill Biomass w/ Fractionation, Membrane Seperation and Raw Starch Hydrolysis (wet DGS)</t>
  </si>
  <si>
    <t>Dry Mill Biomass w/ CHP (dry DDGS)</t>
  </si>
  <si>
    <t>Dry Mill Biomass w/ CHP (50% dry DDGS)</t>
  </si>
  <si>
    <t>Dry Mill Biomass w/ CHP and Fractionation (dry DDGS)</t>
  </si>
  <si>
    <t>Dry Mill Biomass w/ CHP and Fractionation (65% dry DDGS)</t>
  </si>
  <si>
    <t>Dry Mill Biomass w/ CHP, Fractionation and Membrane Seperation (dry DDGS)</t>
  </si>
  <si>
    <t>Dry Mill Biomass w/ CHP, Fractionation, Membrane Seperation and Raw Starch Hydrolysis (dry DDGS)</t>
  </si>
  <si>
    <t>Dry Mill Biomass w/ CHP (wet DGS)</t>
  </si>
  <si>
    <t>Dry Mill Biomass w/ CHP and Fractionation (wet DGS)</t>
  </si>
  <si>
    <t>Dry Mill Biomass w/ CHP, Fractionation and Membrane Seperation (wet DGS)</t>
  </si>
  <si>
    <t>Dry Mill Biomass w/ CHP, Fractionation, Membrane Seperation and Raw Starch Hydrolysis (wet DGS)</t>
  </si>
  <si>
    <t>Dry Mill Biomass (2022 Average)</t>
  </si>
  <si>
    <t>Wet Mill NG</t>
  </si>
  <si>
    <t>Wet Mill Coal</t>
  </si>
  <si>
    <t>Wet Mill Biomass</t>
  </si>
  <si>
    <t>D</t>
  </si>
  <si>
    <t>Dry Mill NG, (50% dry DDGS)</t>
  </si>
  <si>
    <t>High yield (bu/acre)</t>
  </si>
  <si>
    <t>Dry Mill NG Base Plant (dry DDGS)</t>
  </si>
  <si>
    <t>Butanol</t>
  </si>
  <si>
    <t>Dry Mill NG w/ Fractionation, Membrane Seperation and Raw Starch Hydrolysis (dry DDGS)</t>
  </si>
  <si>
    <t>O</t>
  </si>
  <si>
    <t>Determination Basis</t>
  </si>
  <si>
    <t>LCA</t>
  </si>
  <si>
    <t>Soybean oil</t>
  </si>
  <si>
    <t>Biodiesel</t>
  </si>
  <si>
    <t>Transesterification</t>
  </si>
  <si>
    <t>Renewable diesel</t>
  </si>
  <si>
    <t>Jet fuel</t>
  </si>
  <si>
    <t>Heating oil</t>
  </si>
  <si>
    <t>LCA Results (Y/N)</t>
  </si>
  <si>
    <t>Y</t>
  </si>
  <si>
    <t>N</t>
  </si>
  <si>
    <t>Hydrotreating</t>
  </si>
  <si>
    <t>Yellow grease</t>
  </si>
  <si>
    <t>NA</t>
  </si>
  <si>
    <t>Sugarcane</t>
  </si>
  <si>
    <t>Fermentation</t>
  </si>
  <si>
    <t>J</t>
  </si>
  <si>
    <t>Trash collection, no CBI, avg. elec.</t>
  </si>
  <si>
    <t>Trash collection, no CBI, marginal elec.</t>
  </si>
  <si>
    <t>Trash collection, CBI, avg. elec.</t>
  </si>
  <si>
    <t>Trash collection, CBI, marginal elec.</t>
  </si>
  <si>
    <t>No trash collection, no CBI, avg. elec.</t>
  </si>
  <si>
    <t>No trash collection, no CBI, marginal elec.</t>
  </si>
  <si>
    <t>No trash collection, CBI, avg. elec.</t>
  </si>
  <si>
    <t>No trash collection, CBI, marginal elec.</t>
  </si>
  <si>
    <t>Switchgrass</t>
  </si>
  <si>
    <t>Algal oil</t>
  </si>
  <si>
    <t>Open pond, aggressive case</t>
  </si>
  <si>
    <t>Open pond, base case</t>
  </si>
  <si>
    <t>Open pond, maximum case</t>
  </si>
  <si>
    <t>Photobioreactor, base case</t>
  </si>
  <si>
    <t>Photobioreactor, aggressive case</t>
  </si>
  <si>
    <t>Photobioreactor, maximum case</t>
  </si>
  <si>
    <t>Biogenic components of separated MSW</t>
  </si>
  <si>
    <t>Cellulosic components of annual cover crops</t>
  </si>
  <si>
    <t>Pre-commercial thinnings</t>
  </si>
  <si>
    <t xml:space="preserve">Separated yard waste </t>
  </si>
  <si>
    <t>Slash</t>
  </si>
  <si>
    <t>Cellulosic Diesel</t>
  </si>
  <si>
    <t>Jet Fuel</t>
  </si>
  <si>
    <t>Heating Oil</t>
  </si>
  <si>
    <t>Any process that converts cellulosic biomass to fuel</t>
  </si>
  <si>
    <t>L</t>
  </si>
  <si>
    <t>K</t>
  </si>
  <si>
    <t>Naphtha</t>
  </si>
  <si>
    <t>Miscanthus</t>
  </si>
  <si>
    <t xml:space="preserve">Gasification and upgrading processes that converts cellulosic biomass to fuel. </t>
  </si>
  <si>
    <t xml:space="preserve">Biogenic waste oils/fats/greases </t>
  </si>
  <si>
    <t>Any</t>
  </si>
  <si>
    <t>F</t>
  </si>
  <si>
    <t>H</t>
  </si>
  <si>
    <t>March 2013 RFS pathways I  rule</t>
  </si>
  <si>
    <t>78 FR 14190</t>
  </si>
  <si>
    <t>Oil from annual covercrops</t>
  </si>
  <si>
    <t>Arundo donax</t>
  </si>
  <si>
    <t>July 2013 RFS pathways I supplemental rule</t>
  </si>
  <si>
    <t>Barley</t>
  </si>
  <si>
    <t>July 2013 Barley NODA</t>
  </si>
  <si>
    <t>78 FR 44075</t>
  </si>
  <si>
    <t>Q</t>
  </si>
  <si>
    <t>July 2014 Pathways II final rule</t>
  </si>
  <si>
    <t>79 FR 42128</t>
  </si>
  <si>
    <t>Biogas from landfills</t>
  </si>
  <si>
    <t>Biogas from agricultural digesters</t>
  </si>
  <si>
    <t>Biogas from municipal wastewater treatment facility digesters</t>
  </si>
  <si>
    <t>Cellulosic diesel</t>
  </si>
  <si>
    <t>Renewable compressed natural gas</t>
  </si>
  <si>
    <t>Renewable liquefied natural gas</t>
  </si>
  <si>
    <t>Renewable electricity</t>
  </si>
  <si>
    <t>Biogas from separated MSW digesters</t>
  </si>
  <si>
    <t>Biogas from the cellulosic components of biomass processed in other waste digesters</t>
  </si>
  <si>
    <t>Biogas from waste digesters</t>
  </si>
  <si>
    <t>T</t>
  </si>
  <si>
    <t>Renewable gasoline</t>
  </si>
  <si>
    <t>Renewable gasoline blendstock</t>
  </si>
  <si>
    <t>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t>
  </si>
  <si>
    <t>M</t>
  </si>
  <si>
    <t>LPG</t>
  </si>
  <si>
    <t xml:space="preserve">Hydrotreating </t>
  </si>
  <si>
    <t>I</t>
  </si>
  <si>
    <t>Canola oil</t>
  </si>
  <si>
    <t>Trans-Esterification using natural gas or biomass for process energy</t>
  </si>
  <si>
    <t>G</t>
  </si>
  <si>
    <t>September 2010 canola rule</t>
  </si>
  <si>
    <t>Crop residue</t>
  </si>
  <si>
    <t>Energy cane</t>
  </si>
  <si>
    <t>Grain sorghum</t>
  </si>
  <si>
    <t>Dry mill process using biogas from landfills, waste treatment plants, and/or waste digesters, and/or natural gas, for process energy</t>
  </si>
  <si>
    <t>Dry mill process, using only biogas from landfills, waste treatment plants, and/or waste digesters for process energy and for on-site production of all electricity used at the site other than up to 0.15 kWh of electricity from the grid per gallon of ethanol produced, calculated on a per batch basis</t>
  </si>
  <si>
    <t>R</t>
  </si>
  <si>
    <t>S</t>
  </si>
  <si>
    <t>December 2012 grain sorghum rule</t>
  </si>
  <si>
    <t>77 FR 74592</t>
  </si>
  <si>
    <t>Palm oil</t>
  </si>
  <si>
    <t>January 2012 palm oil NODA</t>
  </si>
  <si>
    <t>77 FR 4300</t>
  </si>
  <si>
    <t>Pennisetum purpureum</t>
  </si>
  <si>
    <t>78 FR 41703</t>
  </si>
  <si>
    <t>Rapeseed oil</t>
  </si>
  <si>
    <t>Starches from annual covercrops</t>
  </si>
  <si>
    <t>Starches from crop residue</t>
  </si>
  <si>
    <t>E</t>
  </si>
  <si>
    <t>Non-cellulosic components of annual cover crops</t>
  </si>
  <si>
    <t>P</t>
  </si>
  <si>
    <t>Non-cellulosic components of separated food waste</t>
  </si>
  <si>
    <t>Tree residue</t>
  </si>
  <si>
    <t>LCA for algal oil pathways</t>
  </si>
  <si>
    <t>Comparison w/ switchgrass pathways</t>
  </si>
  <si>
    <t>Comparison w/ biogas from landfills pathways</t>
  </si>
  <si>
    <t>Comparison w/ corn stover pathways</t>
  </si>
  <si>
    <t>LCA for yellow grease biodiesel</t>
  </si>
  <si>
    <t>Comparison w/ soybean oil pathways</t>
  </si>
  <si>
    <t>LCA for canola oil biodiesel</t>
  </si>
  <si>
    <t>Cellulosic components of separated food waste</t>
  </si>
  <si>
    <t>LCA for grain sorghum ethanol</t>
  </si>
  <si>
    <t>Comparison w/ biogenic waste oils/fats/greases pathways</t>
  </si>
  <si>
    <t>Comparison w/ canola oil pathways</t>
  </si>
  <si>
    <t>LCA for soybean oil biodiesel</t>
  </si>
  <si>
    <t>LCA for switchgrass pathways</t>
  </si>
  <si>
    <t>Dry Mill, 92% Wet DGS, Biogas</t>
  </si>
  <si>
    <t>Dry Mill, 92% Wet DGS, Biogas, CHP</t>
  </si>
  <si>
    <t>Dry Mill, Wet DGS, Biogas, CHP</t>
  </si>
  <si>
    <t>Dry Mill, Dry DGS, Biogas, CHP</t>
  </si>
  <si>
    <t>Dry Mill, Wet DGS, Biogas</t>
  </si>
  <si>
    <t>Dry Mill, Dry DGS, Biogas</t>
  </si>
  <si>
    <t>Dry Mill, 92% Wet DGS, Coal</t>
  </si>
  <si>
    <t>Dry Mill, 92% Wet DGS, NG</t>
  </si>
  <si>
    <t>Dry Mill, Wet DGS, NG, CHP</t>
  </si>
  <si>
    <t>Dry Mill, Dry DGS, NG, CHP</t>
  </si>
  <si>
    <t>Dry Mill, Wet DGS, NG</t>
  </si>
  <si>
    <t>Dry Mill, Dry DGS, NG</t>
  </si>
  <si>
    <t>Dry Mill, Dry DGS, Coal</t>
  </si>
  <si>
    <t>Dry Mill, Dry DGS, Coal, CHP</t>
  </si>
  <si>
    <t>Dry Mill, Wet DGS, Coal</t>
  </si>
  <si>
    <t>Dry Mill, Wet DGS, Coal, CHP</t>
  </si>
  <si>
    <t>Dry Mill, 92% Wet DGS, NG, CHP</t>
  </si>
  <si>
    <t>Dry Mill, 92% Wet DGS, Coal, CHP</t>
  </si>
  <si>
    <t>75 FR 59622</t>
  </si>
  <si>
    <t>LCA for corn starch ethanol pathways</t>
  </si>
  <si>
    <t>All of the following: Dry mill process, using natural gas, biomass, or biogas for process energy and at least two advanced technologies from Table 2 to 40 CFR 80.1426</t>
  </si>
  <si>
    <t>All of the following: Dry mill process, using natural gas, biomass, or biogas for process energy and at least one of the advanced technologies from Table 2 to 40 CFR 80.1426 plus drying no more than 65% of the distillers grains with solubles it markets annually</t>
  </si>
  <si>
    <t>All of the following: Dry mill process, using natural gas, biomass, or biogas for process energy and drying no more than 50% of the distillers grains with solubles it markets annually</t>
  </si>
  <si>
    <t>Wet mill process using biomass or biogas for process energy</t>
  </si>
  <si>
    <t>Trans-Esterification using natural gas for process energy</t>
  </si>
  <si>
    <t>LCA for sugarcane ethanol pathways</t>
  </si>
  <si>
    <t>Fermentation; dry mill using natural gas, biomass, or biogas for process energy</t>
  </si>
  <si>
    <t>LCA for corn starch butanol pathways</t>
  </si>
  <si>
    <t>Column Name</t>
  </si>
  <si>
    <t>The date of publication for the rule listed in the Rule Name column.</t>
  </si>
  <si>
    <t>An abbreviated name for the rule where the determination or LCA results for the pathway were published.</t>
  </si>
  <si>
    <t>Determination basis</t>
  </si>
  <si>
    <t>D-code</t>
  </si>
  <si>
    <t>The entries in this section describe each fuel pathway.  Each row represents a unique fuel pathway.</t>
  </si>
  <si>
    <t>Notes/Explanation</t>
  </si>
  <si>
    <t>The estimated percent reduction in lifecycle GHG emissions compared to the petroleum baseline.</t>
  </si>
  <si>
    <t>For fuel pathways where EPA conducted uncertainty assessment, EPA's estimate of the low end of the 95% confidence interval for the lifecycle GHG emissions associated with the fuel pathway.</t>
  </si>
  <si>
    <t>For fuel pathways where EPA conducted uncertainty assessment, EPA's estimate of the high end of the 95% confidence interval for the lifecycle GHG emissions associated with the fuel pathway.</t>
  </si>
  <si>
    <t>The GHG emissions associated with converting the feedstock into the finished fuel product.</t>
  </si>
  <si>
    <t>The GHG emissions associated with all stages of the fuel lifecycle that occur downstream of the fuel production stage, such as fuel distribution and use.</t>
  </si>
  <si>
    <t>The upstream GHG emissions associated with the fuel pathway.  Upstream emissions include the GHGs associated with all stages of the fuel lifecycle that occur upstream of the fuel production stage, such as feedstock production, feedstock transport, and significant indirect emissions associated with the fuel pathway.</t>
  </si>
  <si>
    <t xml:space="preserve">GHG emissions associated with the agricultural impacts induced by the fuel pathway, such as changes in global agricultural fertilizer use and livestock production. </t>
  </si>
  <si>
    <t>The land use change GHG emissions induced by the fuel pathway.</t>
  </si>
  <si>
    <t>The low end of the 95% confidence interval for the land use change GHG emissions induced by the fuel pathway.</t>
  </si>
  <si>
    <t>The high end of the 95% confidence interval for the land use change GHG emissions induced by the fuel pathway.</t>
  </si>
  <si>
    <t>The GHG emissions associate with transporting the feedstock and associated co-products.</t>
  </si>
  <si>
    <t>The GHG emissions associated with distributing the fuel to consumers.</t>
  </si>
  <si>
    <t>The GHG emissions associated with using the fuel, typically through combustion.</t>
  </si>
  <si>
    <t>Methane emissions associated with changes in U.S. rice production induced by the fuel pathway.</t>
  </si>
  <si>
    <t>The GHG emissions associated with transporting the feedstock.</t>
  </si>
  <si>
    <t>The GHG emissions associated with changes in U.S. crop production induced by the fuel pathway, such as changes in fertilizer use and crop management practices.</t>
  </si>
  <si>
    <t>The GHG emissions associated with changes in U.S. livestock production induced by the fuel pathway.</t>
  </si>
  <si>
    <t>The GHG emissions associated with U.S. land use changes induced by the fuel pathway.</t>
  </si>
  <si>
    <t>ID#</t>
  </si>
  <si>
    <t>Abbreviation or Acronym</t>
  </si>
  <si>
    <t>Description</t>
  </si>
  <si>
    <t>GHG</t>
  </si>
  <si>
    <t>Greenhouse gas</t>
  </si>
  <si>
    <t>Btu</t>
  </si>
  <si>
    <t>British thermal units</t>
  </si>
  <si>
    <t>mmBtu</t>
  </si>
  <si>
    <t>Million British thermal units</t>
  </si>
  <si>
    <t>Lifecycle analysis</t>
  </si>
  <si>
    <t>NG</t>
  </si>
  <si>
    <t>Natural gas</t>
  </si>
  <si>
    <t>CHP</t>
  </si>
  <si>
    <t>Combined heat and power</t>
  </si>
  <si>
    <t>DDGS</t>
  </si>
  <si>
    <t>Dried distillers grains and solubles</t>
  </si>
  <si>
    <t>DGS</t>
  </si>
  <si>
    <t>Disillers grains and solubles</t>
  </si>
  <si>
    <t>CO2e</t>
  </si>
  <si>
    <t>Carbon-dioxide equivalent emissions, using IPCC GWP-100 equivalency factors</t>
  </si>
  <si>
    <t>kg</t>
  </si>
  <si>
    <t>Kilograms</t>
  </si>
  <si>
    <t>CFR</t>
  </si>
  <si>
    <t>Code of Federal Regulations</t>
  </si>
  <si>
    <t>RINs</t>
  </si>
  <si>
    <t>Renewable identification numbers</t>
  </si>
  <si>
    <t>RFS</t>
  </si>
  <si>
    <t>Renewable Fuel Standard</t>
  </si>
  <si>
    <t>Abbreviations Tab</t>
  </si>
  <si>
    <t>LCA results (proposed)</t>
  </si>
  <si>
    <t>Net Emissions (Low)</t>
  </si>
  <si>
    <t>Dry Mill Biomass w/ CHP, Fractionation and Membrane Separation (dry DDGS)</t>
  </si>
  <si>
    <t>Dry Mill Biomass w/ CHP, Fractionation and Membrane Separation (wet DGS)</t>
  </si>
  <si>
    <t>Dry Mill Biomass w/ CHP, Fractionation, Membrane Separation and Raw Starch Hydrolysis (dry DDGS)</t>
  </si>
  <si>
    <t>Dry Mill Biomass w/ CHP, Fractionation, Membrane Separation and Raw Starch Hydrolysis (wet DGS)</t>
  </si>
  <si>
    <t>Dry Mill Biomass w/ Fractionation and Membrane Separation (dry DDGS)</t>
  </si>
  <si>
    <t>Dry Mill Biomass w/ Fractionation and Membrane Separation (wet DGS)</t>
  </si>
  <si>
    <t>Dry Mill Biomass w/ Fractionation, Membrane Separation and Raw Starch Hydrolysis (dry DDGS)</t>
  </si>
  <si>
    <t>Dry Mill Biomass w/ Fractionation, Membrane Separation and Raw Starch Hydrolysis (wet DGS)</t>
  </si>
  <si>
    <t>Dry Mill Coal w/ CHP, Fractionation and Membrane Separation (dry DDGS)</t>
  </si>
  <si>
    <t>Dry Mill Coal w/ CHP, Fractionation and Membrane Separation (wet DGS)</t>
  </si>
  <si>
    <t>Dry Mill Coal w/ CHP, Fractionation, Membrane Separation and Raw Starch Hydrolysis (dry DDGS)</t>
  </si>
  <si>
    <t>Dry Mill Coal w/ CHP, Fractionation, Membrane Separation and Raw Starch Hydrolysis (wet DGS)</t>
  </si>
  <si>
    <t>Dry Mill Coal w/ Fractionation and Membrane Separation (dry DDGS)</t>
  </si>
  <si>
    <t>Dry Mill Coal w/ Fractionation and Membrane Separation (wet DGS)</t>
  </si>
  <si>
    <t>Dry Mill Coal w/ Fractionation, Membrane Separation and Raw Starch Hydrolysis (dry DDGS)</t>
  </si>
  <si>
    <t>Dry Mill Coal w/ Fractionation, Membrane Separation and Raw Starch Hydrolysis (wet DGS)</t>
  </si>
  <si>
    <t>Dry Mill NG w/ CHP, Fractionation and Membrane Separation (dry DDGS)</t>
  </si>
  <si>
    <t>Dry Mill NG w/ CHP, Fractionation and Membrane Separation (wet DGS)</t>
  </si>
  <si>
    <t>Dry Mill NG w/ CHP, Fractionation, Membrane Separation and Raw Starch Hydrolysis (dry DDGS)</t>
  </si>
  <si>
    <t>Dry Mill NG w/ CHP, Fractionation, Membrane Separation and Raw Starch Hydrolysis (wet DGS)</t>
  </si>
  <si>
    <t>Dry Mill NG w/ Fractionation and Membrane Separation (dry DDGS)</t>
  </si>
  <si>
    <t>Dry Mill NG w/ Fractionation and Membrane Separation (wet DGS)</t>
  </si>
  <si>
    <t>Dry Mill NG w/ Fractionation, Membrane Separation and Raw Starch Hydrolysis (wet DGS)</t>
  </si>
  <si>
    <t>Dry Mill NG w/ Fractionation, Membrane Separation, and Raw Starch Hydrolysis (dry DDGS)</t>
  </si>
  <si>
    <t>Fermentation using natural gas, biomass, or biogas for process energy</t>
  </si>
  <si>
    <t>For pathways where EPA conducted uncertainty assessment, the low end of the 95% confidence interval for upstream GHG emissions.</t>
  </si>
  <si>
    <t>For pathways where EPA conducted uncertainty assessment, the high end of the 95% confidence interval for upstream GHG emissions.</t>
  </si>
  <si>
    <t>The GHG emissions associated with transporting certain co-products associated with the fuel pathway.</t>
  </si>
  <si>
    <t>LCA (Memo to Docket EPA-HQ-OAR-2012-0401-0243)</t>
  </si>
  <si>
    <t>&gt;80%</t>
  </si>
  <si>
    <t>Land Use Change</t>
  </si>
  <si>
    <t>Net Emissions</t>
  </si>
  <si>
    <t>Percent Reduction</t>
  </si>
  <si>
    <t>Production Process</t>
  </si>
  <si>
    <t>Comparison w/ corn starch ethanol pathways w/ out land use change GHGs</t>
  </si>
  <si>
    <t>Camelina sativa oil</t>
  </si>
  <si>
    <t>Ag. Impacts</t>
  </si>
  <si>
    <t>Transesterification (Open Pond, Base)</t>
  </si>
  <si>
    <t>Transesterification (Open Pond, Mid)</t>
  </si>
  <si>
    <t>Transesterification (Open Pond, Max)</t>
  </si>
  <si>
    <t>Transesterification (PBR, Base)</t>
  </si>
  <si>
    <t>Transesterification (PBR, Mid)</t>
  </si>
  <si>
    <t>Transesterification (PBR, Max)</t>
  </si>
  <si>
    <t>Fermentation (Trash, No CBI, Marg. Elec.)</t>
  </si>
  <si>
    <t>Fermentation (Trash, No CBI, Avg. Elec.)</t>
  </si>
  <si>
    <t>Fermentation (Trash, CBI, Avg. Elec.)</t>
  </si>
  <si>
    <t>Fermentation (Trash, CBI, Marg. Elec.)</t>
  </si>
  <si>
    <t>Fermentation (No Trash, No CBI, Avg. Elec.)</t>
  </si>
  <si>
    <t>Fermentation (No Trash, No CBI, Marg. Elec.)</t>
  </si>
  <si>
    <t>Fermentation (No Trash, CBI, Avg. Elec.)</t>
  </si>
  <si>
    <t>Fermentation (No Trash, CBI, Marg. Elec.)</t>
  </si>
  <si>
    <t xml:space="preserve">Dry Mill (&lt;36,800 Btu/gal NG, &lt;0.19 kWh/gal Elec.) </t>
  </si>
  <si>
    <t>Dry Mill NG</t>
  </si>
  <si>
    <t>Fuel Dist. &amp; Use</t>
  </si>
  <si>
    <t>Feedstock ("Series")</t>
  </si>
  <si>
    <t>Data Point Attributes</t>
  </si>
  <si>
    <t>Dry Mill (&lt;30,700 Btu/gal NG, &lt;4,200 Btu/gal of biogas,&lt;0.84 kWh/gal Elec.)</t>
  </si>
  <si>
    <t>Dry Mill (&lt;30,700 Btu/gal NG, &lt;4,200 Btu/gal barley hull energy, &lt;0.84 kWh/gal Elec.)</t>
  </si>
  <si>
    <t>Petroleum</t>
  </si>
  <si>
    <t>Refining</t>
  </si>
  <si>
    <t>2005 U.S. Average</t>
  </si>
  <si>
    <t>Percent Reduction (Low GHG)</t>
  </si>
  <si>
    <t>Percent Reduction (High GHG)</t>
  </si>
  <si>
    <t>Column1</t>
  </si>
  <si>
    <t>Fuel Type</t>
  </si>
  <si>
    <t>Net Emissions (X-axis)</t>
  </si>
  <si>
    <t>Fuel Type (y-axis)</t>
  </si>
  <si>
    <t>Baseline Diesel</t>
  </si>
  <si>
    <t>Baseline Gasoline</t>
  </si>
  <si>
    <t>All-Pathways Tab</t>
  </si>
  <si>
    <t>Tab summary: Summary data for all of the pathways evaluated by EPA for the RFS.</t>
  </si>
  <si>
    <t>Feedstock associated with the fuel pathway.</t>
  </si>
  <si>
    <t>Fuel type associated with the pathway.</t>
  </si>
  <si>
    <t>Unique identifier used for spreadsheet purposes only.</t>
  </si>
  <si>
    <t>Indicates whether quantitative LCA results have been published for the pathway in a rulemaking or associated supporting documentation. For a number of the approved pathways in Table 1 to 40 CFR 80.1426 this column is marked as "N" because the pathway approval is based on LCA results for other comparable pathways.</t>
  </si>
  <si>
    <t>Lists the D-code for generally applicable pathways. For more information on D-codes, see: https://www.epa.gov/renewable-fuel-standard-program/what-fuel-pathway</t>
  </si>
  <si>
    <t>Lists the row where the generally applicable pathway appears in Table 1 to 40 CFR 80.1426.</t>
  </si>
  <si>
    <t>Provides a brief description of the basis for determining that a generally applicable pathway meets the applicable GHG reduction threshold. For more details on the determination basis for a given pathway see the corresponding rulemaking.</t>
  </si>
  <si>
    <t xml:space="preserve">For pathways where EPA conducted uncertainty assessment, the estimated percent reduction compared to the petroleum baseline corresponding with the low end of the 95% confidence interval for lifecycle GHG emissions associated with the fuel pathway. </t>
  </si>
  <si>
    <t xml:space="preserve">For pathways where EPA conducted uncertainty assessment, the estimated percent reduction compared to the petroleum baseline corresponding with the high end of the 95% confidence interval for lifecycle GHG emissions associated with the fuel pathway. </t>
  </si>
  <si>
    <t>The estimated lifecycle GHG emissions associated with the fuel pathway.</t>
  </si>
  <si>
    <t>The GHG emissions associated with converting the feedstock into the fuel product.</t>
  </si>
  <si>
    <t>For each LCA results pathway, the GHG emissions reported in highly aggregated lifecycle stages, in kg CO2e/mmBtu. This section is blank for generally applicable pathways.</t>
  </si>
  <si>
    <t>For each LCA results pathway, the estimated lifecycle GHG emissions, in kg CO2e/mmBtu. For fuel pathways where EPA conducted uncertainty assessment, there are entries for the high and low ends of the 95% confidence interval. This section is blank for generally applicable pathways.</t>
  </si>
  <si>
    <t>For each LCA results pathway, the GHG emissions reported in relatively disaggregated lifecycle stages, in kg CO2e/mmBtu. This section is blank for generally applicable pathways.</t>
  </si>
  <si>
    <t>For each LCA results pathway, the GHG emissions reported in detailed lifecycle stages, in kg CO2e/mmBtu.  All of the values in these fields are directly based on results found in the public docket associated with the rulemaking listed in the Rule Name column for each pathway. This section is blank for generally applicable pathways.</t>
  </si>
  <si>
    <t>Non-U.S. Crop Production</t>
  </si>
  <si>
    <t>Non-U.S. Rice CH4</t>
  </si>
  <si>
    <t>Non-U.S. Livestock</t>
  </si>
  <si>
    <t>Non-U.S. Land Use Change (Mean)</t>
  </si>
  <si>
    <t>Non-U.S. Land Use Change (Low)</t>
  </si>
  <si>
    <t>Non-U.S. Land Use Change (High)</t>
  </si>
  <si>
    <t>The GHG emissions associated with changes in non-U.S. crop production induced by the fuel pathway, such as changes in fertilizer use and crop management practices.</t>
  </si>
  <si>
    <t>Methane emissions associated with changes in non-U.S. rice production induced by the fuel pathway.</t>
  </si>
  <si>
    <t>The GHG emissions associated with changes in non-U.S. livestock production induced by the fuel pathway.</t>
  </si>
  <si>
    <t>The GHG emissions associated with non-U.S. land use changes induced by the fuel pathway.</t>
  </si>
  <si>
    <t>The low end of the 95% confidence interval for GHG emissions associated with non-U.S. land use changes induced by the fuel pathway.</t>
  </si>
  <si>
    <t>The high end of the 95% confidence interval for GHG emissions associated with non-U.S. land use changes induced by the fuel pathway.</t>
  </si>
  <si>
    <t>The GHG emissions associated with processing the feedstock before it is delivered to the fuel production facility, for example emissions associated with soybean crushing or palm oil milling.</t>
  </si>
  <si>
    <t>GHG-Table-Web Tab</t>
  </si>
  <si>
    <t>GHG-Table-Disag Tab</t>
  </si>
  <si>
    <t>Determine-Basis Tab</t>
  </si>
  <si>
    <t>Tab summary: Shows the determination basis for generally applicable pathways approved based on their similarity to a previously approved pathway. The data corresponds with the information provided in the Other Generally Applicable Approved Pathways section of EPA's web page on Lifecycle Greenhouse Gas Results for the RFS program.</t>
  </si>
  <si>
    <t>Tab summary: Data used to create the chart titled Lifecycle GHG Emissions by Feedstock and Fuel Type on EPA's web page on Lifecycle Greenhouse Gas Results for the RFS program. All data is linked to the All-Pathways tab.</t>
  </si>
  <si>
    <t>Tab summary: Provides a list and brief description of the abbreviations and acronyms used in this spreadsheet.</t>
  </si>
  <si>
    <t>Lists Tab</t>
  </si>
  <si>
    <t>Tab summary: Includes lists used for calculations in this spreadsheet.</t>
  </si>
  <si>
    <t>PBR</t>
  </si>
  <si>
    <t>Photo-bed reactor (technology use for algal oil production)</t>
  </si>
  <si>
    <t>OP</t>
  </si>
  <si>
    <t>Open pond (technology used for algal oil production)</t>
  </si>
  <si>
    <t>CBI</t>
  </si>
  <si>
    <t>Caribbean Basin Initiative (indicates whether ethanol was dehydrated in CBI countries)</t>
  </si>
  <si>
    <t>Avg.</t>
  </si>
  <si>
    <t>Average</t>
  </si>
  <si>
    <t>Marg.</t>
  </si>
  <si>
    <t>Marginal</t>
  </si>
  <si>
    <t>For each LCA results pathway, the estimated percent reduction in lifecycle GHG emissions compared to the petroleum baseline. For fuel pathways where EPA conducted uncertainty assessment there are entries for the high and low ends of the 95% confidence interval. This section is blank for generally applicable pathways.</t>
  </si>
  <si>
    <t>Tab summary: Disaggregated GHG results for all pathways with LCA results. All data is linked to the All-Pathways tab.</t>
  </si>
  <si>
    <t>Describes the production process associated with the fuel pathway.  For generally applicable pathways, the descriptions are based on the entries in Table 1 to 40 CFR 80.1426. For LCA results pathways, the descriptions may use abbreviations or other summary language to describe the process modeled (for details refer to the corresponding rule and associated supporting documentation).</t>
  </si>
  <si>
    <t>For LCA results pathways, the scenario column is used to describe the scenario evaluated. If the EPA did not publish results for multiple scenarios this column is blank. (For scenario details refer to the corresponding rule and associated supporting documentation.)</t>
  </si>
  <si>
    <t>Notes whether the pathway is generally applicable or LCA results.  Generally applicable pathways are listed in Table 1 to 40 CFR 80.1426 meaning RINs may be generated for fuels produced through these pathways and assigned the D-codes listed in the table. LCA results pathways are pathways that EPA has evaluated and published quantitative lifecycle GHG estimates for in a rulemaking or associated supporting documentation.</t>
  </si>
  <si>
    <t>The Federal Register citation for the rule listed in the Rule Name column.</t>
  </si>
  <si>
    <t>Lists the petroleum baseline fuel that the biofuel is compared to, based on the type of petroleum fuel (gasoline or diesel) that the renewable fuel replaces.</t>
  </si>
  <si>
    <t>Determination Basis for Other Generally Applicable Pathways</t>
  </si>
  <si>
    <t>5 (NODA)</t>
  </si>
  <si>
    <t>6 (NODA)</t>
  </si>
  <si>
    <t>NODA</t>
  </si>
  <si>
    <t>Notice of Data Availability</t>
  </si>
  <si>
    <t>NOTE: This spreadsheet provides summary data and is not intended to contradict the RFS regulations.  To the extent there are any discrepancies, the RFS regulations control and override the information in this file.</t>
  </si>
  <si>
    <t>Lifecycle Analysis Greenhouse Gas Results for Select Pathways (kg CO2e per mmBtu)</t>
  </si>
  <si>
    <t>Lifecycle Analysis Greenhouse Gas Results for LCA Results Pathways (kg CO2e per mmBtu)</t>
  </si>
  <si>
    <t>Tab summary: Disaggregated GHG results for select pathways, corresponding with the table available for download on EPA's website titled "Lifecycle Analysis Greenhouse Gas Results for Select Pathways." All data is linked to the All-Pathways tab.</t>
  </si>
  <si>
    <t>This spreadsheet contains summary data for EPA's greenhouse gas lifecycle analyses for the RFS program.</t>
  </si>
  <si>
    <t>Scatter-Plot(CI-Fuel) Tab</t>
  </si>
  <si>
    <t>Co-Processed Cellulosic Diesel</t>
  </si>
  <si>
    <t>Co-Processed Jet Fuel</t>
  </si>
  <si>
    <t>Co-Processed Heating Oil</t>
  </si>
  <si>
    <t>2020 RVO rule</t>
  </si>
  <si>
    <t>Distillers corn oil</t>
  </si>
  <si>
    <t>One of the following: Trans-Esterification with or without esterification pre-treatment, or Hydrotreating; excludes processes that co-process renewable biomass and petroleum</t>
  </si>
  <si>
    <t>August 2018 sorghum oil rule</t>
  </si>
  <si>
    <t>83 FR 37735</t>
  </si>
  <si>
    <t>Comparison w/ distillers sorghum oil pathways</t>
  </si>
  <si>
    <t>One of the following: Trans-Esterification with or without esterification pre-treatment, or Hydrotreating; includes only processes that co-process renewable biomass and petroleum</t>
  </si>
  <si>
    <t>Commingled distillers corn oil and distillers sorghum oil</t>
  </si>
  <si>
    <t>Distillers sorghum oil</t>
  </si>
  <si>
    <t>Catalytic Pyrolysis and Upgrading</t>
  </si>
  <si>
    <t>Biochemical fermentation and upgrading</t>
  </si>
  <si>
    <t>Direct biochemical fermentation</t>
  </si>
  <si>
    <t>LCA for distillers sorghum oil pathways</t>
  </si>
  <si>
    <t>List of updates compared to the previous version of this spreadsheet.</t>
  </si>
  <si>
    <t>85 FR 7016</t>
  </si>
  <si>
    <r>
      <t xml:space="preserve">Camelina sativa </t>
    </r>
    <r>
      <rPr>
        <sz val="11"/>
        <rFont val="Calibri"/>
        <family val="2"/>
        <scheme val="minor"/>
      </rPr>
      <t>oil</t>
    </r>
  </si>
  <si>
    <t>LCA for canola oil pathways</t>
  </si>
  <si>
    <t>December 2022 canola oil rule</t>
  </si>
  <si>
    <t>87 FR 73956</t>
  </si>
  <si>
    <t>Hydrotreating; excludes processes that co-process renewable biomass and petroleum</t>
  </si>
  <si>
    <t>Hydrotreating; includes only processes that co-process renewable biomass and petroleum</t>
  </si>
  <si>
    <t>Added lifecycle GHG estimates for canola oil renewable diesel, jet fuel, naphtha, LPG and heating oil from the December 2022 canola oil pathways rule (87 FR 73956)</t>
  </si>
  <si>
    <t>Summary Lifecycle Analysis Greenhouse Gas Results for the U.S. Renewable Fuels Standard Program</t>
  </si>
  <si>
    <t>Updates for April 2023</t>
  </si>
  <si>
    <t>Updates Tab</t>
  </si>
  <si>
    <t>Office of Transportation and Air Quality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</si>
</sst>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9"/>
      <color indexed="81"/>
      <name val="Tahoma"/>
      <family val="2"/>
    </font>
    <font>
      <b/>
      <i/>
      <sz val="11"/>
      <color theme="1"/>
      <name val="Calibri"/>
      <family val="2"/>
      <scheme val="minor"/>
    </font>
    <font>
      <b/>
      <sz val="14"/>
      <color theme="1"/>
      <name val="Calibri"/>
      <family val="2"/>
      <scheme val="minor"/>
    </font>
    <font>
      <sz val="11"/>
      <color indexed="8"/>
      <name val="Calibri"/>
      <family val="2"/>
    </font>
    <font>
      <b/>
      <sz val="11"/>
      <name val="Calibri"/>
      <family val="2"/>
      <scheme val="minor"/>
    </font>
    <font>
      <sz val="11"/>
      <name val="Calibri"/>
      <family val="2"/>
      <scheme val="minor"/>
    </font>
    <font>
      <i/>
      <sz val="11"/>
      <name val="Calibri"/>
      <family val="2"/>
      <scheme val="minor"/>
    </font>
    <font>
      <b/>
      <sz val="14"/>
      <name val="Calibri"/>
      <family val="2"/>
      <scheme val="minor"/>
    </font>
    <font>
      <sz val="11"/>
      <color theme="1"/>
      <name val="Calibri"/>
      <scheme val="minor"/>
    </font>
  </fonts>
  <fills count="10">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6" fillId="0" borderId="0"/>
  </cellStyleXfs>
  <cellXfs count="122">
    <xf numFmtId="0" fontId="0" fillId="0" borderId="0" xfId="0"/>
    <xf numFmtId="9" fontId="0" fillId="0" borderId="0" xfId="2" applyFont="1"/>
    <xf numFmtId="0" fontId="0" fillId="0" borderId="0" xfId="0" applyAlignment="1"/>
    <xf numFmtId="0" fontId="1" fillId="0" borderId="0" xfId="0" applyFont="1" applyAlignment="1"/>
    <xf numFmtId="0" fontId="0" fillId="9" borderId="1" xfId="0" applyFont="1" applyFill="1" applyBorder="1" applyAlignment="1">
      <alignment wrapText="1"/>
    </xf>
    <xf numFmtId="0" fontId="0" fillId="9" borderId="1" xfId="0" applyFill="1" applyBorder="1" applyAlignment="1">
      <alignment horizontal="left" indent="1"/>
    </xf>
    <xf numFmtId="0" fontId="0" fillId="9" borderId="1" xfId="0" applyFill="1" applyBorder="1" applyAlignment="1">
      <alignment wrapText="1"/>
    </xf>
    <xf numFmtId="0" fontId="0" fillId="6" borderId="1" xfId="0" applyFill="1" applyBorder="1" applyAlignment="1">
      <alignment wrapText="1"/>
    </xf>
    <xf numFmtId="0" fontId="0" fillId="6" borderId="1" xfId="0" applyFill="1" applyBorder="1" applyAlignment="1">
      <alignment horizontal="left" indent="1"/>
    </xf>
    <xf numFmtId="0" fontId="0" fillId="8" borderId="1" xfId="0" applyFill="1" applyBorder="1" applyAlignment="1">
      <alignment wrapText="1"/>
    </xf>
    <xf numFmtId="0" fontId="0" fillId="8" borderId="1" xfId="0" applyFill="1" applyBorder="1" applyAlignment="1">
      <alignment horizontal="left" indent="1"/>
    </xf>
    <xf numFmtId="0" fontId="0" fillId="4" borderId="1" xfId="0" applyFill="1" applyBorder="1" applyAlignment="1">
      <alignment horizontal="left" indent="1"/>
    </xf>
    <xf numFmtId="0" fontId="0" fillId="4" borderId="1" xfId="0" applyFill="1" applyBorder="1" applyAlignment="1">
      <alignment wrapText="1"/>
    </xf>
    <xf numFmtId="0" fontId="0" fillId="2" borderId="1" xfId="0" applyFill="1" applyBorder="1" applyAlignment="1">
      <alignment horizontal="left" indent="1"/>
    </xf>
    <xf numFmtId="0" fontId="0" fillId="2" borderId="1" xfId="0" applyFill="1" applyBorder="1" applyAlignment="1">
      <alignment wrapText="1"/>
    </xf>
    <xf numFmtId="0" fontId="0" fillId="5" borderId="1" xfId="0" applyFill="1" applyBorder="1" applyAlignment="1">
      <alignment horizontal="left" indent="1"/>
    </xf>
    <xf numFmtId="0" fontId="0" fillId="5" borderId="1" xfId="0" applyFill="1" applyBorder="1" applyAlignment="1">
      <alignment wrapText="1"/>
    </xf>
    <xf numFmtId="0" fontId="4" fillId="9" borderId="1" xfId="0" applyFont="1" applyFill="1" applyBorder="1" applyAlignment="1"/>
    <xf numFmtId="0" fontId="4" fillId="6" borderId="1" xfId="0" applyFont="1" applyFill="1" applyBorder="1" applyAlignment="1"/>
    <xf numFmtId="0" fontId="4" fillId="8" borderId="1" xfId="0" applyFont="1" applyFill="1" applyBorder="1" applyAlignment="1"/>
    <xf numFmtId="0" fontId="4" fillId="4" borderId="1" xfId="0" applyFont="1" applyFill="1" applyBorder="1" applyAlignment="1"/>
    <xf numFmtId="0" fontId="4" fillId="5" borderId="1" xfId="0" applyFont="1" applyFill="1" applyBorder="1" applyAlignment="1"/>
    <xf numFmtId="0" fontId="4" fillId="2" borderId="1" xfId="0" applyFont="1" applyFill="1" applyBorder="1" applyAlignment="1"/>
    <xf numFmtId="0" fontId="1" fillId="0" borderId="0" xfId="0" applyFont="1"/>
    <xf numFmtId="0" fontId="5" fillId="0" borderId="0" xfId="0" applyFont="1" applyAlignment="1"/>
    <xf numFmtId="0" fontId="5" fillId="0" borderId="0" xfId="0" applyFont="1" applyFill="1" applyBorder="1" applyAlignment="1">
      <alignment horizontal="left"/>
    </xf>
    <xf numFmtId="0" fontId="0" fillId="0" borderId="0" xfId="0" applyAlignment="1">
      <alignment wrapText="1"/>
    </xf>
    <xf numFmtId="166" fontId="0" fillId="0" borderId="0" xfId="0" applyNumberFormat="1"/>
    <xf numFmtId="0" fontId="0" fillId="0" borderId="1" xfId="0" applyBorder="1"/>
    <xf numFmtId="166" fontId="0" fillId="0" borderId="1" xfId="0" applyNumberFormat="1" applyBorder="1"/>
    <xf numFmtId="0" fontId="1" fillId="0" borderId="0" xfId="0" applyFont="1" applyBorder="1" applyAlignment="1">
      <alignment wrapText="1"/>
    </xf>
    <xf numFmtId="0" fontId="0" fillId="0" borderId="0" xfId="0" applyBorder="1" applyAlignment="1"/>
    <xf numFmtId="166" fontId="0" fillId="0" borderId="0" xfId="0" applyNumberFormat="1" applyBorder="1" applyAlignment="1"/>
    <xf numFmtId="9" fontId="0" fillId="0" borderId="0" xfId="2" applyFont="1" applyBorder="1" applyAlignment="1"/>
    <xf numFmtId="0" fontId="1" fillId="0" borderId="0" xfId="0" applyFont="1" applyFill="1" applyBorder="1" applyAlignment="1">
      <alignment wrapText="1"/>
    </xf>
    <xf numFmtId="0" fontId="0" fillId="0" borderId="2" xfId="0" applyBorder="1"/>
    <xf numFmtId="9" fontId="0" fillId="0" borderId="3" xfId="2" applyFont="1" applyBorder="1"/>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0" fillId="0" borderId="7" xfId="0" applyBorder="1"/>
    <xf numFmtId="0" fontId="0" fillId="0" borderId="8" xfId="0" applyBorder="1"/>
    <xf numFmtId="166" fontId="0" fillId="0" borderId="8" xfId="0" applyNumberFormat="1" applyBorder="1"/>
    <xf numFmtId="9" fontId="0" fillId="0" borderId="9" xfId="2" applyFont="1" applyBorder="1"/>
    <xf numFmtId="0" fontId="0" fillId="0" borderId="0" xfId="0" applyFont="1" applyAlignment="1"/>
    <xf numFmtId="0" fontId="0" fillId="9" borderId="1" xfId="0" applyFont="1" applyFill="1" applyBorder="1" applyAlignment="1">
      <alignment horizontal="left" indent="1"/>
    </xf>
    <xf numFmtId="0" fontId="0" fillId="0" borderId="0" xfId="0" applyFont="1"/>
    <xf numFmtId="0" fontId="5" fillId="0" borderId="0" xfId="0" applyFont="1"/>
    <xf numFmtId="0" fontId="0" fillId="0" borderId="0" xfId="0" applyFill="1" applyBorder="1" applyAlignment="1">
      <alignment horizontal="left"/>
    </xf>
    <xf numFmtId="0" fontId="1" fillId="0" borderId="0" xfId="0" applyFont="1" applyFill="1"/>
    <xf numFmtId="49" fontId="0" fillId="0" borderId="0" xfId="0" applyNumberFormat="1" applyFont="1"/>
    <xf numFmtId="1" fontId="0" fillId="0" borderId="0" xfId="0" applyNumberFormat="1" applyFont="1"/>
    <xf numFmtId="165" fontId="0" fillId="0" borderId="0" xfId="0" applyNumberFormat="1" applyFont="1"/>
    <xf numFmtId="17" fontId="0" fillId="0" borderId="0" xfId="0" applyNumberFormat="1" applyFont="1"/>
    <xf numFmtId="0" fontId="7" fillId="0" borderId="0" xfId="0" applyNumberFormat="1" applyFont="1"/>
    <xf numFmtId="0" fontId="8" fillId="0" borderId="0" xfId="0" applyFont="1"/>
    <xf numFmtId="0" fontId="7" fillId="0" borderId="0" xfId="0" applyFont="1"/>
    <xf numFmtId="0" fontId="7" fillId="0" borderId="0" xfId="0" applyFont="1" applyFill="1" applyAlignment="1">
      <alignment wrapText="1"/>
    </xf>
    <xf numFmtId="0" fontId="7" fillId="0" borderId="0" xfId="0" applyFont="1" applyAlignment="1">
      <alignment wrapText="1"/>
    </xf>
    <xf numFmtId="49" fontId="7" fillId="0" borderId="0" xfId="0" applyNumberFormat="1" applyFont="1" applyAlignment="1">
      <alignment wrapText="1"/>
    </xf>
    <xf numFmtId="165" fontId="8" fillId="0" borderId="0" xfId="1" applyNumberFormat="1" applyFont="1"/>
    <xf numFmtId="1" fontId="8" fillId="0" borderId="0" xfId="0" applyNumberFormat="1" applyFont="1" applyAlignment="1"/>
    <xf numFmtId="14" fontId="8" fillId="0" borderId="0" xfId="0" applyNumberFormat="1" applyFont="1"/>
    <xf numFmtId="9" fontId="8" fillId="0" borderId="0" xfId="2" applyFont="1"/>
    <xf numFmtId="164" fontId="8" fillId="0" borderId="0" xfId="0" applyNumberFormat="1" applyFont="1"/>
    <xf numFmtId="164" fontId="8" fillId="0" borderId="0" xfId="1" applyNumberFormat="1" applyFont="1"/>
    <xf numFmtId="0" fontId="8" fillId="0" borderId="0" xfId="0" applyFont="1" applyAlignment="1">
      <alignment horizontal="right"/>
    </xf>
    <xf numFmtId="0" fontId="9" fillId="0" borderId="0" xfId="0" applyFont="1"/>
    <xf numFmtId="0" fontId="8" fillId="0" borderId="0" xfId="0" applyFont="1" applyFill="1"/>
    <xf numFmtId="1" fontId="8" fillId="0" borderId="0" xfId="0" applyNumberFormat="1" applyFont="1" applyFill="1" applyAlignment="1"/>
    <xf numFmtId="14" fontId="8" fillId="0" borderId="0" xfId="0" applyNumberFormat="1" applyFont="1" applyFill="1"/>
    <xf numFmtId="164" fontId="8" fillId="0" borderId="0" xfId="1" applyNumberFormat="1" applyFont="1" applyFill="1"/>
    <xf numFmtId="17" fontId="8" fillId="0" borderId="0" xfId="0" applyNumberFormat="1" applyFont="1"/>
    <xf numFmtId="0" fontId="8" fillId="0" borderId="0" xfId="0" applyNumberFormat="1" applyFont="1" applyAlignment="1"/>
    <xf numFmtId="0" fontId="8" fillId="0" borderId="0" xfId="0" applyFont="1" applyFill="1" applyAlignment="1">
      <alignment vertical="center"/>
    </xf>
    <xf numFmtId="0" fontId="8" fillId="0" borderId="0" xfId="0" applyFont="1" applyAlignment="1"/>
    <xf numFmtId="0" fontId="8" fillId="0" borderId="0" xfId="0" applyFont="1" applyFill="1" applyAlignment="1"/>
    <xf numFmtId="14" fontId="8" fillId="0" borderId="0" xfId="0" applyNumberFormat="1" applyFont="1" applyFill="1" applyAlignment="1"/>
    <xf numFmtId="14" fontId="8" fillId="0" borderId="0" xfId="0" applyNumberFormat="1" applyFont="1" applyAlignment="1"/>
    <xf numFmtId="17" fontId="9" fillId="0" borderId="0" xfId="0" applyNumberFormat="1" applyFont="1" applyAlignment="1">
      <alignment vertical="center"/>
    </xf>
    <xf numFmtId="0" fontId="8" fillId="0" borderId="0" xfId="0" applyFont="1" applyAlignment="1">
      <alignment vertical="center"/>
    </xf>
    <xf numFmtId="17" fontId="8" fillId="0" borderId="0" xfId="0" applyNumberFormat="1" applyFont="1" applyFill="1" applyAlignment="1">
      <alignment vertical="center"/>
    </xf>
    <xf numFmtId="0" fontId="8" fillId="0" borderId="0" xfId="0" applyNumberFormat="1" applyFont="1" applyFill="1" applyAlignment="1"/>
    <xf numFmtId="0" fontId="8" fillId="0" borderId="0" xfId="0" applyNumberFormat="1" applyFont="1"/>
    <xf numFmtId="17" fontId="8" fillId="0" borderId="0" xfId="0" applyNumberFormat="1" applyFont="1" applyAlignment="1">
      <alignment vertical="center"/>
    </xf>
    <xf numFmtId="0" fontId="8" fillId="0" borderId="0" xfId="0" applyNumberFormat="1" applyFont="1" applyFill="1" applyAlignment="1">
      <alignment vertical="center"/>
    </xf>
    <xf numFmtId="0" fontId="8" fillId="0" borderId="0" xfId="0" applyFont="1" applyFill="1" applyBorder="1"/>
    <xf numFmtId="0" fontId="8" fillId="0" borderId="0" xfId="0" applyFont="1" applyFill="1" applyAlignment="1">
      <alignment vertical="center" wrapText="1"/>
    </xf>
    <xf numFmtId="1" fontId="8" fillId="0" borderId="0" xfId="0" applyNumberFormat="1" applyFont="1" applyFill="1" applyAlignment="1">
      <alignment wrapText="1"/>
    </xf>
    <xf numFmtId="49" fontId="8" fillId="0" borderId="0" xfId="0" applyNumberFormat="1" applyFont="1" applyFill="1" applyBorder="1" applyAlignment="1">
      <alignment horizontal="left" vertical="center"/>
    </xf>
    <xf numFmtId="0" fontId="9" fillId="0" borderId="0" xfId="0" applyFont="1" applyFill="1" applyAlignment="1">
      <alignment vertical="center"/>
    </xf>
    <xf numFmtId="0" fontId="8" fillId="0" borderId="0" xfId="0" applyFont="1" applyAlignment="1">
      <alignment vertical="center" wrapText="1"/>
    </xf>
    <xf numFmtId="1" fontId="8" fillId="0" borderId="0" xfId="0" applyNumberFormat="1" applyFont="1" applyAlignment="1">
      <alignment wrapText="1"/>
    </xf>
    <xf numFmtId="0" fontId="8" fillId="0" borderId="0" xfId="0" applyFont="1" applyAlignment="1">
      <alignment horizontal="left" vertical="center"/>
    </xf>
    <xf numFmtId="49" fontId="8" fillId="0" borderId="0" xfId="0" applyNumberFormat="1" applyFont="1"/>
    <xf numFmtId="43" fontId="8" fillId="0" borderId="0" xfId="1" applyFont="1"/>
    <xf numFmtId="0" fontId="8" fillId="0" borderId="0" xfId="0" applyNumberFormat="1" applyFont="1" applyFill="1"/>
    <xf numFmtId="166" fontId="8" fillId="0" borderId="0" xfId="0" applyNumberFormat="1" applyFont="1"/>
    <xf numFmtId="0" fontId="8" fillId="0" borderId="0" xfId="0" applyFont="1" applyAlignment="1">
      <alignment wrapText="1"/>
    </xf>
    <xf numFmtId="0" fontId="8" fillId="0" borderId="0" xfId="0" applyFont="1" applyBorder="1"/>
    <xf numFmtId="1" fontId="8" fillId="0" borderId="0" xfId="1" applyNumberFormat="1" applyFont="1"/>
    <xf numFmtId="0" fontId="8" fillId="0" borderId="0" xfId="1" applyNumberFormat="1" applyFont="1" applyAlignment="1">
      <alignment horizontal="right"/>
    </xf>
    <xf numFmtId="0" fontId="8" fillId="0" borderId="0" xfId="1" applyNumberFormat="1" applyFont="1" applyAlignment="1"/>
    <xf numFmtId="0" fontId="8" fillId="0" borderId="0" xfId="0" applyFont="1" applyBorder="1" applyAlignment="1"/>
    <xf numFmtId="166" fontId="8" fillId="0" borderId="0" xfId="0" applyNumberFormat="1" applyFont="1" applyBorder="1" applyAlignment="1"/>
    <xf numFmtId="9" fontId="8" fillId="0" borderId="0" xfId="2" applyFont="1" applyBorder="1" applyAlignment="1"/>
    <xf numFmtId="0" fontId="8" fillId="0" borderId="0" xfId="0" applyNumberFormat="1" applyFont="1" applyBorder="1" applyAlignment="1"/>
    <xf numFmtId="0" fontId="0" fillId="0" borderId="0" xfId="0" applyNumberFormat="1" applyAlignment="1"/>
    <xf numFmtId="166" fontId="0" fillId="0" borderId="0" xfId="0" applyNumberFormat="1" applyAlignment="1"/>
    <xf numFmtId="9" fontId="11" fillId="0" borderId="0" xfId="2" applyFont="1" applyAlignment="1"/>
    <xf numFmtId="1" fontId="8" fillId="0" borderId="0" xfId="0" applyNumberFormat="1" applyFont="1"/>
    <xf numFmtId="0" fontId="10" fillId="0" borderId="0" xfId="0" applyFont="1" applyAlignment="1"/>
    <xf numFmtId="0" fontId="0" fillId="0" borderId="0" xfId="0" applyAlignment="1">
      <alignment horizontal="left" wrapText="1"/>
    </xf>
    <xf numFmtId="0" fontId="0" fillId="0" borderId="0" xfId="0" applyFill="1" applyBorder="1" applyAlignment="1">
      <alignment horizontal="left" wrapText="1"/>
    </xf>
    <xf numFmtId="0" fontId="7" fillId="5" borderId="0" xfId="0" applyFont="1" applyFill="1" applyAlignment="1">
      <alignment horizontal="left"/>
    </xf>
    <xf numFmtId="0" fontId="7" fillId="2" borderId="0" xfId="0" applyFont="1" applyFill="1" applyAlignment="1">
      <alignment horizontal="left"/>
    </xf>
    <xf numFmtId="0" fontId="7" fillId="3" borderId="0" xfId="0" applyFont="1" applyFill="1" applyAlignment="1">
      <alignment horizontal="left"/>
    </xf>
    <xf numFmtId="0" fontId="7" fillId="6" borderId="0" xfId="0" applyFont="1" applyFill="1" applyAlignment="1">
      <alignment horizontal="left"/>
    </xf>
    <xf numFmtId="0" fontId="7" fillId="7" borderId="0" xfId="0" applyFont="1" applyFill="1" applyAlignment="1">
      <alignment horizontal="left"/>
    </xf>
    <xf numFmtId="0" fontId="7" fillId="4" borderId="0" xfId="0" applyFont="1" applyFill="1" applyAlignment="1">
      <alignment horizontal="left"/>
    </xf>
    <xf numFmtId="0" fontId="0" fillId="0" borderId="0" xfId="0" applyAlignment="1">
      <alignment horizontal="right" vertical="top"/>
    </xf>
    <xf numFmtId="0" fontId="0" fillId="0" borderId="0" xfId="0" applyAlignment="1">
      <alignment horizontal="right" vertical="top" wrapText="1"/>
    </xf>
  </cellXfs>
  <cellStyles count="4">
    <cellStyle name="Comma" xfId="1" builtinId="3"/>
    <cellStyle name="Normal" xfId="0" builtinId="0"/>
    <cellStyle name="Normal 2" xfId="3" xr:uid="{00000000-0005-0000-0000-000002000000}"/>
    <cellStyle name="Percent" xfId="2" builtinId="5"/>
  </cellStyles>
  <dxfs count="33">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166" formatCode="0.0"/>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numFmt numFmtId="166" formatCode="0.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19050</xdr:rowOff>
    </xdr:from>
    <xdr:to>
      <xdr:col>3</xdr:col>
      <xdr:colOff>123952</xdr:colOff>
      <xdr:row>0</xdr:row>
      <xdr:rowOff>293370</xdr:rowOff>
    </xdr:to>
    <xdr:pic>
      <xdr:nvPicPr>
        <xdr:cNvPr id="3" name="Picture 2">
          <a:extLst>
            <a:ext uri="{FF2B5EF4-FFF2-40B4-BE49-F238E27FC236}">
              <a16:creationId xmlns:a16="http://schemas.microsoft.com/office/drawing/2014/main" id="{507232C9-EF5D-21EE-907B-0ABFD4A33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19050"/>
          <a:ext cx="1978152" cy="274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oject\CEMC\RFS2%20(CEMC)\LCA%20summary%20results\Results%20Spreadsheet\Distillers%20Sorghum%20Oil\Distillers%20Sorghum%20Oil%20LCA%20(EPA-HQ-OAR-2017-0655-009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roject\CEMC\RFS2%20(CEMC)\LCA%20summary%20results\Results%20Spreadsheet\Corn%20Stover\Cellulosic%20Diesel%20with%20Coprocessing%20(see%20EPA-HQ-OAR-2011-0542-0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Extraction Rate"/>
      <sheetName val="Corn Substitution"/>
      <sheetName val="Corn Upstream GHGs"/>
      <sheetName val="Livestock Sector"/>
      <sheetName val="Oil Extraction GHGs"/>
      <sheetName val="Oil Transport"/>
      <sheetName val="Biodiesel Production"/>
      <sheetName val="Hydrotreating"/>
      <sheetName val="LCA Results"/>
    </sheetNames>
    <sheetDataSet>
      <sheetData sheetId="0"/>
      <sheetData sheetId="1"/>
      <sheetData sheetId="2"/>
      <sheetData sheetId="3"/>
      <sheetData sheetId="4"/>
      <sheetData sheetId="5"/>
      <sheetData sheetId="6"/>
      <sheetData sheetId="7"/>
      <sheetData sheetId="8">
        <row r="5">
          <cell r="D5">
            <v>19.379258312139566</v>
          </cell>
          <cell r="E5">
            <v>19.379258312139566</v>
          </cell>
        </row>
        <row r="6">
          <cell r="D6">
            <v>6.1861122965913102</v>
          </cell>
          <cell r="E6">
            <v>6.1861122965913102</v>
          </cell>
        </row>
        <row r="7">
          <cell r="D7">
            <v>0.26000280701359102</v>
          </cell>
          <cell r="E7">
            <v>0.26000280701359102</v>
          </cell>
        </row>
        <row r="8">
          <cell r="D8">
            <v>0</v>
          </cell>
          <cell r="E8">
            <v>0</v>
          </cell>
        </row>
        <row r="9">
          <cell r="D9">
            <v>8.0300533992371985</v>
          </cell>
          <cell r="E9">
            <v>8.0300533992371985</v>
          </cell>
        </row>
        <row r="10">
          <cell r="D10">
            <v>0.80405374199264501</v>
          </cell>
          <cell r="E10">
            <v>0.80405374199264501</v>
          </cell>
        </row>
        <row r="11">
          <cell r="D11">
            <v>1.7</v>
          </cell>
          <cell r="E11">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witch_Catalytic"/>
      <sheetName val="PWI-Results"/>
    </sheetNames>
    <sheetDataSet>
      <sheetData sheetId="0"/>
      <sheetData sheetId="1"/>
      <sheetData sheetId="2">
        <row r="3">
          <cell r="B3">
            <v>7648</v>
          </cell>
          <cell r="C3">
            <v>6770</v>
          </cell>
          <cell r="D3">
            <v>9086</v>
          </cell>
        </row>
        <row r="4">
          <cell r="B4">
            <v>1397</v>
          </cell>
          <cell r="C4">
            <v>1237</v>
          </cell>
          <cell r="D4">
            <v>1660</v>
          </cell>
        </row>
        <row r="5">
          <cell r="B5">
            <v>366</v>
          </cell>
          <cell r="C5">
            <v>324</v>
          </cell>
          <cell r="D5">
            <v>434</v>
          </cell>
        </row>
        <row r="6">
          <cell r="B6">
            <v>-9124</v>
          </cell>
          <cell r="C6">
            <v>-8076</v>
          </cell>
          <cell r="D6">
            <v>-10820</v>
          </cell>
        </row>
        <row r="20">
          <cell r="B20">
            <v>28</v>
          </cell>
          <cell r="C20">
            <v>30</v>
          </cell>
          <cell r="D20">
            <v>-33</v>
          </cell>
        </row>
        <row r="21">
          <cell r="B21">
            <v>2</v>
          </cell>
          <cell r="C21">
            <v>2</v>
          </cell>
          <cell r="D21">
            <v>2</v>
          </cell>
        </row>
        <row r="22">
          <cell r="B22">
            <v>2</v>
          </cell>
          <cell r="C22">
            <v>2</v>
          </cell>
          <cell r="D22">
            <v>1</v>
          </cell>
        </row>
      </sheetData>
    </sheetDataSet>
  </externalBook>
</externalLink>
</file>

<file path=xl/persons/person.xml><?xml version="1.0" encoding="utf-8"?>
<personList xmlns="http://schemas.microsoft.com/office/spreadsheetml/2018/threadedcomments" xmlns:x="http://schemas.openxmlformats.org/spreadsheetml/2006/main">
  <person displayName="Levy, Aaron" id="{F77A5140-C906-4EE4-AF7E-BBC6D992B747}" userId="Levy, Aaro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K29" totalsRowShown="0" headerRowDxfId="32" headerRowBorderDxfId="31" tableBorderDxfId="30" totalsRowBorderDxfId="29">
  <autoFilter ref="B2:K29" xr:uid="{00000000-0009-0000-0100-000001000000}"/>
  <tableColumns count="10">
    <tableColumn id="1" xr3:uid="{00000000-0010-0000-0000-000001000000}" name="Feedstock" dataDxfId="28">
      <calculatedColumnFormula>VLOOKUP($A3,'All-Pathways'!$A:$AW,2,FALSE)</calculatedColumnFormula>
    </tableColumn>
    <tableColumn id="2" xr3:uid="{00000000-0010-0000-0000-000002000000}" name="Fuel" dataDxfId="27">
      <calculatedColumnFormula>VLOOKUP($A3,'All-Pathways'!$A:$AW,3,FALSE)</calculatedColumnFormula>
    </tableColumn>
    <tableColumn id="3" xr3:uid="{00000000-0010-0000-0000-000003000000}" name="Production Process" dataDxfId="26">
      <calculatedColumnFormula>VLOOKUP($A3,'All-Pathways'!$A:$AW,4,FALSE)</calculatedColumnFormula>
    </tableColumn>
    <tableColumn id="4" xr3:uid="{00000000-0010-0000-0000-000004000000}" name="Ag. Impacts" dataDxfId="25">
      <calculatedColumnFormula>VLOOKUP($A3,'All-Pathways'!$A:$AW,26,FALSE)</calculatedColumnFormula>
    </tableColumn>
    <tableColumn id="5" xr3:uid="{00000000-0010-0000-0000-000005000000}" name="Land Use Change" dataDxfId="24">
      <calculatedColumnFormula>VLOOKUP($A3,'All-Pathways'!$A:$AW,27,FALSE)</calculatedColumnFormula>
    </tableColumn>
    <tableColumn id="6" xr3:uid="{00000000-0010-0000-0000-000006000000}" name="Feedstock Transport" dataDxfId="23">
      <calculatedColumnFormula>VLOOKUP($A3,'All-Pathways'!$A:$AW,30,FALSE)</calculatedColumnFormula>
    </tableColumn>
    <tableColumn id="7" xr3:uid="{00000000-0010-0000-0000-000007000000}" name="Fuel Production" dataDxfId="22">
      <calculatedColumnFormula>VLOOKUP($A3,'All-Pathways'!$A:$AW,31,FALSE)</calculatedColumnFormula>
    </tableColumn>
    <tableColumn id="8" xr3:uid="{00000000-0010-0000-0000-000008000000}" name="Fuel Dist. &amp; Use" dataDxfId="21">
      <calculatedColumnFormula>VLOOKUP($A3,'All-Pathways'!$A:$AW,32,FALSE)+VLOOKUP($A3,'All-Pathways'!$A:$AW,33,FALSE)</calculatedColumnFormula>
    </tableColumn>
    <tableColumn id="9" xr3:uid="{00000000-0010-0000-0000-000009000000}" name="Net Emissions" dataDxfId="20">
      <calculatedColumnFormula>VLOOKUP($A3,'All-Pathways'!$A:$AW,18,FALSE)</calculatedColumnFormula>
    </tableColumn>
    <tableColumn id="10" xr3:uid="{00000000-0010-0000-0000-00000A000000}" name="Percent Reduction" dataDxfId="19" dataCellStyle="Percent">
      <calculatedColumnFormula>VLOOKUP($A3,'All-Pathways'!$A:$AW,15,FALSE)</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S229" totalsRowShown="0" headerRowDxfId="18" dataDxfId="17">
  <autoFilter ref="B2:S229" xr:uid="{00000000-0009-0000-0100-000003000000}"/>
  <tableColumns count="18">
    <tableColumn id="1" xr3:uid="{00000000-0010-0000-0100-000001000000}" name="Feedstock" dataDxfId="16">
      <calculatedColumnFormula>VLOOKUP($A3,'All-Pathways'!$A:$AW,2,FALSE)</calculatedColumnFormula>
    </tableColumn>
    <tableColumn id="2" xr3:uid="{00000000-0010-0000-0100-000002000000}" name="Fuel" dataDxfId="15">
      <calculatedColumnFormula>VLOOKUP($A3,'All-Pathways'!$A:$AW,3,FALSE)</calculatedColumnFormula>
    </tableColumn>
    <tableColumn id="3" xr3:uid="{00000000-0010-0000-0100-000003000000}" name="Production Process" dataDxfId="14">
      <calculatedColumnFormula>VLOOKUP($A3,'All-Pathways'!$A:$AW,4,FALSE)</calculatedColumnFormula>
    </tableColumn>
    <tableColumn id="18" xr3:uid="{00000000-0010-0000-0100-000012000000}" name="Scenario" dataDxfId="13">
      <calculatedColumnFormula>IF(VLOOKUP($A3,'All-Pathways'!$A:$AW,5,FALSE)=0,"",VLOOKUP($A3,'All-Pathways'!$A:$AW,5,FALSE))</calculatedColumnFormula>
    </tableColumn>
    <tableColumn id="4" xr3:uid="{00000000-0010-0000-0100-000004000000}" name="Ag. Impacts" dataDxfId="12">
      <calculatedColumnFormula>VLOOKUP($A3,'All-Pathways'!$A:$AW,26,FALSE)</calculatedColumnFormula>
    </tableColumn>
    <tableColumn id="5" xr3:uid="{00000000-0010-0000-0100-000005000000}" name="Land Use Change" dataDxfId="11">
      <calculatedColumnFormula>VLOOKUP($A3,'All-Pathways'!$A:$AW,27,FALSE)</calculatedColumnFormula>
    </tableColumn>
    <tableColumn id="6" xr3:uid="{00000000-0010-0000-0100-000006000000}" name="Feedstock Transport" dataDxfId="10">
      <calculatedColumnFormula>VLOOKUP($A3,'All-Pathways'!$A:$AW,30,FALSE)</calculatedColumnFormula>
    </tableColumn>
    <tableColumn id="7" xr3:uid="{00000000-0010-0000-0100-000007000000}" name="Fuel Production" dataDxfId="9">
      <calculatedColumnFormula>VLOOKUP($A3,'All-Pathways'!$A:$AW,31,FALSE)</calculatedColumnFormula>
    </tableColumn>
    <tableColumn id="8" xr3:uid="{00000000-0010-0000-0100-000008000000}" name="Fuel Dist. &amp; Use" dataDxfId="8">
      <calculatedColumnFormula>VLOOKUP($A3,'All-Pathways'!$A:$AW,32,FALSE)+VLOOKUP($A3,'All-Pathways'!$A:$AW,33,FALSE)</calculatedColumnFormula>
    </tableColumn>
    <tableColumn id="9" xr3:uid="{00000000-0010-0000-0100-000009000000}" name="Net Emissions" dataDxfId="7">
      <calculatedColumnFormula>VLOOKUP($A3,'All-Pathways'!$A:$AW,18,FALSE)</calculatedColumnFormula>
    </tableColumn>
    <tableColumn id="10" xr3:uid="{00000000-0010-0000-0100-00000A000000}" name="Percent Reduction" dataDxfId="6" dataCellStyle="Percent">
      <calculatedColumnFormula>VLOOKUP($A3,'All-Pathways'!$A:$AW,15,FALSE)</calculatedColumnFormula>
    </tableColumn>
    <tableColumn id="11" xr3:uid="{00000000-0010-0000-0100-00000B000000}" name="Column1"/>
    <tableColumn id="12" xr3:uid="{00000000-0010-0000-0100-00000C000000}" name="Land Use Change (Low)" dataDxfId="5">
      <calculatedColumnFormula>VLOOKUP($A3,'All-Pathways'!$A:$AW,28,FALSE)</calculatedColumnFormula>
    </tableColumn>
    <tableColumn id="13" xr3:uid="{00000000-0010-0000-0100-00000D000000}" name="Land Use Change (High)" dataDxfId="4">
      <calculatedColumnFormula>VLOOKUP($A3,'All-Pathways'!$A:$AW,29,FALSE)</calculatedColumnFormula>
    </tableColumn>
    <tableColumn id="14" xr3:uid="{00000000-0010-0000-0100-00000E000000}" name="Net Emissions (Low)" dataDxfId="3">
      <calculatedColumnFormula>VLOOKUP($A3,'All-Pathways'!$A:$AW,19,FALSE)</calculatedColumnFormula>
    </tableColumn>
    <tableColumn id="15" xr3:uid="{00000000-0010-0000-0100-00000F000000}" name="Net Emissions (High)" dataDxfId="2">
      <calculatedColumnFormula>VLOOKUP($A3,'All-Pathways'!$A:$AW,20,FALSE)</calculatedColumnFormula>
    </tableColumn>
    <tableColumn id="16" xr3:uid="{00000000-0010-0000-0100-000010000000}" name="Percent Reduction (Low GHG)" dataDxfId="1" dataCellStyle="Percent">
      <calculatedColumnFormula>VLOOKUP($A3,'All-Pathways'!$A:$AW,16,FALSE)</calculatedColumnFormula>
    </tableColumn>
    <tableColumn id="17" xr3:uid="{00000000-0010-0000-0100-000011000000}" name="Percent Reduction (High GHG)" dataDxfId="0" dataCellStyle="Percent">
      <calculatedColumnFormula>VLOOKUP($A3,'All-Pathways'!$A:$AW,17,FALSE)</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H433" dT="2023-04-03T18:51:45.84" personId="{F77A5140-C906-4EE4-AF7E-BBC6D992B747}" id="{89CD75B8-6455-4FC1-B6A5-CC52C4BE0D05}">
    <text>USA agriculture, including livestock and rice CH4 emissions</text>
  </threadedComment>
  <threadedComment ref="AL433" dT="2023-04-03T18:51:57.16" personId="{F77A5140-C906-4EE4-AF7E-BBC6D992B747}" id="{BBE45BE7-0084-4C92-B1F2-3F2EDDB3C32A}">
    <text>Non-USA agriculture, including livestock and rice CH4 emissions</text>
  </threadedComment>
  <threadedComment ref="AO433" dT="2023-04-03T18:50:29.29" personId="{F77A5140-C906-4EE4-AF7E-BBC6D992B747}" id="{DD8ED62B-1B7C-4835-A87D-8FA5CE377D84}">
    <text>Global land use change</text>
  </threadedComment>
  <threadedComment ref="AP433" dT="2023-04-03T18:50:38.55" personId="{F77A5140-C906-4EE4-AF7E-BBC6D992B747}" id="{B094143B-8390-4B15-A34D-97297353F2EF}">
    <text>Global land use change</text>
  </threadedComment>
  <threadedComment ref="AQ433" dT="2023-04-03T18:50:45.43" personId="{F77A5140-C906-4EE4-AF7E-BBC6D992B747}" id="{7AC1436A-A509-4548-98FF-9F07A0B63523}">
    <text>Global land use change</text>
  </threadedComment>
  <threadedComment ref="AS433" dT="2023-04-03T18:49:12.47" personId="{F77A5140-C906-4EE4-AF7E-BBC6D992B747}" id="{3C7E11C5-9B42-40F7-B9B7-B0154D705C17}">
    <text>Feedstock transport and crushing</text>
  </threadedComment>
  <threadedComment ref="AW433" dT="2023-04-03T18:54:27.30" personId="{F77A5140-C906-4EE4-AF7E-BBC6D992B747}" id="{13F2A8A6-293E-4355-88D8-F29887735FE8}">
    <text>Fuel distribution and use</text>
  </threadedComment>
  <threadedComment ref="AH435" dT="2023-04-03T20:03:01.89" personId="{F77A5140-C906-4EE4-AF7E-BBC6D992B747}" id="{63419984-65ED-4E78-A2BB-D7E7C42AA454}">
    <text>USA agriculture, including livestock and rice CH4 emissions</text>
  </threadedComment>
  <threadedComment ref="AL435" dT="2023-04-03T20:03:10.41" personId="{F77A5140-C906-4EE4-AF7E-BBC6D992B747}" id="{3EABE141-993C-490C-91E3-DA5C5E637721}">
    <text>Non-USA agriculture, including livestock and rice CH4 emissions</text>
  </threadedComment>
  <threadedComment ref="AO435" dT="2023-04-03T20:03:23.62" personId="{F77A5140-C906-4EE4-AF7E-BBC6D992B747}" id="{54B64F81-FBB4-428B-BEAA-9683930C6FF1}">
    <text>Global land use change</text>
  </threadedComment>
  <threadedComment ref="AP435" dT="2023-04-03T20:03:32.91" personId="{F77A5140-C906-4EE4-AF7E-BBC6D992B747}" id="{240E216C-5BE0-4C35-9F05-5FE72637402F}">
    <text>Global land use change</text>
  </threadedComment>
  <threadedComment ref="AQ435" dT="2023-04-03T20:03:40.43" personId="{F77A5140-C906-4EE4-AF7E-BBC6D992B747}" id="{A0687944-A87F-4475-A733-7D4FC4B1F305}">
    <text>Global land use change</text>
  </threadedComment>
  <threadedComment ref="AS435" dT="2023-04-03T20:03:50.03" personId="{F77A5140-C906-4EE4-AF7E-BBC6D992B747}" id="{6A7D384B-DAD5-478F-8D82-FFC27075420E}">
    <text>Feedstock transport and crushing</text>
  </threadedComment>
  <threadedComment ref="AW435" dT="2023-04-03T20:03:57.51" personId="{F77A5140-C906-4EE4-AF7E-BBC6D992B747}" id="{57F9FE2D-BB9F-4946-8E5F-2A89E646268A}">
    <text>Fuel distribution and use</text>
  </threadedComment>
  <threadedComment ref="AH437" dT="2023-04-03T18:51:45.84" personId="{F77A5140-C906-4EE4-AF7E-BBC6D992B747}" id="{97AF88AB-743B-4239-B54C-CC7F035D5DC3}">
    <text>USA agriculture, including livestock and rice CH4 emissions</text>
  </threadedComment>
  <threadedComment ref="AL437" dT="2023-04-03T18:51:57.16" personId="{F77A5140-C906-4EE4-AF7E-BBC6D992B747}" id="{946DB633-03FA-48E5-A854-749C5089E51E}">
    <text>Non-USA agriculture, including livestock and rice CH4 emissions</text>
  </threadedComment>
  <threadedComment ref="AO437" dT="2023-04-03T18:50:29.29" personId="{F77A5140-C906-4EE4-AF7E-BBC6D992B747}" id="{7063EF6B-26E8-44F0-8F68-B49E4D0085DB}">
    <text>Global land use change</text>
  </threadedComment>
  <threadedComment ref="AS437" dT="2023-04-03T18:49:12.47" personId="{F77A5140-C906-4EE4-AF7E-BBC6D992B747}" id="{9947DD53-BC94-4AAF-AC2D-AD1505A27201}">
    <text>Feedstock transport and crushing</text>
  </threadedComment>
  <threadedComment ref="AW437" dT="2023-04-03T18:54:27.30" personId="{F77A5140-C906-4EE4-AF7E-BBC6D992B747}" id="{02183AE4-9BCE-4393-9AC6-7A66250727FC}">
    <text>Fuel distribution and use</text>
  </threadedComment>
  <threadedComment ref="AH438" dT="2023-04-03T18:51:45.84" personId="{F77A5140-C906-4EE4-AF7E-BBC6D992B747}" id="{7B081FF7-41CD-48D5-949F-70ADF7BB8424}">
    <text>USA agriculture, including livestock and rice CH4 emissions</text>
  </threadedComment>
  <threadedComment ref="AL438" dT="2023-04-03T18:51:57.16" personId="{F77A5140-C906-4EE4-AF7E-BBC6D992B747}" id="{C6E5746C-BA8B-4A86-8410-1011C845BF46}">
    <text>Non-USA agriculture, including livestock and rice CH4 emissions</text>
  </threadedComment>
  <threadedComment ref="AO438" dT="2023-04-03T18:50:29.29" personId="{F77A5140-C906-4EE4-AF7E-BBC6D992B747}" id="{315C1E64-6DB5-46F6-B7D1-F25B079EE34C}">
    <text>Global land use change</text>
  </threadedComment>
  <threadedComment ref="AS438" dT="2023-04-03T18:49:12.47" personId="{F77A5140-C906-4EE4-AF7E-BBC6D992B747}" id="{A234CA16-8725-4FA6-A9C4-1B8FC1558A89}">
    <text>Feedstock transport and crushing</text>
  </threadedComment>
  <threadedComment ref="AW438" dT="2023-04-03T18:54:27.30" personId="{F77A5140-C906-4EE4-AF7E-BBC6D992B747}" id="{A26005C9-D942-4DD3-8931-4C7BC040DE09}">
    <text>Fuel distribution and use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
  <sheetViews>
    <sheetView tabSelected="1" showRuler="0" zoomScaleNormal="100" workbookViewId="0"/>
  </sheetViews>
  <sheetFormatPr defaultRowHeight="14.5" x14ac:dyDescent="0.35"/>
  <sheetData>
    <row r="1" spans="1:14" ht="39" customHeight="1" x14ac:dyDescent="0.35">
      <c r="K1" s="121" t="s">
        <v>494</v>
      </c>
      <c r="L1" s="120"/>
      <c r="M1" s="120"/>
      <c r="N1" s="120"/>
    </row>
    <row r="2" spans="1:14" ht="18.5" x14ac:dyDescent="0.45">
      <c r="A2" s="111" t="s">
        <v>491</v>
      </c>
    </row>
    <row r="4" spans="1:14" x14ac:dyDescent="0.35">
      <c r="A4" t="s">
        <v>464</v>
      </c>
    </row>
    <row r="6" spans="1:14" x14ac:dyDescent="0.35">
      <c r="A6" s="112" t="s">
        <v>460</v>
      </c>
      <c r="B6" s="112"/>
      <c r="C6" s="112"/>
      <c r="D6" s="112"/>
      <c r="E6" s="112"/>
      <c r="F6" s="112"/>
      <c r="G6" s="112"/>
      <c r="H6" s="112"/>
      <c r="I6" s="112"/>
      <c r="J6" s="112"/>
      <c r="K6" s="112"/>
      <c r="L6" s="112"/>
      <c r="M6" s="112"/>
      <c r="N6" s="112"/>
    </row>
    <row r="7" spans="1:14" x14ac:dyDescent="0.35">
      <c r="A7" s="112"/>
      <c r="B7" s="112"/>
      <c r="C7" s="112"/>
      <c r="D7" s="112"/>
      <c r="E7" s="112"/>
      <c r="F7" s="112"/>
      <c r="G7" s="112"/>
      <c r="H7" s="112"/>
      <c r="I7" s="112"/>
      <c r="J7" s="112"/>
      <c r="K7" s="112"/>
      <c r="L7" s="112"/>
      <c r="M7" s="112"/>
      <c r="N7" s="112"/>
    </row>
  </sheetData>
  <mergeCells count="2">
    <mergeCell ref="A6:N7"/>
    <mergeCell ref="K1:N1"/>
  </mergeCells>
  <printOptions horizontalCentered="1"/>
  <pageMargins left="0.7" right="0.7" top="0.75" bottom="0.75" header="0.3" footer="0.3"/>
  <pageSetup fitToHeight="0" orientation="landscape" r:id="rId1"/>
  <headerFooter scaleWithDoc="0">
    <oddFooter>&amp;L&amp;F
&amp;A&amp;RPage &amp;P of &amp;N</oddFooter>
    <firstHeader>&amp;L&amp;G&amp;R&amp;K000000Offfice of Transportation and Air Quality
April 2023</first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2"/>
  <sheetViews>
    <sheetView workbookViewId="0"/>
  </sheetViews>
  <sheetFormatPr defaultColWidth="9.1796875" defaultRowHeight="14.5" x14ac:dyDescent="0.35"/>
  <cols>
    <col min="1" max="1" width="25.453125" style="55" customWidth="1"/>
    <col min="2" max="16384" width="9.1796875" style="55"/>
  </cols>
  <sheetData>
    <row r="1" spans="1:3" x14ac:dyDescent="0.35">
      <c r="A1" s="55" t="s">
        <v>154</v>
      </c>
      <c r="B1" s="55">
        <v>1</v>
      </c>
      <c r="C1" s="55" t="s">
        <v>398</v>
      </c>
    </row>
    <row r="2" spans="1:3" x14ac:dyDescent="0.35">
      <c r="A2" s="55" t="s">
        <v>184</v>
      </c>
      <c r="B2" s="55">
        <v>2</v>
      </c>
      <c r="C2" s="55" t="s">
        <v>399</v>
      </c>
    </row>
    <row r="3" spans="1:3" x14ac:dyDescent="0.35">
      <c r="A3" s="55" t="s">
        <v>190</v>
      </c>
      <c r="B3" s="55">
        <v>3</v>
      </c>
      <c r="C3" s="99" t="s">
        <v>131</v>
      </c>
    </row>
    <row r="4" spans="1:3" x14ac:dyDescent="0.35">
      <c r="A4" s="55" t="s">
        <v>208</v>
      </c>
      <c r="B4" s="55">
        <v>4</v>
      </c>
      <c r="C4" s="99" t="s">
        <v>125</v>
      </c>
    </row>
    <row r="5" spans="1:3" x14ac:dyDescent="0.35">
      <c r="A5" s="55" t="s">
        <v>35</v>
      </c>
      <c r="B5" s="55">
        <v>5</v>
      </c>
      <c r="C5" s="99" t="s">
        <v>193</v>
      </c>
    </row>
    <row r="6" spans="1:3" x14ac:dyDescent="0.35">
      <c r="A6" s="55" t="s">
        <v>51</v>
      </c>
      <c r="B6" s="55">
        <v>6</v>
      </c>
      <c r="C6" s="99" t="s">
        <v>36</v>
      </c>
    </row>
    <row r="7" spans="1:3" x14ac:dyDescent="0.35">
      <c r="A7" s="55" t="s">
        <v>214</v>
      </c>
      <c r="B7" s="55">
        <v>7</v>
      </c>
      <c r="C7" s="99" t="s">
        <v>133</v>
      </c>
    </row>
    <row r="8" spans="1:3" x14ac:dyDescent="0.35">
      <c r="A8" s="55" t="s">
        <v>221</v>
      </c>
      <c r="B8" s="55">
        <v>8</v>
      </c>
      <c r="C8" s="99" t="s">
        <v>196</v>
      </c>
    </row>
    <row r="9" spans="1:3" x14ac:dyDescent="0.35">
      <c r="A9" s="55" t="s">
        <v>130</v>
      </c>
      <c r="B9" s="55">
        <v>9</v>
      </c>
      <c r="C9" s="86" t="s">
        <v>201</v>
      </c>
    </row>
    <row r="10" spans="1:3" x14ac:dyDescent="0.35">
      <c r="A10" s="55" t="s">
        <v>142</v>
      </c>
      <c r="B10" s="55">
        <v>10</v>
      </c>
      <c r="C10" s="86" t="s">
        <v>167</v>
      </c>
    </row>
    <row r="11" spans="1:3" x14ac:dyDescent="0.35">
      <c r="A11" s="55" t="s">
        <v>153</v>
      </c>
      <c r="B11" s="55">
        <v>11</v>
      </c>
      <c r="C11" s="86" t="s">
        <v>172</v>
      </c>
    </row>
    <row r="12" spans="1:3" x14ac:dyDescent="0.35">
      <c r="A12" s="55" t="s">
        <v>140</v>
      </c>
      <c r="B12" s="55">
        <v>12</v>
      </c>
      <c r="C12" s="86" t="s">
        <v>205</v>
      </c>
    </row>
  </sheetData>
  <sortState xmlns:xlrd2="http://schemas.microsoft.com/office/spreadsheetml/2017/richdata2" ref="C1:C8">
    <sortCondition ref="C1"/>
  </sortState>
  <pageMargins left="0.7" right="0.7" top="0.75" bottom="0.75" header="0.3" footer="0.3"/>
  <pageSetup fitToHeight="0" orientation="landscape" horizontalDpi="1200" verticalDpi="1200" r:id="rId1"/>
  <headerFooter scaleWithDoc="0">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79"/>
  <sheetViews>
    <sheetView zoomScale="90" zoomScaleNormal="90" workbookViewId="0"/>
  </sheetViews>
  <sheetFormatPr defaultColWidth="9.1796875" defaultRowHeight="14.5" x14ac:dyDescent="0.35"/>
  <cols>
    <col min="1" max="1" width="43.54296875" style="2" customWidth="1"/>
    <col min="2" max="2" width="117" style="2" customWidth="1"/>
    <col min="3" max="16384" width="9.1796875" style="2"/>
  </cols>
  <sheetData>
    <row r="1" spans="1:2" ht="18.5" x14ac:dyDescent="0.45">
      <c r="A1" s="24" t="s">
        <v>493</v>
      </c>
    </row>
    <row r="2" spans="1:2" x14ac:dyDescent="0.35">
      <c r="A2" s="2" t="s">
        <v>482</v>
      </c>
    </row>
    <row r="4" spans="1:2" ht="18.5" x14ac:dyDescent="0.45">
      <c r="A4" s="24" t="s">
        <v>400</v>
      </c>
      <c r="B4"/>
    </row>
    <row r="5" spans="1:2" x14ac:dyDescent="0.35">
      <c r="A5" s="44" t="s">
        <v>401</v>
      </c>
      <c r="B5"/>
    </row>
    <row r="6" spans="1:2" x14ac:dyDescent="0.35">
      <c r="A6" s="3" t="s">
        <v>275</v>
      </c>
      <c r="B6" s="3" t="s">
        <v>281</v>
      </c>
    </row>
    <row r="7" spans="1:2" x14ac:dyDescent="0.35">
      <c r="A7" s="17" t="s">
        <v>18</v>
      </c>
      <c r="B7" s="4" t="s">
        <v>280</v>
      </c>
    </row>
    <row r="8" spans="1:2" x14ac:dyDescent="0.35">
      <c r="A8" s="45" t="s">
        <v>300</v>
      </c>
      <c r="B8" s="4" t="s">
        <v>404</v>
      </c>
    </row>
    <row r="9" spans="1:2" x14ac:dyDescent="0.35">
      <c r="A9" s="5" t="s">
        <v>1</v>
      </c>
      <c r="B9" s="6" t="s">
        <v>402</v>
      </c>
    </row>
    <row r="10" spans="1:2" x14ac:dyDescent="0.35">
      <c r="A10" s="5" t="s">
        <v>0</v>
      </c>
      <c r="B10" s="6" t="s">
        <v>403</v>
      </c>
    </row>
    <row r="11" spans="1:2" ht="49" customHeight="1" x14ac:dyDescent="0.35">
      <c r="A11" s="5" t="s">
        <v>5</v>
      </c>
      <c r="B11" s="6" t="s">
        <v>450</v>
      </c>
    </row>
    <row r="12" spans="1:2" ht="29" x14ac:dyDescent="0.35">
      <c r="A12" s="5" t="s">
        <v>2</v>
      </c>
      <c r="B12" s="6" t="s">
        <v>451</v>
      </c>
    </row>
    <row r="13" spans="1:2" ht="58" x14ac:dyDescent="0.35">
      <c r="A13" s="5" t="s">
        <v>49</v>
      </c>
      <c r="B13" s="6" t="s">
        <v>452</v>
      </c>
    </row>
    <row r="14" spans="1:2" ht="43.5" x14ac:dyDescent="0.35">
      <c r="A14" s="5" t="s">
        <v>136</v>
      </c>
      <c r="B14" s="6" t="s">
        <v>405</v>
      </c>
    </row>
    <row r="15" spans="1:2" ht="29" x14ac:dyDescent="0.35">
      <c r="A15" s="5" t="s">
        <v>279</v>
      </c>
      <c r="B15" s="6" t="s">
        <v>406</v>
      </c>
    </row>
    <row r="16" spans="1:2" x14ac:dyDescent="0.35">
      <c r="A16" s="5" t="s">
        <v>4</v>
      </c>
      <c r="B16" s="6" t="s">
        <v>407</v>
      </c>
    </row>
    <row r="17" spans="1:2" ht="29" x14ac:dyDescent="0.35">
      <c r="A17" s="5" t="s">
        <v>278</v>
      </c>
      <c r="B17" s="6" t="s">
        <v>408</v>
      </c>
    </row>
    <row r="18" spans="1:2" x14ac:dyDescent="0.35">
      <c r="A18" s="5" t="s">
        <v>23</v>
      </c>
      <c r="B18" s="6" t="s">
        <v>277</v>
      </c>
    </row>
    <row r="19" spans="1:2" x14ac:dyDescent="0.35">
      <c r="A19" s="5" t="s">
        <v>6</v>
      </c>
      <c r="B19" s="6" t="s">
        <v>276</v>
      </c>
    </row>
    <row r="20" spans="1:2" x14ac:dyDescent="0.35">
      <c r="A20" s="5" t="s">
        <v>7</v>
      </c>
      <c r="B20" s="6" t="s">
        <v>453</v>
      </c>
    </row>
    <row r="21" spans="1:2" ht="29" x14ac:dyDescent="0.35">
      <c r="A21" s="5" t="s">
        <v>24</v>
      </c>
      <c r="B21" s="6" t="s">
        <v>454</v>
      </c>
    </row>
    <row r="22" spans="1:2" ht="43.5" x14ac:dyDescent="0.35">
      <c r="A22" s="18" t="s">
        <v>30</v>
      </c>
      <c r="B22" s="7" t="s">
        <v>448</v>
      </c>
    </row>
    <row r="23" spans="1:2" x14ac:dyDescent="0.35">
      <c r="A23" s="8" t="s">
        <v>25</v>
      </c>
      <c r="B23" s="7" t="s">
        <v>282</v>
      </c>
    </row>
    <row r="24" spans="1:2" ht="33.75" customHeight="1" x14ac:dyDescent="0.35">
      <c r="A24" s="8" t="s">
        <v>26</v>
      </c>
      <c r="B24" s="7" t="s">
        <v>409</v>
      </c>
    </row>
    <row r="25" spans="1:2" ht="36" customHeight="1" x14ac:dyDescent="0.35">
      <c r="A25" s="8" t="s">
        <v>27</v>
      </c>
      <c r="B25" s="7" t="s">
        <v>410</v>
      </c>
    </row>
    <row r="26" spans="1:2" ht="43.5" x14ac:dyDescent="0.35">
      <c r="A26" s="19" t="s">
        <v>31</v>
      </c>
      <c r="B26" s="9" t="s">
        <v>414</v>
      </c>
    </row>
    <row r="27" spans="1:2" x14ac:dyDescent="0.35">
      <c r="A27" s="10" t="s">
        <v>28</v>
      </c>
      <c r="B27" s="9" t="s">
        <v>411</v>
      </c>
    </row>
    <row r="28" spans="1:2" ht="29" x14ac:dyDescent="0.35">
      <c r="A28" s="10" t="s">
        <v>330</v>
      </c>
      <c r="B28" s="9" t="s">
        <v>283</v>
      </c>
    </row>
    <row r="29" spans="1:2" ht="29" x14ac:dyDescent="0.35">
      <c r="A29" s="10" t="s">
        <v>29</v>
      </c>
      <c r="B29" s="9" t="s">
        <v>284</v>
      </c>
    </row>
    <row r="30" spans="1:2" ht="29" x14ac:dyDescent="0.35">
      <c r="A30" s="20" t="s">
        <v>32</v>
      </c>
      <c r="B30" s="12" t="s">
        <v>413</v>
      </c>
    </row>
    <row r="31" spans="1:2" ht="43.5" x14ac:dyDescent="0.35">
      <c r="A31" s="11" t="s">
        <v>19</v>
      </c>
      <c r="B31" s="12" t="s">
        <v>287</v>
      </c>
    </row>
    <row r="32" spans="1:2" x14ac:dyDescent="0.35">
      <c r="A32" s="11" t="s">
        <v>20</v>
      </c>
      <c r="B32" s="12" t="s">
        <v>356</v>
      </c>
    </row>
    <row r="33" spans="1:2" x14ac:dyDescent="0.35">
      <c r="A33" s="11" t="s">
        <v>21</v>
      </c>
      <c r="B33" s="12" t="s">
        <v>357</v>
      </c>
    </row>
    <row r="34" spans="1:2" x14ac:dyDescent="0.35">
      <c r="A34" s="11" t="s">
        <v>10</v>
      </c>
      <c r="B34" s="12" t="s">
        <v>412</v>
      </c>
    </row>
    <row r="35" spans="1:2" ht="29" x14ac:dyDescent="0.35">
      <c r="A35" s="11" t="s">
        <v>22</v>
      </c>
      <c r="B35" s="12" t="s">
        <v>286</v>
      </c>
    </row>
    <row r="36" spans="1:2" ht="29" x14ac:dyDescent="0.35">
      <c r="A36" s="21" t="s">
        <v>33</v>
      </c>
      <c r="B36" s="16" t="s">
        <v>415</v>
      </c>
    </row>
    <row r="37" spans="1:2" ht="29" x14ac:dyDescent="0.35">
      <c r="A37" s="15" t="s">
        <v>44</v>
      </c>
      <c r="B37" s="16" t="s">
        <v>288</v>
      </c>
    </row>
    <row r="38" spans="1:2" x14ac:dyDescent="0.35">
      <c r="A38" s="15" t="s">
        <v>45</v>
      </c>
      <c r="B38" s="16" t="s">
        <v>289</v>
      </c>
    </row>
    <row r="39" spans="1:2" x14ac:dyDescent="0.35">
      <c r="A39" s="15" t="s">
        <v>46</v>
      </c>
      <c r="B39" s="16" t="s">
        <v>290</v>
      </c>
    </row>
    <row r="40" spans="1:2" x14ac:dyDescent="0.35">
      <c r="A40" s="15" t="s">
        <v>47</v>
      </c>
      <c r="B40" s="16" t="s">
        <v>291</v>
      </c>
    </row>
    <row r="41" spans="1:2" x14ac:dyDescent="0.35">
      <c r="A41" s="15" t="s">
        <v>48</v>
      </c>
      <c r="B41" s="16" t="s">
        <v>292</v>
      </c>
    </row>
    <row r="42" spans="1:2" x14ac:dyDescent="0.35">
      <c r="A42" s="15" t="s">
        <v>10</v>
      </c>
      <c r="B42" s="16" t="s">
        <v>285</v>
      </c>
    </row>
    <row r="43" spans="1:2" x14ac:dyDescent="0.35">
      <c r="A43" s="15" t="s">
        <v>11</v>
      </c>
      <c r="B43" s="16" t="s">
        <v>293</v>
      </c>
    </row>
    <row r="44" spans="1:2" x14ac:dyDescent="0.35">
      <c r="A44" s="15" t="s">
        <v>12</v>
      </c>
      <c r="B44" s="16" t="s">
        <v>294</v>
      </c>
    </row>
    <row r="45" spans="1:2" ht="43.5" x14ac:dyDescent="0.35">
      <c r="A45" s="22" t="s">
        <v>34</v>
      </c>
      <c r="B45" s="14" t="s">
        <v>416</v>
      </c>
    </row>
    <row r="46" spans="1:2" ht="29" x14ac:dyDescent="0.35">
      <c r="A46" s="13" t="s">
        <v>16</v>
      </c>
      <c r="B46" s="14" t="s">
        <v>297</v>
      </c>
    </row>
    <row r="47" spans="1:2" x14ac:dyDescent="0.35">
      <c r="A47" s="13" t="s">
        <v>14</v>
      </c>
      <c r="B47" s="14" t="s">
        <v>295</v>
      </c>
    </row>
    <row r="48" spans="1:2" x14ac:dyDescent="0.35">
      <c r="A48" s="13" t="s">
        <v>13</v>
      </c>
      <c r="B48" s="14" t="s">
        <v>298</v>
      </c>
    </row>
    <row r="49" spans="1:2" x14ac:dyDescent="0.35">
      <c r="A49" s="13" t="s">
        <v>15</v>
      </c>
      <c r="B49" s="14" t="s">
        <v>299</v>
      </c>
    </row>
    <row r="50" spans="1:2" ht="29" x14ac:dyDescent="0.35">
      <c r="A50" s="13" t="s">
        <v>417</v>
      </c>
      <c r="B50" s="14" t="s">
        <v>423</v>
      </c>
    </row>
    <row r="51" spans="1:2" x14ac:dyDescent="0.35">
      <c r="A51" s="13" t="s">
        <v>418</v>
      </c>
      <c r="B51" s="14" t="s">
        <v>424</v>
      </c>
    </row>
    <row r="52" spans="1:2" x14ac:dyDescent="0.35">
      <c r="A52" s="13" t="s">
        <v>419</v>
      </c>
      <c r="B52" s="14" t="s">
        <v>425</v>
      </c>
    </row>
    <row r="53" spans="1:2" x14ac:dyDescent="0.35">
      <c r="A53" s="13" t="s">
        <v>420</v>
      </c>
      <c r="B53" s="14" t="s">
        <v>426</v>
      </c>
    </row>
    <row r="54" spans="1:2" x14ac:dyDescent="0.35">
      <c r="A54" s="13" t="s">
        <v>421</v>
      </c>
      <c r="B54" s="14" t="s">
        <v>427</v>
      </c>
    </row>
    <row r="55" spans="1:2" x14ac:dyDescent="0.35">
      <c r="A55" s="13" t="s">
        <v>422</v>
      </c>
      <c r="B55" s="14" t="s">
        <v>428</v>
      </c>
    </row>
    <row r="56" spans="1:2" x14ac:dyDescent="0.35">
      <c r="A56" s="13" t="s">
        <v>8</v>
      </c>
      <c r="B56" s="14" t="s">
        <v>296</v>
      </c>
    </row>
    <row r="57" spans="1:2" ht="29" x14ac:dyDescent="0.35">
      <c r="A57" s="13" t="s">
        <v>9</v>
      </c>
      <c r="B57" s="14" t="s">
        <v>429</v>
      </c>
    </row>
    <row r="58" spans="1:2" x14ac:dyDescent="0.35">
      <c r="A58" s="13" t="s">
        <v>10</v>
      </c>
      <c r="B58" s="14" t="s">
        <v>412</v>
      </c>
    </row>
    <row r="59" spans="1:2" x14ac:dyDescent="0.35">
      <c r="A59" s="13" t="s">
        <v>17</v>
      </c>
      <c r="B59" s="14" t="s">
        <v>358</v>
      </c>
    </row>
    <row r="60" spans="1:2" x14ac:dyDescent="0.35">
      <c r="A60" s="13" t="s">
        <v>11</v>
      </c>
      <c r="B60" s="14" t="s">
        <v>293</v>
      </c>
    </row>
    <row r="61" spans="1:2" x14ac:dyDescent="0.35">
      <c r="A61" s="13" t="s">
        <v>12</v>
      </c>
      <c r="B61" s="14" t="s">
        <v>294</v>
      </c>
    </row>
    <row r="62" spans="1:2" customFormat="1" x14ac:dyDescent="0.35"/>
    <row r="63" spans="1:2" customFormat="1" ht="18.5" x14ac:dyDescent="0.45">
      <c r="A63" s="47" t="s">
        <v>430</v>
      </c>
    </row>
    <row r="64" spans="1:2" customFormat="1" ht="28.75" customHeight="1" x14ac:dyDescent="0.35">
      <c r="A64" s="113" t="s">
        <v>463</v>
      </c>
      <c r="B64" s="113"/>
    </row>
    <row r="65" spans="1:2" customFormat="1" x14ac:dyDescent="0.35"/>
    <row r="66" spans="1:2" customFormat="1" ht="18.5" x14ac:dyDescent="0.45">
      <c r="A66" s="47" t="s">
        <v>431</v>
      </c>
    </row>
    <row r="67" spans="1:2" customFormat="1" ht="15.25" customHeight="1" x14ac:dyDescent="0.35">
      <c r="A67" s="113" t="s">
        <v>449</v>
      </c>
      <c r="B67" s="113"/>
    </row>
    <row r="68" spans="1:2" customFormat="1" x14ac:dyDescent="0.35"/>
    <row r="69" spans="1:2" customFormat="1" ht="18.5" x14ac:dyDescent="0.45">
      <c r="A69" s="47" t="s">
        <v>432</v>
      </c>
    </row>
    <row r="70" spans="1:2" customFormat="1" ht="32.25" customHeight="1" x14ac:dyDescent="0.35">
      <c r="A70" s="113" t="s">
        <v>433</v>
      </c>
      <c r="B70" s="113"/>
    </row>
    <row r="71" spans="1:2" customFormat="1" x14ac:dyDescent="0.35"/>
    <row r="72" spans="1:2" customFormat="1" ht="18.5" x14ac:dyDescent="0.45">
      <c r="A72" s="47" t="s">
        <v>465</v>
      </c>
    </row>
    <row r="73" spans="1:2" customFormat="1" ht="30.75" customHeight="1" x14ac:dyDescent="0.35">
      <c r="A73" s="113" t="s">
        <v>434</v>
      </c>
      <c r="B73" s="113"/>
    </row>
    <row r="74" spans="1:2" customFormat="1" x14ac:dyDescent="0.35"/>
    <row r="75" spans="1:2" ht="18.5" x14ac:dyDescent="0.45">
      <c r="A75" s="25" t="s">
        <v>328</v>
      </c>
    </row>
    <row r="76" spans="1:2" x14ac:dyDescent="0.35">
      <c r="A76" s="48" t="s">
        <v>435</v>
      </c>
    </row>
    <row r="78" spans="1:2" ht="18.5" x14ac:dyDescent="0.45">
      <c r="A78" s="24" t="s">
        <v>436</v>
      </c>
    </row>
    <row r="79" spans="1:2" x14ac:dyDescent="0.35">
      <c r="A79" s="2" t="s">
        <v>437</v>
      </c>
    </row>
  </sheetData>
  <mergeCells count="4">
    <mergeCell ref="A64:B64"/>
    <mergeCell ref="A67:B67"/>
    <mergeCell ref="A70:B70"/>
    <mergeCell ref="A73:B73"/>
  </mergeCells>
  <printOptions horizontalCentered="1"/>
  <pageMargins left="0.5" right="0.5" top="0.5" bottom="0.65" header="0.3" footer="0.3"/>
  <pageSetup scale="79" fitToHeight="0" orientation="landscape" r:id="rId1"/>
  <headerFooter scaleWithDoc="0">
    <oddFooter>&amp;L&amp;F
&amp;A&amp;RPage &amp;P of &amp;N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2D83-F9EB-4433-B6C2-B901E6A30C13}">
  <sheetPr>
    <pageSetUpPr fitToPage="1"/>
  </sheetPr>
  <dimension ref="A1:B9"/>
  <sheetViews>
    <sheetView workbookViewId="0"/>
  </sheetViews>
  <sheetFormatPr defaultRowHeight="14.5" x14ac:dyDescent="0.35"/>
  <sheetData>
    <row r="1" spans="1:2" x14ac:dyDescent="0.35">
      <c r="A1" s="23" t="s">
        <v>492</v>
      </c>
    </row>
    <row r="2" spans="1:2" x14ac:dyDescent="0.35">
      <c r="A2" s="46">
        <v>1</v>
      </c>
      <c r="B2" t="s">
        <v>490</v>
      </c>
    </row>
    <row r="8" spans="1:2" x14ac:dyDescent="0.35">
      <c r="B8" s="55"/>
    </row>
    <row r="9" spans="1:2" x14ac:dyDescent="0.35">
      <c r="B9" s="55"/>
    </row>
  </sheetData>
  <printOptions horizontalCentered="1"/>
  <pageMargins left="0.7" right="0.7" top="0.75" bottom="0.75" header="0.3" footer="0.3"/>
  <pageSetup scale="82" fitToHeight="0" orientation="landscape" r:id="rId1"/>
  <headerFooter scaleWithDoc="0">
    <oddFooter>&amp;L&amp;F
&amp;A&amp;RPage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440"/>
  <sheetViews>
    <sheetView zoomScale="80" zoomScaleNormal="80" workbookViewId="0">
      <pane ySplit="2" topLeftCell="A136" activePane="bottomLeft" state="frozen"/>
      <selection pane="bottomLeft"/>
    </sheetView>
  </sheetViews>
  <sheetFormatPr defaultColWidth="9.1796875" defaultRowHeight="14.5" x14ac:dyDescent="0.35"/>
  <cols>
    <col min="1" max="1" width="9" style="55" customWidth="1"/>
    <col min="2" max="2" width="46.54296875" style="55" customWidth="1"/>
    <col min="3" max="3" width="20.81640625" style="55" customWidth="1"/>
    <col min="4" max="4" width="51" style="55" customWidth="1"/>
    <col min="5" max="5" width="31.1796875" style="55" customWidth="1"/>
    <col min="6" max="6" width="11.453125" style="55" customWidth="1"/>
    <col min="7" max="7" width="11.1796875" style="55" customWidth="1"/>
    <col min="8" max="8" width="13.1796875" style="94" customWidth="1"/>
    <col min="9" max="9" width="15.81640625" style="55" customWidth="1"/>
    <col min="10" max="10" width="28.81640625" style="55" customWidth="1"/>
    <col min="11" max="11" width="12.81640625" style="55" customWidth="1"/>
    <col min="12" max="12" width="11.1796875" style="55" customWidth="1"/>
    <col min="13" max="13" width="12.1796875" style="55" customWidth="1"/>
    <col min="14" max="14" width="16.81640625" style="55" customWidth="1"/>
    <col min="15" max="17" width="20" style="55" customWidth="1"/>
    <col min="18" max="32" width="13.81640625" style="55" customWidth="1"/>
    <col min="33" max="33" width="7.81640625" style="55" customWidth="1"/>
    <col min="34" max="34" width="11.1796875" style="55" customWidth="1"/>
    <col min="35" max="36" width="9.1796875" style="55" customWidth="1"/>
    <col min="37" max="37" width="11" style="55" customWidth="1"/>
    <col min="38" max="38" width="11.1796875" style="55" customWidth="1"/>
    <col min="39" max="43" width="9.1796875" style="55" customWidth="1"/>
    <col min="44" max="44" width="11" style="55" customWidth="1"/>
    <col min="45" max="45" width="10.81640625" style="55" customWidth="1"/>
    <col min="46" max="46" width="10.1796875" style="55" customWidth="1"/>
    <col min="47" max="47" width="11.54296875" style="55" customWidth="1"/>
    <col min="48" max="48" width="11.81640625" style="55" customWidth="1"/>
    <col min="49" max="49" width="9.1796875" style="55" customWidth="1"/>
    <col min="50" max="16384" width="9.1796875" style="55"/>
  </cols>
  <sheetData>
    <row r="1" spans="1:49" s="56" customFormat="1" ht="22.5" customHeight="1" x14ac:dyDescent="0.35">
      <c r="B1" s="116" t="s">
        <v>18</v>
      </c>
      <c r="C1" s="116"/>
      <c r="D1" s="116"/>
      <c r="E1" s="116"/>
      <c r="F1" s="116"/>
      <c r="G1" s="116"/>
      <c r="H1" s="116"/>
      <c r="I1" s="116"/>
      <c r="J1" s="116"/>
      <c r="K1" s="116"/>
      <c r="L1" s="116"/>
      <c r="M1" s="116"/>
      <c r="N1" s="116"/>
      <c r="O1" s="117" t="s">
        <v>30</v>
      </c>
      <c r="P1" s="117"/>
      <c r="Q1" s="117"/>
      <c r="R1" s="118" t="s">
        <v>31</v>
      </c>
      <c r="S1" s="118"/>
      <c r="T1" s="118"/>
      <c r="U1" s="119" t="s">
        <v>32</v>
      </c>
      <c r="V1" s="119"/>
      <c r="W1" s="119"/>
      <c r="X1" s="119"/>
      <c r="Y1" s="119"/>
      <c r="Z1" s="114" t="s">
        <v>33</v>
      </c>
      <c r="AA1" s="114"/>
      <c r="AB1" s="114"/>
      <c r="AC1" s="114"/>
      <c r="AD1" s="114"/>
      <c r="AE1" s="114"/>
      <c r="AF1" s="114"/>
      <c r="AG1" s="114"/>
      <c r="AH1" s="115" t="s">
        <v>34</v>
      </c>
      <c r="AI1" s="115"/>
      <c r="AJ1" s="115"/>
      <c r="AK1" s="115"/>
      <c r="AL1" s="115"/>
      <c r="AM1" s="115"/>
      <c r="AN1" s="115"/>
      <c r="AO1" s="115"/>
      <c r="AP1" s="115"/>
      <c r="AQ1" s="115"/>
      <c r="AR1" s="115"/>
      <c r="AS1" s="115"/>
      <c r="AT1" s="115"/>
      <c r="AU1" s="115"/>
      <c r="AV1" s="115"/>
      <c r="AW1" s="115"/>
    </row>
    <row r="2" spans="1:49" s="58" customFormat="1" ht="56" customHeight="1" x14ac:dyDescent="0.35">
      <c r="A2" s="57" t="s">
        <v>300</v>
      </c>
      <c r="B2" s="58" t="s">
        <v>1</v>
      </c>
      <c r="C2" s="58" t="s">
        <v>0</v>
      </c>
      <c r="D2" s="58" t="s">
        <v>5</v>
      </c>
      <c r="E2" s="58" t="s">
        <v>2</v>
      </c>
      <c r="F2" s="58" t="s">
        <v>49</v>
      </c>
      <c r="G2" s="58" t="s">
        <v>136</v>
      </c>
      <c r="H2" s="59" t="s">
        <v>3</v>
      </c>
      <c r="I2" s="58" t="s">
        <v>4</v>
      </c>
      <c r="J2" s="58" t="s">
        <v>128</v>
      </c>
      <c r="K2" s="58" t="s">
        <v>23</v>
      </c>
      <c r="L2" s="58" t="s">
        <v>6</v>
      </c>
      <c r="M2" s="58" t="s">
        <v>7</v>
      </c>
      <c r="N2" s="58" t="s">
        <v>24</v>
      </c>
      <c r="O2" s="58" t="s">
        <v>25</v>
      </c>
      <c r="P2" s="58" t="s">
        <v>26</v>
      </c>
      <c r="Q2" s="58" t="s">
        <v>27</v>
      </c>
      <c r="R2" s="58" t="s">
        <v>28</v>
      </c>
      <c r="S2" s="58" t="s">
        <v>330</v>
      </c>
      <c r="T2" s="58" t="s">
        <v>29</v>
      </c>
      <c r="U2" s="58" t="s">
        <v>19</v>
      </c>
      <c r="V2" s="58" t="s">
        <v>20</v>
      </c>
      <c r="W2" s="58" t="s">
        <v>21</v>
      </c>
      <c r="X2" s="58" t="s">
        <v>10</v>
      </c>
      <c r="Y2" s="58" t="s">
        <v>22</v>
      </c>
      <c r="Z2" s="58" t="s">
        <v>44</v>
      </c>
      <c r="AA2" s="58" t="s">
        <v>45</v>
      </c>
      <c r="AB2" s="58" t="s">
        <v>46</v>
      </c>
      <c r="AC2" s="58" t="s">
        <v>47</v>
      </c>
      <c r="AD2" s="58" t="s">
        <v>48</v>
      </c>
      <c r="AE2" s="58" t="s">
        <v>10</v>
      </c>
      <c r="AF2" s="58" t="s">
        <v>11</v>
      </c>
      <c r="AG2" s="58" t="s">
        <v>12</v>
      </c>
      <c r="AH2" s="58" t="s">
        <v>16</v>
      </c>
      <c r="AI2" s="58" t="s">
        <v>14</v>
      </c>
      <c r="AJ2" s="58" t="s">
        <v>13</v>
      </c>
      <c r="AK2" s="58" t="s">
        <v>15</v>
      </c>
      <c r="AL2" s="58" t="s">
        <v>417</v>
      </c>
      <c r="AM2" s="58" t="s">
        <v>418</v>
      </c>
      <c r="AN2" s="58" t="s">
        <v>419</v>
      </c>
      <c r="AO2" s="58" t="s">
        <v>420</v>
      </c>
      <c r="AP2" s="58" t="s">
        <v>421</v>
      </c>
      <c r="AQ2" s="58" t="s">
        <v>422</v>
      </c>
      <c r="AR2" s="58" t="s">
        <v>8</v>
      </c>
      <c r="AS2" s="58" t="s">
        <v>9</v>
      </c>
      <c r="AT2" s="58" t="s">
        <v>10</v>
      </c>
      <c r="AU2" s="58" t="s">
        <v>17</v>
      </c>
      <c r="AV2" s="58" t="s">
        <v>11</v>
      </c>
      <c r="AW2" s="58" t="s">
        <v>12</v>
      </c>
    </row>
    <row r="3" spans="1:49" x14ac:dyDescent="0.35">
      <c r="A3" s="60">
        <v>1</v>
      </c>
      <c r="B3" s="55" t="s">
        <v>154</v>
      </c>
      <c r="C3" s="55" t="s">
        <v>131</v>
      </c>
      <c r="D3" s="55" t="s">
        <v>471</v>
      </c>
      <c r="F3" s="55" t="s">
        <v>52</v>
      </c>
      <c r="G3" s="55" t="s">
        <v>138</v>
      </c>
      <c r="H3" s="61">
        <v>4</v>
      </c>
      <c r="I3" s="55" t="s">
        <v>177</v>
      </c>
      <c r="J3" s="55" t="s">
        <v>234</v>
      </c>
      <c r="K3" s="55" t="s">
        <v>37</v>
      </c>
      <c r="L3" s="62">
        <v>40263</v>
      </c>
      <c r="M3" s="55" t="s">
        <v>38</v>
      </c>
      <c r="N3" s="55" t="s">
        <v>40</v>
      </c>
    </row>
    <row r="4" spans="1:49" x14ac:dyDescent="0.35">
      <c r="A4" s="60">
        <v>2</v>
      </c>
      <c r="B4" s="55" t="s">
        <v>154</v>
      </c>
      <c r="C4" s="55" t="s">
        <v>131</v>
      </c>
      <c r="D4" s="55" t="s">
        <v>475</v>
      </c>
      <c r="F4" s="55" t="s">
        <v>52</v>
      </c>
      <c r="G4" s="55" t="s">
        <v>138</v>
      </c>
      <c r="H4" s="61">
        <v>5</v>
      </c>
      <c r="I4" s="55" t="s">
        <v>178</v>
      </c>
      <c r="J4" s="55" t="s">
        <v>234</v>
      </c>
      <c r="K4" s="55" t="s">
        <v>37</v>
      </c>
      <c r="L4" s="62">
        <v>40263</v>
      </c>
      <c r="M4" s="55" t="s">
        <v>38</v>
      </c>
      <c r="N4" s="55" t="s">
        <v>40</v>
      </c>
    </row>
    <row r="5" spans="1:49" x14ac:dyDescent="0.35">
      <c r="A5" s="60">
        <v>3</v>
      </c>
      <c r="B5" s="55" t="s">
        <v>154</v>
      </c>
      <c r="C5" s="55" t="s">
        <v>131</v>
      </c>
      <c r="D5" s="55" t="s">
        <v>368</v>
      </c>
      <c r="E5" s="55" t="s">
        <v>156</v>
      </c>
      <c r="F5" s="55" t="s">
        <v>50</v>
      </c>
      <c r="G5" s="55" t="s">
        <v>137</v>
      </c>
      <c r="H5" s="61"/>
      <c r="K5" s="55" t="s">
        <v>37</v>
      </c>
      <c r="L5" s="62">
        <v>40263</v>
      </c>
      <c r="M5" s="55" t="s">
        <v>38</v>
      </c>
      <c r="N5" s="55" t="s">
        <v>40</v>
      </c>
      <c r="O5" s="63">
        <f t="shared" ref="O5:O10" si="0">IF($N5="Gasoline",(98.205-R5)/98.205,(97.006-R5)/97.006)</f>
        <v>0.2884208466085833</v>
      </c>
      <c r="P5" s="63" t="s">
        <v>141</v>
      </c>
      <c r="Q5" s="63" t="s">
        <v>141</v>
      </c>
      <c r="R5" s="64">
        <f t="shared" ref="R5:R10" si="1">SUM(U5,X5,Y5)</f>
        <v>69.027447353887766</v>
      </c>
      <c r="S5" s="64" t="s">
        <v>141</v>
      </c>
      <c r="T5" s="64" t="s">
        <v>141</v>
      </c>
      <c r="U5" s="64">
        <f t="shared" ref="U5:U10" si="2">SUM(Z5:AA5,AD5)</f>
        <v>0</v>
      </c>
      <c r="V5" s="64" t="s">
        <v>141</v>
      </c>
      <c r="W5" s="64" t="s">
        <v>141</v>
      </c>
      <c r="X5" s="64">
        <f t="shared" ref="X5:X10" si="3">AE5</f>
        <v>67.520763460968169</v>
      </c>
      <c r="Y5" s="64">
        <f t="shared" ref="Y5:Y10" si="4">SUM(AF5:AG5)</f>
        <v>1.5066838929195983</v>
      </c>
      <c r="Z5" s="64">
        <f t="shared" ref="Z5:Z10" si="5">SUM(AH5,AI5,AJ5,AL5,AM5,AN5)</f>
        <v>0</v>
      </c>
      <c r="AA5" s="64">
        <f t="shared" ref="AA5:AC10" si="6">SUM($AK5,AO5)</f>
        <v>0</v>
      </c>
      <c r="AB5" s="64">
        <f t="shared" si="6"/>
        <v>0</v>
      </c>
      <c r="AC5" s="64">
        <f t="shared" si="6"/>
        <v>0</v>
      </c>
      <c r="AD5" s="64">
        <f t="shared" ref="AD5:AD10" si="7">SUM(AR5,AU5)</f>
        <v>0</v>
      </c>
      <c r="AE5" s="64">
        <f t="shared" ref="AE5:AE10" si="8">SUM(AS5:AT5)</f>
        <v>67.520763460968169</v>
      </c>
      <c r="AF5" s="64">
        <f t="shared" ref="AF5:AG10" si="9">AV5</f>
        <v>0.8066838929195983</v>
      </c>
      <c r="AG5" s="64">
        <f t="shared" si="9"/>
        <v>0.7</v>
      </c>
      <c r="AH5" s="65">
        <v>0</v>
      </c>
      <c r="AI5" s="65">
        <v>0</v>
      </c>
      <c r="AJ5" s="65">
        <v>0</v>
      </c>
      <c r="AK5" s="65">
        <v>0</v>
      </c>
      <c r="AL5" s="65">
        <v>0</v>
      </c>
      <c r="AM5" s="65">
        <v>0</v>
      </c>
      <c r="AN5" s="65">
        <v>0</v>
      </c>
      <c r="AO5" s="65">
        <v>0</v>
      </c>
      <c r="AP5" s="65">
        <v>0</v>
      </c>
      <c r="AQ5" s="65">
        <v>0</v>
      </c>
      <c r="AR5" s="65">
        <v>0</v>
      </c>
      <c r="AS5" s="65">
        <v>68.110532654303157</v>
      </c>
      <c r="AT5" s="65">
        <v>-0.58976919333498268</v>
      </c>
      <c r="AU5" s="65">
        <v>0</v>
      </c>
      <c r="AV5" s="65">
        <v>0.8066838929195983</v>
      </c>
      <c r="AW5" s="65">
        <v>0.7</v>
      </c>
    </row>
    <row r="6" spans="1:49" x14ac:dyDescent="0.35">
      <c r="A6" s="60">
        <v>4</v>
      </c>
      <c r="B6" s="55" t="s">
        <v>154</v>
      </c>
      <c r="C6" s="55" t="s">
        <v>131</v>
      </c>
      <c r="D6" s="55" t="s">
        <v>369</v>
      </c>
      <c r="E6" s="55" t="s">
        <v>155</v>
      </c>
      <c r="F6" s="55" t="s">
        <v>50</v>
      </c>
      <c r="G6" s="55" t="s">
        <v>137</v>
      </c>
      <c r="H6" s="61"/>
      <c r="K6" s="55" t="s">
        <v>37</v>
      </c>
      <c r="L6" s="62">
        <v>40263</v>
      </c>
      <c r="M6" s="55" t="s">
        <v>38</v>
      </c>
      <c r="N6" s="55" t="s">
        <v>40</v>
      </c>
      <c r="O6" s="63">
        <f t="shared" si="0"/>
        <v>0.65939309995853068</v>
      </c>
      <c r="P6" s="63" t="s">
        <v>141</v>
      </c>
      <c r="Q6" s="63" t="s">
        <v>141</v>
      </c>
      <c r="R6" s="64">
        <f t="shared" si="1"/>
        <v>33.040912945422768</v>
      </c>
      <c r="S6" s="64" t="s">
        <v>141</v>
      </c>
      <c r="T6" s="64" t="s">
        <v>141</v>
      </c>
      <c r="U6" s="64">
        <f t="shared" si="2"/>
        <v>0</v>
      </c>
      <c r="V6" s="64" t="s">
        <v>141</v>
      </c>
      <c r="W6" s="64" t="s">
        <v>141</v>
      </c>
      <c r="X6" s="64">
        <f t="shared" si="3"/>
        <v>31.534229052503168</v>
      </c>
      <c r="Y6" s="64">
        <f t="shared" si="4"/>
        <v>1.5066838929195983</v>
      </c>
      <c r="Z6" s="64">
        <f t="shared" si="5"/>
        <v>0</v>
      </c>
      <c r="AA6" s="64">
        <f t="shared" si="6"/>
        <v>0</v>
      </c>
      <c r="AB6" s="64">
        <f t="shared" si="6"/>
        <v>0</v>
      </c>
      <c r="AC6" s="64">
        <f t="shared" si="6"/>
        <v>0</v>
      </c>
      <c r="AD6" s="64">
        <f t="shared" si="7"/>
        <v>0</v>
      </c>
      <c r="AE6" s="64">
        <f t="shared" si="8"/>
        <v>31.534229052503168</v>
      </c>
      <c r="AF6" s="64">
        <f t="shared" si="9"/>
        <v>0.8066838929195983</v>
      </c>
      <c r="AG6" s="64">
        <f t="shared" si="9"/>
        <v>0.7</v>
      </c>
      <c r="AH6" s="65">
        <v>0</v>
      </c>
      <c r="AI6" s="65">
        <v>0</v>
      </c>
      <c r="AJ6" s="65">
        <v>0</v>
      </c>
      <c r="AK6" s="65">
        <v>0</v>
      </c>
      <c r="AL6" s="65">
        <v>0</v>
      </c>
      <c r="AM6" s="65">
        <v>0</v>
      </c>
      <c r="AN6" s="65">
        <v>0</v>
      </c>
      <c r="AO6" s="65">
        <v>0</v>
      </c>
      <c r="AP6" s="65">
        <v>0</v>
      </c>
      <c r="AQ6" s="65">
        <v>0</v>
      </c>
      <c r="AR6" s="65">
        <v>0</v>
      </c>
      <c r="AS6" s="65">
        <v>32.123998245838152</v>
      </c>
      <c r="AT6" s="65">
        <v>-0.58976919333498268</v>
      </c>
      <c r="AU6" s="65">
        <v>0</v>
      </c>
      <c r="AV6" s="65">
        <v>0.8066838929195983</v>
      </c>
      <c r="AW6" s="65">
        <v>0.7</v>
      </c>
    </row>
    <row r="7" spans="1:49" x14ac:dyDescent="0.35">
      <c r="A7" s="60">
        <v>5</v>
      </c>
      <c r="B7" s="55" t="s">
        <v>154</v>
      </c>
      <c r="C7" s="55" t="s">
        <v>131</v>
      </c>
      <c r="D7" s="55" t="s">
        <v>370</v>
      </c>
      <c r="E7" s="55" t="s">
        <v>157</v>
      </c>
      <c r="F7" s="55" t="s">
        <v>50</v>
      </c>
      <c r="G7" s="55" t="s">
        <v>137</v>
      </c>
      <c r="H7" s="61"/>
      <c r="K7" s="55" t="s">
        <v>37</v>
      </c>
      <c r="L7" s="62">
        <v>40263</v>
      </c>
      <c r="M7" s="55" t="s">
        <v>38</v>
      </c>
      <c r="N7" s="55" t="s">
        <v>40</v>
      </c>
      <c r="O7" s="63">
        <f t="shared" si="0"/>
        <v>0.73218406098967903</v>
      </c>
      <c r="P7" s="63" t="s">
        <v>141</v>
      </c>
      <c r="Q7" s="63" t="s">
        <v>141</v>
      </c>
      <c r="R7" s="64">
        <f t="shared" si="1"/>
        <v>25.979752979635194</v>
      </c>
      <c r="S7" s="64" t="s">
        <v>141</v>
      </c>
      <c r="T7" s="64" t="s">
        <v>141</v>
      </c>
      <c r="U7" s="64">
        <f t="shared" si="2"/>
        <v>0</v>
      </c>
      <c r="V7" s="64" t="s">
        <v>141</v>
      </c>
      <c r="W7" s="64" t="s">
        <v>141</v>
      </c>
      <c r="X7" s="64">
        <f t="shared" si="3"/>
        <v>24.473069086715597</v>
      </c>
      <c r="Y7" s="64">
        <f t="shared" si="4"/>
        <v>1.5066838929195983</v>
      </c>
      <c r="Z7" s="64">
        <f t="shared" si="5"/>
        <v>0</v>
      </c>
      <c r="AA7" s="64">
        <f t="shared" si="6"/>
        <v>0</v>
      </c>
      <c r="AB7" s="64">
        <f t="shared" si="6"/>
        <v>0</v>
      </c>
      <c r="AC7" s="64">
        <f t="shared" si="6"/>
        <v>0</v>
      </c>
      <c r="AD7" s="64">
        <f t="shared" si="7"/>
        <v>0</v>
      </c>
      <c r="AE7" s="64">
        <f t="shared" si="8"/>
        <v>24.473069086715597</v>
      </c>
      <c r="AF7" s="64">
        <f t="shared" si="9"/>
        <v>0.8066838929195983</v>
      </c>
      <c r="AG7" s="64">
        <f t="shared" si="9"/>
        <v>0.7</v>
      </c>
      <c r="AH7" s="65">
        <v>0</v>
      </c>
      <c r="AI7" s="65">
        <v>0</v>
      </c>
      <c r="AJ7" s="65">
        <v>0</v>
      </c>
      <c r="AK7" s="65">
        <v>0</v>
      </c>
      <c r="AL7" s="65">
        <v>0</v>
      </c>
      <c r="AM7" s="65">
        <v>0</v>
      </c>
      <c r="AN7" s="65">
        <v>0</v>
      </c>
      <c r="AO7" s="65">
        <v>0</v>
      </c>
      <c r="AP7" s="65">
        <v>0</v>
      </c>
      <c r="AQ7" s="65">
        <v>0</v>
      </c>
      <c r="AR7" s="65">
        <v>0</v>
      </c>
      <c r="AS7" s="65">
        <v>25.062838280050581</v>
      </c>
      <c r="AT7" s="65">
        <v>-0.58976919333498268</v>
      </c>
      <c r="AU7" s="65">
        <v>0</v>
      </c>
      <c r="AV7" s="65">
        <v>0.8066838929195983</v>
      </c>
      <c r="AW7" s="65">
        <v>0.7</v>
      </c>
    </row>
    <row r="8" spans="1:49" x14ac:dyDescent="0.35">
      <c r="A8" s="60">
        <v>6</v>
      </c>
      <c r="B8" s="55" t="s">
        <v>154</v>
      </c>
      <c r="C8" s="55" t="s">
        <v>131</v>
      </c>
      <c r="D8" s="55" t="s">
        <v>371</v>
      </c>
      <c r="E8" s="55" t="s">
        <v>158</v>
      </c>
      <c r="F8" s="55" t="s">
        <v>50</v>
      </c>
      <c r="G8" s="55" t="s">
        <v>137</v>
      </c>
      <c r="H8" s="61"/>
      <c r="K8" s="55" t="s">
        <v>37</v>
      </c>
      <c r="L8" s="62">
        <v>40263</v>
      </c>
      <c r="M8" s="55" t="s">
        <v>38</v>
      </c>
      <c r="N8" s="55" t="s">
        <v>40</v>
      </c>
      <c r="O8" s="63">
        <f t="shared" si="0"/>
        <v>0.44956595305909269</v>
      </c>
      <c r="P8" s="63" t="s">
        <v>141</v>
      </c>
      <c r="Q8" s="63" t="s">
        <v>141</v>
      </c>
      <c r="R8" s="64">
        <f t="shared" si="1"/>
        <v>53.395405157549654</v>
      </c>
      <c r="S8" s="64" t="s">
        <v>141</v>
      </c>
      <c r="T8" s="64" t="s">
        <v>141</v>
      </c>
      <c r="U8" s="64">
        <f t="shared" si="2"/>
        <v>0</v>
      </c>
      <c r="V8" s="64" t="s">
        <v>141</v>
      </c>
      <c r="W8" s="64" t="s">
        <v>141</v>
      </c>
      <c r="X8" s="64">
        <f t="shared" si="3"/>
        <v>51.888721264630057</v>
      </c>
      <c r="Y8" s="64">
        <f t="shared" si="4"/>
        <v>1.5066838929195983</v>
      </c>
      <c r="Z8" s="64">
        <f t="shared" si="5"/>
        <v>0</v>
      </c>
      <c r="AA8" s="64">
        <f t="shared" si="6"/>
        <v>0</v>
      </c>
      <c r="AB8" s="64">
        <f t="shared" si="6"/>
        <v>0</v>
      </c>
      <c r="AC8" s="64">
        <f t="shared" si="6"/>
        <v>0</v>
      </c>
      <c r="AD8" s="64">
        <f t="shared" si="7"/>
        <v>0</v>
      </c>
      <c r="AE8" s="64">
        <f t="shared" si="8"/>
        <v>51.888721264630057</v>
      </c>
      <c r="AF8" s="64">
        <f t="shared" si="9"/>
        <v>0.8066838929195983</v>
      </c>
      <c r="AG8" s="64">
        <f t="shared" si="9"/>
        <v>0.7</v>
      </c>
      <c r="AH8" s="65">
        <v>0</v>
      </c>
      <c r="AI8" s="65">
        <v>0</v>
      </c>
      <c r="AJ8" s="65">
        <v>0</v>
      </c>
      <c r="AK8" s="65">
        <v>0</v>
      </c>
      <c r="AL8" s="65">
        <v>0</v>
      </c>
      <c r="AM8" s="65">
        <v>0</v>
      </c>
      <c r="AN8" s="65">
        <v>0</v>
      </c>
      <c r="AO8" s="65">
        <v>0</v>
      </c>
      <c r="AP8" s="65">
        <v>0</v>
      </c>
      <c r="AQ8" s="65">
        <v>0</v>
      </c>
      <c r="AR8" s="65">
        <v>0</v>
      </c>
      <c r="AS8" s="65">
        <v>52.478490457965037</v>
      </c>
      <c r="AT8" s="65">
        <v>-0.58976919333498268</v>
      </c>
      <c r="AU8" s="65">
        <v>0</v>
      </c>
      <c r="AV8" s="65">
        <v>0.8066838929195983</v>
      </c>
      <c r="AW8" s="65">
        <v>0.7</v>
      </c>
    </row>
    <row r="9" spans="1:49" x14ac:dyDescent="0.35">
      <c r="A9" s="60">
        <v>7</v>
      </c>
      <c r="B9" s="55" t="s">
        <v>154</v>
      </c>
      <c r="C9" s="55" t="s">
        <v>131</v>
      </c>
      <c r="D9" s="55" t="s">
        <v>372</v>
      </c>
      <c r="E9" s="55" t="s">
        <v>159</v>
      </c>
      <c r="F9" s="55" t="s">
        <v>50</v>
      </c>
      <c r="G9" s="55" t="s">
        <v>137</v>
      </c>
      <c r="H9" s="61"/>
      <c r="K9" s="55" t="s">
        <v>37</v>
      </c>
      <c r="L9" s="62">
        <v>40263</v>
      </c>
      <c r="M9" s="55" t="s">
        <v>38</v>
      </c>
      <c r="N9" s="55" t="s">
        <v>40</v>
      </c>
      <c r="O9" s="63">
        <f t="shared" si="0"/>
        <v>0.71332738048482369</v>
      </c>
      <c r="P9" s="63" t="s">
        <v>141</v>
      </c>
      <c r="Q9" s="63" t="s">
        <v>141</v>
      </c>
      <c r="R9" s="64">
        <f t="shared" si="1"/>
        <v>27.808964128689194</v>
      </c>
      <c r="S9" s="64" t="s">
        <v>141</v>
      </c>
      <c r="T9" s="64" t="s">
        <v>141</v>
      </c>
      <c r="U9" s="64">
        <f t="shared" si="2"/>
        <v>0</v>
      </c>
      <c r="V9" s="64" t="s">
        <v>141</v>
      </c>
      <c r="W9" s="64" t="s">
        <v>141</v>
      </c>
      <c r="X9" s="64">
        <f t="shared" si="3"/>
        <v>26.302280235769597</v>
      </c>
      <c r="Y9" s="64">
        <f t="shared" si="4"/>
        <v>1.5066838929195983</v>
      </c>
      <c r="Z9" s="64">
        <f t="shared" si="5"/>
        <v>0</v>
      </c>
      <c r="AA9" s="64">
        <f t="shared" si="6"/>
        <v>0</v>
      </c>
      <c r="AB9" s="64">
        <f t="shared" si="6"/>
        <v>0</v>
      </c>
      <c r="AC9" s="64">
        <f t="shared" si="6"/>
        <v>0</v>
      </c>
      <c r="AD9" s="64">
        <f t="shared" si="7"/>
        <v>0</v>
      </c>
      <c r="AE9" s="64">
        <f t="shared" si="8"/>
        <v>26.302280235769597</v>
      </c>
      <c r="AF9" s="64">
        <f t="shared" si="9"/>
        <v>0.8066838929195983</v>
      </c>
      <c r="AG9" s="64">
        <f t="shared" si="9"/>
        <v>0.7</v>
      </c>
      <c r="AH9" s="65">
        <v>0</v>
      </c>
      <c r="AI9" s="65">
        <v>0</v>
      </c>
      <c r="AJ9" s="65">
        <v>0</v>
      </c>
      <c r="AK9" s="65">
        <v>0</v>
      </c>
      <c r="AL9" s="65">
        <v>0</v>
      </c>
      <c r="AM9" s="65">
        <v>0</v>
      </c>
      <c r="AN9" s="65">
        <v>0</v>
      </c>
      <c r="AO9" s="65">
        <v>0</v>
      </c>
      <c r="AP9" s="65">
        <v>0</v>
      </c>
      <c r="AQ9" s="65">
        <v>0</v>
      </c>
      <c r="AR9" s="65">
        <v>0</v>
      </c>
      <c r="AS9" s="65">
        <v>26.892049429104581</v>
      </c>
      <c r="AT9" s="65">
        <v>-0.58976919333498268</v>
      </c>
      <c r="AU9" s="65">
        <v>0</v>
      </c>
      <c r="AV9" s="65">
        <v>0.8066838929195983</v>
      </c>
      <c r="AW9" s="65">
        <v>0.7</v>
      </c>
    </row>
    <row r="10" spans="1:49" x14ac:dyDescent="0.35">
      <c r="A10" s="60">
        <v>8</v>
      </c>
      <c r="B10" s="55" t="s">
        <v>154</v>
      </c>
      <c r="C10" s="55" t="s">
        <v>131</v>
      </c>
      <c r="D10" s="55" t="s">
        <v>373</v>
      </c>
      <c r="E10" s="55" t="s">
        <v>160</v>
      </c>
      <c r="F10" s="55" t="s">
        <v>50</v>
      </c>
      <c r="G10" s="55" t="s">
        <v>137</v>
      </c>
      <c r="H10" s="61"/>
      <c r="K10" s="55" t="s">
        <v>37</v>
      </c>
      <c r="L10" s="62">
        <v>40263</v>
      </c>
      <c r="M10" s="55" t="s">
        <v>38</v>
      </c>
      <c r="N10" s="55" t="s">
        <v>40</v>
      </c>
      <c r="O10" s="63">
        <f t="shared" si="0"/>
        <v>0.75717799586771717</v>
      </c>
      <c r="P10" s="63" t="s">
        <v>141</v>
      </c>
      <c r="Q10" s="63" t="s">
        <v>141</v>
      </c>
      <c r="R10" s="64">
        <f t="shared" si="1"/>
        <v>23.555191332856221</v>
      </c>
      <c r="S10" s="64" t="s">
        <v>141</v>
      </c>
      <c r="T10" s="64" t="s">
        <v>141</v>
      </c>
      <c r="U10" s="64">
        <f t="shared" si="2"/>
        <v>0</v>
      </c>
      <c r="V10" s="64" t="s">
        <v>141</v>
      </c>
      <c r="W10" s="64" t="s">
        <v>141</v>
      </c>
      <c r="X10" s="64">
        <f t="shared" si="3"/>
        <v>22.048507439936625</v>
      </c>
      <c r="Y10" s="64">
        <f t="shared" si="4"/>
        <v>1.5066838929195983</v>
      </c>
      <c r="Z10" s="64">
        <f t="shared" si="5"/>
        <v>0</v>
      </c>
      <c r="AA10" s="64">
        <f t="shared" si="6"/>
        <v>0</v>
      </c>
      <c r="AB10" s="64">
        <f t="shared" si="6"/>
        <v>0</v>
      </c>
      <c r="AC10" s="64">
        <f t="shared" si="6"/>
        <v>0</v>
      </c>
      <c r="AD10" s="64">
        <f t="shared" si="7"/>
        <v>0</v>
      </c>
      <c r="AE10" s="64">
        <f t="shared" si="8"/>
        <v>22.048507439936625</v>
      </c>
      <c r="AF10" s="64">
        <f t="shared" si="9"/>
        <v>0.8066838929195983</v>
      </c>
      <c r="AG10" s="64">
        <f t="shared" si="9"/>
        <v>0.7</v>
      </c>
      <c r="AH10" s="65">
        <v>0</v>
      </c>
      <c r="AI10" s="65">
        <v>0</v>
      </c>
      <c r="AJ10" s="65">
        <v>0</v>
      </c>
      <c r="AK10" s="65">
        <v>0</v>
      </c>
      <c r="AL10" s="65">
        <v>0</v>
      </c>
      <c r="AM10" s="65">
        <v>0</v>
      </c>
      <c r="AN10" s="65">
        <v>0</v>
      </c>
      <c r="AO10" s="65">
        <v>0</v>
      </c>
      <c r="AP10" s="65">
        <v>0</v>
      </c>
      <c r="AQ10" s="65">
        <v>0</v>
      </c>
      <c r="AR10" s="65">
        <v>0</v>
      </c>
      <c r="AS10" s="65">
        <v>22.638276633271609</v>
      </c>
      <c r="AT10" s="65">
        <v>-0.58976919333498268</v>
      </c>
      <c r="AU10" s="65">
        <v>0</v>
      </c>
      <c r="AV10" s="65">
        <v>0.8066838929195983</v>
      </c>
      <c r="AW10" s="65">
        <v>0.7</v>
      </c>
    </row>
    <row r="11" spans="1:49" x14ac:dyDescent="0.35">
      <c r="A11" s="60">
        <v>9</v>
      </c>
      <c r="B11" s="55" t="s">
        <v>154</v>
      </c>
      <c r="C11" s="55" t="s">
        <v>168</v>
      </c>
      <c r="D11" s="55" t="s">
        <v>475</v>
      </c>
      <c r="F11" s="55" t="s">
        <v>52</v>
      </c>
      <c r="G11" s="55" t="s">
        <v>138</v>
      </c>
      <c r="H11" s="61">
        <v>5</v>
      </c>
      <c r="I11" s="55" t="s">
        <v>178</v>
      </c>
      <c r="J11" s="55" t="s">
        <v>234</v>
      </c>
      <c r="K11" s="55" t="s">
        <v>179</v>
      </c>
      <c r="L11" s="62">
        <v>41338</v>
      </c>
      <c r="M11" s="66" t="s">
        <v>180</v>
      </c>
      <c r="N11" s="55" t="s">
        <v>40</v>
      </c>
    </row>
    <row r="12" spans="1:49" x14ac:dyDescent="0.35">
      <c r="A12" s="60">
        <v>10</v>
      </c>
      <c r="B12" s="55" t="s">
        <v>154</v>
      </c>
      <c r="C12" s="55" t="s">
        <v>168</v>
      </c>
      <c r="D12" s="55" t="s">
        <v>471</v>
      </c>
      <c r="F12" s="55" t="s">
        <v>52</v>
      </c>
      <c r="G12" s="55" t="s">
        <v>138</v>
      </c>
      <c r="H12" s="61">
        <v>4</v>
      </c>
      <c r="I12" s="55" t="s">
        <v>177</v>
      </c>
      <c r="J12" s="55" t="s">
        <v>234</v>
      </c>
      <c r="K12" s="55" t="s">
        <v>179</v>
      </c>
      <c r="L12" s="62">
        <v>41338</v>
      </c>
      <c r="M12" s="66" t="s">
        <v>180</v>
      </c>
      <c r="N12" s="55" t="s">
        <v>40</v>
      </c>
    </row>
    <row r="13" spans="1:49" x14ac:dyDescent="0.35">
      <c r="A13" s="60">
        <v>11</v>
      </c>
      <c r="B13" s="55" t="s">
        <v>154</v>
      </c>
      <c r="C13" s="55" t="s">
        <v>167</v>
      </c>
      <c r="D13" s="55" t="s">
        <v>475</v>
      </c>
      <c r="F13" s="55" t="s">
        <v>52</v>
      </c>
      <c r="G13" s="55" t="s">
        <v>138</v>
      </c>
      <c r="H13" s="61">
        <v>5</v>
      </c>
      <c r="I13" s="55" t="s">
        <v>178</v>
      </c>
      <c r="J13" s="55" t="s">
        <v>234</v>
      </c>
      <c r="K13" s="55" t="s">
        <v>179</v>
      </c>
      <c r="L13" s="62">
        <v>41338</v>
      </c>
      <c r="M13" s="66" t="s">
        <v>180</v>
      </c>
      <c r="N13" s="55" t="s">
        <v>40</v>
      </c>
    </row>
    <row r="14" spans="1:49" x14ac:dyDescent="0.35">
      <c r="A14" s="60">
        <v>12</v>
      </c>
      <c r="B14" s="55" t="s">
        <v>154</v>
      </c>
      <c r="C14" s="55" t="s">
        <v>167</v>
      </c>
      <c r="D14" s="55" t="s">
        <v>471</v>
      </c>
      <c r="F14" s="55" t="s">
        <v>52</v>
      </c>
      <c r="G14" s="55" t="s">
        <v>138</v>
      </c>
      <c r="H14" s="61">
        <v>4</v>
      </c>
      <c r="I14" s="55" t="s">
        <v>177</v>
      </c>
      <c r="J14" s="55" t="s">
        <v>234</v>
      </c>
      <c r="K14" s="55" t="s">
        <v>179</v>
      </c>
      <c r="L14" s="62">
        <v>41338</v>
      </c>
      <c r="M14" s="66" t="s">
        <v>180</v>
      </c>
      <c r="N14" s="55" t="s">
        <v>40</v>
      </c>
    </row>
    <row r="15" spans="1:49" x14ac:dyDescent="0.35">
      <c r="A15" s="60">
        <v>13</v>
      </c>
      <c r="B15" s="55" t="s">
        <v>154</v>
      </c>
      <c r="C15" s="55" t="s">
        <v>133</v>
      </c>
      <c r="D15" s="55" t="s">
        <v>471</v>
      </c>
      <c r="F15" s="55" t="s">
        <v>52</v>
      </c>
      <c r="G15" s="55" t="s">
        <v>138</v>
      </c>
      <c r="H15" s="61">
        <v>4</v>
      </c>
      <c r="I15" s="55" t="s">
        <v>177</v>
      </c>
      <c r="J15" s="55" t="s">
        <v>234</v>
      </c>
      <c r="K15" s="55" t="s">
        <v>37</v>
      </c>
      <c r="L15" s="62">
        <v>40263</v>
      </c>
      <c r="M15" s="55" t="s">
        <v>38</v>
      </c>
      <c r="N15" s="55" t="s">
        <v>40</v>
      </c>
    </row>
    <row r="16" spans="1:49" x14ac:dyDescent="0.35">
      <c r="A16" s="60">
        <v>14</v>
      </c>
      <c r="B16" s="55" t="s">
        <v>154</v>
      </c>
      <c r="C16" s="55" t="s">
        <v>133</v>
      </c>
      <c r="D16" s="55" t="s">
        <v>475</v>
      </c>
      <c r="F16" s="55" t="s">
        <v>52</v>
      </c>
      <c r="G16" s="55" t="s">
        <v>138</v>
      </c>
      <c r="H16" s="61">
        <v>5</v>
      </c>
      <c r="I16" s="55" t="s">
        <v>178</v>
      </c>
      <c r="J16" s="55" t="s">
        <v>234</v>
      </c>
      <c r="K16" s="55" t="s">
        <v>37</v>
      </c>
      <c r="L16" s="62">
        <v>40263</v>
      </c>
      <c r="M16" s="55" t="s">
        <v>38</v>
      </c>
      <c r="N16" s="55" t="s">
        <v>40</v>
      </c>
    </row>
    <row r="17" spans="1:49" x14ac:dyDescent="0.35">
      <c r="A17" s="60">
        <v>15</v>
      </c>
      <c r="B17" s="67" t="s">
        <v>182</v>
      </c>
      <c r="C17" s="55" t="s">
        <v>193</v>
      </c>
      <c r="D17" s="55" t="s">
        <v>169</v>
      </c>
      <c r="F17" s="55" t="s">
        <v>52</v>
      </c>
      <c r="G17" s="55" t="s">
        <v>138</v>
      </c>
      <c r="H17" s="61">
        <v>7</v>
      </c>
      <c r="I17" s="55" t="s">
        <v>170</v>
      </c>
      <c r="J17" s="55" t="s">
        <v>235</v>
      </c>
      <c r="K17" s="55" t="s">
        <v>183</v>
      </c>
      <c r="L17" s="62">
        <v>41466</v>
      </c>
      <c r="M17" s="66" t="s">
        <v>225</v>
      </c>
      <c r="N17" s="55" t="s">
        <v>40</v>
      </c>
    </row>
    <row r="18" spans="1:49" x14ac:dyDescent="0.35">
      <c r="A18" s="60">
        <v>16</v>
      </c>
      <c r="B18" s="67" t="s">
        <v>182</v>
      </c>
      <c r="C18" s="55" t="s">
        <v>36</v>
      </c>
      <c r="D18" s="55" t="s">
        <v>169</v>
      </c>
      <c r="F18" s="55" t="s">
        <v>52</v>
      </c>
      <c r="G18" s="55" t="s">
        <v>138</v>
      </c>
      <c r="H18" s="61">
        <v>3</v>
      </c>
      <c r="I18" s="55" t="s">
        <v>171</v>
      </c>
      <c r="J18" s="55" t="s">
        <v>235</v>
      </c>
      <c r="K18" s="55" t="s">
        <v>183</v>
      </c>
      <c r="L18" s="62">
        <v>41466</v>
      </c>
      <c r="M18" s="66" t="s">
        <v>225</v>
      </c>
      <c r="N18" s="55" t="s">
        <v>39</v>
      </c>
    </row>
    <row r="19" spans="1:49" x14ac:dyDescent="0.35">
      <c r="A19" s="60">
        <v>17</v>
      </c>
      <c r="B19" s="67" t="s">
        <v>182</v>
      </c>
      <c r="C19" s="55" t="s">
        <v>168</v>
      </c>
      <c r="D19" s="55" t="s">
        <v>169</v>
      </c>
      <c r="F19" s="55" t="s">
        <v>52</v>
      </c>
      <c r="G19" s="55" t="s">
        <v>138</v>
      </c>
      <c r="H19" s="61">
        <v>7</v>
      </c>
      <c r="I19" s="55" t="s">
        <v>170</v>
      </c>
      <c r="J19" s="55" t="s">
        <v>235</v>
      </c>
      <c r="K19" s="55" t="s">
        <v>183</v>
      </c>
      <c r="L19" s="62">
        <v>41466</v>
      </c>
      <c r="M19" s="66" t="s">
        <v>225</v>
      </c>
      <c r="N19" s="55" t="s">
        <v>40</v>
      </c>
    </row>
    <row r="20" spans="1:49" x14ac:dyDescent="0.35">
      <c r="A20" s="60">
        <v>18</v>
      </c>
      <c r="B20" s="67" t="s">
        <v>182</v>
      </c>
      <c r="C20" s="55" t="s">
        <v>167</v>
      </c>
      <c r="D20" s="55" t="s">
        <v>169</v>
      </c>
      <c r="F20" s="55" t="s">
        <v>52</v>
      </c>
      <c r="G20" s="55" t="s">
        <v>138</v>
      </c>
      <c r="H20" s="61">
        <v>7</v>
      </c>
      <c r="I20" s="55" t="s">
        <v>170</v>
      </c>
      <c r="J20" s="55" t="s">
        <v>235</v>
      </c>
      <c r="K20" s="55" t="s">
        <v>183</v>
      </c>
      <c r="L20" s="62">
        <v>41466</v>
      </c>
      <c r="M20" s="66" t="s">
        <v>225</v>
      </c>
      <c r="N20" s="55" t="s">
        <v>40</v>
      </c>
    </row>
    <row r="21" spans="1:49" x14ac:dyDescent="0.35">
      <c r="A21" s="60">
        <v>19</v>
      </c>
      <c r="B21" s="67" t="s">
        <v>182</v>
      </c>
      <c r="C21" s="55" t="s">
        <v>172</v>
      </c>
      <c r="D21" s="55" t="s">
        <v>174</v>
      </c>
      <c r="F21" s="55" t="s">
        <v>52</v>
      </c>
      <c r="G21" s="55" t="s">
        <v>138</v>
      </c>
      <c r="H21" s="61">
        <v>3</v>
      </c>
      <c r="I21" s="55" t="s">
        <v>138</v>
      </c>
      <c r="J21" s="55" t="s">
        <v>235</v>
      </c>
      <c r="K21" s="55" t="s">
        <v>183</v>
      </c>
      <c r="L21" s="62">
        <v>41466</v>
      </c>
      <c r="M21" s="66" t="s">
        <v>225</v>
      </c>
      <c r="N21" s="55" t="s">
        <v>39</v>
      </c>
    </row>
    <row r="22" spans="1:49" s="68" customFormat="1" x14ac:dyDescent="0.35">
      <c r="A22" s="60">
        <v>20</v>
      </c>
      <c r="B22" s="68" t="s">
        <v>184</v>
      </c>
      <c r="C22" s="68" t="s">
        <v>36</v>
      </c>
      <c r="D22" s="68" t="s">
        <v>382</v>
      </c>
      <c r="F22" s="55" t="s">
        <v>50</v>
      </c>
      <c r="G22" s="68" t="s">
        <v>137</v>
      </c>
      <c r="H22" s="69" t="s">
        <v>456</v>
      </c>
      <c r="J22" s="68" t="s">
        <v>329</v>
      </c>
      <c r="K22" s="68" t="s">
        <v>185</v>
      </c>
      <c r="L22" s="70">
        <v>41478</v>
      </c>
      <c r="M22" s="68" t="s">
        <v>186</v>
      </c>
      <c r="N22" s="68" t="s">
        <v>39</v>
      </c>
      <c r="O22" s="63">
        <f t="shared" ref="O22:Q25" si="10">IF($N22="Gasoline",(98.205-R22)/98.205,(97.006-R22)/97.006)</f>
        <v>0.50965200848522219</v>
      </c>
      <c r="P22" s="63">
        <f t="shared" si="10"/>
        <v>0.5962704507341795</v>
      </c>
      <c r="Q22" s="63">
        <f t="shared" si="10"/>
        <v>0.40386282840747206</v>
      </c>
      <c r="R22" s="64">
        <f>SUM(U22,X22,Y22)</f>
        <v>48.154624506708757</v>
      </c>
      <c r="S22" s="64">
        <f>SUM(V22,X22,Y22)</f>
        <v>39.648260385649905</v>
      </c>
      <c r="T22" s="64">
        <f>SUM(W22,X22,Y22)</f>
        <v>58.543650936244205</v>
      </c>
      <c r="U22" s="64">
        <f>SUM(Z22:AA22,AD22)</f>
        <v>10.927302649160714</v>
      </c>
      <c r="V22" s="64">
        <f>SUM(Z22,AB22,AD22)</f>
        <v>2.4209385281018663</v>
      </c>
      <c r="W22" s="64">
        <f>SUM(Z22,AC22,AD22)</f>
        <v>21.316329078696167</v>
      </c>
      <c r="X22" s="64">
        <f>AE22</f>
        <v>35.099161352886988</v>
      </c>
      <c r="Y22" s="64">
        <f>SUM(AF22:AG22)</f>
        <v>2.1281605046610568</v>
      </c>
      <c r="Z22" s="64">
        <f>SUM(AH22,AI22,AJ22,AL22,AM22,AN22)</f>
        <v>-3.9748190281765332</v>
      </c>
      <c r="AA22" s="64">
        <f t="shared" ref="AA22:AC25" si="11">SUM($AK22,AO22)</f>
        <v>11.289696770875427</v>
      </c>
      <c r="AB22" s="64">
        <f t="shared" si="11"/>
        <v>2.7833326498165789</v>
      </c>
      <c r="AC22" s="64">
        <f t="shared" si="11"/>
        <v>21.678723200410879</v>
      </c>
      <c r="AD22" s="64">
        <f>SUM(AR22,AU22)</f>
        <v>3.6124249064618206</v>
      </c>
      <c r="AE22" s="64">
        <f>SUM(AS22:AT22)</f>
        <v>35.099161352886988</v>
      </c>
      <c r="AF22" s="64">
        <f t="shared" ref="AF22:AG25" si="12">AV22</f>
        <v>1.2481605046610567</v>
      </c>
      <c r="AG22" s="64">
        <f t="shared" si="12"/>
        <v>0.88</v>
      </c>
      <c r="AH22" s="71">
        <v>-4.7894796936136999</v>
      </c>
      <c r="AI22" s="71">
        <v>0.35817218717997068</v>
      </c>
      <c r="AJ22" s="71">
        <v>-6.6586884802446198</v>
      </c>
      <c r="AK22" s="71">
        <v>-16.359383875674737</v>
      </c>
      <c r="AL22" s="71">
        <v>6.0278823833736652</v>
      </c>
      <c r="AM22" s="71">
        <v>0.24261188622888319</v>
      </c>
      <c r="AN22" s="71">
        <v>0.84468268889926823</v>
      </c>
      <c r="AO22" s="71">
        <v>27.649080646550164</v>
      </c>
      <c r="AP22" s="71">
        <v>19.142716525491316</v>
      </c>
      <c r="AQ22" s="71">
        <v>38.038107076085616</v>
      </c>
      <c r="AR22" s="71">
        <v>2.9519478322110091</v>
      </c>
      <c r="AS22" s="71">
        <v>0</v>
      </c>
      <c r="AT22" s="71">
        <v>35.099161352886988</v>
      </c>
      <c r="AU22" s="71">
        <v>0.66047707425081137</v>
      </c>
      <c r="AV22" s="71">
        <v>1.2481605046610567</v>
      </c>
      <c r="AW22" s="71">
        <v>0.88</v>
      </c>
    </row>
    <row r="23" spans="1:49" s="68" customFormat="1" x14ac:dyDescent="0.35">
      <c r="A23" s="60">
        <v>21</v>
      </c>
      <c r="B23" s="68" t="s">
        <v>184</v>
      </c>
      <c r="C23" s="68" t="s">
        <v>36</v>
      </c>
      <c r="D23" s="68" t="s">
        <v>387</v>
      </c>
      <c r="F23" s="55" t="s">
        <v>50</v>
      </c>
      <c r="G23" s="68" t="s">
        <v>137</v>
      </c>
      <c r="H23" s="69" t="s">
        <v>456</v>
      </c>
      <c r="J23" s="68" t="s">
        <v>329</v>
      </c>
      <c r="K23" s="68" t="s">
        <v>185</v>
      </c>
      <c r="L23" s="70">
        <v>41478</v>
      </c>
      <c r="M23" s="68" t="s">
        <v>186</v>
      </c>
      <c r="N23" s="68" t="s">
        <v>39</v>
      </c>
      <c r="O23" s="63">
        <f t="shared" si="10"/>
        <v>0.50044117284929979</v>
      </c>
      <c r="P23" s="63">
        <f t="shared" si="10"/>
        <v>0.5870596150982571</v>
      </c>
      <c r="Q23" s="63">
        <f t="shared" si="10"/>
        <v>0.39465199277154966</v>
      </c>
      <c r="R23" s="64">
        <f>SUM(U23,X23,Y23)</f>
        <v>49.059174620334517</v>
      </c>
      <c r="S23" s="64">
        <f>SUM(V23,X23,Y23)</f>
        <v>40.552810499275665</v>
      </c>
      <c r="T23" s="64">
        <f>SUM(W23,X23,Y23)</f>
        <v>59.448201049869965</v>
      </c>
      <c r="U23" s="64">
        <f>SUM(Z23:AA23,AD23)</f>
        <v>10.927302649160714</v>
      </c>
      <c r="V23" s="64">
        <f>SUM(Z23,AB23,AD23)</f>
        <v>2.4209385281018663</v>
      </c>
      <c r="W23" s="64">
        <f>SUM(Z23,AC23,AD23)</f>
        <v>21.316329078696167</v>
      </c>
      <c r="X23" s="64">
        <f>AE23</f>
        <v>36.003711466512748</v>
      </c>
      <c r="Y23" s="64">
        <f>SUM(AF23:AG23)</f>
        <v>2.1281605046610568</v>
      </c>
      <c r="Z23" s="64">
        <f>SUM(AH23,AI23,AJ23,AL23,AM23,AN23)</f>
        <v>-3.9748190281765332</v>
      </c>
      <c r="AA23" s="64">
        <f t="shared" si="11"/>
        <v>11.289696770875427</v>
      </c>
      <c r="AB23" s="64">
        <f t="shared" si="11"/>
        <v>2.7833326498165789</v>
      </c>
      <c r="AC23" s="64">
        <f t="shared" si="11"/>
        <v>21.678723200410879</v>
      </c>
      <c r="AD23" s="64">
        <f>SUM(AR23,AU23)</f>
        <v>3.6124249064618206</v>
      </c>
      <c r="AE23" s="64">
        <f>SUM(AS23:AT23)</f>
        <v>36.003711466512748</v>
      </c>
      <c r="AF23" s="64">
        <f t="shared" si="12"/>
        <v>1.2481605046610567</v>
      </c>
      <c r="AG23" s="64">
        <f t="shared" si="12"/>
        <v>0.88</v>
      </c>
      <c r="AH23" s="71">
        <v>-4.7894796936136999</v>
      </c>
      <c r="AI23" s="71">
        <v>0.35817218717997068</v>
      </c>
      <c r="AJ23" s="71">
        <v>-6.6586884802446198</v>
      </c>
      <c r="AK23" s="71">
        <v>-16.359383875674737</v>
      </c>
      <c r="AL23" s="71">
        <v>6.0278823833736652</v>
      </c>
      <c r="AM23" s="71">
        <v>0.24261188622888319</v>
      </c>
      <c r="AN23" s="71">
        <v>0.84468268889926823</v>
      </c>
      <c r="AO23" s="71">
        <v>27.649080646550164</v>
      </c>
      <c r="AP23" s="71">
        <v>19.142716525491316</v>
      </c>
      <c r="AQ23" s="71">
        <v>38.038107076085616</v>
      </c>
      <c r="AR23" s="71">
        <v>2.9519478322110091</v>
      </c>
      <c r="AS23" s="71">
        <v>0</v>
      </c>
      <c r="AT23" s="71">
        <v>36.003711466512748</v>
      </c>
      <c r="AU23" s="71">
        <v>0.66047707425081137</v>
      </c>
      <c r="AV23" s="71">
        <v>1.2481605046610567</v>
      </c>
      <c r="AW23" s="71">
        <v>0.88</v>
      </c>
    </row>
    <row r="24" spans="1:49" s="68" customFormat="1" x14ac:dyDescent="0.35">
      <c r="A24" s="60">
        <v>22</v>
      </c>
      <c r="B24" s="68" t="s">
        <v>184</v>
      </c>
      <c r="C24" s="68" t="s">
        <v>36</v>
      </c>
      <c r="D24" s="68" t="s">
        <v>388</v>
      </c>
      <c r="F24" s="55" t="s">
        <v>50</v>
      </c>
      <c r="G24" s="68" t="s">
        <v>137</v>
      </c>
      <c r="H24" s="69" t="s">
        <v>456</v>
      </c>
      <c r="J24" s="68" t="s">
        <v>329</v>
      </c>
      <c r="K24" s="68" t="s">
        <v>185</v>
      </c>
      <c r="L24" s="70">
        <v>41478</v>
      </c>
      <c r="M24" s="68" t="s">
        <v>186</v>
      </c>
      <c r="N24" s="68" t="s">
        <v>39</v>
      </c>
      <c r="O24" s="63">
        <f t="shared" si="10"/>
        <v>0.49695605005866988</v>
      </c>
      <c r="P24" s="63">
        <f t="shared" si="10"/>
        <v>0.58357449230762715</v>
      </c>
      <c r="Q24" s="63">
        <f t="shared" si="10"/>
        <v>0.39116686998091971</v>
      </c>
      <c r="R24" s="64">
        <f>SUM(U24,X24,Y24)</f>
        <v>49.401431103988322</v>
      </c>
      <c r="S24" s="64">
        <f>SUM(V24,X24,Y24)</f>
        <v>40.895066982929471</v>
      </c>
      <c r="T24" s="64">
        <f>SUM(W24,X24,Y24)</f>
        <v>59.790457533523778</v>
      </c>
      <c r="U24" s="64">
        <f>SUM(Z24:AA24,AD24)</f>
        <v>10.927302649160714</v>
      </c>
      <c r="V24" s="64">
        <f>SUM(Z24,AB24,AD24)</f>
        <v>2.4209385281018663</v>
      </c>
      <c r="W24" s="64">
        <f>SUM(Z24,AC24,AD24)</f>
        <v>21.316329078696167</v>
      </c>
      <c r="X24" s="64">
        <f>AE24</f>
        <v>36.345967950166553</v>
      </c>
      <c r="Y24" s="64">
        <f>SUM(AF24:AG24)</f>
        <v>2.1281605046610568</v>
      </c>
      <c r="Z24" s="64">
        <f>SUM(AH24,AI24,AJ24,AL24,AM24,AN24)</f>
        <v>-3.9748190281765332</v>
      </c>
      <c r="AA24" s="64">
        <f t="shared" si="11"/>
        <v>11.289696770875427</v>
      </c>
      <c r="AB24" s="64">
        <f t="shared" si="11"/>
        <v>2.7833326498165789</v>
      </c>
      <c r="AC24" s="64">
        <f t="shared" si="11"/>
        <v>21.678723200410879</v>
      </c>
      <c r="AD24" s="64">
        <f>SUM(AR24,AU24)</f>
        <v>3.6124249064618206</v>
      </c>
      <c r="AE24" s="64">
        <f>SUM(AS24:AT24)</f>
        <v>36.345967950166553</v>
      </c>
      <c r="AF24" s="64">
        <f t="shared" si="12"/>
        <v>1.2481605046610567</v>
      </c>
      <c r="AG24" s="64">
        <f t="shared" si="12"/>
        <v>0.88</v>
      </c>
      <c r="AH24" s="71">
        <v>-4.7894796936136999</v>
      </c>
      <c r="AI24" s="71">
        <v>0.35817218717997068</v>
      </c>
      <c r="AJ24" s="71">
        <v>-6.6586884802446198</v>
      </c>
      <c r="AK24" s="71">
        <v>-16.359383875674737</v>
      </c>
      <c r="AL24" s="71">
        <v>6.0278823833736652</v>
      </c>
      <c r="AM24" s="71">
        <v>0.24261188622888319</v>
      </c>
      <c r="AN24" s="71">
        <v>0.84468268889926823</v>
      </c>
      <c r="AO24" s="71">
        <v>27.649080646550164</v>
      </c>
      <c r="AP24" s="71">
        <v>19.142716525491316</v>
      </c>
      <c r="AQ24" s="71">
        <v>38.038107076085616</v>
      </c>
      <c r="AR24" s="71">
        <v>2.9519478322110091</v>
      </c>
      <c r="AS24" s="71">
        <v>0</v>
      </c>
      <c r="AT24" s="71">
        <v>36.345967950166553</v>
      </c>
      <c r="AU24" s="71">
        <v>0.66047707425081137</v>
      </c>
      <c r="AV24" s="71">
        <v>1.2481605046610567</v>
      </c>
      <c r="AW24" s="71">
        <v>0.88</v>
      </c>
    </row>
    <row r="25" spans="1:49" s="68" customFormat="1" x14ac:dyDescent="0.35">
      <c r="A25" s="60">
        <v>23</v>
      </c>
      <c r="B25" s="68" t="s">
        <v>184</v>
      </c>
      <c r="C25" s="68" t="s">
        <v>36</v>
      </c>
      <c r="D25" s="68" t="s">
        <v>383</v>
      </c>
      <c r="F25" s="55" t="s">
        <v>50</v>
      </c>
      <c r="G25" s="68" t="s">
        <v>137</v>
      </c>
      <c r="H25" s="69" t="s">
        <v>457</v>
      </c>
      <c r="J25" s="68" t="s">
        <v>329</v>
      </c>
      <c r="K25" s="68" t="s">
        <v>185</v>
      </c>
      <c r="L25" s="70">
        <v>41478</v>
      </c>
      <c r="M25" s="68" t="s">
        <v>186</v>
      </c>
      <c r="N25" s="68" t="s">
        <v>39</v>
      </c>
      <c r="O25" s="63">
        <f t="shared" si="10"/>
        <v>0.46922799630155421</v>
      </c>
      <c r="P25" s="63">
        <f t="shared" si="10"/>
        <v>0.55584643855051152</v>
      </c>
      <c r="Q25" s="63">
        <f t="shared" si="10"/>
        <v>0.36343881622380414</v>
      </c>
      <c r="R25" s="64">
        <f>SUM(U25,X25,Y25)</f>
        <v>52.124464623205867</v>
      </c>
      <c r="S25" s="64">
        <f>SUM(V25,X25,Y25)</f>
        <v>43.618100502147016</v>
      </c>
      <c r="T25" s="64">
        <f>SUM(W25,X25,Y25)</f>
        <v>62.513491052741315</v>
      </c>
      <c r="U25" s="64">
        <f>SUM(Z25:AA25,AD25)</f>
        <v>10.927302649160714</v>
      </c>
      <c r="V25" s="64">
        <f>SUM(Z25,AB25,AD25)</f>
        <v>2.4209385281018663</v>
      </c>
      <c r="W25" s="64">
        <f>SUM(Z25,AC25,AD25)</f>
        <v>21.316329078696167</v>
      </c>
      <c r="X25" s="64">
        <f>AE25</f>
        <v>39.069001469384098</v>
      </c>
      <c r="Y25" s="64">
        <f>SUM(AF25:AG25)</f>
        <v>2.1281605046610568</v>
      </c>
      <c r="Z25" s="64">
        <f>SUM(AH25,AI25,AJ25,AL25,AM25,AN25)</f>
        <v>-3.9748190281765332</v>
      </c>
      <c r="AA25" s="64">
        <f t="shared" si="11"/>
        <v>11.289696770875427</v>
      </c>
      <c r="AB25" s="64">
        <f t="shared" si="11"/>
        <v>2.7833326498165789</v>
      </c>
      <c r="AC25" s="64">
        <f t="shared" si="11"/>
        <v>21.678723200410879</v>
      </c>
      <c r="AD25" s="64">
        <f>SUM(AR25,AU25)</f>
        <v>3.6124249064618206</v>
      </c>
      <c r="AE25" s="64">
        <f>SUM(AS25:AT25)</f>
        <v>39.069001469384098</v>
      </c>
      <c r="AF25" s="64">
        <f t="shared" si="12"/>
        <v>1.2481605046610567</v>
      </c>
      <c r="AG25" s="64">
        <f t="shared" si="12"/>
        <v>0.88</v>
      </c>
      <c r="AH25" s="71">
        <v>-4.7894796936136999</v>
      </c>
      <c r="AI25" s="71">
        <v>0.35817218717997068</v>
      </c>
      <c r="AJ25" s="71">
        <v>-6.6586884802446198</v>
      </c>
      <c r="AK25" s="71">
        <v>-16.359383875674737</v>
      </c>
      <c r="AL25" s="71">
        <v>6.0278823833736652</v>
      </c>
      <c r="AM25" s="71">
        <v>0.24261188622888319</v>
      </c>
      <c r="AN25" s="71">
        <v>0.84468268889926823</v>
      </c>
      <c r="AO25" s="71">
        <v>27.649080646550164</v>
      </c>
      <c r="AP25" s="71">
        <v>19.142716525491316</v>
      </c>
      <c r="AQ25" s="71">
        <v>38.038107076085616</v>
      </c>
      <c r="AR25" s="71">
        <v>2.9519478322110091</v>
      </c>
      <c r="AS25" s="71">
        <v>0</v>
      </c>
      <c r="AT25" s="71">
        <v>39.069001469384098</v>
      </c>
      <c r="AU25" s="71">
        <v>0.66047707425081137</v>
      </c>
      <c r="AV25" s="71">
        <v>1.2481605046610567</v>
      </c>
      <c r="AW25" s="71">
        <v>0.88</v>
      </c>
    </row>
    <row r="26" spans="1:49" x14ac:dyDescent="0.35">
      <c r="A26" s="60">
        <v>24</v>
      </c>
      <c r="B26" s="55" t="s">
        <v>191</v>
      </c>
      <c r="C26" s="55" t="s">
        <v>194</v>
      </c>
      <c r="D26" s="55" t="s">
        <v>176</v>
      </c>
      <c r="F26" s="55" t="s">
        <v>52</v>
      </c>
      <c r="G26" s="55" t="s">
        <v>138</v>
      </c>
      <c r="H26" s="61">
        <v>3</v>
      </c>
      <c r="I26" s="55" t="s">
        <v>187</v>
      </c>
      <c r="J26" s="68" t="s">
        <v>236</v>
      </c>
      <c r="K26" s="72" t="s">
        <v>188</v>
      </c>
      <c r="L26" s="62">
        <v>41838</v>
      </c>
      <c r="M26" s="55" t="s">
        <v>189</v>
      </c>
      <c r="N26" s="55" t="s">
        <v>40</v>
      </c>
    </row>
    <row r="27" spans="1:49" x14ac:dyDescent="0.35">
      <c r="A27" s="60">
        <v>25</v>
      </c>
      <c r="B27" s="55" t="s">
        <v>191</v>
      </c>
      <c r="C27" s="55" t="s">
        <v>196</v>
      </c>
      <c r="D27" s="55" t="s">
        <v>176</v>
      </c>
      <c r="F27" s="55" t="s">
        <v>52</v>
      </c>
      <c r="G27" s="55" t="s">
        <v>138</v>
      </c>
      <c r="H27" s="61">
        <v>3</v>
      </c>
      <c r="I27" s="55" t="s">
        <v>187</v>
      </c>
      <c r="J27" s="68" t="s">
        <v>236</v>
      </c>
      <c r="K27" s="72" t="s">
        <v>188</v>
      </c>
      <c r="L27" s="62">
        <v>41840</v>
      </c>
      <c r="M27" s="55" t="s">
        <v>189</v>
      </c>
    </row>
    <row r="28" spans="1:49" x14ac:dyDescent="0.35">
      <c r="A28" s="60">
        <v>26</v>
      </c>
      <c r="B28" s="55" t="s">
        <v>191</v>
      </c>
      <c r="C28" s="55" t="s">
        <v>195</v>
      </c>
      <c r="D28" s="55" t="s">
        <v>176</v>
      </c>
      <c r="F28" s="55" t="s">
        <v>52</v>
      </c>
      <c r="G28" s="55" t="s">
        <v>138</v>
      </c>
      <c r="H28" s="61">
        <v>3</v>
      </c>
      <c r="I28" s="55" t="s">
        <v>187</v>
      </c>
      <c r="J28" s="68" t="s">
        <v>236</v>
      </c>
      <c r="K28" s="72" t="s">
        <v>188</v>
      </c>
      <c r="L28" s="62">
        <v>41839</v>
      </c>
      <c r="M28" s="55" t="s">
        <v>189</v>
      </c>
      <c r="N28" s="55" t="s">
        <v>40</v>
      </c>
    </row>
    <row r="29" spans="1:49" x14ac:dyDescent="0.35">
      <c r="A29" s="60">
        <v>27</v>
      </c>
      <c r="B29" s="55" t="s">
        <v>190</v>
      </c>
      <c r="C29" s="55" t="s">
        <v>194</v>
      </c>
      <c r="D29" s="55" t="s">
        <v>176</v>
      </c>
      <c r="F29" s="55" t="s">
        <v>52</v>
      </c>
      <c r="G29" s="68" t="s">
        <v>138</v>
      </c>
      <c r="H29" s="73">
        <v>3</v>
      </c>
      <c r="I29" s="55" t="s">
        <v>187</v>
      </c>
      <c r="J29" s="68" t="s">
        <v>359</v>
      </c>
      <c r="K29" s="72" t="s">
        <v>188</v>
      </c>
      <c r="L29" s="62">
        <v>41840</v>
      </c>
      <c r="M29" s="55" t="s">
        <v>189</v>
      </c>
      <c r="N29" s="55" t="s">
        <v>39</v>
      </c>
      <c r="O29" s="63" t="s">
        <v>360</v>
      </c>
      <c r="P29" s="63"/>
      <c r="Q29" s="63"/>
      <c r="R29" s="64"/>
      <c r="S29" s="64"/>
      <c r="T29" s="64"/>
      <c r="U29" s="64"/>
      <c r="V29" s="64"/>
      <c r="W29" s="64"/>
      <c r="X29" s="64"/>
      <c r="Y29" s="64"/>
      <c r="Z29" s="64"/>
      <c r="AA29" s="64"/>
      <c r="AB29" s="64"/>
      <c r="AC29" s="64"/>
      <c r="AD29" s="64"/>
      <c r="AE29" s="64"/>
      <c r="AF29" s="64"/>
      <c r="AG29" s="64"/>
      <c r="AS29" s="65"/>
      <c r="AT29" s="65"/>
      <c r="AW29" s="65"/>
    </row>
    <row r="30" spans="1:49" x14ac:dyDescent="0.35">
      <c r="A30" s="60">
        <v>28</v>
      </c>
      <c r="B30" s="55" t="s">
        <v>190</v>
      </c>
      <c r="C30" s="55" t="s">
        <v>196</v>
      </c>
      <c r="D30" s="55" t="s">
        <v>176</v>
      </c>
      <c r="F30" s="55" t="s">
        <v>52</v>
      </c>
      <c r="G30" s="68" t="s">
        <v>137</v>
      </c>
      <c r="H30" s="73">
        <v>3</v>
      </c>
      <c r="I30" s="55" t="s">
        <v>187</v>
      </c>
      <c r="J30" s="68"/>
      <c r="K30" s="72" t="s">
        <v>188</v>
      </c>
      <c r="L30" s="62">
        <v>41840</v>
      </c>
      <c r="M30" s="55" t="s">
        <v>189</v>
      </c>
      <c r="N30" s="55" t="s">
        <v>39</v>
      </c>
      <c r="O30" s="63">
        <f>IF($N30="Gasoline",(98.205-R30)/98.205,(97.006-R30)/97.006)</f>
        <v>0.87469237579017589</v>
      </c>
      <c r="P30" s="63" t="s">
        <v>141</v>
      </c>
      <c r="Q30" s="63" t="s">
        <v>141</v>
      </c>
      <c r="R30" s="64">
        <f>SUM(U30,X30,Y30)</f>
        <v>12.305835235525773</v>
      </c>
      <c r="S30" s="64" t="s">
        <v>141</v>
      </c>
      <c r="T30" s="64" t="s">
        <v>141</v>
      </c>
      <c r="U30" s="64">
        <f>SUM(Z30:AA30,AD30)</f>
        <v>0</v>
      </c>
      <c r="V30" s="64" t="s">
        <v>141</v>
      </c>
      <c r="W30" s="64" t="s">
        <v>141</v>
      </c>
      <c r="X30" s="64">
        <f>AE30</f>
        <v>12.305835235525773</v>
      </c>
      <c r="Y30" s="64">
        <f>SUM(AF30:AG30)</f>
        <v>0</v>
      </c>
      <c r="Z30" s="64">
        <f>SUM(AH30,AI30,AJ30,AL30,AM30,AN30)</f>
        <v>0</v>
      </c>
      <c r="AA30" s="64">
        <f>SUM($AK30,AO30)</f>
        <v>0</v>
      </c>
      <c r="AB30" s="64">
        <f>SUM($AK30,AP30)</f>
        <v>0</v>
      </c>
      <c r="AC30" s="64">
        <f>SUM($AK30,AQ30)</f>
        <v>0</v>
      </c>
      <c r="AD30" s="64">
        <f>SUM(AR30,AU30)</f>
        <v>0</v>
      </c>
      <c r="AE30" s="64">
        <f>SUM(AS30:AT30)</f>
        <v>12.305835235525773</v>
      </c>
      <c r="AF30" s="64">
        <f>AV30</f>
        <v>0</v>
      </c>
      <c r="AG30" s="64">
        <v>0</v>
      </c>
      <c r="AT30" s="65">
        <v>12.305835235525773</v>
      </c>
    </row>
    <row r="31" spans="1:49" x14ac:dyDescent="0.35">
      <c r="A31" s="60">
        <v>29</v>
      </c>
      <c r="B31" s="55" t="s">
        <v>190</v>
      </c>
      <c r="C31" s="55" t="s">
        <v>195</v>
      </c>
      <c r="D31" s="55" t="s">
        <v>176</v>
      </c>
      <c r="F31" s="55" t="s">
        <v>52</v>
      </c>
      <c r="G31" s="68" t="s">
        <v>138</v>
      </c>
      <c r="H31" s="73">
        <v>3</v>
      </c>
      <c r="I31" s="55" t="s">
        <v>187</v>
      </c>
      <c r="J31" s="68" t="s">
        <v>359</v>
      </c>
      <c r="K31" s="72" t="s">
        <v>188</v>
      </c>
      <c r="L31" s="62">
        <v>41840</v>
      </c>
      <c r="M31" s="55" t="s">
        <v>189</v>
      </c>
      <c r="N31" s="55" t="s">
        <v>39</v>
      </c>
      <c r="O31" s="63" t="s">
        <v>360</v>
      </c>
      <c r="P31" s="63"/>
      <c r="Q31" s="63"/>
      <c r="R31" s="64"/>
      <c r="S31" s="64"/>
      <c r="T31" s="64"/>
      <c r="U31" s="64"/>
      <c r="V31" s="64"/>
      <c r="W31" s="64"/>
      <c r="X31" s="64"/>
      <c r="Y31" s="64"/>
      <c r="Z31" s="64"/>
      <c r="AA31" s="64"/>
      <c r="AB31" s="64"/>
      <c r="AC31" s="64"/>
      <c r="AD31" s="64"/>
      <c r="AE31" s="64"/>
      <c r="AF31" s="64"/>
      <c r="AG31" s="64"/>
      <c r="AS31" s="65"/>
      <c r="AT31" s="65"/>
      <c r="AW31" s="65"/>
    </row>
    <row r="32" spans="1:49" x14ac:dyDescent="0.35">
      <c r="A32" s="60">
        <v>30</v>
      </c>
      <c r="B32" s="55" t="s">
        <v>192</v>
      </c>
      <c r="C32" s="55" t="s">
        <v>194</v>
      </c>
      <c r="D32" s="74" t="s">
        <v>176</v>
      </c>
      <c r="F32" s="55" t="s">
        <v>52</v>
      </c>
      <c r="G32" s="68" t="s">
        <v>138</v>
      </c>
      <c r="H32" s="73">
        <v>3</v>
      </c>
      <c r="I32" s="55" t="s">
        <v>187</v>
      </c>
      <c r="J32" s="68" t="s">
        <v>236</v>
      </c>
      <c r="K32" s="72" t="s">
        <v>188</v>
      </c>
      <c r="L32" s="62">
        <v>41840</v>
      </c>
      <c r="M32" s="55" t="s">
        <v>189</v>
      </c>
    </row>
    <row r="33" spans="1:49" x14ac:dyDescent="0.35">
      <c r="A33" s="60">
        <v>31</v>
      </c>
      <c r="B33" s="55" t="s">
        <v>192</v>
      </c>
      <c r="C33" s="55" t="s">
        <v>196</v>
      </c>
      <c r="D33" s="74" t="s">
        <v>176</v>
      </c>
      <c r="F33" s="55" t="s">
        <v>52</v>
      </c>
      <c r="G33" s="68" t="s">
        <v>138</v>
      </c>
      <c r="H33" s="73">
        <v>3</v>
      </c>
      <c r="I33" s="55" t="s">
        <v>187</v>
      </c>
      <c r="J33" s="68" t="s">
        <v>236</v>
      </c>
      <c r="K33" s="72" t="s">
        <v>188</v>
      </c>
      <c r="L33" s="62">
        <v>41840</v>
      </c>
      <c r="M33" s="55" t="s">
        <v>189</v>
      </c>
    </row>
    <row r="34" spans="1:49" x14ac:dyDescent="0.35">
      <c r="A34" s="60">
        <v>32</v>
      </c>
      <c r="B34" s="55" t="s">
        <v>192</v>
      </c>
      <c r="C34" s="55" t="s">
        <v>195</v>
      </c>
      <c r="D34" s="74" t="s">
        <v>176</v>
      </c>
      <c r="F34" s="55" t="s">
        <v>52</v>
      </c>
      <c r="G34" s="68" t="s">
        <v>138</v>
      </c>
      <c r="H34" s="73">
        <v>3</v>
      </c>
      <c r="I34" s="55" t="s">
        <v>187</v>
      </c>
      <c r="J34" s="68" t="s">
        <v>236</v>
      </c>
      <c r="K34" s="72" t="s">
        <v>188</v>
      </c>
      <c r="L34" s="62">
        <v>41840</v>
      </c>
      <c r="M34" s="55" t="s">
        <v>189</v>
      </c>
    </row>
    <row r="35" spans="1:49" x14ac:dyDescent="0.35">
      <c r="A35" s="60">
        <v>33</v>
      </c>
      <c r="B35" s="74" t="s">
        <v>197</v>
      </c>
      <c r="C35" s="55" t="s">
        <v>194</v>
      </c>
      <c r="D35" s="74" t="s">
        <v>176</v>
      </c>
      <c r="F35" s="55" t="s">
        <v>52</v>
      </c>
      <c r="G35" s="68" t="s">
        <v>138</v>
      </c>
      <c r="H35" s="73">
        <v>3</v>
      </c>
      <c r="I35" s="55" t="s">
        <v>187</v>
      </c>
      <c r="J35" s="68" t="s">
        <v>236</v>
      </c>
      <c r="K35" s="72" t="s">
        <v>188</v>
      </c>
      <c r="L35" s="62">
        <v>41840</v>
      </c>
      <c r="M35" s="55" t="s">
        <v>189</v>
      </c>
    </row>
    <row r="36" spans="1:49" x14ac:dyDescent="0.35">
      <c r="A36" s="60">
        <v>34</v>
      </c>
      <c r="B36" s="74" t="s">
        <v>197</v>
      </c>
      <c r="C36" s="55" t="s">
        <v>196</v>
      </c>
      <c r="D36" s="74" t="s">
        <v>176</v>
      </c>
      <c r="F36" s="55" t="s">
        <v>52</v>
      </c>
      <c r="G36" s="68" t="s">
        <v>138</v>
      </c>
      <c r="H36" s="73">
        <v>3</v>
      </c>
      <c r="I36" s="55" t="s">
        <v>187</v>
      </c>
      <c r="J36" s="68" t="s">
        <v>236</v>
      </c>
      <c r="K36" s="72" t="s">
        <v>188</v>
      </c>
      <c r="L36" s="62">
        <v>41840</v>
      </c>
      <c r="M36" s="55" t="s">
        <v>189</v>
      </c>
    </row>
    <row r="37" spans="1:49" x14ac:dyDescent="0.35">
      <c r="A37" s="60">
        <v>35</v>
      </c>
      <c r="B37" s="74" t="s">
        <v>197</v>
      </c>
      <c r="C37" s="55" t="s">
        <v>195</v>
      </c>
      <c r="D37" s="74" t="s">
        <v>176</v>
      </c>
      <c r="F37" s="55" t="s">
        <v>52</v>
      </c>
      <c r="G37" s="68" t="s">
        <v>138</v>
      </c>
      <c r="H37" s="73">
        <v>3</v>
      </c>
      <c r="I37" s="55" t="s">
        <v>187</v>
      </c>
      <c r="J37" s="68" t="s">
        <v>236</v>
      </c>
      <c r="K37" s="72" t="s">
        <v>188</v>
      </c>
      <c r="L37" s="62">
        <v>41840</v>
      </c>
      <c r="M37" s="55" t="s">
        <v>189</v>
      </c>
    </row>
    <row r="38" spans="1:49" x14ac:dyDescent="0.35">
      <c r="A38" s="60">
        <v>36</v>
      </c>
      <c r="B38" s="55" t="s">
        <v>198</v>
      </c>
      <c r="C38" s="55" t="s">
        <v>194</v>
      </c>
      <c r="D38" s="74" t="s">
        <v>176</v>
      </c>
      <c r="F38" s="55" t="s">
        <v>52</v>
      </c>
      <c r="G38" s="68" t="s">
        <v>138</v>
      </c>
      <c r="H38" s="73">
        <v>3</v>
      </c>
      <c r="I38" s="55" t="s">
        <v>187</v>
      </c>
      <c r="J38" s="68" t="s">
        <v>236</v>
      </c>
      <c r="K38" s="72" t="s">
        <v>188</v>
      </c>
      <c r="L38" s="62">
        <v>41840</v>
      </c>
      <c r="M38" s="55" t="s">
        <v>189</v>
      </c>
    </row>
    <row r="39" spans="1:49" x14ac:dyDescent="0.35">
      <c r="A39" s="60">
        <v>37</v>
      </c>
      <c r="B39" s="55" t="s">
        <v>198</v>
      </c>
      <c r="C39" s="55" t="s">
        <v>196</v>
      </c>
      <c r="D39" s="74" t="s">
        <v>176</v>
      </c>
      <c r="F39" s="55" t="s">
        <v>52</v>
      </c>
      <c r="G39" s="68" t="s">
        <v>138</v>
      </c>
      <c r="H39" s="73">
        <v>3</v>
      </c>
      <c r="I39" s="55" t="s">
        <v>187</v>
      </c>
      <c r="J39" s="68" t="s">
        <v>236</v>
      </c>
      <c r="K39" s="72" t="s">
        <v>188</v>
      </c>
      <c r="L39" s="62">
        <v>41840</v>
      </c>
      <c r="M39" s="55" t="s">
        <v>189</v>
      </c>
    </row>
    <row r="40" spans="1:49" x14ac:dyDescent="0.35">
      <c r="A40" s="60">
        <v>38</v>
      </c>
      <c r="B40" s="55" t="s">
        <v>198</v>
      </c>
      <c r="C40" s="55" t="s">
        <v>195</v>
      </c>
      <c r="D40" s="74" t="s">
        <v>176</v>
      </c>
      <c r="F40" s="55" t="s">
        <v>52</v>
      </c>
      <c r="G40" s="68" t="s">
        <v>138</v>
      </c>
      <c r="H40" s="73">
        <v>3</v>
      </c>
      <c r="I40" s="55" t="s">
        <v>187</v>
      </c>
      <c r="J40" s="68" t="s">
        <v>236</v>
      </c>
      <c r="K40" s="72" t="s">
        <v>188</v>
      </c>
      <c r="L40" s="62">
        <v>41840</v>
      </c>
      <c r="M40" s="55" t="s">
        <v>189</v>
      </c>
    </row>
    <row r="41" spans="1:49" x14ac:dyDescent="0.35">
      <c r="A41" s="60">
        <v>39</v>
      </c>
      <c r="B41" s="55" t="s">
        <v>199</v>
      </c>
      <c r="C41" s="55" t="s">
        <v>196</v>
      </c>
      <c r="D41" s="74" t="s">
        <v>176</v>
      </c>
      <c r="F41" s="55" t="s">
        <v>52</v>
      </c>
      <c r="G41" s="68" t="s">
        <v>138</v>
      </c>
      <c r="H41" s="73">
        <v>5</v>
      </c>
      <c r="I41" s="55" t="s">
        <v>200</v>
      </c>
      <c r="J41" s="68" t="s">
        <v>236</v>
      </c>
      <c r="K41" s="72" t="s">
        <v>188</v>
      </c>
      <c r="L41" s="62">
        <v>41840</v>
      </c>
      <c r="M41" s="55" t="s">
        <v>189</v>
      </c>
    </row>
    <row r="42" spans="1:49" x14ac:dyDescent="0.35">
      <c r="A42" s="60">
        <v>40</v>
      </c>
      <c r="B42" s="55" t="s">
        <v>161</v>
      </c>
      <c r="C42" s="55" t="s">
        <v>193</v>
      </c>
      <c r="D42" s="55" t="s">
        <v>169</v>
      </c>
      <c r="F42" s="55" t="s">
        <v>52</v>
      </c>
      <c r="G42" s="55" t="s">
        <v>138</v>
      </c>
      <c r="H42" s="61">
        <v>7</v>
      </c>
      <c r="I42" s="55" t="s">
        <v>170</v>
      </c>
      <c r="J42" s="55" t="s">
        <v>237</v>
      </c>
      <c r="K42" s="55" t="s">
        <v>37</v>
      </c>
      <c r="L42" s="62">
        <v>40263</v>
      </c>
      <c r="M42" s="55" t="s">
        <v>38</v>
      </c>
      <c r="N42" s="55" t="s">
        <v>40</v>
      </c>
    </row>
    <row r="43" spans="1:49" x14ac:dyDescent="0.35">
      <c r="A43" s="60">
        <v>41</v>
      </c>
      <c r="B43" s="55" t="s">
        <v>161</v>
      </c>
      <c r="C43" s="55" t="s">
        <v>36</v>
      </c>
      <c r="D43" s="55" t="s">
        <v>169</v>
      </c>
      <c r="F43" s="55" t="s">
        <v>52</v>
      </c>
      <c r="G43" s="55" t="s">
        <v>138</v>
      </c>
      <c r="H43" s="61">
        <v>3</v>
      </c>
      <c r="I43" s="55" t="s">
        <v>171</v>
      </c>
      <c r="J43" s="55" t="s">
        <v>237</v>
      </c>
      <c r="K43" s="55" t="s">
        <v>37</v>
      </c>
      <c r="L43" s="62">
        <v>40263</v>
      </c>
      <c r="M43" s="55" t="s">
        <v>38</v>
      </c>
      <c r="N43" s="55" t="s">
        <v>39</v>
      </c>
    </row>
    <row r="44" spans="1:49" x14ac:dyDescent="0.35">
      <c r="A44" s="60">
        <v>42</v>
      </c>
      <c r="B44" s="55" t="s">
        <v>161</v>
      </c>
      <c r="C44" s="55" t="s">
        <v>168</v>
      </c>
      <c r="D44" s="55" t="s">
        <v>169</v>
      </c>
      <c r="F44" s="55" t="s">
        <v>52</v>
      </c>
      <c r="G44" s="55" t="s">
        <v>138</v>
      </c>
      <c r="H44" s="61">
        <v>7</v>
      </c>
      <c r="I44" s="55" t="s">
        <v>170</v>
      </c>
      <c r="J44" s="55" t="s">
        <v>237</v>
      </c>
      <c r="K44" s="55" t="s">
        <v>37</v>
      </c>
      <c r="L44" s="62">
        <v>40263</v>
      </c>
      <c r="M44" s="55" t="s">
        <v>38</v>
      </c>
      <c r="N44" s="55" t="s">
        <v>40</v>
      </c>
    </row>
    <row r="45" spans="1:49" x14ac:dyDescent="0.35">
      <c r="A45" s="60">
        <v>43</v>
      </c>
      <c r="B45" s="55" t="s">
        <v>161</v>
      </c>
      <c r="C45" s="55" t="s">
        <v>167</v>
      </c>
      <c r="D45" s="55" t="s">
        <v>169</v>
      </c>
      <c r="F45" s="55" t="s">
        <v>52</v>
      </c>
      <c r="G45" s="55" t="s">
        <v>138</v>
      </c>
      <c r="H45" s="61">
        <v>7</v>
      </c>
      <c r="I45" s="55" t="s">
        <v>170</v>
      </c>
      <c r="J45" s="55" t="s">
        <v>237</v>
      </c>
      <c r="K45" s="55" t="s">
        <v>37</v>
      </c>
      <c r="L45" s="62">
        <v>40263</v>
      </c>
      <c r="M45" s="55" t="s">
        <v>38</v>
      </c>
      <c r="N45" s="55" t="s">
        <v>40</v>
      </c>
    </row>
    <row r="46" spans="1:49" x14ac:dyDescent="0.35">
      <c r="A46" s="60">
        <v>44</v>
      </c>
      <c r="B46" s="55" t="s">
        <v>161</v>
      </c>
      <c r="C46" s="55" t="s">
        <v>201</v>
      </c>
      <c r="D46" s="55" t="s">
        <v>203</v>
      </c>
      <c r="F46" s="55" t="s">
        <v>52</v>
      </c>
      <c r="G46" s="55" t="s">
        <v>138</v>
      </c>
      <c r="H46" s="73">
        <v>3</v>
      </c>
      <c r="I46" s="55" t="s">
        <v>204</v>
      </c>
      <c r="J46" s="55" t="s">
        <v>237</v>
      </c>
      <c r="K46" s="55" t="s">
        <v>179</v>
      </c>
      <c r="L46" s="62">
        <v>41338</v>
      </c>
      <c r="M46" s="66" t="s">
        <v>180</v>
      </c>
      <c r="N46" s="55" t="s">
        <v>39</v>
      </c>
    </row>
    <row r="47" spans="1:49" x14ac:dyDescent="0.35">
      <c r="A47" s="60">
        <v>45</v>
      </c>
      <c r="B47" s="55" t="s">
        <v>161</v>
      </c>
      <c r="C47" s="55" t="s">
        <v>202</v>
      </c>
      <c r="D47" s="55" t="s">
        <v>203</v>
      </c>
      <c r="F47" s="55" t="s">
        <v>52</v>
      </c>
      <c r="G47" s="55" t="s">
        <v>138</v>
      </c>
      <c r="H47" s="73">
        <v>3</v>
      </c>
      <c r="I47" s="55" t="s">
        <v>204</v>
      </c>
      <c r="J47" s="55" t="s">
        <v>237</v>
      </c>
      <c r="K47" s="55" t="s">
        <v>179</v>
      </c>
      <c r="L47" s="62">
        <v>41338</v>
      </c>
      <c r="M47" s="66" t="s">
        <v>180</v>
      </c>
      <c r="N47" s="55" t="s">
        <v>39</v>
      </c>
    </row>
    <row r="48" spans="1:49" x14ac:dyDescent="0.35">
      <c r="A48" s="60">
        <v>46</v>
      </c>
      <c r="B48" s="75" t="s">
        <v>175</v>
      </c>
      <c r="C48" s="74" t="s">
        <v>131</v>
      </c>
      <c r="D48" s="55" t="s">
        <v>471</v>
      </c>
      <c r="E48" s="75"/>
      <c r="F48" s="75" t="s">
        <v>52</v>
      </c>
      <c r="G48" s="75" t="s">
        <v>138</v>
      </c>
      <c r="H48" s="69">
        <v>4</v>
      </c>
      <c r="I48" s="75" t="s">
        <v>177</v>
      </c>
      <c r="J48" s="75" t="s">
        <v>238</v>
      </c>
      <c r="K48" s="76" t="s">
        <v>37</v>
      </c>
      <c r="L48" s="77">
        <v>40263</v>
      </c>
      <c r="M48" s="55" t="s">
        <v>38</v>
      </c>
      <c r="N48" s="75" t="s">
        <v>40</v>
      </c>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row>
    <row r="49" spans="1:49" x14ac:dyDescent="0.35">
      <c r="A49" s="60">
        <v>47</v>
      </c>
      <c r="B49" s="75" t="s">
        <v>175</v>
      </c>
      <c r="C49" s="75" t="s">
        <v>131</v>
      </c>
      <c r="D49" s="55" t="s">
        <v>475</v>
      </c>
      <c r="E49" s="75"/>
      <c r="F49" s="75" t="s">
        <v>52</v>
      </c>
      <c r="G49" s="75" t="s">
        <v>138</v>
      </c>
      <c r="H49" s="61">
        <v>5</v>
      </c>
      <c r="I49" s="75" t="s">
        <v>178</v>
      </c>
      <c r="J49" s="75" t="s">
        <v>238</v>
      </c>
      <c r="K49" s="76" t="s">
        <v>37</v>
      </c>
      <c r="L49" s="77">
        <v>40263</v>
      </c>
      <c r="M49" s="55" t="s">
        <v>38</v>
      </c>
      <c r="N49" s="76" t="s">
        <v>40</v>
      </c>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row>
    <row r="50" spans="1:49" x14ac:dyDescent="0.35">
      <c r="A50" s="60">
        <v>48</v>
      </c>
      <c r="B50" s="75" t="s">
        <v>175</v>
      </c>
      <c r="C50" s="75" t="s">
        <v>168</v>
      </c>
      <c r="D50" s="55" t="s">
        <v>471</v>
      </c>
      <c r="E50" s="75"/>
      <c r="F50" s="75" t="s">
        <v>52</v>
      </c>
      <c r="G50" s="75" t="s">
        <v>138</v>
      </c>
      <c r="H50" s="73">
        <v>4</v>
      </c>
      <c r="I50" s="75" t="s">
        <v>177</v>
      </c>
      <c r="J50" s="75" t="s">
        <v>238</v>
      </c>
      <c r="K50" s="75" t="s">
        <v>179</v>
      </c>
      <c r="L50" s="78">
        <v>41338</v>
      </c>
      <c r="M50" s="66" t="s">
        <v>180</v>
      </c>
      <c r="N50" s="76" t="s">
        <v>40</v>
      </c>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row>
    <row r="51" spans="1:49" x14ac:dyDescent="0.35">
      <c r="A51" s="60">
        <v>49</v>
      </c>
      <c r="B51" s="75" t="s">
        <v>175</v>
      </c>
      <c r="C51" s="75" t="s">
        <v>168</v>
      </c>
      <c r="D51" s="55" t="s">
        <v>475</v>
      </c>
      <c r="E51" s="75"/>
      <c r="F51" s="75" t="s">
        <v>52</v>
      </c>
      <c r="G51" s="75" t="s">
        <v>138</v>
      </c>
      <c r="H51" s="73">
        <v>5</v>
      </c>
      <c r="I51" s="75" t="s">
        <v>178</v>
      </c>
      <c r="J51" s="75" t="s">
        <v>238</v>
      </c>
      <c r="K51" s="75" t="s">
        <v>179</v>
      </c>
      <c r="L51" s="78">
        <v>41338</v>
      </c>
      <c r="M51" s="66" t="s">
        <v>180</v>
      </c>
      <c r="N51" s="76" t="s">
        <v>40</v>
      </c>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row>
    <row r="52" spans="1:49" x14ac:dyDescent="0.35">
      <c r="A52" s="60">
        <v>50</v>
      </c>
      <c r="B52" s="75" t="s">
        <v>175</v>
      </c>
      <c r="C52" s="75" t="s">
        <v>167</v>
      </c>
      <c r="D52" s="55" t="s">
        <v>471</v>
      </c>
      <c r="E52" s="75"/>
      <c r="F52" s="75" t="s">
        <v>52</v>
      </c>
      <c r="G52" s="75" t="s">
        <v>138</v>
      </c>
      <c r="H52" s="73">
        <v>4</v>
      </c>
      <c r="I52" s="75" t="s">
        <v>177</v>
      </c>
      <c r="J52" s="75" t="s">
        <v>238</v>
      </c>
      <c r="K52" s="75" t="s">
        <v>179</v>
      </c>
      <c r="L52" s="78">
        <v>41338</v>
      </c>
      <c r="M52" s="66" t="s">
        <v>180</v>
      </c>
      <c r="N52" s="76" t="s">
        <v>40</v>
      </c>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row>
    <row r="53" spans="1:49" x14ac:dyDescent="0.35">
      <c r="A53" s="60">
        <v>51</v>
      </c>
      <c r="B53" s="75" t="s">
        <v>175</v>
      </c>
      <c r="C53" s="75" t="s">
        <v>167</v>
      </c>
      <c r="D53" s="55" t="s">
        <v>475</v>
      </c>
      <c r="E53" s="75"/>
      <c r="F53" s="75" t="s">
        <v>52</v>
      </c>
      <c r="G53" s="75" t="s">
        <v>138</v>
      </c>
      <c r="H53" s="73">
        <v>5</v>
      </c>
      <c r="I53" s="75" t="s">
        <v>178</v>
      </c>
      <c r="J53" s="75" t="s">
        <v>238</v>
      </c>
      <c r="K53" s="75" t="s">
        <v>179</v>
      </c>
      <c r="L53" s="78">
        <v>41338</v>
      </c>
      <c r="M53" s="66" t="s">
        <v>180</v>
      </c>
      <c r="N53" s="76" t="s">
        <v>40</v>
      </c>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row>
    <row r="54" spans="1:49" x14ac:dyDescent="0.35">
      <c r="A54" s="60">
        <v>52</v>
      </c>
      <c r="B54" s="75" t="s">
        <v>175</v>
      </c>
      <c r="C54" s="75" t="s">
        <v>133</v>
      </c>
      <c r="D54" s="55" t="s">
        <v>471</v>
      </c>
      <c r="E54" s="75"/>
      <c r="F54" s="75" t="s">
        <v>52</v>
      </c>
      <c r="G54" s="75" t="s">
        <v>138</v>
      </c>
      <c r="H54" s="61">
        <v>4</v>
      </c>
      <c r="I54" s="75" t="s">
        <v>177</v>
      </c>
      <c r="J54" s="75" t="s">
        <v>238</v>
      </c>
      <c r="K54" s="76" t="s">
        <v>37</v>
      </c>
      <c r="L54" s="77">
        <v>40263</v>
      </c>
      <c r="M54" s="55" t="s">
        <v>38</v>
      </c>
      <c r="N54" s="76" t="s">
        <v>40</v>
      </c>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row>
    <row r="55" spans="1:49" x14ac:dyDescent="0.35">
      <c r="A55" s="60">
        <v>53</v>
      </c>
      <c r="B55" s="75" t="s">
        <v>175</v>
      </c>
      <c r="C55" s="75" t="s">
        <v>133</v>
      </c>
      <c r="D55" s="55" t="s">
        <v>475</v>
      </c>
      <c r="E55" s="75"/>
      <c r="F55" s="75" t="s">
        <v>52</v>
      </c>
      <c r="G55" s="75" t="s">
        <v>138</v>
      </c>
      <c r="H55" s="61">
        <v>5</v>
      </c>
      <c r="I55" s="75" t="s">
        <v>178</v>
      </c>
      <c r="J55" s="75" t="s">
        <v>238</v>
      </c>
      <c r="K55" s="76" t="s">
        <v>37</v>
      </c>
      <c r="L55" s="77">
        <v>40263</v>
      </c>
      <c r="M55" s="55" t="s">
        <v>38</v>
      </c>
      <c r="N55" s="76" t="s">
        <v>40</v>
      </c>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row>
    <row r="56" spans="1:49" x14ac:dyDescent="0.35">
      <c r="A56" s="60">
        <v>54</v>
      </c>
      <c r="B56" s="79" t="s">
        <v>484</v>
      </c>
      <c r="C56" s="74" t="s">
        <v>131</v>
      </c>
      <c r="D56" s="55" t="s">
        <v>471</v>
      </c>
      <c r="E56" s="75"/>
      <c r="F56" s="75" t="s">
        <v>52</v>
      </c>
      <c r="G56" s="75" t="s">
        <v>138</v>
      </c>
      <c r="H56" s="61">
        <v>4</v>
      </c>
      <c r="I56" s="75" t="s">
        <v>177</v>
      </c>
      <c r="J56" s="75" t="s">
        <v>239</v>
      </c>
      <c r="K56" s="75" t="s">
        <v>179</v>
      </c>
      <c r="L56" s="78">
        <v>41338</v>
      </c>
      <c r="M56" s="75" t="s">
        <v>180</v>
      </c>
      <c r="N56" s="75" t="s">
        <v>40</v>
      </c>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row>
    <row r="57" spans="1:49" x14ac:dyDescent="0.35">
      <c r="A57" s="60">
        <v>55</v>
      </c>
      <c r="B57" s="79" t="s">
        <v>484</v>
      </c>
      <c r="C57" s="74" t="s">
        <v>131</v>
      </c>
      <c r="D57" s="55" t="s">
        <v>475</v>
      </c>
      <c r="E57" s="75"/>
      <c r="F57" s="75" t="s">
        <v>52</v>
      </c>
      <c r="G57" s="75" t="s">
        <v>138</v>
      </c>
      <c r="H57" s="61">
        <v>5</v>
      </c>
      <c r="I57" s="75" t="s">
        <v>178</v>
      </c>
      <c r="J57" s="75" t="s">
        <v>239</v>
      </c>
      <c r="K57" s="75" t="s">
        <v>179</v>
      </c>
      <c r="L57" s="78">
        <v>41338</v>
      </c>
      <c r="M57" s="75" t="s">
        <v>180</v>
      </c>
      <c r="N57" s="75" t="s">
        <v>40</v>
      </c>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row>
    <row r="58" spans="1:49" x14ac:dyDescent="0.35">
      <c r="A58" s="60">
        <v>56</v>
      </c>
      <c r="B58" s="79" t="s">
        <v>484</v>
      </c>
      <c r="C58" s="74" t="s">
        <v>168</v>
      </c>
      <c r="D58" s="55" t="s">
        <v>471</v>
      </c>
      <c r="E58" s="75"/>
      <c r="F58" s="75" t="s">
        <v>52</v>
      </c>
      <c r="G58" s="75" t="s">
        <v>138</v>
      </c>
      <c r="H58" s="61">
        <v>4</v>
      </c>
      <c r="I58" s="75" t="s">
        <v>177</v>
      </c>
      <c r="J58" s="75" t="s">
        <v>239</v>
      </c>
      <c r="K58" s="75" t="s">
        <v>179</v>
      </c>
      <c r="L58" s="78">
        <v>41338</v>
      </c>
      <c r="M58" s="75" t="s">
        <v>180</v>
      </c>
      <c r="N58" s="75" t="s">
        <v>40</v>
      </c>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row>
    <row r="59" spans="1:49" x14ac:dyDescent="0.35">
      <c r="A59" s="60">
        <v>57</v>
      </c>
      <c r="B59" s="79" t="s">
        <v>484</v>
      </c>
      <c r="C59" s="74" t="s">
        <v>168</v>
      </c>
      <c r="D59" s="55" t="s">
        <v>475</v>
      </c>
      <c r="E59" s="75"/>
      <c r="F59" s="75" t="s">
        <v>52</v>
      </c>
      <c r="G59" s="75" t="s">
        <v>138</v>
      </c>
      <c r="H59" s="61">
        <v>5</v>
      </c>
      <c r="I59" s="75" t="s">
        <v>178</v>
      </c>
      <c r="J59" s="75" t="s">
        <v>239</v>
      </c>
      <c r="K59" s="75" t="s">
        <v>179</v>
      </c>
      <c r="L59" s="78">
        <v>41338</v>
      </c>
      <c r="M59" s="75" t="s">
        <v>180</v>
      </c>
      <c r="N59" s="75" t="s">
        <v>40</v>
      </c>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row>
    <row r="60" spans="1:49" x14ac:dyDescent="0.35">
      <c r="A60" s="60">
        <v>58</v>
      </c>
      <c r="B60" s="79" t="s">
        <v>484</v>
      </c>
      <c r="C60" s="74" t="s">
        <v>167</v>
      </c>
      <c r="D60" s="55" t="s">
        <v>471</v>
      </c>
      <c r="E60" s="75"/>
      <c r="F60" s="75" t="s">
        <v>52</v>
      </c>
      <c r="G60" s="75" t="s">
        <v>138</v>
      </c>
      <c r="H60" s="61">
        <v>4</v>
      </c>
      <c r="I60" s="75" t="s">
        <v>177</v>
      </c>
      <c r="J60" s="75" t="s">
        <v>239</v>
      </c>
      <c r="K60" s="75" t="s">
        <v>179</v>
      </c>
      <c r="L60" s="78">
        <v>41338</v>
      </c>
      <c r="M60" s="75" t="s">
        <v>180</v>
      </c>
      <c r="N60" s="75" t="s">
        <v>40</v>
      </c>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row>
    <row r="61" spans="1:49" x14ac:dyDescent="0.35">
      <c r="A61" s="60">
        <v>59</v>
      </c>
      <c r="B61" s="79" t="s">
        <v>484</v>
      </c>
      <c r="C61" s="74" t="s">
        <v>167</v>
      </c>
      <c r="D61" s="55" t="s">
        <v>475</v>
      </c>
      <c r="E61" s="75"/>
      <c r="F61" s="75" t="s">
        <v>52</v>
      </c>
      <c r="G61" s="75" t="s">
        <v>138</v>
      </c>
      <c r="H61" s="61">
        <v>5</v>
      </c>
      <c r="I61" s="75" t="s">
        <v>178</v>
      </c>
      <c r="J61" s="75" t="s">
        <v>239</v>
      </c>
      <c r="K61" s="75" t="s">
        <v>179</v>
      </c>
      <c r="L61" s="78">
        <v>41338</v>
      </c>
      <c r="M61" s="75" t="s">
        <v>180</v>
      </c>
      <c r="N61" s="75" t="s">
        <v>40</v>
      </c>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row>
    <row r="62" spans="1:49" x14ac:dyDescent="0.35">
      <c r="A62" s="60">
        <v>60</v>
      </c>
      <c r="B62" s="79" t="s">
        <v>484</v>
      </c>
      <c r="C62" s="80" t="s">
        <v>205</v>
      </c>
      <c r="D62" s="75" t="s">
        <v>206</v>
      </c>
      <c r="E62" s="75"/>
      <c r="F62" s="75" t="s">
        <v>52</v>
      </c>
      <c r="G62" s="75" t="s">
        <v>138</v>
      </c>
      <c r="H62" s="61">
        <v>5</v>
      </c>
      <c r="I62" s="75" t="s">
        <v>207</v>
      </c>
      <c r="J62" s="75" t="s">
        <v>239</v>
      </c>
      <c r="K62" s="75" t="s">
        <v>179</v>
      </c>
      <c r="L62" s="78">
        <v>41338</v>
      </c>
      <c r="M62" s="75" t="s">
        <v>180</v>
      </c>
      <c r="N62" s="75" t="s">
        <v>40</v>
      </c>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row>
    <row r="63" spans="1:49" x14ac:dyDescent="0.35">
      <c r="A63" s="60">
        <v>61</v>
      </c>
      <c r="B63" s="79" t="s">
        <v>484</v>
      </c>
      <c r="C63" s="80" t="s">
        <v>172</v>
      </c>
      <c r="D63" s="75" t="s">
        <v>206</v>
      </c>
      <c r="E63" s="75"/>
      <c r="F63" s="75" t="s">
        <v>52</v>
      </c>
      <c r="G63" s="75" t="s">
        <v>138</v>
      </c>
      <c r="H63" s="61">
        <v>5</v>
      </c>
      <c r="I63" s="75" t="s">
        <v>207</v>
      </c>
      <c r="J63" s="75" t="s">
        <v>239</v>
      </c>
      <c r="K63" s="75" t="s">
        <v>179</v>
      </c>
      <c r="L63" s="78">
        <v>41338</v>
      </c>
      <c r="M63" s="75" t="s">
        <v>180</v>
      </c>
      <c r="N63" s="75" t="s">
        <v>39</v>
      </c>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row>
    <row r="64" spans="1:49" x14ac:dyDescent="0.35">
      <c r="A64" s="60">
        <v>62</v>
      </c>
      <c r="B64" s="79" t="s">
        <v>484</v>
      </c>
      <c r="C64" s="74" t="s">
        <v>133</v>
      </c>
      <c r="D64" s="55" t="s">
        <v>471</v>
      </c>
      <c r="E64" s="75"/>
      <c r="F64" s="75" t="s">
        <v>52</v>
      </c>
      <c r="G64" s="75" t="s">
        <v>138</v>
      </c>
      <c r="H64" s="61">
        <v>4</v>
      </c>
      <c r="I64" s="75" t="s">
        <v>177</v>
      </c>
      <c r="J64" s="75" t="s">
        <v>239</v>
      </c>
      <c r="K64" s="75" t="s">
        <v>179</v>
      </c>
      <c r="L64" s="78">
        <v>41338</v>
      </c>
      <c r="M64" s="75" t="s">
        <v>180</v>
      </c>
      <c r="N64" s="75" t="s">
        <v>40</v>
      </c>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row>
    <row r="65" spans="1:49" x14ac:dyDescent="0.35">
      <c r="A65" s="60">
        <v>63</v>
      </c>
      <c r="B65" s="79" t="s">
        <v>484</v>
      </c>
      <c r="C65" s="74" t="s">
        <v>133</v>
      </c>
      <c r="D65" s="55" t="s">
        <v>475</v>
      </c>
      <c r="E65" s="75"/>
      <c r="F65" s="75" t="s">
        <v>52</v>
      </c>
      <c r="G65" s="75" t="s">
        <v>138</v>
      </c>
      <c r="H65" s="61">
        <v>5</v>
      </c>
      <c r="I65" s="75" t="s">
        <v>178</v>
      </c>
      <c r="J65" s="75" t="s">
        <v>239</v>
      </c>
      <c r="K65" s="75" t="s">
        <v>179</v>
      </c>
      <c r="L65" s="78">
        <v>41338</v>
      </c>
      <c r="M65" s="75" t="s">
        <v>180</v>
      </c>
      <c r="N65" s="75" t="s">
        <v>40</v>
      </c>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row>
    <row r="66" spans="1:49" s="68" customFormat="1" x14ac:dyDescent="0.35">
      <c r="A66" s="60">
        <v>64</v>
      </c>
      <c r="B66" s="81" t="s">
        <v>208</v>
      </c>
      <c r="C66" s="68" t="s">
        <v>131</v>
      </c>
      <c r="D66" s="68" t="s">
        <v>132</v>
      </c>
      <c r="E66" s="68" t="s">
        <v>271</v>
      </c>
      <c r="F66" s="76" t="s">
        <v>50</v>
      </c>
      <c r="G66" s="76" t="s">
        <v>137</v>
      </c>
      <c r="H66" s="82"/>
      <c r="I66" s="76"/>
      <c r="J66" s="76"/>
      <c r="K66" s="68" t="s">
        <v>211</v>
      </c>
      <c r="L66" s="70">
        <v>40449</v>
      </c>
      <c r="M66" s="76" t="s">
        <v>265</v>
      </c>
      <c r="N66" s="68" t="s">
        <v>40</v>
      </c>
      <c r="O66" s="63">
        <f>IF($N66="Gasoline",(98.205-R66)/98.205,(97.006-R66)/97.006)</f>
        <v>0.50460058703463928</v>
      </c>
      <c r="P66" s="63">
        <f>IF($N66="Gasoline",(98.205-S66)/98.205,(97.006-S66)/97.006)</f>
        <v>0.74618043806365553</v>
      </c>
      <c r="Q66" s="63">
        <f>IF($N66="Gasoline",(98.205-T66)/98.205,(97.006-T66)/97.006)</f>
        <v>0.19665037113467623</v>
      </c>
      <c r="R66" s="64">
        <f>SUM(U66,X66,Y66)</f>
        <v>48.056715454117779</v>
      </c>
      <c r="S66" s="64">
        <f>SUM(V66,X66,Y66)</f>
        <v>24.622020425197043</v>
      </c>
      <c r="T66" s="64">
        <f>SUM(W66,X66,Y66)</f>
        <v>77.929734097709598</v>
      </c>
      <c r="U66" s="64">
        <f>SUM(Z66:AA66,AD66)</f>
        <v>43.65205161914843</v>
      </c>
      <c r="V66" s="64">
        <f>SUM(Z66,AB66,AD66)</f>
        <v>20.217356590227695</v>
      </c>
      <c r="W66" s="64">
        <f>SUM(Z66,AC66,AD66)</f>
        <v>73.525070262740257</v>
      </c>
      <c r="X66" s="64">
        <f>AE66</f>
        <v>2.897979942049751</v>
      </c>
      <c r="Y66" s="64">
        <f>SUM(AF66:AG66)</f>
        <v>1.506683892919598</v>
      </c>
      <c r="Z66" s="64">
        <f>SUM(AH66,AI66,AJ66,AL66,AM66,AN66)</f>
        <v>8.1884426253318097</v>
      </c>
      <c r="AA66" s="64">
        <f>SUM($AK66,AO66)</f>
        <v>33.880321567933684</v>
      </c>
      <c r="AB66" s="64">
        <f>SUM($AK66,AP66)</f>
        <v>10.445626539012952</v>
      </c>
      <c r="AC66" s="64">
        <f>SUM($AK66,AQ66)</f>
        <v>63.753340211525511</v>
      </c>
      <c r="AD66" s="64">
        <f>SUM(AR66,AU66)</f>
        <v>1.5832874258829339</v>
      </c>
      <c r="AE66" s="64">
        <f>SUM(AS66:AT66)</f>
        <v>2.897979942049751</v>
      </c>
      <c r="AF66" s="64">
        <f>AV66</f>
        <v>0.80668389291959819</v>
      </c>
      <c r="AG66" s="64">
        <f>AW66</f>
        <v>0.7</v>
      </c>
      <c r="AH66" s="71">
        <v>10.211596070300761</v>
      </c>
      <c r="AI66" s="71">
        <v>-0.46910848519695275</v>
      </c>
      <c r="AJ66" s="71">
        <v>-1.500638174165271</v>
      </c>
      <c r="AK66" s="71">
        <v>2.9531429701511955</v>
      </c>
      <c r="AL66" s="71">
        <v>6.2940349183132405</v>
      </c>
      <c r="AM66" s="71">
        <v>0.30976703558986507</v>
      </c>
      <c r="AN66" s="71">
        <v>-6.6572087395098327</v>
      </c>
      <c r="AO66" s="71">
        <v>30.927178597782486</v>
      </c>
      <c r="AP66" s="71">
        <v>7.4924835688617559</v>
      </c>
      <c r="AQ66" s="71">
        <v>60.800197241374313</v>
      </c>
      <c r="AR66" s="71">
        <v>1.5832874258829339</v>
      </c>
      <c r="AS66" s="71">
        <v>3.4877491353847336</v>
      </c>
      <c r="AT66" s="71">
        <v>-0.58976919333498268</v>
      </c>
      <c r="AU66" s="71">
        <v>0</v>
      </c>
      <c r="AV66" s="71">
        <v>0.80668389291959819</v>
      </c>
      <c r="AW66" s="71">
        <v>0.7</v>
      </c>
    </row>
    <row r="67" spans="1:49" x14ac:dyDescent="0.35">
      <c r="A67" s="60">
        <v>65</v>
      </c>
      <c r="B67" s="55" t="s">
        <v>208</v>
      </c>
      <c r="C67" s="55" t="s">
        <v>131</v>
      </c>
      <c r="D67" s="55" t="s">
        <v>209</v>
      </c>
      <c r="F67" s="55" t="s">
        <v>52</v>
      </c>
      <c r="G67" s="55" t="s">
        <v>138</v>
      </c>
      <c r="H67" s="83">
        <v>4</v>
      </c>
      <c r="I67" s="55" t="s">
        <v>210</v>
      </c>
      <c r="J67" s="75" t="s">
        <v>240</v>
      </c>
      <c r="K67" s="68" t="s">
        <v>211</v>
      </c>
      <c r="L67" s="70">
        <v>40449</v>
      </c>
      <c r="M67" s="76" t="s">
        <v>265</v>
      </c>
      <c r="N67" s="68" t="s">
        <v>40</v>
      </c>
    </row>
    <row r="68" spans="1:49" x14ac:dyDescent="0.35">
      <c r="A68" s="60">
        <v>66</v>
      </c>
      <c r="B68" s="84" t="s">
        <v>208</v>
      </c>
      <c r="C68" s="55" t="s">
        <v>168</v>
      </c>
      <c r="D68" s="55" t="s">
        <v>209</v>
      </c>
      <c r="F68" s="75" t="s">
        <v>52</v>
      </c>
      <c r="G68" s="75" t="s">
        <v>138</v>
      </c>
      <c r="H68" s="73">
        <v>4</v>
      </c>
      <c r="I68" s="75" t="s">
        <v>210</v>
      </c>
      <c r="J68" s="75" t="s">
        <v>240</v>
      </c>
      <c r="K68" s="75" t="s">
        <v>179</v>
      </c>
      <c r="L68" s="62">
        <v>41338</v>
      </c>
      <c r="M68" s="66" t="s">
        <v>180</v>
      </c>
      <c r="N68" s="55" t="s">
        <v>40</v>
      </c>
    </row>
    <row r="69" spans="1:49" x14ac:dyDescent="0.35">
      <c r="A69" s="60">
        <v>67</v>
      </c>
      <c r="B69" s="55" t="s">
        <v>35</v>
      </c>
      <c r="C69" s="55" t="s">
        <v>193</v>
      </c>
      <c r="D69" s="55" t="s">
        <v>43</v>
      </c>
      <c r="F69" s="55" t="s">
        <v>50</v>
      </c>
      <c r="G69" s="55" t="s">
        <v>137</v>
      </c>
      <c r="H69" s="61"/>
      <c r="K69" s="55" t="s">
        <v>37</v>
      </c>
      <c r="L69" s="62">
        <v>40263</v>
      </c>
      <c r="M69" s="55" t="s">
        <v>38</v>
      </c>
      <c r="N69" s="55" t="s">
        <v>40</v>
      </c>
      <c r="O69" s="63">
        <f t="shared" ref="O69:Q71" si="13">IF($N69="Gasoline",(98.205-R69)/98.205,(97.006-R69)/97.006)</f>
        <v>0.90771861949892318</v>
      </c>
      <c r="P69" s="63">
        <f t="shared" si="13"/>
        <v>0.90771861949892318</v>
      </c>
      <c r="Q69" s="63">
        <f t="shared" si="13"/>
        <v>0.90771861949892318</v>
      </c>
      <c r="R69" s="64">
        <f>SUM(U69,X69,Y69)</f>
        <v>8.9518475968874576</v>
      </c>
      <c r="S69" s="64">
        <f>SUM(V69,X69,Y69)</f>
        <v>8.9518475968874576</v>
      </c>
      <c r="T69" s="64">
        <f>SUM(W69,X69,Y69)</f>
        <v>8.9518475968874576</v>
      </c>
      <c r="U69" s="64">
        <f>SUM(Z69:AA69,AD69)</f>
        <v>1.5667068179104011</v>
      </c>
      <c r="V69" s="64">
        <f>SUM(Z69,AB69,AD69)</f>
        <v>1.5667068179104011</v>
      </c>
      <c r="W69" s="64">
        <f>SUM(Z69,AC69,AD69)</f>
        <v>1.5667068179104011</v>
      </c>
      <c r="X69" s="64">
        <f>AE69</f>
        <v>5.390837466302064</v>
      </c>
      <c r="Y69" s="64">
        <f>SUM(AF69:AG69)</f>
        <v>1.9943033126749918</v>
      </c>
      <c r="Z69" s="64">
        <f>SUM(AH69,AI69,AJ69,AL69,AM69,AN69)</f>
        <v>11.593997213130567</v>
      </c>
      <c r="AA69" s="64">
        <f t="shared" ref="AA69:AC71" si="14">SUM($AK69,AO69)</f>
        <v>-11.240174239940195</v>
      </c>
      <c r="AB69" s="64">
        <f t="shared" si="14"/>
        <v>-11.240174239940195</v>
      </c>
      <c r="AC69" s="64">
        <f t="shared" si="14"/>
        <v>-11.240174239940195</v>
      </c>
      <c r="AD69" s="64">
        <f>SUM(AR69,AU69)</f>
        <v>1.2128838447200292</v>
      </c>
      <c r="AE69" s="64">
        <f>SUM(AS69:AT69)</f>
        <v>5.390837466302064</v>
      </c>
      <c r="AF69" s="64">
        <f t="shared" ref="AF69:AG71" si="15">AV69</f>
        <v>1.2943033126749919</v>
      </c>
      <c r="AG69" s="64">
        <f t="shared" si="15"/>
        <v>0.7</v>
      </c>
      <c r="AH69" s="65">
        <v>1.7211696411350286</v>
      </c>
      <c r="AI69" s="65">
        <v>0.45042786988869538</v>
      </c>
      <c r="AJ69" s="65">
        <v>9.4223997021068424</v>
      </c>
      <c r="AK69" s="65">
        <v>-11.240174239940195</v>
      </c>
      <c r="AL69" s="65">
        <v>0</v>
      </c>
      <c r="AM69" s="65">
        <v>0</v>
      </c>
      <c r="AN69" s="65">
        <v>0</v>
      </c>
      <c r="AO69" s="65">
        <v>0</v>
      </c>
      <c r="AP69" s="65">
        <v>0</v>
      </c>
      <c r="AQ69" s="65">
        <v>0</v>
      </c>
      <c r="AR69" s="65">
        <v>1.2128838447200292</v>
      </c>
      <c r="AS69" s="65">
        <v>0</v>
      </c>
      <c r="AT69" s="65">
        <v>5.390837466302064</v>
      </c>
      <c r="AU69" s="65">
        <v>0</v>
      </c>
      <c r="AV69" s="65">
        <v>1.2943033126749919</v>
      </c>
      <c r="AW69" s="65">
        <v>0.7</v>
      </c>
    </row>
    <row r="70" spans="1:49" x14ac:dyDescent="0.35">
      <c r="A70" s="60">
        <v>68</v>
      </c>
      <c r="B70" s="55" t="s">
        <v>35</v>
      </c>
      <c r="C70" s="55" t="s">
        <v>36</v>
      </c>
      <c r="D70" s="55" t="s">
        <v>41</v>
      </c>
      <c r="F70" s="55" t="s">
        <v>50</v>
      </c>
      <c r="G70" s="55" t="s">
        <v>137</v>
      </c>
      <c r="H70" s="61"/>
      <c r="K70" s="55" t="s">
        <v>37</v>
      </c>
      <c r="L70" s="62">
        <v>40263</v>
      </c>
      <c r="M70" s="55" t="s">
        <v>38</v>
      </c>
      <c r="N70" s="55" t="s">
        <v>39</v>
      </c>
      <c r="O70" s="63">
        <f t="shared" si="13"/>
        <v>1.2949864748336455</v>
      </c>
      <c r="P70" s="63">
        <f t="shared" si="13"/>
        <v>1.2949864748336455</v>
      </c>
      <c r="Q70" s="63">
        <f t="shared" si="13"/>
        <v>1.2949864748336455</v>
      </c>
      <c r="R70" s="64">
        <f>SUM(U70,X70,Y70)</f>
        <v>-28.969146761038157</v>
      </c>
      <c r="S70" s="64">
        <f>SUM(V70,X70,Y70)</f>
        <v>-28.969146761038157</v>
      </c>
      <c r="T70" s="64">
        <f>SUM(W70,X70,Y70)</f>
        <v>-28.969146761038157</v>
      </c>
      <c r="U70" s="64">
        <f>SUM(Z70:AA70,AD70)</f>
        <v>1.5306001557712734</v>
      </c>
      <c r="V70" s="64">
        <f>SUM(Z70,AB70,AD70)</f>
        <v>1.5306001557712734</v>
      </c>
      <c r="W70" s="64">
        <f>SUM(Z70,AC70,AD70)</f>
        <v>1.5306001557712734</v>
      </c>
      <c r="X70" s="64">
        <f>AE70</f>
        <v>-32.627907421470489</v>
      </c>
      <c r="Y70" s="64">
        <f>SUM(AF70:AG70)</f>
        <v>2.1281605046610568</v>
      </c>
      <c r="Z70" s="64">
        <f>SUM(AH70,AI70,AJ70,AL70,AM70,AN70)</f>
        <v>11.18066319607245</v>
      </c>
      <c r="AA70" s="64">
        <f t="shared" si="14"/>
        <v>-10.819706737335535</v>
      </c>
      <c r="AB70" s="64">
        <f t="shared" si="14"/>
        <v>-10.819706737335535</v>
      </c>
      <c r="AC70" s="64">
        <f t="shared" si="14"/>
        <v>-10.819706737335535</v>
      </c>
      <c r="AD70" s="64">
        <f>SUM(AR70,AU70)</f>
        <v>1.1696436970343584</v>
      </c>
      <c r="AE70" s="64">
        <f>SUM(AS70:AT70)</f>
        <v>-32.627907421470489</v>
      </c>
      <c r="AF70" s="64">
        <f t="shared" si="15"/>
        <v>1.2481605046610567</v>
      </c>
      <c r="AG70" s="64">
        <f t="shared" si="15"/>
        <v>0.88</v>
      </c>
      <c r="AH70" s="65">
        <v>1.6598087533643195</v>
      </c>
      <c r="AI70" s="65">
        <v>0.43436980488888893</v>
      </c>
      <c r="AJ70" s="65">
        <v>9.0864846378192414</v>
      </c>
      <c r="AK70" s="65">
        <v>-10.819706737335535</v>
      </c>
      <c r="AL70" s="65">
        <v>0</v>
      </c>
      <c r="AM70" s="65">
        <v>0</v>
      </c>
      <c r="AN70" s="65">
        <v>0</v>
      </c>
      <c r="AO70" s="65">
        <v>0</v>
      </c>
      <c r="AP70" s="65">
        <v>0</v>
      </c>
      <c r="AQ70" s="65">
        <v>0</v>
      </c>
      <c r="AR70" s="65">
        <v>1.1696436970343584</v>
      </c>
      <c r="AS70" s="65">
        <v>0</v>
      </c>
      <c r="AT70" s="65">
        <v>-32.627907421470489</v>
      </c>
      <c r="AU70" s="65">
        <v>0</v>
      </c>
      <c r="AV70" s="65">
        <v>1.2481605046610567</v>
      </c>
      <c r="AW70" s="65">
        <v>0.88</v>
      </c>
    </row>
    <row r="71" spans="1:49" x14ac:dyDescent="0.35">
      <c r="A71" s="60">
        <v>69</v>
      </c>
      <c r="B71" s="55" t="s">
        <v>35</v>
      </c>
      <c r="C71" s="55" t="s">
        <v>36</v>
      </c>
      <c r="D71" s="55" t="s">
        <v>42</v>
      </c>
      <c r="F71" s="55" t="s">
        <v>50</v>
      </c>
      <c r="G71" s="55" t="s">
        <v>137</v>
      </c>
      <c r="H71" s="61"/>
      <c r="K71" s="55" t="s">
        <v>37</v>
      </c>
      <c r="L71" s="62">
        <v>40263</v>
      </c>
      <c r="M71" s="55" t="s">
        <v>38</v>
      </c>
      <c r="N71" s="55" t="s">
        <v>39</v>
      </c>
      <c r="O71" s="63">
        <f t="shared" si="13"/>
        <v>0.92368109115320007</v>
      </c>
      <c r="P71" s="63">
        <f t="shared" si="13"/>
        <v>0.92368109115320007</v>
      </c>
      <c r="Q71" s="63">
        <f t="shared" si="13"/>
        <v>0.92368109115320007</v>
      </c>
      <c r="R71" s="64">
        <f>SUM(U71,X71,Y71)</f>
        <v>7.4948984432999843</v>
      </c>
      <c r="S71" s="64">
        <f>SUM(V71,X71,Y71)</f>
        <v>7.4948984432999843</v>
      </c>
      <c r="T71" s="64">
        <f>SUM(W71,X71,Y71)</f>
        <v>7.4948984432999843</v>
      </c>
      <c r="U71" s="64">
        <f>SUM(Z71:AA71,AD71)</f>
        <v>1.5717879735504661</v>
      </c>
      <c r="V71" s="64">
        <f>SUM(Z71,AB71,AD71)</f>
        <v>1.5717879735504661</v>
      </c>
      <c r="W71" s="64">
        <f>SUM(Z71,AC71,AD71)</f>
        <v>1.5717879735504661</v>
      </c>
      <c r="X71" s="64">
        <f>AE71</f>
        <v>3.7367051616295011</v>
      </c>
      <c r="Y71" s="64">
        <f>SUM(AF71:AG71)</f>
        <v>2.1864053081200177</v>
      </c>
      <c r="Z71" s="64">
        <f>SUM(AH71,AI71,AJ71,AL71,AM71,AN71)</f>
        <v>11.702403411344616</v>
      </c>
      <c r="AA71" s="64">
        <f t="shared" si="14"/>
        <v>-11.354839989611506</v>
      </c>
      <c r="AB71" s="64">
        <f t="shared" si="14"/>
        <v>-11.354839989611506</v>
      </c>
      <c r="AC71" s="64">
        <f t="shared" si="14"/>
        <v>-11.354839989611506</v>
      </c>
      <c r="AD71" s="64">
        <f>SUM(AR71,AU71)</f>
        <v>1.2242245518173562</v>
      </c>
      <c r="AE71" s="64">
        <f>SUM(AS71:AT71)</f>
        <v>3.7367051616295011</v>
      </c>
      <c r="AF71" s="64">
        <f t="shared" si="15"/>
        <v>1.3064053081200175</v>
      </c>
      <c r="AG71" s="64">
        <f t="shared" si="15"/>
        <v>0.88</v>
      </c>
      <c r="AH71" s="65">
        <v>1.7372629223258824</v>
      </c>
      <c r="AI71" s="65">
        <v>0.45463946077031003</v>
      </c>
      <c r="AJ71" s="65">
        <v>9.5105010282484237</v>
      </c>
      <c r="AK71" s="65">
        <v>-11.354839989611506</v>
      </c>
      <c r="AL71" s="65">
        <v>0</v>
      </c>
      <c r="AM71" s="65">
        <v>0</v>
      </c>
      <c r="AN71" s="65">
        <v>0</v>
      </c>
      <c r="AO71" s="65">
        <v>0</v>
      </c>
      <c r="AP71" s="65">
        <v>0</v>
      </c>
      <c r="AQ71" s="65">
        <v>0</v>
      </c>
      <c r="AR71" s="65">
        <v>1.2242245518173562</v>
      </c>
      <c r="AS71" s="65">
        <v>0</v>
      </c>
      <c r="AT71" s="65">
        <v>3.7367051616295011</v>
      </c>
      <c r="AU71" s="65">
        <v>0</v>
      </c>
      <c r="AV71" s="65">
        <v>1.3064053081200175</v>
      </c>
      <c r="AW71" s="65">
        <v>0.88</v>
      </c>
    </row>
    <row r="72" spans="1:49" x14ac:dyDescent="0.35">
      <c r="A72" s="60">
        <v>70</v>
      </c>
      <c r="B72" s="55" t="s">
        <v>162</v>
      </c>
      <c r="C72" s="55" t="s">
        <v>193</v>
      </c>
      <c r="D72" s="55" t="s">
        <v>169</v>
      </c>
      <c r="F72" s="55" t="s">
        <v>52</v>
      </c>
      <c r="G72" s="55" t="s">
        <v>138</v>
      </c>
      <c r="H72" s="61">
        <v>7</v>
      </c>
      <c r="I72" s="55" t="s">
        <v>170</v>
      </c>
      <c r="J72" s="55" t="s">
        <v>237</v>
      </c>
      <c r="K72" s="55" t="s">
        <v>37</v>
      </c>
      <c r="L72" s="62">
        <v>40263</v>
      </c>
      <c r="M72" s="55" t="s">
        <v>38</v>
      </c>
      <c r="N72" s="55" t="s">
        <v>40</v>
      </c>
    </row>
    <row r="73" spans="1:49" x14ac:dyDescent="0.35">
      <c r="A73" s="60">
        <v>71</v>
      </c>
      <c r="B73" s="55" t="s">
        <v>162</v>
      </c>
      <c r="C73" s="55" t="s">
        <v>36</v>
      </c>
      <c r="D73" s="55" t="s">
        <v>169</v>
      </c>
      <c r="F73" s="55" t="s">
        <v>52</v>
      </c>
      <c r="G73" s="55" t="s">
        <v>138</v>
      </c>
      <c r="H73" s="61">
        <v>3</v>
      </c>
      <c r="I73" s="55" t="s">
        <v>171</v>
      </c>
      <c r="J73" s="55" t="s">
        <v>237</v>
      </c>
      <c r="K73" s="55" t="s">
        <v>37</v>
      </c>
      <c r="L73" s="62">
        <v>40263</v>
      </c>
      <c r="M73" s="55" t="s">
        <v>38</v>
      </c>
      <c r="N73" s="55" t="s">
        <v>39</v>
      </c>
    </row>
    <row r="74" spans="1:49" x14ac:dyDescent="0.35">
      <c r="A74" s="60">
        <v>72</v>
      </c>
      <c r="B74" s="55" t="s">
        <v>162</v>
      </c>
      <c r="C74" s="55" t="s">
        <v>168</v>
      </c>
      <c r="D74" s="55" t="s">
        <v>169</v>
      </c>
      <c r="F74" s="55" t="s">
        <v>52</v>
      </c>
      <c r="G74" s="55" t="s">
        <v>138</v>
      </c>
      <c r="H74" s="61">
        <v>7</v>
      </c>
      <c r="I74" s="55" t="s">
        <v>170</v>
      </c>
      <c r="J74" s="55" t="s">
        <v>237</v>
      </c>
      <c r="K74" s="55" t="s">
        <v>37</v>
      </c>
      <c r="L74" s="62">
        <v>40263</v>
      </c>
      <c r="M74" s="55" t="s">
        <v>38</v>
      </c>
      <c r="N74" s="55" t="s">
        <v>40</v>
      </c>
    </row>
    <row r="75" spans="1:49" x14ac:dyDescent="0.35">
      <c r="A75" s="60">
        <v>73</v>
      </c>
      <c r="B75" s="55" t="s">
        <v>162</v>
      </c>
      <c r="C75" s="55" t="s">
        <v>167</v>
      </c>
      <c r="D75" s="55" t="s">
        <v>169</v>
      </c>
      <c r="F75" s="55" t="s">
        <v>52</v>
      </c>
      <c r="G75" s="55" t="s">
        <v>138</v>
      </c>
      <c r="H75" s="61">
        <v>7</v>
      </c>
      <c r="I75" s="55" t="s">
        <v>170</v>
      </c>
      <c r="J75" s="55" t="s">
        <v>237</v>
      </c>
      <c r="K75" s="55" t="s">
        <v>37</v>
      </c>
      <c r="L75" s="62">
        <v>40263</v>
      </c>
      <c r="M75" s="55" t="s">
        <v>38</v>
      </c>
      <c r="N75" s="55" t="s">
        <v>40</v>
      </c>
    </row>
    <row r="76" spans="1:49" x14ac:dyDescent="0.35">
      <c r="A76" s="60">
        <v>74</v>
      </c>
      <c r="B76" s="55" t="s">
        <v>162</v>
      </c>
      <c r="C76" s="55" t="s">
        <v>201</v>
      </c>
      <c r="D76" s="75" t="s">
        <v>203</v>
      </c>
      <c r="F76" s="55" t="s">
        <v>52</v>
      </c>
      <c r="G76" s="55" t="s">
        <v>138</v>
      </c>
      <c r="H76" s="73">
        <v>3</v>
      </c>
      <c r="I76" s="55" t="s">
        <v>204</v>
      </c>
      <c r="J76" s="55" t="s">
        <v>237</v>
      </c>
      <c r="K76" s="55" t="s">
        <v>179</v>
      </c>
      <c r="L76" s="62">
        <v>41338</v>
      </c>
      <c r="M76" s="66" t="s">
        <v>180</v>
      </c>
      <c r="N76" s="55" t="s">
        <v>39</v>
      </c>
    </row>
    <row r="77" spans="1:49" x14ac:dyDescent="0.35">
      <c r="A77" s="60">
        <v>75</v>
      </c>
      <c r="B77" s="55" t="s">
        <v>162</v>
      </c>
      <c r="C77" s="55" t="s">
        <v>202</v>
      </c>
      <c r="D77" s="55" t="s">
        <v>203</v>
      </c>
      <c r="F77" s="55" t="s">
        <v>52</v>
      </c>
      <c r="G77" s="55" t="s">
        <v>138</v>
      </c>
      <c r="H77" s="73">
        <v>3</v>
      </c>
      <c r="I77" s="55" t="s">
        <v>204</v>
      </c>
      <c r="J77" s="55" t="s">
        <v>237</v>
      </c>
      <c r="K77" s="55" t="s">
        <v>179</v>
      </c>
      <c r="L77" s="62">
        <v>41338</v>
      </c>
      <c r="M77" s="66" t="s">
        <v>180</v>
      </c>
      <c r="N77" s="55" t="s">
        <v>39</v>
      </c>
    </row>
    <row r="78" spans="1:49" x14ac:dyDescent="0.35">
      <c r="A78" s="60">
        <v>76</v>
      </c>
      <c r="B78" s="55" t="s">
        <v>241</v>
      </c>
      <c r="C78" s="55" t="s">
        <v>193</v>
      </c>
      <c r="D78" s="55" t="s">
        <v>169</v>
      </c>
      <c r="F78" s="55" t="s">
        <v>52</v>
      </c>
      <c r="G78" s="55" t="s">
        <v>138</v>
      </c>
      <c r="H78" s="61">
        <v>7</v>
      </c>
      <c r="I78" s="55" t="s">
        <v>170</v>
      </c>
      <c r="J78" s="55" t="s">
        <v>237</v>
      </c>
      <c r="K78" s="55" t="s">
        <v>37</v>
      </c>
      <c r="L78" s="62">
        <v>40263</v>
      </c>
      <c r="M78" s="55" t="s">
        <v>38</v>
      </c>
      <c r="N78" s="55" t="s">
        <v>40</v>
      </c>
    </row>
    <row r="79" spans="1:49" x14ac:dyDescent="0.35">
      <c r="A79" s="60">
        <v>77</v>
      </c>
      <c r="B79" s="55" t="s">
        <v>241</v>
      </c>
      <c r="C79" s="55" t="s">
        <v>36</v>
      </c>
      <c r="D79" s="55" t="s">
        <v>169</v>
      </c>
      <c r="F79" s="55" t="s">
        <v>52</v>
      </c>
      <c r="G79" s="55" t="s">
        <v>138</v>
      </c>
      <c r="H79" s="61">
        <v>3</v>
      </c>
      <c r="I79" s="55" t="s">
        <v>171</v>
      </c>
      <c r="J79" s="55" t="s">
        <v>237</v>
      </c>
      <c r="K79" s="55" t="s">
        <v>37</v>
      </c>
      <c r="L79" s="62">
        <v>40263</v>
      </c>
      <c r="M79" s="55" t="s">
        <v>38</v>
      </c>
      <c r="N79" s="55" t="s">
        <v>39</v>
      </c>
    </row>
    <row r="80" spans="1:49" x14ac:dyDescent="0.35">
      <c r="A80" s="60">
        <v>78</v>
      </c>
      <c r="B80" s="55" t="s">
        <v>241</v>
      </c>
      <c r="C80" s="55" t="s">
        <v>168</v>
      </c>
      <c r="D80" s="55" t="s">
        <v>169</v>
      </c>
      <c r="F80" s="55" t="s">
        <v>52</v>
      </c>
      <c r="G80" s="55" t="s">
        <v>138</v>
      </c>
      <c r="H80" s="61">
        <v>7</v>
      </c>
      <c r="I80" s="55" t="s">
        <v>170</v>
      </c>
      <c r="J80" s="55" t="s">
        <v>237</v>
      </c>
      <c r="K80" s="55" t="s">
        <v>37</v>
      </c>
      <c r="L80" s="62">
        <v>40263</v>
      </c>
      <c r="M80" s="55" t="s">
        <v>38</v>
      </c>
      <c r="N80" s="55" t="s">
        <v>40</v>
      </c>
    </row>
    <row r="81" spans="1:49" x14ac:dyDescent="0.35">
      <c r="A81" s="60">
        <v>79</v>
      </c>
      <c r="B81" s="55" t="s">
        <v>241</v>
      </c>
      <c r="C81" s="55" t="s">
        <v>167</v>
      </c>
      <c r="D81" s="55" t="s">
        <v>169</v>
      </c>
      <c r="F81" s="55" t="s">
        <v>52</v>
      </c>
      <c r="G81" s="55" t="s">
        <v>138</v>
      </c>
      <c r="H81" s="61">
        <v>7</v>
      </c>
      <c r="I81" s="55" t="s">
        <v>170</v>
      </c>
      <c r="J81" s="55" t="s">
        <v>237</v>
      </c>
      <c r="K81" s="55" t="s">
        <v>37</v>
      </c>
      <c r="L81" s="62">
        <v>40263</v>
      </c>
      <c r="M81" s="55" t="s">
        <v>38</v>
      </c>
      <c r="N81" s="55" t="s">
        <v>40</v>
      </c>
    </row>
    <row r="82" spans="1:49" x14ac:dyDescent="0.35">
      <c r="A82" s="60">
        <v>80</v>
      </c>
      <c r="B82" s="55" t="s">
        <v>241</v>
      </c>
      <c r="C82" s="55" t="s">
        <v>201</v>
      </c>
      <c r="D82" s="55" t="s">
        <v>203</v>
      </c>
      <c r="F82" s="55" t="s">
        <v>52</v>
      </c>
      <c r="G82" s="55" t="s">
        <v>138</v>
      </c>
      <c r="H82" s="73">
        <v>3</v>
      </c>
      <c r="I82" s="55" t="s">
        <v>204</v>
      </c>
      <c r="J82" s="55" t="s">
        <v>237</v>
      </c>
      <c r="K82" s="55" t="s">
        <v>179</v>
      </c>
      <c r="L82" s="62">
        <v>41338</v>
      </c>
      <c r="M82" s="66" t="s">
        <v>180</v>
      </c>
      <c r="N82" s="55" t="s">
        <v>39</v>
      </c>
    </row>
    <row r="83" spans="1:49" x14ac:dyDescent="0.35">
      <c r="A83" s="60">
        <v>81</v>
      </c>
      <c r="B83" s="55" t="s">
        <v>241</v>
      </c>
      <c r="C83" s="55" t="s">
        <v>202</v>
      </c>
      <c r="D83" s="55" t="s">
        <v>203</v>
      </c>
      <c r="F83" s="55" t="s">
        <v>52</v>
      </c>
      <c r="G83" s="55" t="s">
        <v>138</v>
      </c>
      <c r="H83" s="73">
        <v>3</v>
      </c>
      <c r="I83" s="55" t="s">
        <v>204</v>
      </c>
      <c r="J83" s="55" t="s">
        <v>237</v>
      </c>
      <c r="K83" s="55" t="s">
        <v>179</v>
      </c>
      <c r="L83" s="62">
        <v>41338</v>
      </c>
      <c r="M83" s="66" t="s">
        <v>180</v>
      </c>
      <c r="N83" s="55" t="s">
        <v>39</v>
      </c>
    </row>
    <row r="84" spans="1:49" x14ac:dyDescent="0.35">
      <c r="A84" s="60">
        <v>82</v>
      </c>
      <c r="B84" s="55" t="s">
        <v>51</v>
      </c>
      <c r="C84" s="55" t="s">
        <v>125</v>
      </c>
      <c r="D84" s="55" t="s">
        <v>97</v>
      </c>
      <c r="F84" s="55" t="s">
        <v>50</v>
      </c>
      <c r="G84" s="55" t="s">
        <v>137</v>
      </c>
      <c r="H84" s="61"/>
      <c r="K84" s="55" t="s">
        <v>37</v>
      </c>
      <c r="L84" s="62">
        <v>40263</v>
      </c>
      <c r="M84" s="55" t="s">
        <v>38</v>
      </c>
      <c r="N84" s="55" t="s">
        <v>39</v>
      </c>
      <c r="O84" s="63">
        <f t="shared" ref="O84:O108" si="16">IF($N84="Gasoline",(98.205-R84)/98.205,(97.006-R84)/97.006)</f>
        <v>0.49728170510014785</v>
      </c>
      <c r="P84" s="63">
        <f t="shared" ref="P84:P108" si="17">IF($N84="Gasoline",(98.205-S84)/98.205,(97.006-S84)/97.006)</f>
        <v>0.58381750333349425</v>
      </c>
      <c r="Q84" s="63">
        <f t="shared" ref="Q84:Q108" si="18">IF($N84="Gasoline",(98.205-T84)/98.205,(97.006-T84)/97.006)</f>
        <v>0.39010881081899706</v>
      </c>
      <c r="R84" s="64">
        <f t="shared" ref="R84:R108" si="19">SUM(U84,X84,Y84)</f>
        <v>49.369450150639977</v>
      </c>
      <c r="S84" s="64">
        <f t="shared" ref="S84:S108" si="20">SUM(V84,X84,Y84)</f>
        <v>40.8712020851342</v>
      </c>
      <c r="T84" s="64">
        <f t="shared" ref="T84:T108" si="21">SUM(W84,X84,Y84)</f>
        <v>59.894364233520392</v>
      </c>
      <c r="U84" s="64">
        <f t="shared" ref="U84:U108" si="22">SUM(Z84:AA84,AD84)</f>
        <v>37.447079011467082</v>
      </c>
      <c r="V84" s="64">
        <f t="shared" ref="V84:V108" si="23">SUM(Z84,AB84,AD84)</f>
        <v>28.948830945961305</v>
      </c>
      <c r="W84" s="64">
        <f t="shared" ref="W84:W108" si="24">SUM(Z84,AC84,AD84)</f>
        <v>47.971993094347496</v>
      </c>
      <c r="X84" s="64">
        <f t="shared" ref="X84:X108" si="25">AE84</f>
        <v>10.092220409941842</v>
      </c>
      <c r="Y84" s="64">
        <f t="shared" ref="Y84:Y108" si="26">SUM(AF84:AG84)</f>
        <v>1.8301507292310497</v>
      </c>
      <c r="Z84" s="64">
        <f t="shared" ref="Z84:Z108" si="27">SUM(AH84,AI84,AJ84,AL84,AM84,AN84)</f>
        <v>13.337346250737001</v>
      </c>
      <c r="AA84" s="64">
        <f t="shared" ref="AA84:AA108" si="28">SUM($AK84,AO84)</f>
        <v>21.206630800281946</v>
      </c>
      <c r="AB84" s="64">
        <f t="shared" ref="AB84:AB108" si="29">SUM($AK84,AP84)</f>
        <v>12.708382734776171</v>
      </c>
      <c r="AC84" s="64">
        <f t="shared" ref="AC84:AC108" si="30">SUM($AK84,AQ84)</f>
        <v>31.731544883162361</v>
      </c>
      <c r="AD84" s="64">
        <f t="shared" ref="AD84:AD108" si="31">SUM(AR84,AU84)</f>
        <v>2.903101960448133</v>
      </c>
      <c r="AE84" s="64">
        <f t="shared" ref="AE84:AE108" si="32">SUM(AS84:AT84)</f>
        <v>10.092220409941842</v>
      </c>
      <c r="AF84" s="64">
        <f t="shared" ref="AF84:AF108" si="33">AV84</f>
        <v>0.95015072923104971</v>
      </c>
      <c r="AG84" s="64">
        <f t="shared" ref="AG84:AG108" si="34">AW84</f>
        <v>0.88</v>
      </c>
      <c r="AH84" s="65">
        <v>8.0281979754241881</v>
      </c>
      <c r="AI84" s="65">
        <v>-0.20275487417651764</v>
      </c>
      <c r="AJ84" s="65">
        <v>-3.7352384008601232</v>
      </c>
      <c r="AK84" s="65">
        <v>-2.9985213837395048</v>
      </c>
      <c r="AL84" s="65">
        <v>5.0250508741855686</v>
      </c>
      <c r="AM84" s="65">
        <v>1.5899434516852964</v>
      </c>
      <c r="AN84" s="65">
        <v>2.6321472244785888</v>
      </c>
      <c r="AO84" s="65">
        <v>24.205152184021451</v>
      </c>
      <c r="AP84" s="65">
        <v>15.706904118515675</v>
      </c>
      <c r="AQ84" s="65">
        <v>34.730066266901865</v>
      </c>
      <c r="AR84" s="65">
        <v>2.2895421241140004</v>
      </c>
      <c r="AS84" s="65">
        <v>0</v>
      </c>
      <c r="AT84" s="65">
        <v>10.092220409941842</v>
      </c>
      <c r="AU84" s="65">
        <v>0.61355983633413247</v>
      </c>
      <c r="AV84" s="65">
        <v>0.95015072923104971</v>
      </c>
      <c r="AW84" s="65">
        <v>0.88</v>
      </c>
    </row>
    <row r="85" spans="1:49" x14ac:dyDescent="0.35">
      <c r="A85" s="60">
        <v>83</v>
      </c>
      <c r="B85" s="55" t="s">
        <v>51</v>
      </c>
      <c r="C85" s="55" t="s">
        <v>125</v>
      </c>
      <c r="D85" s="55" t="s">
        <v>103</v>
      </c>
      <c r="F85" s="55" t="s">
        <v>50</v>
      </c>
      <c r="G85" s="55" t="s">
        <v>137</v>
      </c>
      <c r="H85" s="61"/>
      <c r="K85" s="55" t="s">
        <v>37</v>
      </c>
      <c r="L85" s="62">
        <v>40263</v>
      </c>
      <c r="M85" s="55" t="s">
        <v>38</v>
      </c>
      <c r="N85" s="55" t="s">
        <v>39</v>
      </c>
      <c r="O85" s="63">
        <f t="shared" si="16"/>
        <v>0.5039589953530913</v>
      </c>
      <c r="P85" s="63">
        <f t="shared" si="17"/>
        <v>0.59049479358643764</v>
      </c>
      <c r="Q85" s="63">
        <f t="shared" si="18"/>
        <v>0.39678610107194057</v>
      </c>
      <c r="R85" s="64">
        <f t="shared" si="19"/>
        <v>48.713706861349664</v>
      </c>
      <c r="S85" s="64">
        <f t="shared" si="20"/>
        <v>40.215458795843887</v>
      </c>
      <c r="T85" s="64">
        <f t="shared" si="21"/>
        <v>59.238620944230078</v>
      </c>
      <c r="U85" s="64">
        <f t="shared" si="22"/>
        <v>37.447079011467082</v>
      </c>
      <c r="V85" s="64">
        <f t="shared" si="23"/>
        <v>28.948830945961305</v>
      </c>
      <c r="W85" s="64">
        <f t="shared" si="24"/>
        <v>47.971993094347496</v>
      </c>
      <c r="X85" s="64">
        <f t="shared" si="25"/>
        <v>9.4364771206515297</v>
      </c>
      <c r="Y85" s="64">
        <f t="shared" si="26"/>
        <v>1.8301507292310497</v>
      </c>
      <c r="Z85" s="64">
        <f t="shared" si="27"/>
        <v>13.337346250737001</v>
      </c>
      <c r="AA85" s="64">
        <f t="shared" si="28"/>
        <v>21.206630800281946</v>
      </c>
      <c r="AB85" s="64">
        <f t="shared" si="29"/>
        <v>12.708382734776171</v>
      </c>
      <c r="AC85" s="64">
        <f t="shared" si="30"/>
        <v>31.731544883162361</v>
      </c>
      <c r="AD85" s="64">
        <f t="shared" si="31"/>
        <v>2.903101960448133</v>
      </c>
      <c r="AE85" s="64">
        <f t="shared" si="32"/>
        <v>9.4364771206515297</v>
      </c>
      <c r="AF85" s="64">
        <f t="shared" si="33"/>
        <v>0.95015072923104971</v>
      </c>
      <c r="AG85" s="64">
        <f t="shared" si="34"/>
        <v>0.88</v>
      </c>
      <c r="AH85" s="65">
        <v>8.0281979754241881</v>
      </c>
      <c r="AI85" s="65">
        <v>-0.20275487417651764</v>
      </c>
      <c r="AJ85" s="65">
        <v>-3.7352384008601232</v>
      </c>
      <c r="AK85" s="65">
        <v>-2.9985213837395048</v>
      </c>
      <c r="AL85" s="65">
        <v>5.0250508741855686</v>
      </c>
      <c r="AM85" s="65">
        <v>1.5899434516852964</v>
      </c>
      <c r="AN85" s="65">
        <v>2.6321472244785888</v>
      </c>
      <c r="AO85" s="65">
        <v>24.205152184021451</v>
      </c>
      <c r="AP85" s="65">
        <v>15.706904118515675</v>
      </c>
      <c r="AQ85" s="65">
        <v>34.730066266901865</v>
      </c>
      <c r="AR85" s="65">
        <v>2.2895421241140004</v>
      </c>
      <c r="AS85" s="65">
        <v>0</v>
      </c>
      <c r="AT85" s="65">
        <v>9.4364771206515297</v>
      </c>
      <c r="AU85" s="65">
        <v>0.61355983633413247</v>
      </c>
      <c r="AV85" s="65">
        <v>0.95015072923104971</v>
      </c>
      <c r="AW85" s="65">
        <v>0.88</v>
      </c>
    </row>
    <row r="86" spans="1:49" x14ac:dyDescent="0.35">
      <c r="A86" s="60">
        <v>84</v>
      </c>
      <c r="B86" s="55" t="s">
        <v>51</v>
      </c>
      <c r="C86" s="55" t="s">
        <v>125</v>
      </c>
      <c r="D86" s="55" t="s">
        <v>99</v>
      </c>
      <c r="F86" s="55" t="s">
        <v>50</v>
      </c>
      <c r="G86" s="55" t="s">
        <v>137</v>
      </c>
      <c r="H86" s="61"/>
      <c r="K86" s="55" t="s">
        <v>37</v>
      </c>
      <c r="L86" s="62">
        <v>40263</v>
      </c>
      <c r="M86" s="55" t="s">
        <v>38</v>
      </c>
      <c r="N86" s="55" t="s">
        <v>39</v>
      </c>
      <c r="O86" s="63">
        <f t="shared" si="16"/>
        <v>0.47517813462146624</v>
      </c>
      <c r="P86" s="63">
        <f t="shared" si="17"/>
        <v>0.56171393285481253</v>
      </c>
      <c r="Q86" s="63">
        <f t="shared" si="18"/>
        <v>0.3680052403403154</v>
      </c>
      <c r="R86" s="64">
        <f t="shared" si="19"/>
        <v>51.540131289498909</v>
      </c>
      <c r="S86" s="64">
        <f t="shared" si="20"/>
        <v>43.041883223993132</v>
      </c>
      <c r="T86" s="64">
        <f t="shared" si="21"/>
        <v>62.065045372379323</v>
      </c>
      <c r="U86" s="64">
        <f t="shared" si="22"/>
        <v>37.447079011467082</v>
      </c>
      <c r="V86" s="64">
        <f t="shared" si="23"/>
        <v>28.948830945961305</v>
      </c>
      <c r="W86" s="64">
        <f t="shared" si="24"/>
        <v>47.971993094347496</v>
      </c>
      <c r="X86" s="64">
        <f t="shared" si="25"/>
        <v>12.262901548800775</v>
      </c>
      <c r="Y86" s="64">
        <f t="shared" si="26"/>
        <v>1.8301507292310497</v>
      </c>
      <c r="Z86" s="64">
        <f t="shared" si="27"/>
        <v>13.337346250737001</v>
      </c>
      <c r="AA86" s="64">
        <f t="shared" si="28"/>
        <v>21.206630800281946</v>
      </c>
      <c r="AB86" s="64">
        <f t="shared" si="29"/>
        <v>12.708382734776171</v>
      </c>
      <c r="AC86" s="64">
        <f t="shared" si="30"/>
        <v>31.731544883162361</v>
      </c>
      <c r="AD86" s="64">
        <f t="shared" si="31"/>
        <v>2.903101960448133</v>
      </c>
      <c r="AE86" s="64">
        <f t="shared" si="32"/>
        <v>12.262901548800775</v>
      </c>
      <c r="AF86" s="64">
        <f t="shared" si="33"/>
        <v>0.95015072923104971</v>
      </c>
      <c r="AG86" s="64">
        <f t="shared" si="34"/>
        <v>0.88</v>
      </c>
      <c r="AH86" s="65">
        <v>8.0281979754241881</v>
      </c>
      <c r="AI86" s="65">
        <v>-0.20275487417651764</v>
      </c>
      <c r="AJ86" s="65">
        <v>-3.7352384008601232</v>
      </c>
      <c r="AK86" s="65">
        <v>-2.9985213837395048</v>
      </c>
      <c r="AL86" s="65">
        <v>5.0250508741855686</v>
      </c>
      <c r="AM86" s="65">
        <v>1.5899434516852964</v>
      </c>
      <c r="AN86" s="65">
        <v>2.6321472244785888</v>
      </c>
      <c r="AO86" s="65">
        <v>24.205152184021451</v>
      </c>
      <c r="AP86" s="65">
        <v>15.706904118515675</v>
      </c>
      <c r="AQ86" s="65">
        <v>34.730066266901865</v>
      </c>
      <c r="AR86" s="65">
        <v>2.2895421241140004</v>
      </c>
      <c r="AS86" s="65">
        <v>0</v>
      </c>
      <c r="AT86" s="65">
        <v>12.262901548800775</v>
      </c>
      <c r="AU86" s="65">
        <v>0.61355983633413247</v>
      </c>
      <c r="AV86" s="65">
        <v>0.95015072923104971</v>
      </c>
      <c r="AW86" s="65">
        <v>0.88</v>
      </c>
    </row>
    <row r="87" spans="1:49" x14ac:dyDescent="0.35">
      <c r="A87" s="60">
        <v>85</v>
      </c>
      <c r="B87" s="55" t="s">
        <v>51</v>
      </c>
      <c r="C87" s="55" t="s">
        <v>125</v>
      </c>
      <c r="D87" s="55" t="s">
        <v>104</v>
      </c>
      <c r="F87" s="55" t="s">
        <v>50</v>
      </c>
      <c r="G87" s="55" t="s">
        <v>137</v>
      </c>
      <c r="H87" s="61"/>
      <c r="K87" s="55" t="s">
        <v>37</v>
      </c>
      <c r="L87" s="62">
        <v>40263</v>
      </c>
      <c r="M87" s="55" t="s">
        <v>38</v>
      </c>
      <c r="N87" s="55" t="s">
        <v>39</v>
      </c>
      <c r="O87" s="63">
        <f t="shared" si="16"/>
        <v>0.48011999052649124</v>
      </c>
      <c r="P87" s="63">
        <f t="shared" si="17"/>
        <v>0.56665578875983758</v>
      </c>
      <c r="Q87" s="63">
        <f t="shared" si="18"/>
        <v>0.37294709624534039</v>
      </c>
      <c r="R87" s="64">
        <f t="shared" si="19"/>
        <v>51.054816330345929</v>
      </c>
      <c r="S87" s="64">
        <f t="shared" si="20"/>
        <v>42.556568264840152</v>
      </c>
      <c r="T87" s="64">
        <f t="shared" si="21"/>
        <v>61.579730413226343</v>
      </c>
      <c r="U87" s="64">
        <f t="shared" si="22"/>
        <v>37.447079011467082</v>
      </c>
      <c r="V87" s="64">
        <f t="shared" si="23"/>
        <v>28.948830945961305</v>
      </c>
      <c r="W87" s="64">
        <f t="shared" si="24"/>
        <v>47.971993094347496</v>
      </c>
      <c r="X87" s="64">
        <f t="shared" si="25"/>
        <v>11.777586589647797</v>
      </c>
      <c r="Y87" s="64">
        <f t="shared" si="26"/>
        <v>1.8301507292310497</v>
      </c>
      <c r="Z87" s="64">
        <f t="shared" si="27"/>
        <v>13.337346250737001</v>
      </c>
      <c r="AA87" s="64">
        <f t="shared" si="28"/>
        <v>21.206630800281946</v>
      </c>
      <c r="AB87" s="64">
        <f t="shared" si="29"/>
        <v>12.708382734776171</v>
      </c>
      <c r="AC87" s="64">
        <f t="shared" si="30"/>
        <v>31.731544883162361</v>
      </c>
      <c r="AD87" s="64">
        <f t="shared" si="31"/>
        <v>2.903101960448133</v>
      </c>
      <c r="AE87" s="64">
        <f t="shared" si="32"/>
        <v>11.777586589647797</v>
      </c>
      <c r="AF87" s="64">
        <f t="shared" si="33"/>
        <v>0.95015072923104971</v>
      </c>
      <c r="AG87" s="64">
        <f t="shared" si="34"/>
        <v>0.88</v>
      </c>
      <c r="AH87" s="65">
        <v>8.0281979754241881</v>
      </c>
      <c r="AI87" s="65">
        <v>-0.20275487417651764</v>
      </c>
      <c r="AJ87" s="65">
        <v>-3.7352384008601232</v>
      </c>
      <c r="AK87" s="65">
        <v>-2.9985213837395048</v>
      </c>
      <c r="AL87" s="65">
        <v>5.0250508741855686</v>
      </c>
      <c r="AM87" s="65">
        <v>1.5899434516852964</v>
      </c>
      <c r="AN87" s="65">
        <v>2.6321472244785888</v>
      </c>
      <c r="AO87" s="65">
        <v>24.205152184021451</v>
      </c>
      <c r="AP87" s="65">
        <v>15.706904118515675</v>
      </c>
      <c r="AQ87" s="65">
        <v>34.730066266901865</v>
      </c>
      <c r="AR87" s="65">
        <v>2.2895421241140004</v>
      </c>
      <c r="AS87" s="65">
        <v>0</v>
      </c>
      <c r="AT87" s="65">
        <v>11.777586589647797</v>
      </c>
      <c r="AU87" s="65">
        <v>0.61355983633413247</v>
      </c>
      <c r="AV87" s="65">
        <v>0.95015072923104971</v>
      </c>
      <c r="AW87" s="65">
        <v>0.88</v>
      </c>
    </row>
    <row r="88" spans="1:49" x14ac:dyDescent="0.35">
      <c r="A88" s="60">
        <v>86</v>
      </c>
      <c r="B88" s="55" t="s">
        <v>51</v>
      </c>
      <c r="C88" s="55" t="s">
        <v>125</v>
      </c>
      <c r="D88" s="55" t="s">
        <v>101</v>
      </c>
      <c r="F88" s="55" t="s">
        <v>50</v>
      </c>
      <c r="G88" s="55" t="s">
        <v>137</v>
      </c>
      <c r="H88" s="61"/>
      <c r="K88" s="55" t="s">
        <v>37</v>
      </c>
      <c r="L88" s="62">
        <v>40263</v>
      </c>
      <c r="M88" s="55" t="s">
        <v>38</v>
      </c>
      <c r="N88" s="55" t="s">
        <v>39</v>
      </c>
      <c r="O88" s="63">
        <f t="shared" si="16"/>
        <v>0.47121886400442964</v>
      </c>
      <c r="P88" s="63">
        <f t="shared" si="17"/>
        <v>0.55775466223777603</v>
      </c>
      <c r="Q88" s="63">
        <f t="shared" si="18"/>
        <v>0.36404596972327885</v>
      </c>
      <c r="R88" s="64">
        <f t="shared" si="19"/>
        <v>51.928951460444985</v>
      </c>
      <c r="S88" s="64">
        <f t="shared" si="20"/>
        <v>43.430703394939208</v>
      </c>
      <c r="T88" s="64">
        <f t="shared" si="21"/>
        <v>62.453865543325399</v>
      </c>
      <c r="U88" s="64">
        <f t="shared" si="22"/>
        <v>37.447079011467082</v>
      </c>
      <c r="V88" s="64">
        <f t="shared" si="23"/>
        <v>28.948830945961305</v>
      </c>
      <c r="W88" s="64">
        <f t="shared" si="24"/>
        <v>47.971993094347496</v>
      </c>
      <c r="X88" s="64">
        <f t="shared" si="25"/>
        <v>12.651721719746851</v>
      </c>
      <c r="Y88" s="64">
        <f t="shared" si="26"/>
        <v>1.8301507292310497</v>
      </c>
      <c r="Z88" s="64">
        <f t="shared" si="27"/>
        <v>13.337346250737001</v>
      </c>
      <c r="AA88" s="64">
        <f t="shared" si="28"/>
        <v>21.206630800281946</v>
      </c>
      <c r="AB88" s="64">
        <f t="shared" si="29"/>
        <v>12.708382734776171</v>
      </c>
      <c r="AC88" s="64">
        <f t="shared" si="30"/>
        <v>31.731544883162361</v>
      </c>
      <c r="AD88" s="64">
        <f t="shared" si="31"/>
        <v>2.903101960448133</v>
      </c>
      <c r="AE88" s="64">
        <f t="shared" si="32"/>
        <v>12.651721719746851</v>
      </c>
      <c r="AF88" s="64">
        <f t="shared" si="33"/>
        <v>0.95015072923104971</v>
      </c>
      <c r="AG88" s="64">
        <f t="shared" si="34"/>
        <v>0.88</v>
      </c>
      <c r="AH88" s="65">
        <v>8.0281979754241881</v>
      </c>
      <c r="AI88" s="65">
        <v>-0.20275487417651764</v>
      </c>
      <c r="AJ88" s="65">
        <v>-3.7352384008601232</v>
      </c>
      <c r="AK88" s="65">
        <v>-2.9985213837395048</v>
      </c>
      <c r="AL88" s="65">
        <v>5.0250508741855686</v>
      </c>
      <c r="AM88" s="65">
        <v>1.5899434516852964</v>
      </c>
      <c r="AN88" s="65">
        <v>2.6321472244785888</v>
      </c>
      <c r="AO88" s="65">
        <v>24.205152184021451</v>
      </c>
      <c r="AP88" s="65">
        <v>15.706904118515675</v>
      </c>
      <c r="AQ88" s="65">
        <v>34.730066266901865</v>
      </c>
      <c r="AR88" s="65">
        <v>2.2895421241140004</v>
      </c>
      <c r="AS88" s="65">
        <v>0</v>
      </c>
      <c r="AT88" s="65">
        <v>12.651721719746851</v>
      </c>
      <c r="AU88" s="65">
        <v>0.61355983633413247</v>
      </c>
      <c r="AV88" s="65">
        <v>0.95015072923104971</v>
      </c>
      <c r="AW88" s="65">
        <v>0.88</v>
      </c>
    </row>
    <row r="89" spans="1:49" x14ac:dyDescent="0.35">
      <c r="A89" s="60">
        <v>87</v>
      </c>
      <c r="B89" s="55" t="s">
        <v>51</v>
      </c>
      <c r="C89" s="55" t="s">
        <v>125</v>
      </c>
      <c r="D89" s="55" t="s">
        <v>105</v>
      </c>
      <c r="F89" s="55" t="s">
        <v>50</v>
      </c>
      <c r="G89" s="55" t="s">
        <v>137</v>
      </c>
      <c r="H89" s="61"/>
      <c r="K89" s="55" t="s">
        <v>37</v>
      </c>
      <c r="L89" s="62">
        <v>40263</v>
      </c>
      <c r="M89" s="55" t="s">
        <v>38</v>
      </c>
      <c r="N89" s="55" t="s">
        <v>39</v>
      </c>
      <c r="O89" s="63">
        <f t="shared" si="16"/>
        <v>0.47616071990945463</v>
      </c>
      <c r="P89" s="63">
        <f t="shared" si="17"/>
        <v>0.56269651814280097</v>
      </c>
      <c r="Q89" s="63">
        <f t="shared" si="18"/>
        <v>0.36898782562830384</v>
      </c>
      <c r="R89" s="64">
        <f t="shared" si="19"/>
        <v>51.443636501292005</v>
      </c>
      <c r="S89" s="64">
        <f t="shared" si="20"/>
        <v>42.945388435786228</v>
      </c>
      <c r="T89" s="64">
        <f t="shared" si="21"/>
        <v>61.968550584172419</v>
      </c>
      <c r="U89" s="64">
        <f t="shared" si="22"/>
        <v>37.447079011467082</v>
      </c>
      <c r="V89" s="64">
        <f t="shared" si="23"/>
        <v>28.948830945961305</v>
      </c>
      <c r="W89" s="64">
        <f t="shared" si="24"/>
        <v>47.971993094347496</v>
      </c>
      <c r="X89" s="64">
        <f t="shared" si="25"/>
        <v>12.166406760593869</v>
      </c>
      <c r="Y89" s="64">
        <f t="shared" si="26"/>
        <v>1.8301507292310497</v>
      </c>
      <c r="Z89" s="64">
        <f t="shared" si="27"/>
        <v>13.337346250737001</v>
      </c>
      <c r="AA89" s="64">
        <f t="shared" si="28"/>
        <v>21.206630800281946</v>
      </c>
      <c r="AB89" s="64">
        <f t="shared" si="29"/>
        <v>12.708382734776171</v>
      </c>
      <c r="AC89" s="64">
        <f t="shared" si="30"/>
        <v>31.731544883162361</v>
      </c>
      <c r="AD89" s="64">
        <f t="shared" si="31"/>
        <v>2.903101960448133</v>
      </c>
      <c r="AE89" s="64">
        <f t="shared" si="32"/>
        <v>12.166406760593869</v>
      </c>
      <c r="AF89" s="64">
        <f t="shared" si="33"/>
        <v>0.95015072923104971</v>
      </c>
      <c r="AG89" s="64">
        <f t="shared" si="34"/>
        <v>0.88</v>
      </c>
      <c r="AH89" s="65">
        <v>8.0281979754241881</v>
      </c>
      <c r="AI89" s="65">
        <v>-0.20275487417651764</v>
      </c>
      <c r="AJ89" s="65">
        <v>-3.7352384008601232</v>
      </c>
      <c r="AK89" s="65">
        <v>-2.9985213837395048</v>
      </c>
      <c r="AL89" s="65">
        <v>5.0250508741855686</v>
      </c>
      <c r="AM89" s="65">
        <v>1.5899434516852964</v>
      </c>
      <c r="AN89" s="65">
        <v>2.6321472244785888</v>
      </c>
      <c r="AO89" s="65">
        <v>24.205152184021451</v>
      </c>
      <c r="AP89" s="65">
        <v>15.706904118515675</v>
      </c>
      <c r="AQ89" s="65">
        <v>34.730066266901865</v>
      </c>
      <c r="AR89" s="65">
        <v>2.2895421241140004</v>
      </c>
      <c r="AS89" s="65">
        <v>0</v>
      </c>
      <c r="AT89" s="65">
        <v>12.166406760593869</v>
      </c>
      <c r="AU89" s="65">
        <v>0.61355983633413247</v>
      </c>
      <c r="AV89" s="65">
        <v>0.95015072923104971</v>
      </c>
      <c r="AW89" s="65">
        <v>0.88</v>
      </c>
    </row>
    <row r="90" spans="1:49" x14ac:dyDescent="0.35">
      <c r="A90" s="60">
        <v>88</v>
      </c>
      <c r="B90" s="55" t="s">
        <v>51</v>
      </c>
      <c r="C90" s="55" t="s">
        <v>125</v>
      </c>
      <c r="D90" s="55" t="s">
        <v>102</v>
      </c>
      <c r="F90" s="55" t="s">
        <v>50</v>
      </c>
      <c r="G90" s="55" t="s">
        <v>137</v>
      </c>
      <c r="H90" s="61"/>
      <c r="K90" s="55" t="s">
        <v>37</v>
      </c>
      <c r="L90" s="62">
        <v>40263</v>
      </c>
      <c r="M90" s="55" t="s">
        <v>38</v>
      </c>
      <c r="N90" s="55" t="s">
        <v>39</v>
      </c>
      <c r="O90" s="63">
        <f t="shared" si="16"/>
        <v>0.47397903101492866</v>
      </c>
      <c r="P90" s="63">
        <f t="shared" si="17"/>
        <v>0.560514829248275</v>
      </c>
      <c r="Q90" s="63">
        <f t="shared" si="18"/>
        <v>0.36680613673377788</v>
      </c>
      <c r="R90" s="64">
        <f t="shared" si="19"/>
        <v>51.65788925917893</v>
      </c>
      <c r="S90" s="64">
        <f t="shared" si="20"/>
        <v>43.159641193673153</v>
      </c>
      <c r="T90" s="64">
        <f t="shared" si="21"/>
        <v>62.182803342059344</v>
      </c>
      <c r="U90" s="64">
        <f t="shared" si="22"/>
        <v>37.447079011467082</v>
      </c>
      <c r="V90" s="64">
        <f t="shared" si="23"/>
        <v>28.948830945961305</v>
      </c>
      <c r="W90" s="64">
        <f t="shared" si="24"/>
        <v>47.971993094347496</v>
      </c>
      <c r="X90" s="64">
        <f t="shared" si="25"/>
        <v>12.380659518480801</v>
      </c>
      <c r="Y90" s="64">
        <f t="shared" si="26"/>
        <v>1.8301507292310497</v>
      </c>
      <c r="Z90" s="64">
        <f t="shared" si="27"/>
        <v>13.337346250737001</v>
      </c>
      <c r="AA90" s="64">
        <f t="shared" si="28"/>
        <v>21.206630800281946</v>
      </c>
      <c r="AB90" s="64">
        <f t="shared" si="29"/>
        <v>12.708382734776171</v>
      </c>
      <c r="AC90" s="64">
        <f t="shared" si="30"/>
        <v>31.731544883162361</v>
      </c>
      <c r="AD90" s="64">
        <f t="shared" si="31"/>
        <v>2.903101960448133</v>
      </c>
      <c r="AE90" s="64">
        <f t="shared" si="32"/>
        <v>12.380659518480801</v>
      </c>
      <c r="AF90" s="64">
        <f t="shared" si="33"/>
        <v>0.95015072923104971</v>
      </c>
      <c r="AG90" s="64">
        <f t="shared" si="34"/>
        <v>0.88</v>
      </c>
      <c r="AH90" s="65">
        <v>8.0281979754241881</v>
      </c>
      <c r="AI90" s="65">
        <v>-0.20275487417651764</v>
      </c>
      <c r="AJ90" s="65">
        <v>-3.7352384008601232</v>
      </c>
      <c r="AK90" s="65">
        <v>-2.9985213837395048</v>
      </c>
      <c r="AL90" s="65">
        <v>5.0250508741855686</v>
      </c>
      <c r="AM90" s="65">
        <v>1.5899434516852964</v>
      </c>
      <c r="AN90" s="65">
        <v>2.6321472244785888</v>
      </c>
      <c r="AO90" s="65">
        <v>24.205152184021451</v>
      </c>
      <c r="AP90" s="65">
        <v>15.706904118515675</v>
      </c>
      <c r="AQ90" s="65">
        <v>34.730066266901865</v>
      </c>
      <c r="AR90" s="65">
        <v>2.2895421241140004</v>
      </c>
      <c r="AS90" s="65">
        <v>0</v>
      </c>
      <c r="AT90" s="65">
        <v>12.380659518480801</v>
      </c>
      <c r="AU90" s="65">
        <v>0.61355983633413247</v>
      </c>
      <c r="AV90" s="65">
        <v>0.95015072923104971</v>
      </c>
      <c r="AW90" s="65">
        <v>0.88</v>
      </c>
    </row>
    <row r="91" spans="1:49" x14ac:dyDescent="0.35">
      <c r="A91" s="60">
        <v>89</v>
      </c>
      <c r="B91" s="55" t="s">
        <v>51</v>
      </c>
      <c r="C91" s="55" t="s">
        <v>125</v>
      </c>
      <c r="D91" s="55" t="s">
        <v>106</v>
      </c>
      <c r="F91" s="55" t="s">
        <v>50</v>
      </c>
      <c r="G91" s="55" t="s">
        <v>137</v>
      </c>
      <c r="H91" s="61"/>
      <c r="K91" s="55" t="s">
        <v>37</v>
      </c>
      <c r="L91" s="62">
        <v>40263</v>
      </c>
      <c r="M91" s="55" t="s">
        <v>38</v>
      </c>
      <c r="N91" s="55" t="s">
        <v>39</v>
      </c>
      <c r="O91" s="63">
        <f t="shared" si="16"/>
        <v>0.47780577944771202</v>
      </c>
      <c r="P91" s="63">
        <f t="shared" si="17"/>
        <v>0.5643415776810583</v>
      </c>
      <c r="Q91" s="63">
        <f t="shared" si="18"/>
        <v>0.37063288516656123</v>
      </c>
      <c r="R91" s="64">
        <f t="shared" si="19"/>
        <v>51.28208342933744</v>
      </c>
      <c r="S91" s="64">
        <f t="shared" si="20"/>
        <v>42.783835363831663</v>
      </c>
      <c r="T91" s="64">
        <f t="shared" si="21"/>
        <v>61.806997512217855</v>
      </c>
      <c r="U91" s="64">
        <f t="shared" si="22"/>
        <v>37.447079011467082</v>
      </c>
      <c r="V91" s="64">
        <f t="shared" si="23"/>
        <v>28.948830945961305</v>
      </c>
      <c r="W91" s="64">
        <f t="shared" si="24"/>
        <v>47.971993094347496</v>
      </c>
      <c r="X91" s="64">
        <f t="shared" si="25"/>
        <v>12.004853688639306</v>
      </c>
      <c r="Y91" s="64">
        <f t="shared" si="26"/>
        <v>1.8301507292310497</v>
      </c>
      <c r="Z91" s="64">
        <f t="shared" si="27"/>
        <v>13.337346250737001</v>
      </c>
      <c r="AA91" s="64">
        <f t="shared" si="28"/>
        <v>21.206630800281946</v>
      </c>
      <c r="AB91" s="64">
        <f t="shared" si="29"/>
        <v>12.708382734776171</v>
      </c>
      <c r="AC91" s="64">
        <f t="shared" si="30"/>
        <v>31.731544883162361</v>
      </c>
      <c r="AD91" s="64">
        <f t="shared" si="31"/>
        <v>2.903101960448133</v>
      </c>
      <c r="AE91" s="64">
        <f t="shared" si="32"/>
        <v>12.004853688639306</v>
      </c>
      <c r="AF91" s="64">
        <f t="shared" si="33"/>
        <v>0.95015072923104971</v>
      </c>
      <c r="AG91" s="64">
        <f t="shared" si="34"/>
        <v>0.88</v>
      </c>
      <c r="AH91" s="65">
        <v>8.0281979754241881</v>
      </c>
      <c r="AI91" s="65">
        <v>-0.20275487417651764</v>
      </c>
      <c r="AJ91" s="65">
        <v>-3.7352384008601232</v>
      </c>
      <c r="AK91" s="65">
        <v>-2.9985213837395048</v>
      </c>
      <c r="AL91" s="65">
        <v>5.0250508741855686</v>
      </c>
      <c r="AM91" s="65">
        <v>1.5899434516852964</v>
      </c>
      <c r="AN91" s="65">
        <v>2.6321472244785888</v>
      </c>
      <c r="AO91" s="65">
        <v>24.205152184021451</v>
      </c>
      <c r="AP91" s="65">
        <v>15.706904118515675</v>
      </c>
      <c r="AQ91" s="65">
        <v>34.730066266901865</v>
      </c>
      <c r="AR91" s="65">
        <v>2.2895421241140004</v>
      </c>
      <c r="AS91" s="65">
        <v>0</v>
      </c>
      <c r="AT91" s="65">
        <v>12.004853688639306</v>
      </c>
      <c r="AU91" s="65">
        <v>0.61355983633413247</v>
      </c>
      <c r="AV91" s="65">
        <v>0.95015072923104971</v>
      </c>
      <c r="AW91" s="65">
        <v>0.88</v>
      </c>
    </row>
    <row r="92" spans="1:49" x14ac:dyDescent="0.35">
      <c r="A92" s="60">
        <v>90</v>
      </c>
      <c r="B92" s="55" t="s">
        <v>51</v>
      </c>
      <c r="C92" s="55" t="s">
        <v>125</v>
      </c>
      <c r="D92" s="55" t="s">
        <v>76</v>
      </c>
      <c r="F92" s="55" t="s">
        <v>50</v>
      </c>
      <c r="G92" s="55" t="s">
        <v>137</v>
      </c>
      <c r="H92" s="61"/>
      <c r="K92" s="55" t="s">
        <v>37</v>
      </c>
      <c r="L92" s="62">
        <v>40263</v>
      </c>
      <c r="M92" s="55" t="s">
        <v>38</v>
      </c>
      <c r="N92" s="55" t="s">
        <v>39</v>
      </c>
      <c r="O92" s="63">
        <f t="shared" si="16"/>
        <v>-1.5972339184988884E-2</v>
      </c>
      <c r="P92" s="63">
        <f t="shared" si="17"/>
        <v>7.0563459048357452E-2</v>
      </c>
      <c r="Q92" s="63">
        <f t="shared" si="18"/>
        <v>-0.12314523346613969</v>
      </c>
      <c r="R92" s="64">
        <f t="shared" si="19"/>
        <v>99.773563569661832</v>
      </c>
      <c r="S92" s="64">
        <f t="shared" si="20"/>
        <v>91.275315504156055</v>
      </c>
      <c r="T92" s="64">
        <f t="shared" si="21"/>
        <v>110.29847765254225</v>
      </c>
      <c r="U92" s="64">
        <f t="shared" si="22"/>
        <v>37.447079011467082</v>
      </c>
      <c r="V92" s="64">
        <f t="shared" si="23"/>
        <v>28.948830945961305</v>
      </c>
      <c r="W92" s="64">
        <f t="shared" si="24"/>
        <v>47.971993094347496</v>
      </c>
      <c r="X92" s="64">
        <f t="shared" si="25"/>
        <v>60.496333828963699</v>
      </c>
      <c r="Y92" s="64">
        <f t="shared" si="26"/>
        <v>1.8301507292310497</v>
      </c>
      <c r="Z92" s="64">
        <f t="shared" si="27"/>
        <v>13.337346250737001</v>
      </c>
      <c r="AA92" s="64">
        <f t="shared" si="28"/>
        <v>21.206630800281946</v>
      </c>
      <c r="AB92" s="64">
        <f t="shared" si="29"/>
        <v>12.708382734776171</v>
      </c>
      <c r="AC92" s="64">
        <f t="shared" si="30"/>
        <v>31.731544883162361</v>
      </c>
      <c r="AD92" s="64">
        <f t="shared" si="31"/>
        <v>2.903101960448133</v>
      </c>
      <c r="AE92" s="64">
        <f t="shared" si="32"/>
        <v>60.496333828963699</v>
      </c>
      <c r="AF92" s="64">
        <f t="shared" si="33"/>
        <v>0.95015072923104971</v>
      </c>
      <c r="AG92" s="64">
        <f t="shared" si="34"/>
        <v>0.88</v>
      </c>
      <c r="AH92" s="65">
        <v>8.0281979754241881</v>
      </c>
      <c r="AI92" s="65">
        <v>-0.20275487417651764</v>
      </c>
      <c r="AJ92" s="65">
        <v>-3.7352384008601232</v>
      </c>
      <c r="AK92" s="65">
        <v>-2.9985213837395048</v>
      </c>
      <c r="AL92" s="65">
        <v>5.0250508741855686</v>
      </c>
      <c r="AM92" s="65">
        <v>1.5899434516852964</v>
      </c>
      <c r="AN92" s="65">
        <v>2.6321472244785888</v>
      </c>
      <c r="AO92" s="65">
        <v>24.205152184021451</v>
      </c>
      <c r="AP92" s="65">
        <v>15.706904118515675</v>
      </c>
      <c r="AQ92" s="65">
        <v>34.730066266901865</v>
      </c>
      <c r="AR92" s="65">
        <v>2.2895421241140004</v>
      </c>
      <c r="AS92" s="65">
        <v>0</v>
      </c>
      <c r="AT92" s="65">
        <v>60.496333828963699</v>
      </c>
      <c r="AU92" s="65">
        <v>0.61355983633413247</v>
      </c>
      <c r="AV92" s="65">
        <v>0.95015072923104971</v>
      </c>
      <c r="AW92" s="65">
        <v>0.88</v>
      </c>
    </row>
    <row r="93" spans="1:49" x14ac:dyDescent="0.35">
      <c r="A93" s="60">
        <v>91</v>
      </c>
      <c r="B93" s="55" t="s">
        <v>51</v>
      </c>
      <c r="C93" s="55" t="s">
        <v>125</v>
      </c>
      <c r="D93" s="55" t="s">
        <v>82</v>
      </c>
      <c r="F93" s="55" t="s">
        <v>50</v>
      </c>
      <c r="G93" s="55" t="s">
        <v>137</v>
      </c>
      <c r="H93" s="61"/>
      <c r="K93" s="55" t="s">
        <v>37</v>
      </c>
      <c r="L93" s="62">
        <v>40263</v>
      </c>
      <c r="M93" s="55" t="s">
        <v>38</v>
      </c>
      <c r="N93" s="55" t="s">
        <v>39</v>
      </c>
      <c r="O93" s="63">
        <f t="shared" si="16"/>
        <v>0.19805958495914991</v>
      </c>
      <c r="P93" s="63">
        <f t="shared" si="17"/>
        <v>0.28459538319249628</v>
      </c>
      <c r="Q93" s="63">
        <f t="shared" si="18"/>
        <v>9.0886690677999121E-2</v>
      </c>
      <c r="R93" s="64">
        <f t="shared" si="19"/>
        <v>78.754558459086681</v>
      </c>
      <c r="S93" s="64">
        <f t="shared" si="20"/>
        <v>70.256310393580904</v>
      </c>
      <c r="T93" s="64">
        <f t="shared" si="21"/>
        <v>89.279472541967095</v>
      </c>
      <c r="U93" s="64">
        <f t="shared" si="22"/>
        <v>37.447079011467082</v>
      </c>
      <c r="V93" s="64">
        <f t="shared" si="23"/>
        <v>28.948830945961305</v>
      </c>
      <c r="W93" s="64">
        <f t="shared" si="24"/>
        <v>47.971993094347496</v>
      </c>
      <c r="X93" s="64">
        <f t="shared" si="25"/>
        <v>39.477328718388549</v>
      </c>
      <c r="Y93" s="64">
        <f t="shared" si="26"/>
        <v>1.8301507292310497</v>
      </c>
      <c r="Z93" s="64">
        <f t="shared" si="27"/>
        <v>13.337346250737001</v>
      </c>
      <c r="AA93" s="64">
        <f t="shared" si="28"/>
        <v>21.206630800281946</v>
      </c>
      <c r="AB93" s="64">
        <f t="shared" si="29"/>
        <v>12.708382734776171</v>
      </c>
      <c r="AC93" s="64">
        <f t="shared" si="30"/>
        <v>31.731544883162361</v>
      </c>
      <c r="AD93" s="64">
        <f t="shared" si="31"/>
        <v>2.903101960448133</v>
      </c>
      <c r="AE93" s="64">
        <f t="shared" si="32"/>
        <v>39.477328718388549</v>
      </c>
      <c r="AF93" s="64">
        <f t="shared" si="33"/>
        <v>0.95015072923104971</v>
      </c>
      <c r="AG93" s="64">
        <f t="shared" si="34"/>
        <v>0.88</v>
      </c>
      <c r="AH93" s="65">
        <v>8.0281979754241881</v>
      </c>
      <c r="AI93" s="65">
        <v>-0.20275487417651764</v>
      </c>
      <c r="AJ93" s="65">
        <v>-3.7352384008601232</v>
      </c>
      <c r="AK93" s="65">
        <v>-2.9985213837395048</v>
      </c>
      <c r="AL93" s="65">
        <v>5.0250508741855686</v>
      </c>
      <c r="AM93" s="65">
        <v>1.5899434516852964</v>
      </c>
      <c r="AN93" s="65">
        <v>2.6321472244785888</v>
      </c>
      <c r="AO93" s="65">
        <v>24.205152184021451</v>
      </c>
      <c r="AP93" s="65">
        <v>15.706904118515675</v>
      </c>
      <c r="AQ93" s="65">
        <v>34.730066266901865</v>
      </c>
      <c r="AR93" s="65">
        <v>2.2895421241140004</v>
      </c>
      <c r="AS93" s="65">
        <v>0</v>
      </c>
      <c r="AT93" s="65">
        <v>39.477328718388549</v>
      </c>
      <c r="AU93" s="65">
        <v>0.61355983633413247</v>
      </c>
      <c r="AV93" s="65">
        <v>0.95015072923104971</v>
      </c>
      <c r="AW93" s="65">
        <v>0.88</v>
      </c>
    </row>
    <row r="94" spans="1:49" x14ac:dyDescent="0.35">
      <c r="A94" s="60">
        <v>92</v>
      </c>
      <c r="B94" s="55" t="s">
        <v>51</v>
      </c>
      <c r="C94" s="55" t="s">
        <v>125</v>
      </c>
      <c r="D94" s="55" t="s">
        <v>78</v>
      </c>
      <c r="F94" s="55" t="s">
        <v>50</v>
      </c>
      <c r="G94" s="55" t="s">
        <v>137</v>
      </c>
      <c r="H94" s="61"/>
      <c r="K94" s="55" t="s">
        <v>37</v>
      </c>
      <c r="L94" s="62">
        <v>40263</v>
      </c>
      <c r="M94" s="55" t="s">
        <v>38</v>
      </c>
      <c r="N94" s="55" t="s">
        <v>39</v>
      </c>
      <c r="O94" s="63">
        <f t="shared" si="16"/>
        <v>5.2256802130513411E-2</v>
      </c>
      <c r="P94" s="63">
        <f t="shared" si="17"/>
        <v>0.13879260036385974</v>
      </c>
      <c r="Q94" s="63">
        <f t="shared" si="18"/>
        <v>-5.4916092150637391E-2</v>
      </c>
      <c r="R94" s="64">
        <f t="shared" si="19"/>
        <v>93.073120746772929</v>
      </c>
      <c r="S94" s="64">
        <f t="shared" si="20"/>
        <v>84.574872681267152</v>
      </c>
      <c r="T94" s="64">
        <f t="shared" si="21"/>
        <v>103.59803482965334</v>
      </c>
      <c r="U94" s="64">
        <f t="shared" si="22"/>
        <v>37.447079011467082</v>
      </c>
      <c r="V94" s="64">
        <f t="shared" si="23"/>
        <v>28.948830945961305</v>
      </c>
      <c r="W94" s="64">
        <f t="shared" si="24"/>
        <v>47.971993094347496</v>
      </c>
      <c r="X94" s="64">
        <f t="shared" si="25"/>
        <v>53.795891006074797</v>
      </c>
      <c r="Y94" s="64">
        <f t="shared" si="26"/>
        <v>1.8301507292310497</v>
      </c>
      <c r="Z94" s="64">
        <f t="shared" si="27"/>
        <v>13.337346250737001</v>
      </c>
      <c r="AA94" s="64">
        <f t="shared" si="28"/>
        <v>21.206630800281946</v>
      </c>
      <c r="AB94" s="64">
        <f t="shared" si="29"/>
        <v>12.708382734776171</v>
      </c>
      <c r="AC94" s="64">
        <f t="shared" si="30"/>
        <v>31.731544883162361</v>
      </c>
      <c r="AD94" s="64">
        <f t="shared" si="31"/>
        <v>2.903101960448133</v>
      </c>
      <c r="AE94" s="64">
        <f t="shared" si="32"/>
        <v>53.795891006074797</v>
      </c>
      <c r="AF94" s="64">
        <f t="shared" si="33"/>
        <v>0.95015072923104971</v>
      </c>
      <c r="AG94" s="64">
        <f t="shared" si="34"/>
        <v>0.88</v>
      </c>
      <c r="AH94" s="65">
        <v>8.0281979754241881</v>
      </c>
      <c r="AI94" s="65">
        <v>-0.20275487417651764</v>
      </c>
      <c r="AJ94" s="65">
        <v>-3.7352384008601232</v>
      </c>
      <c r="AK94" s="65">
        <v>-2.9985213837395048</v>
      </c>
      <c r="AL94" s="65">
        <v>5.0250508741855686</v>
      </c>
      <c r="AM94" s="65">
        <v>1.5899434516852964</v>
      </c>
      <c r="AN94" s="65">
        <v>2.6321472244785888</v>
      </c>
      <c r="AO94" s="65">
        <v>24.205152184021451</v>
      </c>
      <c r="AP94" s="65">
        <v>15.706904118515675</v>
      </c>
      <c r="AQ94" s="65">
        <v>34.730066266901865</v>
      </c>
      <c r="AR94" s="65">
        <v>2.2895421241140004</v>
      </c>
      <c r="AS94" s="65">
        <v>0</v>
      </c>
      <c r="AT94" s="65">
        <v>53.795891006074797</v>
      </c>
      <c r="AU94" s="65">
        <v>0.61355983633413247</v>
      </c>
      <c r="AV94" s="65">
        <v>0.95015072923104971</v>
      </c>
      <c r="AW94" s="65">
        <v>0.88</v>
      </c>
    </row>
    <row r="95" spans="1:49" x14ac:dyDescent="0.35">
      <c r="A95" s="60">
        <v>93</v>
      </c>
      <c r="B95" s="55" t="s">
        <v>51</v>
      </c>
      <c r="C95" s="55" t="s">
        <v>125</v>
      </c>
      <c r="D95" s="55" t="s">
        <v>83</v>
      </c>
      <c r="F95" s="55" t="s">
        <v>50</v>
      </c>
      <c r="G95" s="55" t="s">
        <v>137</v>
      </c>
      <c r="H95" s="61"/>
      <c r="K95" s="55" t="s">
        <v>37</v>
      </c>
      <c r="L95" s="62">
        <v>40263</v>
      </c>
      <c r="M95" s="55" t="s">
        <v>38</v>
      </c>
      <c r="N95" s="55" t="s">
        <v>39</v>
      </c>
      <c r="O95" s="63">
        <f t="shared" si="16"/>
        <v>0.21066161727679453</v>
      </c>
      <c r="P95" s="63">
        <f t="shared" si="17"/>
        <v>0.29719741551014089</v>
      </c>
      <c r="Q95" s="63">
        <f t="shared" si="18"/>
        <v>0.10348872299564359</v>
      </c>
      <c r="R95" s="64">
        <f t="shared" si="19"/>
        <v>77.516975875332392</v>
      </c>
      <c r="S95" s="64">
        <f t="shared" si="20"/>
        <v>69.018727809826615</v>
      </c>
      <c r="T95" s="64">
        <f t="shared" si="21"/>
        <v>88.04188995821282</v>
      </c>
      <c r="U95" s="64">
        <f t="shared" si="22"/>
        <v>37.447079011467082</v>
      </c>
      <c r="V95" s="64">
        <f t="shared" si="23"/>
        <v>28.948830945961305</v>
      </c>
      <c r="W95" s="64">
        <f t="shared" si="24"/>
        <v>47.971993094347496</v>
      </c>
      <c r="X95" s="64">
        <f t="shared" si="25"/>
        <v>38.239746134634267</v>
      </c>
      <c r="Y95" s="64">
        <f t="shared" si="26"/>
        <v>1.8301507292310497</v>
      </c>
      <c r="Z95" s="64">
        <f t="shared" si="27"/>
        <v>13.337346250737001</v>
      </c>
      <c r="AA95" s="64">
        <f t="shared" si="28"/>
        <v>21.206630800281946</v>
      </c>
      <c r="AB95" s="64">
        <f t="shared" si="29"/>
        <v>12.708382734776171</v>
      </c>
      <c r="AC95" s="64">
        <f t="shared" si="30"/>
        <v>31.731544883162361</v>
      </c>
      <c r="AD95" s="64">
        <f t="shared" si="31"/>
        <v>2.903101960448133</v>
      </c>
      <c r="AE95" s="64">
        <f t="shared" si="32"/>
        <v>38.239746134634267</v>
      </c>
      <c r="AF95" s="64">
        <f t="shared" si="33"/>
        <v>0.95015072923104971</v>
      </c>
      <c r="AG95" s="64">
        <f t="shared" si="34"/>
        <v>0.88</v>
      </c>
      <c r="AH95" s="65">
        <v>8.0281979754241881</v>
      </c>
      <c r="AI95" s="65">
        <v>-0.20275487417651764</v>
      </c>
      <c r="AJ95" s="65">
        <v>-3.7352384008601232</v>
      </c>
      <c r="AK95" s="65">
        <v>-2.9985213837395048</v>
      </c>
      <c r="AL95" s="65">
        <v>5.0250508741855686</v>
      </c>
      <c r="AM95" s="65">
        <v>1.5899434516852964</v>
      </c>
      <c r="AN95" s="65">
        <v>2.6321472244785888</v>
      </c>
      <c r="AO95" s="65">
        <v>24.205152184021451</v>
      </c>
      <c r="AP95" s="65">
        <v>15.706904118515675</v>
      </c>
      <c r="AQ95" s="65">
        <v>34.730066266901865</v>
      </c>
      <c r="AR95" s="65">
        <v>2.2895421241140004</v>
      </c>
      <c r="AS95" s="65">
        <v>0</v>
      </c>
      <c r="AT95" s="65">
        <v>38.239746134634267</v>
      </c>
      <c r="AU95" s="65">
        <v>0.61355983633413247</v>
      </c>
      <c r="AV95" s="65">
        <v>0.95015072923104971</v>
      </c>
      <c r="AW95" s="65">
        <v>0.88</v>
      </c>
    </row>
    <row r="96" spans="1:49" x14ac:dyDescent="0.35">
      <c r="A96" s="60">
        <v>94</v>
      </c>
      <c r="B96" s="55" t="s">
        <v>51</v>
      </c>
      <c r="C96" s="55" t="s">
        <v>125</v>
      </c>
      <c r="D96" s="55" t="s">
        <v>80</v>
      </c>
      <c r="F96" s="55" t="s">
        <v>50</v>
      </c>
      <c r="G96" s="55" t="s">
        <v>137</v>
      </c>
      <c r="H96" s="61"/>
      <c r="K96" s="55" t="s">
        <v>37</v>
      </c>
      <c r="L96" s="62">
        <v>40263</v>
      </c>
      <c r="M96" s="55" t="s">
        <v>38</v>
      </c>
      <c r="N96" s="55" t="s">
        <v>39</v>
      </c>
      <c r="O96" s="63">
        <f t="shared" si="16"/>
        <v>0.12887841646624343</v>
      </c>
      <c r="P96" s="63">
        <f t="shared" si="17"/>
        <v>0.21541421469958977</v>
      </c>
      <c r="Q96" s="63">
        <f t="shared" si="18"/>
        <v>2.1705522185092762E-2</v>
      </c>
      <c r="R96" s="64">
        <f t="shared" si="19"/>
        <v>85.548495110932564</v>
      </c>
      <c r="S96" s="64">
        <f t="shared" si="20"/>
        <v>77.050247045426786</v>
      </c>
      <c r="T96" s="64">
        <f t="shared" si="21"/>
        <v>96.073409193812964</v>
      </c>
      <c r="U96" s="64">
        <f t="shared" si="22"/>
        <v>37.447079011467082</v>
      </c>
      <c r="V96" s="64">
        <f t="shared" si="23"/>
        <v>28.948830945961305</v>
      </c>
      <c r="W96" s="64">
        <f t="shared" si="24"/>
        <v>47.971993094347496</v>
      </c>
      <c r="X96" s="64">
        <f t="shared" si="25"/>
        <v>46.271265370234424</v>
      </c>
      <c r="Y96" s="64">
        <f t="shared" si="26"/>
        <v>1.8301507292310497</v>
      </c>
      <c r="Z96" s="64">
        <f t="shared" si="27"/>
        <v>13.337346250737001</v>
      </c>
      <c r="AA96" s="64">
        <f t="shared" si="28"/>
        <v>21.206630800281946</v>
      </c>
      <c r="AB96" s="64">
        <f t="shared" si="29"/>
        <v>12.708382734776171</v>
      </c>
      <c r="AC96" s="64">
        <f t="shared" si="30"/>
        <v>31.731544883162361</v>
      </c>
      <c r="AD96" s="64">
        <f t="shared" si="31"/>
        <v>2.903101960448133</v>
      </c>
      <c r="AE96" s="64">
        <f t="shared" si="32"/>
        <v>46.271265370234424</v>
      </c>
      <c r="AF96" s="64">
        <f t="shared" si="33"/>
        <v>0.95015072923104971</v>
      </c>
      <c r="AG96" s="64">
        <f t="shared" si="34"/>
        <v>0.88</v>
      </c>
      <c r="AH96" s="65">
        <v>8.0281979754241881</v>
      </c>
      <c r="AI96" s="65">
        <v>-0.20275487417651764</v>
      </c>
      <c r="AJ96" s="65">
        <v>-3.7352384008601232</v>
      </c>
      <c r="AK96" s="65">
        <v>-2.9985213837395048</v>
      </c>
      <c r="AL96" s="65">
        <v>5.0250508741855686</v>
      </c>
      <c r="AM96" s="65">
        <v>1.5899434516852964</v>
      </c>
      <c r="AN96" s="65">
        <v>2.6321472244785888</v>
      </c>
      <c r="AO96" s="65">
        <v>24.205152184021451</v>
      </c>
      <c r="AP96" s="65">
        <v>15.706904118515675</v>
      </c>
      <c r="AQ96" s="65">
        <v>34.730066266901865</v>
      </c>
      <c r="AR96" s="65">
        <v>2.2895421241140004</v>
      </c>
      <c r="AS96" s="65">
        <v>0</v>
      </c>
      <c r="AT96" s="65">
        <v>46.271265370234424</v>
      </c>
      <c r="AU96" s="65">
        <v>0.61355983633413247</v>
      </c>
      <c r="AV96" s="65">
        <v>0.95015072923104971</v>
      </c>
      <c r="AW96" s="65">
        <v>0.88</v>
      </c>
    </row>
    <row r="97" spans="1:49" x14ac:dyDescent="0.35">
      <c r="A97" s="60">
        <v>95</v>
      </c>
      <c r="B97" s="55" t="s">
        <v>51</v>
      </c>
      <c r="C97" s="55" t="s">
        <v>125</v>
      </c>
      <c r="D97" s="55" t="s">
        <v>84</v>
      </c>
      <c r="F97" s="55" t="s">
        <v>50</v>
      </c>
      <c r="G97" s="55" t="s">
        <v>137</v>
      </c>
      <c r="H97" s="61"/>
      <c r="K97" s="55" t="s">
        <v>37</v>
      </c>
      <c r="L97" s="62">
        <v>40263</v>
      </c>
      <c r="M97" s="55" t="s">
        <v>38</v>
      </c>
      <c r="N97" s="55" t="s">
        <v>39</v>
      </c>
      <c r="O97" s="63">
        <f t="shared" si="16"/>
        <v>0.28728323161252439</v>
      </c>
      <c r="P97" s="63">
        <f t="shared" si="17"/>
        <v>0.37381902984587073</v>
      </c>
      <c r="Q97" s="63">
        <f t="shared" si="18"/>
        <v>0.1801103373313736</v>
      </c>
      <c r="R97" s="64">
        <f t="shared" si="19"/>
        <v>69.99235023949204</v>
      </c>
      <c r="S97" s="64">
        <f t="shared" si="20"/>
        <v>61.494102173986263</v>
      </c>
      <c r="T97" s="64">
        <f t="shared" si="21"/>
        <v>80.517264322372455</v>
      </c>
      <c r="U97" s="64">
        <f t="shared" si="22"/>
        <v>37.447079011467082</v>
      </c>
      <c r="V97" s="64">
        <f t="shared" si="23"/>
        <v>28.948830945961305</v>
      </c>
      <c r="W97" s="64">
        <f t="shared" si="24"/>
        <v>47.971993094347496</v>
      </c>
      <c r="X97" s="64">
        <f t="shared" si="25"/>
        <v>30.715120498793908</v>
      </c>
      <c r="Y97" s="64">
        <f t="shared" si="26"/>
        <v>1.8301507292310497</v>
      </c>
      <c r="Z97" s="64">
        <f t="shared" si="27"/>
        <v>13.337346250737001</v>
      </c>
      <c r="AA97" s="64">
        <f t="shared" si="28"/>
        <v>21.206630800281946</v>
      </c>
      <c r="AB97" s="64">
        <f t="shared" si="29"/>
        <v>12.708382734776171</v>
      </c>
      <c r="AC97" s="64">
        <f t="shared" si="30"/>
        <v>31.731544883162361</v>
      </c>
      <c r="AD97" s="64">
        <f t="shared" si="31"/>
        <v>2.903101960448133</v>
      </c>
      <c r="AE97" s="64">
        <f t="shared" si="32"/>
        <v>30.715120498793908</v>
      </c>
      <c r="AF97" s="64">
        <f t="shared" si="33"/>
        <v>0.95015072923104971</v>
      </c>
      <c r="AG97" s="64">
        <f t="shared" si="34"/>
        <v>0.88</v>
      </c>
      <c r="AH97" s="65">
        <v>8.0281979754241881</v>
      </c>
      <c r="AI97" s="65">
        <v>-0.20275487417651764</v>
      </c>
      <c r="AJ97" s="65">
        <v>-3.7352384008601232</v>
      </c>
      <c r="AK97" s="65">
        <v>-2.9985213837395048</v>
      </c>
      <c r="AL97" s="65">
        <v>5.0250508741855686</v>
      </c>
      <c r="AM97" s="65">
        <v>1.5899434516852964</v>
      </c>
      <c r="AN97" s="65">
        <v>2.6321472244785888</v>
      </c>
      <c r="AO97" s="65">
        <v>24.205152184021451</v>
      </c>
      <c r="AP97" s="65">
        <v>15.706904118515675</v>
      </c>
      <c r="AQ97" s="65">
        <v>34.730066266901865</v>
      </c>
      <c r="AR97" s="65">
        <v>2.2895421241140004</v>
      </c>
      <c r="AS97" s="65">
        <v>0</v>
      </c>
      <c r="AT97" s="65">
        <v>30.715120498793908</v>
      </c>
      <c r="AU97" s="65">
        <v>0.61355983633413247</v>
      </c>
      <c r="AV97" s="65">
        <v>0.95015072923104971</v>
      </c>
      <c r="AW97" s="65">
        <v>0.88</v>
      </c>
    </row>
    <row r="98" spans="1:49" x14ac:dyDescent="0.35">
      <c r="A98" s="60">
        <v>96</v>
      </c>
      <c r="B98" s="55" t="s">
        <v>51</v>
      </c>
      <c r="C98" s="55" t="s">
        <v>125</v>
      </c>
      <c r="D98" s="55" t="s">
        <v>81</v>
      </c>
      <c r="F98" s="55" t="s">
        <v>50</v>
      </c>
      <c r="G98" s="55" t="s">
        <v>137</v>
      </c>
      <c r="H98" s="61"/>
      <c r="K98" s="55" t="s">
        <v>37</v>
      </c>
      <c r="L98" s="62">
        <v>40263</v>
      </c>
      <c r="M98" s="55" t="s">
        <v>38</v>
      </c>
      <c r="N98" s="55" t="s">
        <v>39</v>
      </c>
      <c r="O98" s="63">
        <f t="shared" si="16"/>
        <v>0.21735200887236028</v>
      </c>
      <c r="P98" s="63">
        <f t="shared" si="17"/>
        <v>0.30388780710570662</v>
      </c>
      <c r="Q98" s="63">
        <f t="shared" si="18"/>
        <v>0.11017911459120948</v>
      </c>
      <c r="R98" s="64">
        <f t="shared" si="19"/>
        <v>76.859945968689857</v>
      </c>
      <c r="S98" s="64">
        <f t="shared" si="20"/>
        <v>68.36169790318408</v>
      </c>
      <c r="T98" s="64">
        <f t="shared" si="21"/>
        <v>87.384860051570271</v>
      </c>
      <c r="U98" s="64">
        <f t="shared" si="22"/>
        <v>37.447079011467082</v>
      </c>
      <c r="V98" s="64">
        <f t="shared" si="23"/>
        <v>28.948830945961305</v>
      </c>
      <c r="W98" s="64">
        <f t="shared" si="24"/>
        <v>47.971993094347496</v>
      </c>
      <c r="X98" s="64">
        <f t="shared" si="25"/>
        <v>37.582716227991725</v>
      </c>
      <c r="Y98" s="64">
        <f t="shared" si="26"/>
        <v>1.8301507292310497</v>
      </c>
      <c r="Z98" s="64">
        <f t="shared" si="27"/>
        <v>13.337346250737001</v>
      </c>
      <c r="AA98" s="64">
        <f t="shared" si="28"/>
        <v>21.206630800281946</v>
      </c>
      <c r="AB98" s="64">
        <f t="shared" si="29"/>
        <v>12.708382734776171</v>
      </c>
      <c r="AC98" s="64">
        <f t="shared" si="30"/>
        <v>31.731544883162361</v>
      </c>
      <c r="AD98" s="64">
        <f t="shared" si="31"/>
        <v>2.903101960448133</v>
      </c>
      <c r="AE98" s="64">
        <f t="shared" si="32"/>
        <v>37.582716227991725</v>
      </c>
      <c r="AF98" s="64">
        <f t="shared" si="33"/>
        <v>0.95015072923104971</v>
      </c>
      <c r="AG98" s="64">
        <f t="shared" si="34"/>
        <v>0.88</v>
      </c>
      <c r="AH98" s="65">
        <v>8.0281979754241881</v>
      </c>
      <c r="AI98" s="65">
        <v>-0.20275487417651764</v>
      </c>
      <c r="AJ98" s="65">
        <v>-3.7352384008601232</v>
      </c>
      <c r="AK98" s="65">
        <v>-2.9985213837395048</v>
      </c>
      <c r="AL98" s="65">
        <v>5.0250508741855686</v>
      </c>
      <c r="AM98" s="65">
        <v>1.5899434516852964</v>
      </c>
      <c r="AN98" s="65">
        <v>2.6321472244785888</v>
      </c>
      <c r="AO98" s="65">
        <v>24.205152184021451</v>
      </c>
      <c r="AP98" s="65">
        <v>15.706904118515675</v>
      </c>
      <c r="AQ98" s="65">
        <v>34.730066266901865</v>
      </c>
      <c r="AR98" s="65">
        <v>2.2895421241140004</v>
      </c>
      <c r="AS98" s="65">
        <v>0</v>
      </c>
      <c r="AT98" s="65">
        <v>37.582716227991725</v>
      </c>
      <c r="AU98" s="65">
        <v>0.61355983633413247</v>
      </c>
      <c r="AV98" s="65">
        <v>0.95015072923104971</v>
      </c>
      <c r="AW98" s="65">
        <v>0.88</v>
      </c>
    </row>
    <row r="99" spans="1:49" x14ac:dyDescent="0.35">
      <c r="A99" s="60">
        <v>97</v>
      </c>
      <c r="B99" s="55" t="s">
        <v>51</v>
      </c>
      <c r="C99" s="55" t="s">
        <v>125</v>
      </c>
      <c r="D99" s="55" t="s">
        <v>85</v>
      </c>
      <c r="F99" s="55" t="s">
        <v>50</v>
      </c>
      <c r="G99" s="55" t="s">
        <v>137</v>
      </c>
      <c r="H99" s="61"/>
      <c r="K99" s="55" t="s">
        <v>37</v>
      </c>
      <c r="L99" s="62">
        <v>40263</v>
      </c>
      <c r="M99" s="55" t="s">
        <v>38</v>
      </c>
      <c r="N99" s="55" t="s">
        <v>39</v>
      </c>
      <c r="O99" s="63">
        <f t="shared" si="16"/>
        <v>0.34001349268657</v>
      </c>
      <c r="P99" s="63">
        <f t="shared" si="17"/>
        <v>0.42654929091991634</v>
      </c>
      <c r="Q99" s="63">
        <f t="shared" si="18"/>
        <v>0.23284059840541921</v>
      </c>
      <c r="R99" s="64">
        <f t="shared" si="19"/>
        <v>64.813974950715391</v>
      </c>
      <c r="S99" s="64">
        <f t="shared" si="20"/>
        <v>56.315726885209614</v>
      </c>
      <c r="T99" s="64">
        <f t="shared" si="21"/>
        <v>75.338889033595805</v>
      </c>
      <c r="U99" s="64">
        <f t="shared" si="22"/>
        <v>37.447079011467082</v>
      </c>
      <c r="V99" s="64">
        <f t="shared" si="23"/>
        <v>28.948830945961305</v>
      </c>
      <c r="W99" s="64">
        <f t="shared" si="24"/>
        <v>47.971993094347496</v>
      </c>
      <c r="X99" s="64">
        <f t="shared" si="25"/>
        <v>25.536745210017255</v>
      </c>
      <c r="Y99" s="64">
        <f t="shared" si="26"/>
        <v>1.8301507292310497</v>
      </c>
      <c r="Z99" s="64">
        <f t="shared" si="27"/>
        <v>13.337346250737001</v>
      </c>
      <c r="AA99" s="64">
        <f t="shared" si="28"/>
        <v>21.206630800281946</v>
      </c>
      <c r="AB99" s="64">
        <f t="shared" si="29"/>
        <v>12.708382734776171</v>
      </c>
      <c r="AC99" s="64">
        <f t="shared" si="30"/>
        <v>31.731544883162361</v>
      </c>
      <c r="AD99" s="64">
        <f t="shared" si="31"/>
        <v>2.903101960448133</v>
      </c>
      <c r="AE99" s="64">
        <f t="shared" si="32"/>
        <v>25.536745210017255</v>
      </c>
      <c r="AF99" s="64">
        <f t="shared" si="33"/>
        <v>0.95015072923104971</v>
      </c>
      <c r="AG99" s="64">
        <f t="shared" si="34"/>
        <v>0.88</v>
      </c>
      <c r="AH99" s="65">
        <v>8.0281979754241881</v>
      </c>
      <c r="AI99" s="65">
        <v>-0.20275487417651764</v>
      </c>
      <c r="AJ99" s="65">
        <v>-3.7352384008601232</v>
      </c>
      <c r="AK99" s="65">
        <v>-2.9985213837395048</v>
      </c>
      <c r="AL99" s="65">
        <v>5.0250508741855686</v>
      </c>
      <c r="AM99" s="65">
        <v>1.5899434516852964</v>
      </c>
      <c r="AN99" s="65">
        <v>2.6321472244785888</v>
      </c>
      <c r="AO99" s="65">
        <v>24.205152184021451</v>
      </c>
      <c r="AP99" s="65">
        <v>15.706904118515675</v>
      </c>
      <c r="AQ99" s="65">
        <v>34.730066266901865</v>
      </c>
      <c r="AR99" s="65">
        <v>2.2895421241140004</v>
      </c>
      <c r="AS99" s="65">
        <v>0</v>
      </c>
      <c r="AT99" s="65">
        <v>25.536745210017255</v>
      </c>
      <c r="AU99" s="65">
        <v>0.61355983633413247</v>
      </c>
      <c r="AV99" s="65">
        <v>0.95015072923104971</v>
      </c>
      <c r="AW99" s="65">
        <v>0.88</v>
      </c>
    </row>
    <row r="100" spans="1:49" x14ac:dyDescent="0.35">
      <c r="A100" s="60">
        <v>98</v>
      </c>
      <c r="B100" s="55" t="s">
        <v>51</v>
      </c>
      <c r="C100" s="55" t="s">
        <v>125</v>
      </c>
      <c r="D100" s="55" t="s">
        <v>75</v>
      </c>
      <c r="F100" s="55" t="s">
        <v>50</v>
      </c>
      <c r="G100" s="55" t="s">
        <v>137</v>
      </c>
      <c r="H100" s="61"/>
      <c r="K100" s="55" t="s">
        <v>37</v>
      </c>
      <c r="L100" s="62">
        <v>40263</v>
      </c>
      <c r="M100" s="55" t="s">
        <v>38</v>
      </c>
      <c r="N100" s="55" t="s">
        <v>39</v>
      </c>
      <c r="O100" s="63">
        <f t="shared" si="16"/>
        <v>0.31065832888281619</v>
      </c>
      <c r="P100" s="63">
        <f t="shared" si="17"/>
        <v>0.39719412711616253</v>
      </c>
      <c r="Q100" s="63">
        <f t="shared" si="18"/>
        <v>0.20348543460166538</v>
      </c>
      <c r="R100" s="64">
        <f t="shared" si="19"/>
        <v>67.696798812063037</v>
      </c>
      <c r="S100" s="64">
        <f t="shared" si="20"/>
        <v>59.19855074655726</v>
      </c>
      <c r="T100" s="64">
        <f t="shared" si="21"/>
        <v>78.221712894943451</v>
      </c>
      <c r="U100" s="64">
        <f t="shared" si="22"/>
        <v>37.447079011467082</v>
      </c>
      <c r="V100" s="64">
        <f t="shared" si="23"/>
        <v>28.948830945961305</v>
      </c>
      <c r="W100" s="64">
        <f t="shared" si="24"/>
        <v>47.971993094347496</v>
      </c>
      <c r="X100" s="64">
        <f t="shared" si="25"/>
        <v>28.419569071364901</v>
      </c>
      <c r="Y100" s="64">
        <f t="shared" si="26"/>
        <v>1.8301507292310497</v>
      </c>
      <c r="Z100" s="64">
        <f t="shared" si="27"/>
        <v>13.337346250737001</v>
      </c>
      <c r="AA100" s="64">
        <f t="shared" si="28"/>
        <v>21.206630800281946</v>
      </c>
      <c r="AB100" s="64">
        <f t="shared" si="29"/>
        <v>12.708382734776171</v>
      </c>
      <c r="AC100" s="64">
        <f t="shared" si="30"/>
        <v>31.731544883162361</v>
      </c>
      <c r="AD100" s="64">
        <f t="shared" si="31"/>
        <v>2.903101960448133</v>
      </c>
      <c r="AE100" s="64">
        <f t="shared" si="32"/>
        <v>28.419569071364901</v>
      </c>
      <c r="AF100" s="64">
        <f t="shared" si="33"/>
        <v>0.95015072923104971</v>
      </c>
      <c r="AG100" s="64">
        <f t="shared" si="34"/>
        <v>0.88</v>
      </c>
      <c r="AH100" s="65">
        <v>8.0281979754241881</v>
      </c>
      <c r="AI100" s="65">
        <v>-0.20275487417651764</v>
      </c>
      <c r="AJ100" s="65">
        <v>-3.7352384008601232</v>
      </c>
      <c r="AK100" s="65">
        <v>-2.9985213837395048</v>
      </c>
      <c r="AL100" s="65">
        <v>5.0250508741855686</v>
      </c>
      <c r="AM100" s="65">
        <v>1.5899434516852964</v>
      </c>
      <c r="AN100" s="65">
        <v>2.6321472244785888</v>
      </c>
      <c r="AO100" s="65">
        <v>24.205152184021451</v>
      </c>
      <c r="AP100" s="65">
        <v>15.706904118515675</v>
      </c>
      <c r="AQ100" s="65">
        <v>34.730066266901865</v>
      </c>
      <c r="AR100" s="65">
        <v>2.2895421241140004</v>
      </c>
      <c r="AS100" s="65">
        <v>0</v>
      </c>
      <c r="AT100" s="65">
        <v>28.419569071364901</v>
      </c>
      <c r="AU100" s="65">
        <v>0.61355983633413247</v>
      </c>
      <c r="AV100" s="65">
        <v>0.95015072923104971</v>
      </c>
      <c r="AW100" s="65">
        <v>0.88</v>
      </c>
    </row>
    <row r="101" spans="1:49" x14ac:dyDescent="0.35">
      <c r="A101" s="60">
        <v>99</v>
      </c>
      <c r="B101" s="55" t="s">
        <v>51</v>
      </c>
      <c r="C101" s="55" t="s">
        <v>125</v>
      </c>
      <c r="D101" s="55" t="s">
        <v>61</v>
      </c>
      <c r="F101" s="55" t="s">
        <v>50</v>
      </c>
      <c r="G101" s="55" t="s">
        <v>137</v>
      </c>
      <c r="H101" s="61"/>
      <c r="K101" s="55" t="s">
        <v>37</v>
      </c>
      <c r="L101" s="62">
        <v>40263</v>
      </c>
      <c r="M101" s="55" t="s">
        <v>38</v>
      </c>
      <c r="N101" s="55" t="s">
        <v>39</v>
      </c>
      <c r="O101" s="63">
        <f t="shared" si="16"/>
        <v>0.37317684770249271</v>
      </c>
      <c r="P101" s="63">
        <f t="shared" si="17"/>
        <v>0.45971264593583905</v>
      </c>
      <c r="Q101" s="63">
        <f t="shared" si="18"/>
        <v>0.26600395342134192</v>
      </c>
      <c r="R101" s="64">
        <f t="shared" si="19"/>
        <v>61.557167671376703</v>
      </c>
      <c r="S101" s="64">
        <f t="shared" si="20"/>
        <v>53.058919605870926</v>
      </c>
      <c r="T101" s="64">
        <f t="shared" si="21"/>
        <v>72.082081754257118</v>
      </c>
      <c r="U101" s="64">
        <f t="shared" si="22"/>
        <v>37.447079011467082</v>
      </c>
      <c r="V101" s="64">
        <f t="shared" si="23"/>
        <v>28.948830945961305</v>
      </c>
      <c r="W101" s="64">
        <f t="shared" si="24"/>
        <v>47.971993094347496</v>
      </c>
      <c r="X101" s="64">
        <f t="shared" si="25"/>
        <v>22.279937930678575</v>
      </c>
      <c r="Y101" s="64">
        <f t="shared" si="26"/>
        <v>1.8301507292310497</v>
      </c>
      <c r="Z101" s="64">
        <f t="shared" si="27"/>
        <v>13.337346250737001</v>
      </c>
      <c r="AA101" s="64">
        <f t="shared" si="28"/>
        <v>21.206630800281946</v>
      </c>
      <c r="AB101" s="64">
        <f t="shared" si="29"/>
        <v>12.708382734776171</v>
      </c>
      <c r="AC101" s="64">
        <f t="shared" si="30"/>
        <v>31.731544883162361</v>
      </c>
      <c r="AD101" s="64">
        <f t="shared" si="31"/>
        <v>2.903101960448133</v>
      </c>
      <c r="AE101" s="64">
        <f t="shared" si="32"/>
        <v>22.279937930678575</v>
      </c>
      <c r="AF101" s="64">
        <f t="shared" si="33"/>
        <v>0.95015072923104971</v>
      </c>
      <c r="AG101" s="64">
        <f t="shared" si="34"/>
        <v>0.88</v>
      </c>
      <c r="AH101" s="65">
        <v>8.0281979754241881</v>
      </c>
      <c r="AI101" s="65">
        <v>-0.20275487417651764</v>
      </c>
      <c r="AJ101" s="65">
        <v>-3.7352384008601232</v>
      </c>
      <c r="AK101" s="65">
        <v>-2.9985213837395048</v>
      </c>
      <c r="AL101" s="65">
        <v>5.0250508741855686</v>
      </c>
      <c r="AM101" s="65">
        <v>1.5899434516852964</v>
      </c>
      <c r="AN101" s="65">
        <v>2.6321472244785888</v>
      </c>
      <c r="AO101" s="65">
        <v>24.205152184021451</v>
      </c>
      <c r="AP101" s="65">
        <v>15.706904118515675</v>
      </c>
      <c r="AQ101" s="65">
        <v>34.730066266901865</v>
      </c>
      <c r="AR101" s="65">
        <v>2.2895421241140004</v>
      </c>
      <c r="AS101" s="65">
        <v>0</v>
      </c>
      <c r="AT101" s="65">
        <v>22.279937930678575</v>
      </c>
      <c r="AU101" s="65">
        <v>0.61355983633413247</v>
      </c>
      <c r="AV101" s="65">
        <v>0.95015072923104971</v>
      </c>
      <c r="AW101" s="65">
        <v>0.88</v>
      </c>
    </row>
    <row r="102" spans="1:49" x14ac:dyDescent="0.35">
      <c r="A102" s="60">
        <v>100</v>
      </c>
      <c r="B102" s="55" t="s">
        <v>51</v>
      </c>
      <c r="C102" s="55" t="s">
        <v>125</v>
      </c>
      <c r="D102" s="55" t="s">
        <v>124</v>
      </c>
      <c r="F102" s="55" t="s">
        <v>50</v>
      </c>
      <c r="G102" s="55" t="s">
        <v>137</v>
      </c>
      <c r="H102" s="61"/>
      <c r="K102" s="55" t="s">
        <v>37</v>
      </c>
      <c r="L102" s="62">
        <v>40263</v>
      </c>
      <c r="M102" s="55" t="s">
        <v>38</v>
      </c>
      <c r="N102" s="55" t="s">
        <v>39</v>
      </c>
      <c r="O102" s="63">
        <f t="shared" si="16"/>
        <v>0.26822902288909173</v>
      </c>
      <c r="P102" s="63">
        <f t="shared" si="17"/>
        <v>0.35476482112243807</v>
      </c>
      <c r="Q102" s="63">
        <f t="shared" si="18"/>
        <v>0.16105612860794091</v>
      </c>
      <c r="R102" s="64">
        <f t="shared" si="19"/>
        <v>71.863568807176748</v>
      </c>
      <c r="S102" s="64">
        <f t="shared" si="20"/>
        <v>63.365320741670971</v>
      </c>
      <c r="T102" s="64">
        <f t="shared" si="21"/>
        <v>82.388482890057162</v>
      </c>
      <c r="U102" s="64">
        <f t="shared" si="22"/>
        <v>37.447079011467082</v>
      </c>
      <c r="V102" s="64">
        <f t="shared" si="23"/>
        <v>28.948830945961305</v>
      </c>
      <c r="W102" s="64">
        <f t="shared" si="24"/>
        <v>47.971993094347496</v>
      </c>
      <c r="X102" s="64">
        <f t="shared" si="25"/>
        <v>32.586339066478615</v>
      </c>
      <c r="Y102" s="64">
        <f t="shared" si="26"/>
        <v>1.8301507292310497</v>
      </c>
      <c r="Z102" s="64">
        <f t="shared" si="27"/>
        <v>13.337346250737001</v>
      </c>
      <c r="AA102" s="64">
        <f t="shared" si="28"/>
        <v>21.206630800281946</v>
      </c>
      <c r="AB102" s="64">
        <f t="shared" si="29"/>
        <v>12.708382734776171</v>
      </c>
      <c r="AC102" s="64">
        <f t="shared" si="30"/>
        <v>31.731544883162361</v>
      </c>
      <c r="AD102" s="64">
        <f t="shared" si="31"/>
        <v>2.903101960448133</v>
      </c>
      <c r="AE102" s="64">
        <f t="shared" si="32"/>
        <v>32.586339066478615</v>
      </c>
      <c r="AF102" s="64">
        <f t="shared" si="33"/>
        <v>0.95015072923104971</v>
      </c>
      <c r="AG102" s="64">
        <f t="shared" si="34"/>
        <v>0.88</v>
      </c>
      <c r="AH102" s="65">
        <v>8.0281979754241881</v>
      </c>
      <c r="AI102" s="65">
        <v>-0.20275487417651764</v>
      </c>
      <c r="AJ102" s="65">
        <v>-3.7352384008601232</v>
      </c>
      <c r="AK102" s="65">
        <v>-2.9985213837395048</v>
      </c>
      <c r="AL102" s="65">
        <v>5.0250508741855686</v>
      </c>
      <c r="AM102" s="65">
        <v>1.5899434516852964</v>
      </c>
      <c r="AN102" s="65">
        <v>2.6321472244785888</v>
      </c>
      <c r="AO102" s="65">
        <v>24.205152184021451</v>
      </c>
      <c r="AP102" s="65">
        <v>15.706904118515675</v>
      </c>
      <c r="AQ102" s="65">
        <v>34.730066266901865</v>
      </c>
      <c r="AR102" s="65">
        <v>2.2895421241140004</v>
      </c>
      <c r="AS102" s="65">
        <v>0</v>
      </c>
      <c r="AT102" s="65">
        <v>32.586339066478615</v>
      </c>
      <c r="AU102" s="65">
        <v>0.61355983633413247</v>
      </c>
      <c r="AV102" s="65">
        <v>0.95015072923104971</v>
      </c>
      <c r="AW102" s="65">
        <v>0.88</v>
      </c>
    </row>
    <row r="103" spans="1:49" x14ac:dyDescent="0.35">
      <c r="A103" s="60">
        <v>101</v>
      </c>
      <c r="B103" s="55" t="s">
        <v>51</v>
      </c>
      <c r="C103" s="55" t="s">
        <v>125</v>
      </c>
      <c r="D103" s="55" t="s">
        <v>56</v>
      </c>
      <c r="F103" s="55" t="s">
        <v>50</v>
      </c>
      <c r="G103" s="55" t="s">
        <v>137</v>
      </c>
      <c r="H103" s="61"/>
      <c r="K103" s="55" t="s">
        <v>37</v>
      </c>
      <c r="L103" s="62">
        <v>40263</v>
      </c>
      <c r="M103" s="55" t="s">
        <v>38</v>
      </c>
      <c r="N103" s="55" t="s">
        <v>39</v>
      </c>
      <c r="O103" s="63">
        <f t="shared" si="16"/>
        <v>0.28191976982562178</v>
      </c>
      <c r="P103" s="63">
        <f t="shared" si="17"/>
        <v>0.36845556805896812</v>
      </c>
      <c r="Q103" s="63">
        <f t="shared" si="18"/>
        <v>0.17474687554447099</v>
      </c>
      <c r="R103" s="64">
        <f t="shared" si="19"/>
        <v>70.519069004274812</v>
      </c>
      <c r="S103" s="64">
        <f t="shared" si="20"/>
        <v>62.020820938769035</v>
      </c>
      <c r="T103" s="64">
        <f t="shared" si="21"/>
        <v>81.043983087155226</v>
      </c>
      <c r="U103" s="64">
        <f t="shared" si="22"/>
        <v>37.447079011467082</v>
      </c>
      <c r="V103" s="64">
        <f t="shared" si="23"/>
        <v>28.948830945961305</v>
      </c>
      <c r="W103" s="64">
        <f t="shared" si="24"/>
        <v>47.971993094347496</v>
      </c>
      <c r="X103" s="64">
        <f t="shared" si="25"/>
        <v>31.241839263576679</v>
      </c>
      <c r="Y103" s="64">
        <f t="shared" si="26"/>
        <v>1.8301507292310497</v>
      </c>
      <c r="Z103" s="64">
        <f t="shared" si="27"/>
        <v>13.337346250737001</v>
      </c>
      <c r="AA103" s="64">
        <f t="shared" si="28"/>
        <v>21.206630800281946</v>
      </c>
      <c r="AB103" s="64">
        <f t="shared" si="29"/>
        <v>12.708382734776171</v>
      </c>
      <c r="AC103" s="64">
        <f t="shared" si="30"/>
        <v>31.731544883162361</v>
      </c>
      <c r="AD103" s="64">
        <f t="shared" si="31"/>
        <v>2.903101960448133</v>
      </c>
      <c r="AE103" s="64">
        <f t="shared" si="32"/>
        <v>31.241839263576679</v>
      </c>
      <c r="AF103" s="64">
        <f t="shared" si="33"/>
        <v>0.95015072923104971</v>
      </c>
      <c r="AG103" s="64">
        <f t="shared" si="34"/>
        <v>0.88</v>
      </c>
      <c r="AH103" s="65">
        <v>8.0281979754241881</v>
      </c>
      <c r="AI103" s="65">
        <v>-0.20275487417651764</v>
      </c>
      <c r="AJ103" s="65">
        <v>-3.7352384008601232</v>
      </c>
      <c r="AK103" s="65">
        <v>-2.9985213837395048</v>
      </c>
      <c r="AL103" s="65">
        <v>5.0250508741855686</v>
      </c>
      <c r="AM103" s="65">
        <v>1.5899434516852964</v>
      </c>
      <c r="AN103" s="65">
        <v>2.6321472244785888</v>
      </c>
      <c r="AO103" s="65">
        <v>24.205152184021451</v>
      </c>
      <c r="AP103" s="65">
        <v>15.706904118515675</v>
      </c>
      <c r="AQ103" s="65">
        <v>34.730066266901865</v>
      </c>
      <c r="AR103" s="65">
        <v>2.2895421241140004</v>
      </c>
      <c r="AS103" s="65">
        <v>0</v>
      </c>
      <c r="AT103" s="65">
        <v>31.241839263576679</v>
      </c>
      <c r="AU103" s="65">
        <v>0.61355983633413247</v>
      </c>
      <c r="AV103" s="65">
        <v>0.95015072923104971</v>
      </c>
      <c r="AW103" s="65">
        <v>0.88</v>
      </c>
    </row>
    <row r="104" spans="1:49" x14ac:dyDescent="0.35">
      <c r="A104" s="60">
        <v>102</v>
      </c>
      <c r="B104" s="55" t="s">
        <v>51</v>
      </c>
      <c r="C104" s="55" t="s">
        <v>125</v>
      </c>
      <c r="D104" s="55" t="s">
        <v>60</v>
      </c>
      <c r="F104" s="55" t="s">
        <v>50</v>
      </c>
      <c r="G104" s="55" t="s">
        <v>137</v>
      </c>
      <c r="H104" s="61"/>
      <c r="K104" s="55" t="s">
        <v>37</v>
      </c>
      <c r="L104" s="62">
        <v>40263</v>
      </c>
      <c r="M104" s="55" t="s">
        <v>38</v>
      </c>
      <c r="N104" s="55" t="s">
        <v>39</v>
      </c>
      <c r="O104" s="63">
        <f t="shared" si="16"/>
        <v>0.35959155106128238</v>
      </c>
      <c r="P104" s="63">
        <f t="shared" si="17"/>
        <v>0.44612734929462872</v>
      </c>
      <c r="Q104" s="63">
        <f t="shared" si="18"/>
        <v>0.25241865678013159</v>
      </c>
      <c r="R104" s="64">
        <f t="shared" si="19"/>
        <v>62.891311728026764</v>
      </c>
      <c r="S104" s="64">
        <f t="shared" si="20"/>
        <v>54.393063662520987</v>
      </c>
      <c r="T104" s="64">
        <f t="shared" si="21"/>
        <v>73.416225810907179</v>
      </c>
      <c r="U104" s="64">
        <f t="shared" si="22"/>
        <v>37.447079011467082</v>
      </c>
      <c r="V104" s="64">
        <f t="shared" si="23"/>
        <v>28.948830945961305</v>
      </c>
      <c r="W104" s="64">
        <f t="shared" si="24"/>
        <v>47.971993094347496</v>
      </c>
      <c r="X104" s="64">
        <f t="shared" si="25"/>
        <v>23.614081987328635</v>
      </c>
      <c r="Y104" s="64">
        <f t="shared" si="26"/>
        <v>1.8301507292310497</v>
      </c>
      <c r="Z104" s="64">
        <f t="shared" si="27"/>
        <v>13.337346250737001</v>
      </c>
      <c r="AA104" s="64">
        <f t="shared" si="28"/>
        <v>21.206630800281946</v>
      </c>
      <c r="AB104" s="64">
        <f t="shared" si="29"/>
        <v>12.708382734776171</v>
      </c>
      <c r="AC104" s="64">
        <f t="shared" si="30"/>
        <v>31.731544883162361</v>
      </c>
      <c r="AD104" s="64">
        <f t="shared" si="31"/>
        <v>2.903101960448133</v>
      </c>
      <c r="AE104" s="64">
        <f t="shared" si="32"/>
        <v>23.614081987328635</v>
      </c>
      <c r="AF104" s="64">
        <f t="shared" si="33"/>
        <v>0.95015072923104971</v>
      </c>
      <c r="AG104" s="64">
        <f t="shared" si="34"/>
        <v>0.88</v>
      </c>
      <c r="AH104" s="65">
        <v>8.0281979754241881</v>
      </c>
      <c r="AI104" s="65">
        <v>-0.20275487417651764</v>
      </c>
      <c r="AJ104" s="65">
        <v>-3.7352384008601232</v>
      </c>
      <c r="AK104" s="65">
        <v>-2.9985213837395048</v>
      </c>
      <c r="AL104" s="65">
        <v>5.0250508741855686</v>
      </c>
      <c r="AM104" s="65">
        <v>1.5899434516852964</v>
      </c>
      <c r="AN104" s="65">
        <v>2.6321472244785888</v>
      </c>
      <c r="AO104" s="65">
        <v>24.205152184021451</v>
      </c>
      <c r="AP104" s="65">
        <v>15.706904118515675</v>
      </c>
      <c r="AQ104" s="65">
        <v>34.730066266901865</v>
      </c>
      <c r="AR104" s="65">
        <v>2.2895421241140004</v>
      </c>
      <c r="AS104" s="65">
        <v>0</v>
      </c>
      <c r="AT104" s="65">
        <v>23.614081987328635</v>
      </c>
      <c r="AU104" s="65">
        <v>0.61355983633413247</v>
      </c>
      <c r="AV104" s="65">
        <v>0.95015072923104971</v>
      </c>
      <c r="AW104" s="65">
        <v>0.88</v>
      </c>
    </row>
    <row r="105" spans="1:49" x14ac:dyDescent="0.35">
      <c r="A105" s="60">
        <v>103</v>
      </c>
      <c r="B105" s="55" t="s">
        <v>51</v>
      </c>
      <c r="C105" s="55" t="s">
        <v>125</v>
      </c>
      <c r="D105" s="55" t="s">
        <v>58</v>
      </c>
      <c r="F105" s="55" t="s">
        <v>50</v>
      </c>
      <c r="G105" s="55" t="s">
        <v>137</v>
      </c>
      <c r="H105" s="61"/>
      <c r="K105" s="55" t="s">
        <v>37</v>
      </c>
      <c r="L105" s="62">
        <v>40263</v>
      </c>
      <c r="M105" s="55" t="s">
        <v>38</v>
      </c>
      <c r="N105" s="55" t="s">
        <v>39</v>
      </c>
      <c r="O105" s="63">
        <f t="shared" si="16"/>
        <v>0.31724980313023321</v>
      </c>
      <c r="P105" s="63">
        <f t="shared" si="17"/>
        <v>0.40378560136357955</v>
      </c>
      <c r="Q105" s="63">
        <f t="shared" si="18"/>
        <v>0.21007690884908239</v>
      </c>
      <c r="R105" s="64">
        <f t="shared" si="19"/>
        <v>67.049483083595447</v>
      </c>
      <c r="S105" s="64">
        <f t="shared" si="20"/>
        <v>58.55123501808967</v>
      </c>
      <c r="T105" s="64">
        <f t="shared" si="21"/>
        <v>77.574397166475862</v>
      </c>
      <c r="U105" s="64">
        <f t="shared" si="22"/>
        <v>37.447079011467082</v>
      </c>
      <c r="V105" s="64">
        <f t="shared" si="23"/>
        <v>28.948830945961305</v>
      </c>
      <c r="W105" s="64">
        <f t="shared" si="24"/>
        <v>47.971993094347496</v>
      </c>
      <c r="X105" s="64">
        <f t="shared" si="25"/>
        <v>27.772253342897315</v>
      </c>
      <c r="Y105" s="64">
        <f t="shared" si="26"/>
        <v>1.8301507292310497</v>
      </c>
      <c r="Z105" s="64">
        <f t="shared" si="27"/>
        <v>13.337346250737001</v>
      </c>
      <c r="AA105" s="64">
        <f t="shared" si="28"/>
        <v>21.206630800281946</v>
      </c>
      <c r="AB105" s="64">
        <f t="shared" si="29"/>
        <v>12.708382734776171</v>
      </c>
      <c r="AC105" s="64">
        <f t="shared" si="30"/>
        <v>31.731544883162361</v>
      </c>
      <c r="AD105" s="64">
        <f t="shared" si="31"/>
        <v>2.903101960448133</v>
      </c>
      <c r="AE105" s="64">
        <f t="shared" si="32"/>
        <v>27.772253342897315</v>
      </c>
      <c r="AF105" s="64">
        <f t="shared" si="33"/>
        <v>0.95015072923104971</v>
      </c>
      <c r="AG105" s="64">
        <f t="shared" si="34"/>
        <v>0.88</v>
      </c>
      <c r="AH105" s="65">
        <v>8.0281979754241881</v>
      </c>
      <c r="AI105" s="65">
        <v>-0.20275487417651764</v>
      </c>
      <c r="AJ105" s="65">
        <v>-3.7352384008601232</v>
      </c>
      <c r="AK105" s="65">
        <v>-2.9985213837395048</v>
      </c>
      <c r="AL105" s="65">
        <v>5.0250508741855686</v>
      </c>
      <c r="AM105" s="65">
        <v>1.5899434516852964</v>
      </c>
      <c r="AN105" s="65">
        <v>2.6321472244785888</v>
      </c>
      <c r="AO105" s="65">
        <v>24.205152184021451</v>
      </c>
      <c r="AP105" s="65">
        <v>15.706904118515675</v>
      </c>
      <c r="AQ105" s="65">
        <v>34.730066266901865</v>
      </c>
      <c r="AR105" s="65">
        <v>2.2895421241140004</v>
      </c>
      <c r="AS105" s="65">
        <v>0</v>
      </c>
      <c r="AT105" s="65">
        <v>27.772253342897315</v>
      </c>
      <c r="AU105" s="65">
        <v>0.61355983633413247</v>
      </c>
      <c r="AV105" s="65">
        <v>0.95015072923104971</v>
      </c>
      <c r="AW105" s="65">
        <v>0.88</v>
      </c>
    </row>
    <row r="106" spans="1:49" x14ac:dyDescent="0.35">
      <c r="A106" s="60">
        <v>104</v>
      </c>
      <c r="B106" s="55" t="s">
        <v>51</v>
      </c>
      <c r="C106" s="55" t="s">
        <v>125</v>
      </c>
      <c r="D106" s="55" t="s">
        <v>63</v>
      </c>
      <c r="F106" s="55" t="s">
        <v>50</v>
      </c>
      <c r="G106" s="55" t="s">
        <v>137</v>
      </c>
      <c r="H106" s="61"/>
      <c r="K106" s="55" t="s">
        <v>37</v>
      </c>
      <c r="L106" s="62">
        <v>40263</v>
      </c>
      <c r="M106" s="55" t="s">
        <v>38</v>
      </c>
      <c r="N106" s="55" t="s">
        <v>39</v>
      </c>
      <c r="O106" s="63">
        <f t="shared" si="16"/>
        <v>0.3949215843658937</v>
      </c>
      <c r="P106" s="63">
        <f t="shared" si="17"/>
        <v>0.48145738259924004</v>
      </c>
      <c r="Q106" s="63">
        <f t="shared" si="18"/>
        <v>0.28774869008474296</v>
      </c>
      <c r="R106" s="64">
        <f t="shared" si="19"/>
        <v>59.421725807347407</v>
      </c>
      <c r="S106" s="64">
        <f t="shared" si="20"/>
        <v>50.92347774184163</v>
      </c>
      <c r="T106" s="64">
        <f t="shared" si="21"/>
        <v>69.946639890227814</v>
      </c>
      <c r="U106" s="64">
        <f t="shared" si="22"/>
        <v>37.447079011467082</v>
      </c>
      <c r="V106" s="64">
        <f t="shared" si="23"/>
        <v>28.948830945961305</v>
      </c>
      <c r="W106" s="64">
        <f t="shared" si="24"/>
        <v>47.971993094347496</v>
      </c>
      <c r="X106" s="64">
        <f t="shared" si="25"/>
        <v>20.144496066649275</v>
      </c>
      <c r="Y106" s="64">
        <f t="shared" si="26"/>
        <v>1.8301507292310497</v>
      </c>
      <c r="Z106" s="64">
        <f t="shared" si="27"/>
        <v>13.337346250737001</v>
      </c>
      <c r="AA106" s="64">
        <f t="shared" si="28"/>
        <v>21.206630800281946</v>
      </c>
      <c r="AB106" s="64">
        <f t="shared" si="29"/>
        <v>12.708382734776171</v>
      </c>
      <c r="AC106" s="64">
        <f t="shared" si="30"/>
        <v>31.731544883162361</v>
      </c>
      <c r="AD106" s="64">
        <f t="shared" si="31"/>
        <v>2.903101960448133</v>
      </c>
      <c r="AE106" s="64">
        <f t="shared" si="32"/>
        <v>20.144496066649275</v>
      </c>
      <c r="AF106" s="64">
        <f t="shared" si="33"/>
        <v>0.95015072923104971</v>
      </c>
      <c r="AG106" s="64">
        <f t="shared" si="34"/>
        <v>0.88</v>
      </c>
      <c r="AH106" s="65">
        <v>8.0281979754241881</v>
      </c>
      <c r="AI106" s="65">
        <v>-0.20275487417651764</v>
      </c>
      <c r="AJ106" s="65">
        <v>-3.7352384008601232</v>
      </c>
      <c r="AK106" s="65">
        <v>-2.9985213837395048</v>
      </c>
      <c r="AL106" s="65">
        <v>5.0250508741855686</v>
      </c>
      <c r="AM106" s="65">
        <v>1.5899434516852964</v>
      </c>
      <c r="AN106" s="65">
        <v>2.6321472244785888</v>
      </c>
      <c r="AO106" s="65">
        <v>24.205152184021451</v>
      </c>
      <c r="AP106" s="65">
        <v>15.706904118515675</v>
      </c>
      <c r="AQ106" s="65">
        <v>34.730066266901865</v>
      </c>
      <c r="AR106" s="65">
        <v>2.2895421241140004</v>
      </c>
      <c r="AS106" s="65">
        <v>0</v>
      </c>
      <c r="AT106" s="65">
        <v>20.144496066649275</v>
      </c>
      <c r="AU106" s="65">
        <v>0.61355983633413247</v>
      </c>
      <c r="AV106" s="65">
        <v>0.95015072923104971</v>
      </c>
      <c r="AW106" s="65">
        <v>0.88</v>
      </c>
    </row>
    <row r="107" spans="1:49" x14ac:dyDescent="0.35">
      <c r="A107" s="60">
        <v>105</v>
      </c>
      <c r="B107" s="55" t="s">
        <v>51</v>
      </c>
      <c r="C107" s="55" t="s">
        <v>125</v>
      </c>
      <c r="D107" s="55" t="s">
        <v>126</v>
      </c>
      <c r="F107" s="55" t="s">
        <v>50</v>
      </c>
      <c r="G107" s="55" t="s">
        <v>137</v>
      </c>
      <c r="H107" s="61"/>
      <c r="K107" s="55" t="s">
        <v>37</v>
      </c>
      <c r="L107" s="62">
        <v>40263</v>
      </c>
      <c r="M107" s="55" t="s">
        <v>38</v>
      </c>
      <c r="N107" s="55" t="s">
        <v>39</v>
      </c>
      <c r="O107" s="63">
        <f t="shared" si="16"/>
        <v>0.3606317010110201</v>
      </c>
      <c r="P107" s="63">
        <f t="shared" si="17"/>
        <v>0.44716749924436644</v>
      </c>
      <c r="Q107" s="63">
        <f t="shared" si="18"/>
        <v>0.25345880672986931</v>
      </c>
      <c r="R107" s="64">
        <f t="shared" si="19"/>
        <v>62.789163802212769</v>
      </c>
      <c r="S107" s="64">
        <f t="shared" si="20"/>
        <v>54.290915736706992</v>
      </c>
      <c r="T107" s="64">
        <f t="shared" si="21"/>
        <v>73.314077885093184</v>
      </c>
      <c r="U107" s="64">
        <f t="shared" si="22"/>
        <v>37.447079011467082</v>
      </c>
      <c r="V107" s="64">
        <f t="shared" si="23"/>
        <v>28.948830945961305</v>
      </c>
      <c r="W107" s="64">
        <f t="shared" si="24"/>
        <v>47.971993094347496</v>
      </c>
      <c r="X107" s="64">
        <f t="shared" si="25"/>
        <v>23.511934061514633</v>
      </c>
      <c r="Y107" s="64">
        <f t="shared" si="26"/>
        <v>1.8301507292310497</v>
      </c>
      <c r="Z107" s="64">
        <f t="shared" si="27"/>
        <v>13.337346250737001</v>
      </c>
      <c r="AA107" s="64">
        <f t="shared" si="28"/>
        <v>21.206630800281946</v>
      </c>
      <c r="AB107" s="64">
        <f t="shared" si="29"/>
        <v>12.708382734776171</v>
      </c>
      <c r="AC107" s="64">
        <f t="shared" si="30"/>
        <v>31.731544883162361</v>
      </c>
      <c r="AD107" s="64">
        <f t="shared" si="31"/>
        <v>2.903101960448133</v>
      </c>
      <c r="AE107" s="64">
        <f t="shared" si="32"/>
        <v>23.511934061514633</v>
      </c>
      <c r="AF107" s="64">
        <f t="shared" si="33"/>
        <v>0.95015072923104971</v>
      </c>
      <c r="AG107" s="64">
        <f t="shared" si="34"/>
        <v>0.88</v>
      </c>
      <c r="AH107" s="65">
        <v>8.0281979754241881</v>
      </c>
      <c r="AI107" s="65">
        <v>-0.20275487417651764</v>
      </c>
      <c r="AJ107" s="65">
        <v>-3.7352384008601232</v>
      </c>
      <c r="AK107" s="65">
        <v>-2.9985213837395048</v>
      </c>
      <c r="AL107" s="65">
        <v>5.0250508741855686</v>
      </c>
      <c r="AM107" s="65">
        <v>1.5899434516852964</v>
      </c>
      <c r="AN107" s="65">
        <v>2.6321472244785888</v>
      </c>
      <c r="AO107" s="65">
        <v>24.205152184021451</v>
      </c>
      <c r="AP107" s="65">
        <v>15.706904118515675</v>
      </c>
      <c r="AQ107" s="65">
        <v>34.730066266901865</v>
      </c>
      <c r="AR107" s="65">
        <v>2.2895421241140004</v>
      </c>
      <c r="AS107" s="65">
        <v>0</v>
      </c>
      <c r="AT107" s="65">
        <v>23.511934061514633</v>
      </c>
      <c r="AU107" s="65">
        <v>0.61355983633413247</v>
      </c>
      <c r="AV107" s="65">
        <v>0.95015072923104971</v>
      </c>
      <c r="AW107" s="65">
        <v>0.88</v>
      </c>
    </row>
    <row r="108" spans="1:49" x14ac:dyDescent="0.35">
      <c r="A108" s="60">
        <v>106</v>
      </c>
      <c r="B108" s="55" t="s">
        <v>51</v>
      </c>
      <c r="C108" s="55" t="s">
        <v>125</v>
      </c>
      <c r="D108" s="55" t="s">
        <v>64</v>
      </c>
      <c r="F108" s="55" t="s">
        <v>50</v>
      </c>
      <c r="G108" s="55" t="s">
        <v>137</v>
      </c>
      <c r="H108" s="61"/>
      <c r="K108" s="55" t="s">
        <v>37</v>
      </c>
      <c r="L108" s="62">
        <v>40263</v>
      </c>
      <c r="M108" s="55" t="s">
        <v>38</v>
      </c>
      <c r="N108" s="55" t="s">
        <v>39</v>
      </c>
      <c r="O108" s="63">
        <f t="shared" si="16"/>
        <v>0.42077719550284276</v>
      </c>
      <c r="P108" s="63">
        <f t="shared" si="17"/>
        <v>0.5073129937361891</v>
      </c>
      <c r="Q108" s="63">
        <f t="shared" si="18"/>
        <v>0.31360430122169197</v>
      </c>
      <c r="R108" s="64">
        <f t="shared" si="19"/>
        <v>56.882575515643325</v>
      </c>
      <c r="S108" s="64">
        <f t="shared" si="20"/>
        <v>48.384327450137548</v>
      </c>
      <c r="T108" s="64">
        <f t="shared" si="21"/>
        <v>67.407489598523739</v>
      </c>
      <c r="U108" s="64">
        <f t="shared" si="22"/>
        <v>37.447079011467082</v>
      </c>
      <c r="V108" s="64">
        <f t="shared" si="23"/>
        <v>28.948830945961305</v>
      </c>
      <c r="W108" s="64">
        <f t="shared" si="24"/>
        <v>47.971993094347496</v>
      </c>
      <c r="X108" s="64">
        <f t="shared" si="25"/>
        <v>17.605345774945189</v>
      </c>
      <c r="Y108" s="64">
        <f t="shared" si="26"/>
        <v>1.8301507292310497</v>
      </c>
      <c r="Z108" s="64">
        <f t="shared" si="27"/>
        <v>13.337346250737001</v>
      </c>
      <c r="AA108" s="64">
        <f t="shared" si="28"/>
        <v>21.206630800281946</v>
      </c>
      <c r="AB108" s="64">
        <f t="shared" si="29"/>
        <v>12.708382734776171</v>
      </c>
      <c r="AC108" s="64">
        <f t="shared" si="30"/>
        <v>31.731544883162361</v>
      </c>
      <c r="AD108" s="64">
        <f t="shared" si="31"/>
        <v>2.903101960448133</v>
      </c>
      <c r="AE108" s="64">
        <f t="shared" si="32"/>
        <v>17.605345774945189</v>
      </c>
      <c r="AF108" s="64">
        <f t="shared" si="33"/>
        <v>0.95015072923104971</v>
      </c>
      <c r="AG108" s="64">
        <f t="shared" si="34"/>
        <v>0.88</v>
      </c>
      <c r="AH108" s="65">
        <v>8.0281979754241881</v>
      </c>
      <c r="AI108" s="65">
        <v>-0.20275487417651764</v>
      </c>
      <c r="AJ108" s="65">
        <v>-3.7352384008601232</v>
      </c>
      <c r="AK108" s="65">
        <v>-2.9985213837395048</v>
      </c>
      <c r="AL108" s="65">
        <v>5.0250508741855686</v>
      </c>
      <c r="AM108" s="65">
        <v>1.5899434516852964</v>
      </c>
      <c r="AN108" s="65">
        <v>2.6321472244785888</v>
      </c>
      <c r="AO108" s="65">
        <v>24.205152184021451</v>
      </c>
      <c r="AP108" s="65">
        <v>15.706904118515675</v>
      </c>
      <c r="AQ108" s="65">
        <v>34.730066266901865</v>
      </c>
      <c r="AR108" s="65">
        <v>2.2895421241140004</v>
      </c>
      <c r="AS108" s="65">
        <v>0</v>
      </c>
      <c r="AT108" s="65">
        <v>17.605345774945189</v>
      </c>
      <c r="AU108" s="65">
        <v>0.61355983633413247</v>
      </c>
      <c r="AV108" s="65">
        <v>0.95015072923104971</v>
      </c>
      <c r="AW108" s="65">
        <v>0.88</v>
      </c>
    </row>
    <row r="109" spans="1:49" x14ac:dyDescent="0.35">
      <c r="A109" s="60">
        <v>107</v>
      </c>
      <c r="B109" s="55" t="s">
        <v>51</v>
      </c>
      <c r="C109" s="55" t="s">
        <v>125</v>
      </c>
      <c r="D109" s="55" t="s">
        <v>273</v>
      </c>
      <c r="F109" s="55" t="s">
        <v>52</v>
      </c>
      <c r="G109" s="55" t="s">
        <v>138</v>
      </c>
      <c r="H109" s="83">
        <v>6</v>
      </c>
      <c r="I109" s="55" t="s">
        <v>127</v>
      </c>
      <c r="J109" s="55" t="s">
        <v>274</v>
      </c>
      <c r="K109" s="55" t="s">
        <v>37</v>
      </c>
      <c r="L109" s="62">
        <v>40263</v>
      </c>
      <c r="M109" s="55" t="s">
        <v>38</v>
      </c>
      <c r="N109" s="55" t="s">
        <v>39</v>
      </c>
    </row>
    <row r="110" spans="1:49" x14ac:dyDescent="0.35">
      <c r="A110" s="60">
        <v>108</v>
      </c>
      <c r="B110" s="55" t="s">
        <v>51</v>
      </c>
      <c r="C110" s="55" t="s">
        <v>125</v>
      </c>
      <c r="D110" s="55" t="s">
        <v>120</v>
      </c>
      <c r="F110" s="55" t="s">
        <v>50</v>
      </c>
      <c r="G110" s="55" t="s">
        <v>137</v>
      </c>
      <c r="H110" s="61"/>
      <c r="K110" s="55" t="s">
        <v>37</v>
      </c>
      <c r="L110" s="62">
        <v>40263</v>
      </c>
      <c r="M110" s="55" t="s">
        <v>38</v>
      </c>
      <c r="N110" s="55" t="s">
        <v>39</v>
      </c>
      <c r="O110" s="63">
        <f t="shared" ref="O110:Q112" si="35">IF($N110="Gasoline",(98.205-R110)/98.205,(97.006-R110)/97.006)</f>
        <v>0.58368983723168577</v>
      </c>
      <c r="P110" s="63">
        <f t="shared" si="35"/>
        <v>0.67022563546503211</v>
      </c>
      <c r="Q110" s="63">
        <f t="shared" si="35"/>
        <v>0.47651694295053498</v>
      </c>
      <c r="R110" s="64">
        <f>SUM(U110,X110,Y110)</f>
        <v>40.883739534662297</v>
      </c>
      <c r="S110" s="64">
        <f>SUM(V110,X110,Y110)</f>
        <v>32.385491469156513</v>
      </c>
      <c r="T110" s="64">
        <f>SUM(W110,X110,Y110)</f>
        <v>51.408653617542711</v>
      </c>
      <c r="U110" s="64">
        <f>SUM(Z110:AA110,AD110)</f>
        <v>37.447079011467082</v>
      </c>
      <c r="V110" s="64">
        <f>SUM(Z110,AB110,AD110)</f>
        <v>28.948830945961305</v>
      </c>
      <c r="W110" s="64">
        <f>SUM(Z110,AC110,AD110)</f>
        <v>47.971993094347496</v>
      </c>
      <c r="X110" s="64">
        <f>AE110</f>
        <v>1.6065097939641615</v>
      </c>
      <c r="Y110" s="64">
        <f>SUM(AF110:AG110)</f>
        <v>1.8301507292310497</v>
      </c>
      <c r="Z110" s="64">
        <f>SUM(AH110,AI110,AJ110,AL110,AM110,AN110)</f>
        <v>13.337346250737001</v>
      </c>
      <c r="AA110" s="64">
        <f t="shared" ref="AA110:AC112" si="36">SUM($AK110,AO110)</f>
        <v>21.206630800281946</v>
      </c>
      <c r="AB110" s="64">
        <f t="shared" si="36"/>
        <v>12.708382734776171</v>
      </c>
      <c r="AC110" s="64">
        <f t="shared" si="36"/>
        <v>31.731544883162361</v>
      </c>
      <c r="AD110" s="64">
        <f>SUM(AR110,AU110)</f>
        <v>2.903101960448133</v>
      </c>
      <c r="AE110" s="64">
        <f>SUM(AS110:AT110)</f>
        <v>1.6065097939641615</v>
      </c>
      <c r="AF110" s="64">
        <f t="shared" ref="AF110:AG112" si="37">AV110</f>
        <v>0.95015072923104971</v>
      </c>
      <c r="AG110" s="64">
        <f t="shared" si="37"/>
        <v>0.88</v>
      </c>
      <c r="AH110" s="65">
        <v>8.0281979754241881</v>
      </c>
      <c r="AI110" s="65">
        <v>-0.20275487417651764</v>
      </c>
      <c r="AJ110" s="65">
        <v>-3.7352384008601232</v>
      </c>
      <c r="AK110" s="65">
        <v>-2.9985213837395048</v>
      </c>
      <c r="AL110" s="65">
        <v>5.0250508741855686</v>
      </c>
      <c r="AM110" s="65">
        <v>1.5899434516852964</v>
      </c>
      <c r="AN110" s="65">
        <v>2.6321472244785888</v>
      </c>
      <c r="AO110" s="65">
        <v>24.205152184021451</v>
      </c>
      <c r="AP110" s="65">
        <v>15.706904118515675</v>
      </c>
      <c r="AQ110" s="65">
        <v>34.730066266901865</v>
      </c>
      <c r="AR110" s="65">
        <v>2.2895421241140004</v>
      </c>
      <c r="AS110" s="65">
        <v>0</v>
      </c>
      <c r="AT110" s="65">
        <v>1.6065097939641615</v>
      </c>
      <c r="AU110" s="65">
        <v>0.61355983633413247</v>
      </c>
      <c r="AV110" s="65">
        <v>0.95015072923104971</v>
      </c>
      <c r="AW110" s="65">
        <v>0.88</v>
      </c>
    </row>
    <row r="111" spans="1:49" x14ac:dyDescent="0.35">
      <c r="A111" s="60">
        <v>109</v>
      </c>
      <c r="B111" s="55" t="s">
        <v>51</v>
      </c>
      <c r="C111" s="55" t="s">
        <v>125</v>
      </c>
      <c r="D111" s="55" t="s">
        <v>119</v>
      </c>
      <c r="F111" s="55" t="s">
        <v>50</v>
      </c>
      <c r="G111" s="55" t="s">
        <v>137</v>
      </c>
      <c r="H111" s="61"/>
      <c r="K111" s="55" t="s">
        <v>37</v>
      </c>
      <c r="L111" s="62">
        <v>40263</v>
      </c>
      <c r="M111" s="55" t="s">
        <v>38</v>
      </c>
      <c r="N111" s="55" t="s">
        <v>39</v>
      </c>
      <c r="O111" s="63">
        <f t="shared" si="35"/>
        <v>7.5690356931126468E-2</v>
      </c>
      <c r="P111" s="63">
        <f t="shared" si="35"/>
        <v>0.16222615516447281</v>
      </c>
      <c r="Q111" s="63">
        <f t="shared" si="35"/>
        <v>-3.1482537350024341E-2</v>
      </c>
      <c r="R111" s="64">
        <f>SUM(U111,X111,Y111)</f>
        <v>90.771828497578724</v>
      </c>
      <c r="S111" s="64">
        <f>SUM(V111,X111,Y111)</f>
        <v>82.273580432072947</v>
      </c>
      <c r="T111" s="64">
        <f>SUM(W111,X111,Y111)</f>
        <v>101.29674258045914</v>
      </c>
      <c r="U111" s="64">
        <f>SUM(Z111:AA111,AD111)</f>
        <v>37.447079011467082</v>
      </c>
      <c r="V111" s="64">
        <f>SUM(Z111,AB111,AD111)</f>
        <v>28.948830945961305</v>
      </c>
      <c r="W111" s="64">
        <f>SUM(Z111,AC111,AD111)</f>
        <v>47.971993094347496</v>
      </c>
      <c r="X111" s="64">
        <f>AE111</f>
        <v>51.494598756880592</v>
      </c>
      <c r="Y111" s="64">
        <f>SUM(AF111:AG111)</f>
        <v>1.8301507292310497</v>
      </c>
      <c r="Z111" s="64">
        <f>SUM(AH111,AI111,AJ111,AL111,AM111,AN111)</f>
        <v>13.337346250737001</v>
      </c>
      <c r="AA111" s="64">
        <f t="shared" si="36"/>
        <v>21.206630800281946</v>
      </c>
      <c r="AB111" s="64">
        <f t="shared" si="36"/>
        <v>12.708382734776171</v>
      </c>
      <c r="AC111" s="64">
        <f t="shared" si="36"/>
        <v>31.731544883162361</v>
      </c>
      <c r="AD111" s="64">
        <f>SUM(AR111,AU111)</f>
        <v>2.903101960448133</v>
      </c>
      <c r="AE111" s="64">
        <f>SUM(AS111:AT111)</f>
        <v>51.494598756880592</v>
      </c>
      <c r="AF111" s="64">
        <f t="shared" si="37"/>
        <v>0.95015072923104971</v>
      </c>
      <c r="AG111" s="64">
        <f t="shared" si="37"/>
        <v>0.88</v>
      </c>
      <c r="AH111" s="65">
        <v>8.0281979754241881</v>
      </c>
      <c r="AI111" s="65">
        <v>-0.20275487417651764</v>
      </c>
      <c r="AJ111" s="65">
        <v>-3.7352384008601232</v>
      </c>
      <c r="AK111" s="65">
        <v>-2.9985213837395048</v>
      </c>
      <c r="AL111" s="65">
        <v>5.0250508741855686</v>
      </c>
      <c r="AM111" s="65">
        <v>1.5899434516852964</v>
      </c>
      <c r="AN111" s="65">
        <v>2.6321472244785888</v>
      </c>
      <c r="AO111" s="65">
        <v>24.205152184021451</v>
      </c>
      <c r="AP111" s="65">
        <v>15.706904118515675</v>
      </c>
      <c r="AQ111" s="65">
        <v>34.730066266901865</v>
      </c>
      <c r="AR111" s="65">
        <v>2.2895421241140004</v>
      </c>
      <c r="AS111" s="65">
        <v>0</v>
      </c>
      <c r="AT111" s="65">
        <v>51.494598756880592</v>
      </c>
      <c r="AU111" s="65">
        <v>0.61355983633413247</v>
      </c>
      <c r="AV111" s="65">
        <v>0.95015072923104971</v>
      </c>
      <c r="AW111" s="65">
        <v>0.88</v>
      </c>
    </row>
    <row r="112" spans="1:49" x14ac:dyDescent="0.35">
      <c r="A112" s="60">
        <v>110</v>
      </c>
      <c r="B112" s="55" t="s">
        <v>51</v>
      </c>
      <c r="C112" s="55" t="s">
        <v>125</v>
      </c>
      <c r="D112" s="55" t="s">
        <v>118</v>
      </c>
      <c r="F112" s="55" t="s">
        <v>50</v>
      </c>
      <c r="G112" s="55" t="s">
        <v>137</v>
      </c>
      <c r="H112" s="61"/>
      <c r="K112" s="55" t="s">
        <v>37</v>
      </c>
      <c r="L112" s="62">
        <v>40263</v>
      </c>
      <c r="M112" s="55" t="s">
        <v>38</v>
      </c>
      <c r="N112" s="55" t="s">
        <v>39</v>
      </c>
      <c r="O112" s="63">
        <f t="shared" si="35"/>
        <v>0.27866260297245155</v>
      </c>
      <c r="P112" s="63">
        <f t="shared" si="35"/>
        <v>0.36519840120579788</v>
      </c>
      <c r="Q112" s="63">
        <f t="shared" si="35"/>
        <v>0.17148970869130076</v>
      </c>
      <c r="R112" s="64">
        <f>SUM(U112,X112,Y112)</f>
        <v>70.838939075090394</v>
      </c>
      <c r="S112" s="64">
        <f>SUM(V112,X112,Y112)</f>
        <v>62.340691009584617</v>
      </c>
      <c r="T112" s="64">
        <f>SUM(W112,X112,Y112)</f>
        <v>81.363853157970809</v>
      </c>
      <c r="U112" s="64">
        <f>SUM(Z112:AA112,AD112)</f>
        <v>37.447079011467082</v>
      </c>
      <c r="V112" s="64">
        <f>SUM(Z112,AB112,AD112)</f>
        <v>28.948830945961305</v>
      </c>
      <c r="W112" s="64">
        <f>SUM(Z112,AC112,AD112)</f>
        <v>47.971993094347496</v>
      </c>
      <c r="X112" s="64">
        <f>AE112</f>
        <v>31.561709334392265</v>
      </c>
      <c r="Y112" s="64">
        <f>SUM(AF112:AG112)</f>
        <v>1.8301507292310497</v>
      </c>
      <c r="Z112" s="64">
        <f>SUM(AH112,AI112,AJ112,AL112,AM112,AN112)</f>
        <v>13.337346250737001</v>
      </c>
      <c r="AA112" s="64">
        <f t="shared" si="36"/>
        <v>21.206630800281946</v>
      </c>
      <c r="AB112" s="64">
        <f t="shared" si="36"/>
        <v>12.708382734776171</v>
      </c>
      <c r="AC112" s="64">
        <f t="shared" si="36"/>
        <v>31.731544883162361</v>
      </c>
      <c r="AD112" s="64">
        <f>SUM(AR112,AU112)</f>
        <v>2.903101960448133</v>
      </c>
      <c r="AE112" s="64">
        <f>SUM(AS112:AT112)</f>
        <v>31.561709334392265</v>
      </c>
      <c r="AF112" s="64">
        <f t="shared" si="37"/>
        <v>0.95015072923104971</v>
      </c>
      <c r="AG112" s="64">
        <f t="shared" si="37"/>
        <v>0.88</v>
      </c>
      <c r="AH112" s="65">
        <v>8.0281979754241881</v>
      </c>
      <c r="AI112" s="65">
        <v>-0.20275487417651764</v>
      </c>
      <c r="AJ112" s="65">
        <v>-3.7352384008601232</v>
      </c>
      <c r="AK112" s="65">
        <v>-2.9985213837395048</v>
      </c>
      <c r="AL112" s="65">
        <v>5.0250508741855686</v>
      </c>
      <c r="AM112" s="65">
        <v>1.5899434516852964</v>
      </c>
      <c r="AN112" s="65">
        <v>2.6321472244785888</v>
      </c>
      <c r="AO112" s="65">
        <v>24.205152184021451</v>
      </c>
      <c r="AP112" s="65">
        <v>15.706904118515675</v>
      </c>
      <c r="AQ112" s="65">
        <v>34.730066266901865</v>
      </c>
      <c r="AR112" s="65">
        <v>2.2895421241140004</v>
      </c>
      <c r="AS112" s="65">
        <v>0</v>
      </c>
      <c r="AT112" s="65">
        <v>31.561709334392265</v>
      </c>
      <c r="AU112" s="65">
        <v>0.61355983633413247</v>
      </c>
      <c r="AV112" s="65">
        <v>0.95015072923104971</v>
      </c>
      <c r="AW112" s="65">
        <v>0.88</v>
      </c>
    </row>
    <row r="113" spans="1:49" x14ac:dyDescent="0.35">
      <c r="A113" s="60">
        <v>111</v>
      </c>
      <c r="B113" s="55" t="s">
        <v>51</v>
      </c>
      <c r="C113" s="55" t="s">
        <v>36</v>
      </c>
      <c r="D113" s="55" t="s">
        <v>268</v>
      </c>
      <c r="F113" s="55" t="s">
        <v>52</v>
      </c>
      <c r="G113" s="55" t="s">
        <v>138</v>
      </c>
      <c r="H113" s="83">
        <v>6</v>
      </c>
      <c r="I113" s="55" t="s">
        <v>54</v>
      </c>
      <c r="J113" s="55" t="s">
        <v>266</v>
      </c>
      <c r="K113" s="55" t="s">
        <v>37</v>
      </c>
      <c r="L113" s="62">
        <v>40263</v>
      </c>
      <c r="M113" s="55" t="s">
        <v>38</v>
      </c>
      <c r="N113" s="55" t="s">
        <v>39</v>
      </c>
    </row>
    <row r="114" spans="1:49" x14ac:dyDescent="0.35">
      <c r="A114" s="60">
        <v>112</v>
      </c>
      <c r="B114" s="55" t="s">
        <v>51</v>
      </c>
      <c r="C114" s="55" t="s">
        <v>36</v>
      </c>
      <c r="D114" s="55" t="s">
        <v>267</v>
      </c>
      <c r="F114" s="55" t="s">
        <v>52</v>
      </c>
      <c r="G114" s="55" t="s">
        <v>138</v>
      </c>
      <c r="H114" s="83">
        <v>6</v>
      </c>
      <c r="I114" s="55" t="s">
        <v>55</v>
      </c>
      <c r="J114" s="55" t="s">
        <v>266</v>
      </c>
      <c r="K114" s="55" t="s">
        <v>37</v>
      </c>
      <c r="L114" s="62">
        <v>40263</v>
      </c>
      <c r="M114" s="55" t="s">
        <v>38</v>
      </c>
      <c r="N114" s="55" t="s">
        <v>39</v>
      </c>
    </row>
    <row r="115" spans="1:49" x14ac:dyDescent="0.35">
      <c r="A115" s="60">
        <v>113</v>
      </c>
      <c r="B115" s="55" t="s">
        <v>51</v>
      </c>
      <c r="C115" s="55" t="s">
        <v>36</v>
      </c>
      <c r="D115" s="55" t="s">
        <v>269</v>
      </c>
      <c r="F115" s="55" t="s">
        <v>52</v>
      </c>
      <c r="G115" s="55" t="s">
        <v>138</v>
      </c>
      <c r="H115" s="83">
        <v>6</v>
      </c>
      <c r="I115" s="55" t="s">
        <v>53</v>
      </c>
      <c r="J115" s="55" t="s">
        <v>266</v>
      </c>
      <c r="K115" s="55" t="s">
        <v>37</v>
      </c>
      <c r="L115" s="62">
        <v>40263</v>
      </c>
      <c r="M115" s="55" t="s">
        <v>38</v>
      </c>
      <c r="N115" s="55" t="s">
        <v>39</v>
      </c>
    </row>
    <row r="116" spans="1:49" x14ac:dyDescent="0.35">
      <c r="A116" s="60">
        <v>114</v>
      </c>
      <c r="B116" s="55" t="s">
        <v>51</v>
      </c>
      <c r="C116" s="55" t="s">
        <v>36</v>
      </c>
      <c r="D116" s="55" t="s">
        <v>117</v>
      </c>
      <c r="F116" s="55" t="s">
        <v>50</v>
      </c>
      <c r="G116" s="55" t="s">
        <v>137</v>
      </c>
      <c r="H116" s="61"/>
      <c r="K116" s="55" t="s">
        <v>37</v>
      </c>
      <c r="L116" s="62">
        <v>40263</v>
      </c>
      <c r="M116" s="55" t="s">
        <v>38</v>
      </c>
      <c r="N116" s="55" t="s">
        <v>39</v>
      </c>
      <c r="O116" s="63">
        <f t="shared" ref="O116:O147" si="38">IF($N116="Gasoline",(98.205-R116)/98.205,(97.006-R116)/97.006)</f>
        <v>0.38285266467355239</v>
      </c>
      <c r="P116" s="63">
        <f t="shared" ref="P116:P147" si="39">IF($N116="Gasoline",(98.205-S116)/98.205,(97.006-S116)/97.006)</f>
        <v>0.49652996057121801</v>
      </c>
      <c r="Q116" s="63">
        <f t="shared" ref="Q116:Q147" si="40">IF($N116="Gasoline",(98.205-T116)/98.205,(97.006-T116)/97.006)</f>
        <v>0.24206555616898315</v>
      </c>
      <c r="R116" s="64">
        <f t="shared" ref="R116:R147" si="41">SUM(U116,X116,Y116)</f>
        <v>60.606954065733788</v>
      </c>
      <c r="S116" s="64">
        <f t="shared" ref="S116:S147" si="42">SUM(V116,X116,Y116)</f>
        <v>49.443275222103537</v>
      </c>
      <c r="T116" s="64">
        <f t="shared" ref="T116:T147" si="43">SUM(W116,X116,Y116)</f>
        <v>74.432952056425009</v>
      </c>
      <c r="U116" s="64">
        <f t="shared" ref="U116:U147" si="44">SUM(Z116:AA116,AD116)</f>
        <v>47.253226071594241</v>
      </c>
      <c r="V116" s="64">
        <f t="shared" ref="V116:V147" si="45">SUM(Z116,AB116,AD116)</f>
        <v>36.08954722796399</v>
      </c>
      <c r="W116" s="64">
        <f t="shared" ref="W116:W147" si="46">SUM(Z116,AC116,AD116)</f>
        <v>61.079224062285462</v>
      </c>
      <c r="X116" s="64">
        <f t="shared" ref="X116:X147" si="47">AE116</f>
        <v>11.225567489478493</v>
      </c>
      <c r="Y116" s="64">
        <f t="shared" ref="Y116:Y147" si="48">SUM(AF116:AG116)</f>
        <v>2.1281605046610568</v>
      </c>
      <c r="Z116" s="64">
        <f t="shared" ref="Z116:Z147" si="49">SUM(AH116,AI116,AJ116,AL116,AM116,AN116)</f>
        <v>16.472665685106907</v>
      </c>
      <c r="AA116" s="64">
        <f t="shared" ref="AA116:AA147" si="50">SUM($AK116,AO116)</f>
        <v>27.763977559172517</v>
      </c>
      <c r="AB116" s="64">
        <f t="shared" ref="AB116:AB147" si="51">SUM($AK116,AP116)</f>
        <v>16.600298715542266</v>
      </c>
      <c r="AC116" s="64">
        <f t="shared" ref="AC116:AC147" si="52">SUM($AK116,AQ116)</f>
        <v>41.58997554986373</v>
      </c>
      <c r="AD116" s="64">
        <f t="shared" ref="AD116:AD147" si="53">SUM(AR116,AU116)</f>
        <v>3.0165828273148207</v>
      </c>
      <c r="AE116" s="64">
        <f t="shared" ref="AE116:AE147" si="54">SUM(AS116:AT116)</f>
        <v>11.225567489478493</v>
      </c>
      <c r="AF116" s="64">
        <f t="shared" ref="AF116:AF147" si="55">AV116</f>
        <v>1.2481605046610569</v>
      </c>
      <c r="AG116" s="64">
        <f t="shared" ref="AG116:AG147" si="56">AW116</f>
        <v>0.88</v>
      </c>
      <c r="AH116" s="65">
        <v>8.2807200131459062</v>
      </c>
      <c r="AI116" s="65">
        <v>-0.20913240424513305</v>
      </c>
      <c r="AJ116" s="65">
        <v>-3.7463807522443702</v>
      </c>
      <c r="AK116" s="65">
        <v>-4.032993211829444</v>
      </c>
      <c r="AL116" s="65">
        <v>6.601131633237693</v>
      </c>
      <c r="AM116" s="65">
        <v>2.0886208471829599</v>
      </c>
      <c r="AN116" s="65">
        <v>3.4577063480298529</v>
      </c>
      <c r="AO116" s="65">
        <v>31.796970771001959</v>
      </c>
      <c r="AP116" s="65">
        <v>20.633291927371708</v>
      </c>
      <c r="AQ116" s="65">
        <v>45.622968761693173</v>
      </c>
      <c r="AR116" s="65">
        <v>2.3790392304891923</v>
      </c>
      <c r="AS116" s="65">
        <v>0</v>
      </c>
      <c r="AT116" s="65">
        <v>11.225567489478493</v>
      </c>
      <c r="AU116" s="65">
        <v>0.63754359682562844</v>
      </c>
      <c r="AV116" s="65">
        <v>1.2481605046610569</v>
      </c>
      <c r="AW116" s="65">
        <v>0.88</v>
      </c>
    </row>
    <row r="117" spans="1:49" x14ac:dyDescent="0.35">
      <c r="A117" s="60">
        <v>115</v>
      </c>
      <c r="B117" s="55" t="s">
        <v>51</v>
      </c>
      <c r="C117" s="55" t="s">
        <v>36</v>
      </c>
      <c r="D117" s="55" t="s">
        <v>117</v>
      </c>
      <c r="E117" s="55" t="s">
        <v>123</v>
      </c>
      <c r="F117" s="55" t="s">
        <v>50</v>
      </c>
      <c r="G117" s="55" t="s">
        <v>137</v>
      </c>
      <c r="H117" s="61"/>
      <c r="K117" s="55" t="s">
        <v>37</v>
      </c>
      <c r="L117" s="62">
        <v>40263</v>
      </c>
      <c r="M117" s="55" t="s">
        <v>38</v>
      </c>
      <c r="N117" s="55" t="s">
        <v>39</v>
      </c>
      <c r="O117" s="63">
        <f t="shared" si="38"/>
        <v>0.38581617879127544</v>
      </c>
      <c r="P117" s="63">
        <f t="shared" si="39"/>
        <v>0.5108954629663256</v>
      </c>
      <c r="Q117" s="63">
        <f t="shared" si="40"/>
        <v>0.23479947045366065</v>
      </c>
      <c r="R117" s="64">
        <f t="shared" si="41"/>
        <v>60.315922161802796</v>
      </c>
      <c r="S117" s="64">
        <f t="shared" si="42"/>
        <v>48.032511059391993</v>
      </c>
      <c r="T117" s="64">
        <f t="shared" si="43"/>
        <v>75.146518004098255</v>
      </c>
      <c r="U117" s="64">
        <f t="shared" si="44"/>
        <v>46.962194167663249</v>
      </c>
      <c r="V117" s="64">
        <f t="shared" si="45"/>
        <v>34.678783065252446</v>
      </c>
      <c r="W117" s="64">
        <f t="shared" si="46"/>
        <v>61.792790009958708</v>
      </c>
      <c r="X117" s="64">
        <f t="shared" si="47"/>
        <v>11.225567489478493</v>
      </c>
      <c r="Y117" s="64">
        <f t="shared" si="48"/>
        <v>2.1281605046610568</v>
      </c>
      <c r="Z117" s="64">
        <f t="shared" si="49"/>
        <v>2.7792810648269208</v>
      </c>
      <c r="AA117" s="64">
        <f t="shared" si="50"/>
        <v>41.16633027552151</v>
      </c>
      <c r="AB117" s="64">
        <f t="shared" si="51"/>
        <v>28.8829191731107</v>
      </c>
      <c r="AC117" s="64">
        <f t="shared" si="52"/>
        <v>55.996926117816969</v>
      </c>
      <c r="AD117" s="64">
        <f t="shared" si="53"/>
        <v>3.0165828273148207</v>
      </c>
      <c r="AE117" s="64">
        <f t="shared" si="54"/>
        <v>11.225567489478493</v>
      </c>
      <c r="AF117" s="64">
        <f t="shared" si="55"/>
        <v>1.2481605046610569</v>
      </c>
      <c r="AG117" s="64">
        <f t="shared" si="56"/>
        <v>0.88</v>
      </c>
      <c r="AH117" s="65">
        <v>1.1215154149106941</v>
      </c>
      <c r="AI117" s="65">
        <v>-0.12259485766094032</v>
      </c>
      <c r="AJ117" s="65">
        <v>-5.2225270040474214</v>
      </c>
      <c r="AK117" s="65">
        <v>4.816027693905883</v>
      </c>
      <c r="AL117" s="65">
        <v>4.6102224795321334</v>
      </c>
      <c r="AM117" s="65">
        <v>-2.1633981232017048</v>
      </c>
      <c r="AN117" s="65">
        <v>4.5560631552941597</v>
      </c>
      <c r="AO117" s="65">
        <v>36.35030258161563</v>
      </c>
      <c r="AP117" s="65">
        <v>24.066891479204816</v>
      </c>
      <c r="AQ117" s="65">
        <v>51.180898423911088</v>
      </c>
      <c r="AR117" s="65">
        <v>2.3790392304891923</v>
      </c>
      <c r="AS117" s="65">
        <v>0</v>
      </c>
      <c r="AT117" s="65">
        <v>11.225567489478493</v>
      </c>
      <c r="AU117" s="65">
        <v>0.63754359682562844</v>
      </c>
      <c r="AV117" s="65">
        <v>1.2481605046610569</v>
      </c>
      <c r="AW117" s="65">
        <v>0.88</v>
      </c>
    </row>
    <row r="118" spans="1:49" x14ac:dyDescent="0.35">
      <c r="A118" s="60">
        <v>116</v>
      </c>
      <c r="B118" s="55" t="s">
        <v>51</v>
      </c>
      <c r="C118" s="55" t="s">
        <v>36</v>
      </c>
      <c r="D118" s="55" t="s">
        <v>98</v>
      </c>
      <c r="F118" s="55" t="s">
        <v>50</v>
      </c>
      <c r="G118" s="55" t="s">
        <v>137</v>
      </c>
      <c r="H118" s="61"/>
      <c r="K118" s="55" t="s">
        <v>37</v>
      </c>
      <c r="L118" s="62">
        <v>40263</v>
      </c>
      <c r="M118" s="55" t="s">
        <v>38</v>
      </c>
      <c r="N118" s="55" t="s">
        <v>39</v>
      </c>
      <c r="O118" s="63">
        <f t="shared" si="38"/>
        <v>0.40444727267462899</v>
      </c>
      <c r="P118" s="63">
        <f t="shared" si="39"/>
        <v>0.51812456857229461</v>
      </c>
      <c r="Q118" s="63">
        <f t="shared" si="40"/>
        <v>0.26366016417005983</v>
      </c>
      <c r="R118" s="64">
        <f t="shared" si="41"/>
        <v>58.486255586988058</v>
      </c>
      <c r="S118" s="64">
        <f t="shared" si="42"/>
        <v>47.322576743357807</v>
      </c>
      <c r="T118" s="64">
        <f t="shared" si="43"/>
        <v>72.312253577679272</v>
      </c>
      <c r="U118" s="64">
        <f t="shared" si="44"/>
        <v>47.253226071594241</v>
      </c>
      <c r="V118" s="64">
        <f t="shared" si="45"/>
        <v>36.08954722796399</v>
      </c>
      <c r="W118" s="64">
        <f t="shared" si="46"/>
        <v>61.079224062285462</v>
      </c>
      <c r="X118" s="64">
        <f t="shared" si="47"/>
        <v>9.1048690107327612</v>
      </c>
      <c r="Y118" s="64">
        <f t="shared" si="48"/>
        <v>2.1281605046610568</v>
      </c>
      <c r="Z118" s="64">
        <f t="shared" si="49"/>
        <v>16.472665685106907</v>
      </c>
      <c r="AA118" s="64">
        <f t="shared" si="50"/>
        <v>27.763977559172517</v>
      </c>
      <c r="AB118" s="64">
        <f t="shared" si="51"/>
        <v>16.600298715542266</v>
      </c>
      <c r="AC118" s="64">
        <f t="shared" si="52"/>
        <v>41.58997554986373</v>
      </c>
      <c r="AD118" s="64">
        <f t="shared" si="53"/>
        <v>3.0165828273148207</v>
      </c>
      <c r="AE118" s="64">
        <f t="shared" si="54"/>
        <v>9.1048690107327612</v>
      </c>
      <c r="AF118" s="64">
        <f t="shared" si="55"/>
        <v>1.2481605046610569</v>
      </c>
      <c r="AG118" s="64">
        <f t="shared" si="56"/>
        <v>0.88</v>
      </c>
      <c r="AH118" s="65">
        <v>8.2807200131459062</v>
      </c>
      <c r="AI118" s="65">
        <v>-0.20913240424513305</v>
      </c>
      <c r="AJ118" s="65">
        <v>-3.7463807522443702</v>
      </c>
      <c r="AK118" s="65">
        <v>-4.032993211829444</v>
      </c>
      <c r="AL118" s="65">
        <v>6.601131633237693</v>
      </c>
      <c r="AM118" s="65">
        <v>2.0886208471829599</v>
      </c>
      <c r="AN118" s="65">
        <v>3.4577063480298529</v>
      </c>
      <c r="AO118" s="65">
        <v>31.796970771001959</v>
      </c>
      <c r="AP118" s="65">
        <v>20.633291927371708</v>
      </c>
      <c r="AQ118" s="65">
        <v>45.622968761693173</v>
      </c>
      <c r="AR118" s="65">
        <v>2.3790392304891923</v>
      </c>
      <c r="AS118" s="65">
        <v>0</v>
      </c>
      <c r="AT118" s="65">
        <v>9.1048690107327612</v>
      </c>
      <c r="AU118" s="65">
        <v>0.63754359682562844</v>
      </c>
      <c r="AV118" s="65">
        <v>1.2481605046610569</v>
      </c>
      <c r="AW118" s="65">
        <v>0.88</v>
      </c>
    </row>
    <row r="119" spans="1:49" x14ac:dyDescent="0.35">
      <c r="A119" s="60">
        <v>117</v>
      </c>
      <c r="B119" s="55" t="s">
        <v>51</v>
      </c>
      <c r="C119" s="55" t="s">
        <v>36</v>
      </c>
      <c r="D119" s="55" t="s">
        <v>98</v>
      </c>
      <c r="E119" s="55" t="s">
        <v>123</v>
      </c>
      <c r="F119" s="55" t="s">
        <v>50</v>
      </c>
      <c r="G119" s="55" t="s">
        <v>137</v>
      </c>
      <c r="H119" s="61"/>
      <c r="K119" s="55" t="s">
        <v>37</v>
      </c>
      <c r="L119" s="62">
        <v>40263</v>
      </c>
      <c r="M119" s="55" t="s">
        <v>38</v>
      </c>
      <c r="N119" s="55" t="s">
        <v>39</v>
      </c>
      <c r="O119" s="63">
        <f t="shared" si="38"/>
        <v>0.40741078679235204</v>
      </c>
      <c r="P119" s="63">
        <f t="shared" si="39"/>
        <v>0.5324900709674022</v>
      </c>
      <c r="Q119" s="63">
        <f t="shared" si="40"/>
        <v>0.25639407845473733</v>
      </c>
      <c r="R119" s="64">
        <f t="shared" si="41"/>
        <v>58.195223683057066</v>
      </c>
      <c r="S119" s="64">
        <f t="shared" si="42"/>
        <v>45.911812580646263</v>
      </c>
      <c r="T119" s="64">
        <f t="shared" si="43"/>
        <v>73.025819525352517</v>
      </c>
      <c r="U119" s="64">
        <f t="shared" si="44"/>
        <v>46.962194167663249</v>
      </c>
      <c r="V119" s="64">
        <f t="shared" si="45"/>
        <v>34.678783065252446</v>
      </c>
      <c r="W119" s="64">
        <f t="shared" si="46"/>
        <v>61.792790009958708</v>
      </c>
      <c r="X119" s="64">
        <f t="shared" si="47"/>
        <v>9.1048690107327612</v>
      </c>
      <c r="Y119" s="64">
        <f t="shared" si="48"/>
        <v>2.1281605046610568</v>
      </c>
      <c r="Z119" s="64">
        <f t="shared" si="49"/>
        <v>2.7792810648269208</v>
      </c>
      <c r="AA119" s="64">
        <f t="shared" si="50"/>
        <v>41.16633027552151</v>
      </c>
      <c r="AB119" s="64">
        <f t="shared" si="51"/>
        <v>28.8829191731107</v>
      </c>
      <c r="AC119" s="64">
        <f t="shared" si="52"/>
        <v>55.996926117816969</v>
      </c>
      <c r="AD119" s="64">
        <f t="shared" si="53"/>
        <v>3.0165828273148207</v>
      </c>
      <c r="AE119" s="64">
        <f t="shared" si="54"/>
        <v>9.1048690107327612</v>
      </c>
      <c r="AF119" s="64">
        <f t="shared" si="55"/>
        <v>1.2481605046610569</v>
      </c>
      <c r="AG119" s="64">
        <f t="shared" si="56"/>
        <v>0.88</v>
      </c>
      <c r="AH119" s="65">
        <v>1.1215154149106941</v>
      </c>
      <c r="AI119" s="65">
        <v>-0.12259485766094032</v>
      </c>
      <c r="AJ119" s="65">
        <v>-5.2225270040474214</v>
      </c>
      <c r="AK119" s="65">
        <v>4.816027693905883</v>
      </c>
      <c r="AL119" s="65">
        <v>4.6102224795321334</v>
      </c>
      <c r="AM119" s="65">
        <v>-2.1633981232017048</v>
      </c>
      <c r="AN119" s="65">
        <v>4.5560631552941597</v>
      </c>
      <c r="AO119" s="65">
        <v>36.35030258161563</v>
      </c>
      <c r="AP119" s="65">
        <v>24.066891479204816</v>
      </c>
      <c r="AQ119" s="65">
        <v>51.180898423911088</v>
      </c>
      <c r="AR119" s="65">
        <v>2.3790392304891923</v>
      </c>
      <c r="AS119" s="65">
        <v>0</v>
      </c>
      <c r="AT119" s="65">
        <v>9.1048690107327612</v>
      </c>
      <c r="AU119" s="65">
        <v>0.63754359682562844</v>
      </c>
      <c r="AV119" s="65">
        <v>1.2481605046610569</v>
      </c>
      <c r="AW119" s="65">
        <v>0.88</v>
      </c>
    </row>
    <row r="120" spans="1:49" x14ac:dyDescent="0.35">
      <c r="A120" s="60">
        <v>118</v>
      </c>
      <c r="B120" s="55" t="s">
        <v>51</v>
      </c>
      <c r="C120" s="55" t="s">
        <v>36</v>
      </c>
      <c r="D120" s="55" t="s">
        <v>97</v>
      </c>
      <c r="F120" s="55" t="s">
        <v>50</v>
      </c>
      <c r="G120" s="55" t="s">
        <v>137</v>
      </c>
      <c r="H120" s="61"/>
      <c r="K120" s="55" t="s">
        <v>37</v>
      </c>
      <c r="L120" s="62">
        <v>40263</v>
      </c>
      <c r="M120" s="55" t="s">
        <v>38</v>
      </c>
      <c r="N120" s="55" t="s">
        <v>39</v>
      </c>
      <c r="O120" s="63">
        <f t="shared" si="38"/>
        <v>0.40106298215261788</v>
      </c>
      <c r="P120" s="63">
        <f t="shared" si="39"/>
        <v>0.51474027805028344</v>
      </c>
      <c r="Q120" s="63">
        <f t="shared" si="40"/>
        <v>0.26027587364804855</v>
      </c>
      <c r="R120" s="64">
        <f t="shared" si="41"/>
        <v>58.818609837702162</v>
      </c>
      <c r="S120" s="64">
        <f t="shared" si="42"/>
        <v>47.654930994071911</v>
      </c>
      <c r="T120" s="64">
        <f t="shared" si="43"/>
        <v>72.64460782839339</v>
      </c>
      <c r="U120" s="64">
        <f t="shared" si="44"/>
        <v>47.253226071594241</v>
      </c>
      <c r="V120" s="64">
        <f t="shared" si="45"/>
        <v>36.08954722796399</v>
      </c>
      <c r="W120" s="64">
        <f t="shared" si="46"/>
        <v>61.079224062285462</v>
      </c>
      <c r="X120" s="64">
        <f t="shared" si="47"/>
        <v>9.4372232614468672</v>
      </c>
      <c r="Y120" s="64">
        <f t="shared" si="48"/>
        <v>2.1281605046610568</v>
      </c>
      <c r="Z120" s="64">
        <f t="shared" si="49"/>
        <v>16.472665685106907</v>
      </c>
      <c r="AA120" s="64">
        <f t="shared" si="50"/>
        <v>27.763977559172517</v>
      </c>
      <c r="AB120" s="64">
        <f t="shared" si="51"/>
        <v>16.600298715542266</v>
      </c>
      <c r="AC120" s="64">
        <f t="shared" si="52"/>
        <v>41.58997554986373</v>
      </c>
      <c r="AD120" s="64">
        <f t="shared" si="53"/>
        <v>3.0165828273148207</v>
      </c>
      <c r="AE120" s="64">
        <f t="shared" si="54"/>
        <v>9.4372232614468672</v>
      </c>
      <c r="AF120" s="64">
        <f t="shared" si="55"/>
        <v>1.2481605046610569</v>
      </c>
      <c r="AG120" s="64">
        <f t="shared" si="56"/>
        <v>0.88</v>
      </c>
      <c r="AH120" s="65">
        <v>8.2807200131459062</v>
      </c>
      <c r="AI120" s="65">
        <v>-0.20913240424513305</v>
      </c>
      <c r="AJ120" s="65">
        <v>-3.7463807522443702</v>
      </c>
      <c r="AK120" s="65">
        <v>-4.032993211829444</v>
      </c>
      <c r="AL120" s="65">
        <v>6.601131633237693</v>
      </c>
      <c r="AM120" s="65">
        <v>2.0886208471829599</v>
      </c>
      <c r="AN120" s="65">
        <v>3.4577063480298529</v>
      </c>
      <c r="AO120" s="65">
        <v>31.796970771001959</v>
      </c>
      <c r="AP120" s="65">
        <v>20.633291927371708</v>
      </c>
      <c r="AQ120" s="65">
        <v>45.622968761693173</v>
      </c>
      <c r="AR120" s="65">
        <v>2.3790392304891923</v>
      </c>
      <c r="AS120" s="65">
        <v>0</v>
      </c>
      <c r="AT120" s="65">
        <v>9.4372232614468672</v>
      </c>
      <c r="AU120" s="65">
        <v>0.63754359682562844</v>
      </c>
      <c r="AV120" s="65">
        <v>1.2481605046610569</v>
      </c>
      <c r="AW120" s="65">
        <v>0.88</v>
      </c>
    </row>
    <row r="121" spans="1:49" x14ac:dyDescent="0.35">
      <c r="A121" s="60">
        <v>119</v>
      </c>
      <c r="B121" s="55" t="s">
        <v>51</v>
      </c>
      <c r="C121" s="55" t="s">
        <v>36</v>
      </c>
      <c r="D121" s="55" t="s">
        <v>97</v>
      </c>
      <c r="E121" s="55" t="s">
        <v>123</v>
      </c>
      <c r="F121" s="55" t="s">
        <v>50</v>
      </c>
      <c r="G121" s="55" t="s">
        <v>137</v>
      </c>
      <c r="H121" s="61"/>
      <c r="K121" s="55" t="s">
        <v>37</v>
      </c>
      <c r="L121" s="62">
        <v>40263</v>
      </c>
      <c r="M121" s="55" t="s">
        <v>38</v>
      </c>
      <c r="N121" s="55" t="s">
        <v>39</v>
      </c>
      <c r="O121" s="63">
        <f t="shared" si="38"/>
        <v>0.40402649627034093</v>
      </c>
      <c r="P121" s="63">
        <f t="shared" si="39"/>
        <v>0.52910578044539114</v>
      </c>
      <c r="Q121" s="63">
        <f t="shared" si="40"/>
        <v>0.25300978793272622</v>
      </c>
      <c r="R121" s="64">
        <f t="shared" si="41"/>
        <v>58.52757793377117</v>
      </c>
      <c r="S121" s="64">
        <f t="shared" si="42"/>
        <v>46.244166831360367</v>
      </c>
      <c r="T121" s="64">
        <f t="shared" si="43"/>
        <v>73.358173776066621</v>
      </c>
      <c r="U121" s="64">
        <f t="shared" si="44"/>
        <v>46.962194167663249</v>
      </c>
      <c r="V121" s="64">
        <f t="shared" si="45"/>
        <v>34.678783065252446</v>
      </c>
      <c r="W121" s="64">
        <f t="shared" si="46"/>
        <v>61.792790009958708</v>
      </c>
      <c r="X121" s="64">
        <f t="shared" si="47"/>
        <v>9.4372232614468672</v>
      </c>
      <c r="Y121" s="64">
        <f t="shared" si="48"/>
        <v>2.1281605046610568</v>
      </c>
      <c r="Z121" s="64">
        <f t="shared" si="49"/>
        <v>2.7792810648269208</v>
      </c>
      <c r="AA121" s="64">
        <f t="shared" si="50"/>
        <v>41.16633027552151</v>
      </c>
      <c r="AB121" s="64">
        <f t="shared" si="51"/>
        <v>28.8829191731107</v>
      </c>
      <c r="AC121" s="64">
        <f t="shared" si="52"/>
        <v>55.996926117816969</v>
      </c>
      <c r="AD121" s="64">
        <f t="shared" si="53"/>
        <v>3.0165828273148207</v>
      </c>
      <c r="AE121" s="64">
        <f t="shared" si="54"/>
        <v>9.4372232614468672</v>
      </c>
      <c r="AF121" s="64">
        <f t="shared" si="55"/>
        <v>1.2481605046610569</v>
      </c>
      <c r="AG121" s="64">
        <f t="shared" si="56"/>
        <v>0.88</v>
      </c>
      <c r="AH121" s="65">
        <v>1.1215154149106941</v>
      </c>
      <c r="AI121" s="65">
        <v>-0.12259485766094032</v>
      </c>
      <c r="AJ121" s="65">
        <v>-5.2225270040474214</v>
      </c>
      <c r="AK121" s="65">
        <v>4.816027693905883</v>
      </c>
      <c r="AL121" s="65">
        <v>4.6102224795321334</v>
      </c>
      <c r="AM121" s="65">
        <v>-2.1633981232017048</v>
      </c>
      <c r="AN121" s="65">
        <v>4.5560631552941597</v>
      </c>
      <c r="AO121" s="65">
        <v>36.35030258161563</v>
      </c>
      <c r="AP121" s="65">
        <v>24.066891479204816</v>
      </c>
      <c r="AQ121" s="65">
        <v>51.180898423911088</v>
      </c>
      <c r="AR121" s="65">
        <v>2.3790392304891923</v>
      </c>
      <c r="AS121" s="65">
        <v>0</v>
      </c>
      <c r="AT121" s="65">
        <v>9.4372232614468672</v>
      </c>
      <c r="AU121" s="65">
        <v>0.63754359682562844</v>
      </c>
      <c r="AV121" s="65">
        <v>1.2481605046610569</v>
      </c>
      <c r="AW121" s="65">
        <v>0.88</v>
      </c>
    </row>
    <row r="122" spans="1:49" x14ac:dyDescent="0.35">
      <c r="A122" s="60">
        <v>120</v>
      </c>
      <c r="B122" s="55" t="s">
        <v>51</v>
      </c>
      <c r="C122" s="55" t="s">
        <v>36</v>
      </c>
      <c r="D122" s="55" t="s">
        <v>103</v>
      </c>
      <c r="F122" s="55" t="s">
        <v>50</v>
      </c>
      <c r="G122" s="55" t="s">
        <v>137</v>
      </c>
      <c r="H122" s="61"/>
      <c r="K122" s="55" t="s">
        <v>37</v>
      </c>
      <c r="L122" s="62">
        <v>40263</v>
      </c>
      <c r="M122" s="55" t="s">
        <v>38</v>
      </c>
      <c r="N122" s="55" t="s">
        <v>39</v>
      </c>
      <c r="O122" s="63">
        <f t="shared" si="38"/>
        <v>0.40783156319664016</v>
      </c>
      <c r="P122" s="63">
        <f t="shared" si="39"/>
        <v>0.52150885909430578</v>
      </c>
      <c r="Q122" s="63">
        <f t="shared" si="40"/>
        <v>0.267044454692071</v>
      </c>
      <c r="R122" s="64">
        <f t="shared" si="41"/>
        <v>58.153901336273954</v>
      </c>
      <c r="S122" s="64">
        <f t="shared" si="42"/>
        <v>46.990222492643703</v>
      </c>
      <c r="T122" s="64">
        <f t="shared" si="43"/>
        <v>71.979899326965167</v>
      </c>
      <c r="U122" s="64">
        <f t="shared" si="44"/>
        <v>47.253226071594241</v>
      </c>
      <c r="V122" s="64">
        <f t="shared" si="45"/>
        <v>36.08954722796399</v>
      </c>
      <c r="W122" s="64">
        <f t="shared" si="46"/>
        <v>61.079224062285462</v>
      </c>
      <c r="X122" s="64">
        <f t="shared" si="47"/>
        <v>8.772514760018657</v>
      </c>
      <c r="Y122" s="64">
        <f t="shared" si="48"/>
        <v>2.1281605046610568</v>
      </c>
      <c r="Z122" s="64">
        <f t="shared" si="49"/>
        <v>16.472665685106907</v>
      </c>
      <c r="AA122" s="64">
        <f t="shared" si="50"/>
        <v>27.763977559172517</v>
      </c>
      <c r="AB122" s="64">
        <f t="shared" si="51"/>
        <v>16.600298715542266</v>
      </c>
      <c r="AC122" s="64">
        <f t="shared" si="52"/>
        <v>41.58997554986373</v>
      </c>
      <c r="AD122" s="64">
        <f t="shared" si="53"/>
        <v>3.0165828273148207</v>
      </c>
      <c r="AE122" s="64">
        <f t="shared" si="54"/>
        <v>8.772514760018657</v>
      </c>
      <c r="AF122" s="64">
        <f t="shared" si="55"/>
        <v>1.2481605046610569</v>
      </c>
      <c r="AG122" s="64">
        <f t="shared" si="56"/>
        <v>0.88</v>
      </c>
      <c r="AH122" s="65">
        <v>8.2807200131459062</v>
      </c>
      <c r="AI122" s="65">
        <v>-0.20913240424513305</v>
      </c>
      <c r="AJ122" s="65">
        <v>-3.7463807522443702</v>
      </c>
      <c r="AK122" s="65">
        <v>-4.032993211829444</v>
      </c>
      <c r="AL122" s="65">
        <v>6.601131633237693</v>
      </c>
      <c r="AM122" s="65">
        <v>2.0886208471829599</v>
      </c>
      <c r="AN122" s="65">
        <v>3.4577063480298529</v>
      </c>
      <c r="AO122" s="65">
        <v>31.796970771001959</v>
      </c>
      <c r="AP122" s="65">
        <v>20.633291927371708</v>
      </c>
      <c r="AQ122" s="65">
        <v>45.622968761693173</v>
      </c>
      <c r="AR122" s="65">
        <v>2.3790392304891923</v>
      </c>
      <c r="AS122" s="65">
        <v>0</v>
      </c>
      <c r="AT122" s="65">
        <v>8.772514760018657</v>
      </c>
      <c r="AU122" s="65">
        <v>0.63754359682562844</v>
      </c>
      <c r="AV122" s="65">
        <v>1.2481605046610569</v>
      </c>
      <c r="AW122" s="65">
        <v>0.88</v>
      </c>
    </row>
    <row r="123" spans="1:49" x14ac:dyDescent="0.35">
      <c r="A123" s="60">
        <v>121</v>
      </c>
      <c r="B123" s="55" t="s">
        <v>51</v>
      </c>
      <c r="C123" s="55" t="s">
        <v>36</v>
      </c>
      <c r="D123" s="55" t="s">
        <v>103</v>
      </c>
      <c r="E123" s="55" t="s">
        <v>123</v>
      </c>
      <c r="F123" s="55" t="s">
        <v>50</v>
      </c>
      <c r="G123" s="55" t="s">
        <v>137</v>
      </c>
      <c r="H123" s="61"/>
      <c r="K123" s="55" t="s">
        <v>37</v>
      </c>
      <c r="L123" s="62">
        <v>40263</v>
      </c>
      <c r="M123" s="55" t="s">
        <v>38</v>
      </c>
      <c r="N123" s="55" t="s">
        <v>39</v>
      </c>
      <c r="O123" s="63">
        <f t="shared" si="38"/>
        <v>0.41079507731436321</v>
      </c>
      <c r="P123" s="63">
        <f t="shared" si="39"/>
        <v>0.53587436148941336</v>
      </c>
      <c r="Q123" s="63">
        <f t="shared" si="40"/>
        <v>0.2597783689767485</v>
      </c>
      <c r="R123" s="64">
        <f t="shared" si="41"/>
        <v>57.862869432342961</v>
      </c>
      <c r="S123" s="64">
        <f t="shared" si="42"/>
        <v>45.579458329932159</v>
      </c>
      <c r="T123" s="64">
        <f t="shared" si="43"/>
        <v>72.693465274638413</v>
      </c>
      <c r="U123" s="64">
        <f t="shared" si="44"/>
        <v>46.962194167663249</v>
      </c>
      <c r="V123" s="64">
        <f t="shared" si="45"/>
        <v>34.678783065252446</v>
      </c>
      <c r="W123" s="64">
        <f t="shared" si="46"/>
        <v>61.792790009958708</v>
      </c>
      <c r="X123" s="64">
        <f t="shared" si="47"/>
        <v>8.772514760018657</v>
      </c>
      <c r="Y123" s="64">
        <f t="shared" si="48"/>
        <v>2.1281605046610568</v>
      </c>
      <c r="Z123" s="64">
        <f t="shared" si="49"/>
        <v>2.7792810648269208</v>
      </c>
      <c r="AA123" s="64">
        <f t="shared" si="50"/>
        <v>41.16633027552151</v>
      </c>
      <c r="AB123" s="64">
        <f t="shared" si="51"/>
        <v>28.8829191731107</v>
      </c>
      <c r="AC123" s="64">
        <f t="shared" si="52"/>
        <v>55.996926117816969</v>
      </c>
      <c r="AD123" s="64">
        <f t="shared" si="53"/>
        <v>3.0165828273148207</v>
      </c>
      <c r="AE123" s="64">
        <f t="shared" si="54"/>
        <v>8.772514760018657</v>
      </c>
      <c r="AF123" s="64">
        <f t="shared" si="55"/>
        <v>1.2481605046610569</v>
      </c>
      <c r="AG123" s="64">
        <f t="shared" si="56"/>
        <v>0.88</v>
      </c>
      <c r="AH123" s="65">
        <v>1.1215154149106941</v>
      </c>
      <c r="AI123" s="65">
        <v>-0.12259485766094032</v>
      </c>
      <c r="AJ123" s="65">
        <v>-5.2225270040474214</v>
      </c>
      <c r="AK123" s="65">
        <v>4.816027693905883</v>
      </c>
      <c r="AL123" s="65">
        <v>4.6102224795321334</v>
      </c>
      <c r="AM123" s="65">
        <v>-2.1633981232017048</v>
      </c>
      <c r="AN123" s="65">
        <v>4.5560631552941597</v>
      </c>
      <c r="AO123" s="65">
        <v>36.35030258161563</v>
      </c>
      <c r="AP123" s="65">
        <v>24.066891479204816</v>
      </c>
      <c r="AQ123" s="65">
        <v>51.180898423911088</v>
      </c>
      <c r="AR123" s="65">
        <v>2.3790392304891923</v>
      </c>
      <c r="AS123" s="65">
        <v>0</v>
      </c>
      <c r="AT123" s="65">
        <v>8.772514760018657</v>
      </c>
      <c r="AU123" s="65">
        <v>0.63754359682562844</v>
      </c>
      <c r="AV123" s="65">
        <v>1.2481605046610569</v>
      </c>
      <c r="AW123" s="65">
        <v>0.88</v>
      </c>
    </row>
    <row r="124" spans="1:49" x14ac:dyDescent="0.35">
      <c r="A124" s="60">
        <v>122</v>
      </c>
      <c r="B124" s="55" t="s">
        <v>51</v>
      </c>
      <c r="C124" s="55" t="s">
        <v>36</v>
      </c>
      <c r="D124" s="55" t="s">
        <v>108</v>
      </c>
      <c r="F124" s="55" t="s">
        <v>50</v>
      </c>
      <c r="G124" s="55" t="s">
        <v>137</v>
      </c>
      <c r="H124" s="61"/>
      <c r="K124" s="55" t="s">
        <v>37</v>
      </c>
      <c r="L124" s="62">
        <v>40263</v>
      </c>
      <c r="M124" s="55" t="s">
        <v>38</v>
      </c>
      <c r="N124" s="55" t="s">
        <v>39</v>
      </c>
      <c r="O124" s="63">
        <f t="shared" si="38"/>
        <v>0.47608898061484006</v>
      </c>
      <c r="P124" s="63">
        <f t="shared" si="39"/>
        <v>0.58976627651250568</v>
      </c>
      <c r="Q124" s="63">
        <f t="shared" si="40"/>
        <v>0.33530187211027085</v>
      </c>
      <c r="R124" s="64">
        <f t="shared" si="41"/>
        <v>51.450681658719631</v>
      </c>
      <c r="S124" s="64">
        <f t="shared" si="42"/>
        <v>40.28700281508938</v>
      </c>
      <c r="T124" s="64">
        <f t="shared" si="43"/>
        <v>65.276679649410852</v>
      </c>
      <c r="U124" s="64">
        <f t="shared" si="44"/>
        <v>47.253226071594241</v>
      </c>
      <c r="V124" s="64">
        <f t="shared" si="45"/>
        <v>36.08954722796399</v>
      </c>
      <c r="W124" s="64">
        <f t="shared" si="46"/>
        <v>61.079224062285462</v>
      </c>
      <c r="X124" s="64">
        <f t="shared" si="47"/>
        <v>2.0692950824643375</v>
      </c>
      <c r="Y124" s="64">
        <f t="shared" si="48"/>
        <v>2.1281605046610568</v>
      </c>
      <c r="Z124" s="64">
        <f t="shared" si="49"/>
        <v>16.472665685106907</v>
      </c>
      <c r="AA124" s="64">
        <f t="shared" si="50"/>
        <v>27.763977559172517</v>
      </c>
      <c r="AB124" s="64">
        <f t="shared" si="51"/>
        <v>16.600298715542266</v>
      </c>
      <c r="AC124" s="64">
        <f t="shared" si="52"/>
        <v>41.58997554986373</v>
      </c>
      <c r="AD124" s="64">
        <f t="shared" si="53"/>
        <v>3.0165828273148207</v>
      </c>
      <c r="AE124" s="64">
        <f t="shared" si="54"/>
        <v>2.0692950824643375</v>
      </c>
      <c r="AF124" s="64">
        <f t="shared" si="55"/>
        <v>1.2481605046610569</v>
      </c>
      <c r="AG124" s="64">
        <f t="shared" si="56"/>
        <v>0.88</v>
      </c>
      <c r="AH124" s="65">
        <v>8.2807200131459062</v>
      </c>
      <c r="AI124" s="65">
        <v>-0.20913240424513305</v>
      </c>
      <c r="AJ124" s="65">
        <v>-3.7463807522443702</v>
      </c>
      <c r="AK124" s="65">
        <v>-4.032993211829444</v>
      </c>
      <c r="AL124" s="65">
        <v>6.601131633237693</v>
      </c>
      <c r="AM124" s="65">
        <v>2.0886208471829599</v>
      </c>
      <c r="AN124" s="65">
        <v>3.4577063480298529</v>
      </c>
      <c r="AO124" s="65">
        <v>31.796970771001959</v>
      </c>
      <c r="AP124" s="65">
        <v>20.633291927371708</v>
      </c>
      <c r="AQ124" s="65">
        <v>45.622968761693173</v>
      </c>
      <c r="AR124" s="65">
        <v>2.3790392304891923</v>
      </c>
      <c r="AS124" s="65">
        <v>0</v>
      </c>
      <c r="AT124" s="65">
        <v>2.0692950824643375</v>
      </c>
      <c r="AU124" s="65">
        <v>0.63754359682562844</v>
      </c>
      <c r="AV124" s="65">
        <v>1.2481605046610569</v>
      </c>
      <c r="AW124" s="65">
        <v>0.88</v>
      </c>
    </row>
    <row r="125" spans="1:49" x14ac:dyDescent="0.35">
      <c r="A125" s="60">
        <v>123</v>
      </c>
      <c r="B125" s="55" t="s">
        <v>51</v>
      </c>
      <c r="C125" s="55" t="s">
        <v>36</v>
      </c>
      <c r="D125" s="55" t="s">
        <v>108</v>
      </c>
      <c r="E125" s="55" t="s">
        <v>123</v>
      </c>
      <c r="F125" s="55" t="s">
        <v>50</v>
      </c>
      <c r="G125" s="55" t="s">
        <v>137</v>
      </c>
      <c r="H125" s="61"/>
      <c r="K125" s="55" t="s">
        <v>37</v>
      </c>
      <c r="L125" s="62">
        <v>40263</v>
      </c>
      <c r="M125" s="55" t="s">
        <v>38</v>
      </c>
      <c r="N125" s="55" t="s">
        <v>39</v>
      </c>
      <c r="O125" s="63">
        <f t="shared" si="38"/>
        <v>0.47905249473256312</v>
      </c>
      <c r="P125" s="63">
        <f t="shared" si="39"/>
        <v>0.60413177890761327</v>
      </c>
      <c r="Q125" s="63">
        <f t="shared" si="40"/>
        <v>0.32803578639494835</v>
      </c>
      <c r="R125" s="64">
        <f t="shared" si="41"/>
        <v>51.159649754788639</v>
      </c>
      <c r="S125" s="64">
        <f t="shared" si="42"/>
        <v>38.876238652377836</v>
      </c>
      <c r="T125" s="64">
        <f t="shared" si="43"/>
        <v>65.990245597084098</v>
      </c>
      <c r="U125" s="64">
        <f t="shared" si="44"/>
        <v>46.962194167663249</v>
      </c>
      <c r="V125" s="64">
        <f t="shared" si="45"/>
        <v>34.678783065252446</v>
      </c>
      <c r="W125" s="64">
        <f t="shared" si="46"/>
        <v>61.792790009958708</v>
      </c>
      <c r="X125" s="64">
        <f t="shared" si="47"/>
        <v>2.0692950824643375</v>
      </c>
      <c r="Y125" s="64">
        <f t="shared" si="48"/>
        <v>2.1281605046610568</v>
      </c>
      <c r="Z125" s="64">
        <f t="shared" si="49"/>
        <v>2.7792810648269208</v>
      </c>
      <c r="AA125" s="64">
        <f t="shared" si="50"/>
        <v>41.16633027552151</v>
      </c>
      <c r="AB125" s="64">
        <f t="shared" si="51"/>
        <v>28.8829191731107</v>
      </c>
      <c r="AC125" s="64">
        <f t="shared" si="52"/>
        <v>55.996926117816969</v>
      </c>
      <c r="AD125" s="64">
        <f t="shared" si="53"/>
        <v>3.0165828273148207</v>
      </c>
      <c r="AE125" s="64">
        <f t="shared" si="54"/>
        <v>2.0692950824643375</v>
      </c>
      <c r="AF125" s="64">
        <f t="shared" si="55"/>
        <v>1.2481605046610569</v>
      </c>
      <c r="AG125" s="64">
        <f t="shared" si="56"/>
        <v>0.88</v>
      </c>
      <c r="AH125" s="65">
        <v>1.1215154149106941</v>
      </c>
      <c r="AI125" s="65">
        <v>-0.12259485766094032</v>
      </c>
      <c r="AJ125" s="65">
        <v>-5.2225270040474214</v>
      </c>
      <c r="AK125" s="65">
        <v>4.816027693905883</v>
      </c>
      <c r="AL125" s="65">
        <v>4.6102224795321334</v>
      </c>
      <c r="AM125" s="65">
        <v>-2.1633981232017048</v>
      </c>
      <c r="AN125" s="65">
        <v>4.5560631552941597</v>
      </c>
      <c r="AO125" s="65">
        <v>36.35030258161563</v>
      </c>
      <c r="AP125" s="65">
        <v>24.066891479204816</v>
      </c>
      <c r="AQ125" s="65">
        <v>51.180898423911088</v>
      </c>
      <c r="AR125" s="65">
        <v>2.3790392304891923</v>
      </c>
      <c r="AS125" s="65">
        <v>0</v>
      </c>
      <c r="AT125" s="65">
        <v>2.0692950824643375</v>
      </c>
      <c r="AU125" s="65">
        <v>0.63754359682562844</v>
      </c>
      <c r="AV125" s="65">
        <v>1.2481605046610569</v>
      </c>
      <c r="AW125" s="65">
        <v>0.88</v>
      </c>
    </row>
    <row r="126" spans="1:49" x14ac:dyDescent="0.35">
      <c r="A126" s="60">
        <v>124</v>
      </c>
      <c r="B126" s="55" t="s">
        <v>51</v>
      </c>
      <c r="C126" s="55" t="s">
        <v>36</v>
      </c>
      <c r="D126" s="55" t="s">
        <v>107</v>
      </c>
      <c r="F126" s="55" t="s">
        <v>50</v>
      </c>
      <c r="G126" s="55" t="s">
        <v>137</v>
      </c>
      <c r="H126" s="61"/>
      <c r="K126" s="55" t="s">
        <v>37</v>
      </c>
      <c r="L126" s="62">
        <v>40263</v>
      </c>
      <c r="M126" s="55" t="s">
        <v>38</v>
      </c>
      <c r="N126" s="55" t="s">
        <v>39</v>
      </c>
      <c r="O126" s="63">
        <f t="shared" si="38"/>
        <v>0.47270469009282889</v>
      </c>
      <c r="P126" s="63">
        <f t="shared" si="39"/>
        <v>0.58638198599049451</v>
      </c>
      <c r="Q126" s="63">
        <f t="shared" si="40"/>
        <v>0.33191758158825968</v>
      </c>
      <c r="R126" s="64">
        <f t="shared" si="41"/>
        <v>51.783035909433735</v>
      </c>
      <c r="S126" s="64">
        <f t="shared" si="42"/>
        <v>40.619357065803484</v>
      </c>
      <c r="T126" s="64">
        <f t="shared" si="43"/>
        <v>65.609033900124956</v>
      </c>
      <c r="U126" s="64">
        <f t="shared" si="44"/>
        <v>47.253226071594241</v>
      </c>
      <c r="V126" s="64">
        <f t="shared" si="45"/>
        <v>36.08954722796399</v>
      </c>
      <c r="W126" s="64">
        <f t="shared" si="46"/>
        <v>61.079224062285462</v>
      </c>
      <c r="X126" s="64">
        <f t="shared" si="47"/>
        <v>2.401649333178443</v>
      </c>
      <c r="Y126" s="64">
        <f t="shared" si="48"/>
        <v>2.1281605046610568</v>
      </c>
      <c r="Z126" s="64">
        <f t="shared" si="49"/>
        <v>16.472665685106907</v>
      </c>
      <c r="AA126" s="64">
        <f t="shared" si="50"/>
        <v>27.763977559172517</v>
      </c>
      <c r="AB126" s="64">
        <f t="shared" si="51"/>
        <v>16.600298715542266</v>
      </c>
      <c r="AC126" s="64">
        <f t="shared" si="52"/>
        <v>41.58997554986373</v>
      </c>
      <c r="AD126" s="64">
        <f t="shared" si="53"/>
        <v>3.0165828273148207</v>
      </c>
      <c r="AE126" s="64">
        <f t="shared" si="54"/>
        <v>2.401649333178443</v>
      </c>
      <c r="AF126" s="64">
        <f t="shared" si="55"/>
        <v>1.2481605046610569</v>
      </c>
      <c r="AG126" s="64">
        <f t="shared" si="56"/>
        <v>0.88</v>
      </c>
      <c r="AH126" s="65">
        <v>8.2807200131459062</v>
      </c>
      <c r="AI126" s="65">
        <v>-0.20913240424513305</v>
      </c>
      <c r="AJ126" s="65">
        <v>-3.7463807522443702</v>
      </c>
      <c r="AK126" s="65">
        <v>-4.032993211829444</v>
      </c>
      <c r="AL126" s="65">
        <v>6.601131633237693</v>
      </c>
      <c r="AM126" s="65">
        <v>2.0886208471829599</v>
      </c>
      <c r="AN126" s="65">
        <v>3.4577063480298529</v>
      </c>
      <c r="AO126" s="65">
        <v>31.796970771001959</v>
      </c>
      <c r="AP126" s="65">
        <v>20.633291927371708</v>
      </c>
      <c r="AQ126" s="65">
        <v>45.622968761693173</v>
      </c>
      <c r="AR126" s="65">
        <v>2.3790392304891923</v>
      </c>
      <c r="AS126" s="65">
        <v>0</v>
      </c>
      <c r="AT126" s="65">
        <v>2.401649333178443</v>
      </c>
      <c r="AU126" s="65">
        <v>0.63754359682562844</v>
      </c>
      <c r="AV126" s="65">
        <v>1.2481605046610569</v>
      </c>
      <c r="AW126" s="65">
        <v>0.88</v>
      </c>
    </row>
    <row r="127" spans="1:49" x14ac:dyDescent="0.35">
      <c r="A127" s="60">
        <v>125</v>
      </c>
      <c r="B127" s="55" t="s">
        <v>51</v>
      </c>
      <c r="C127" s="55" t="s">
        <v>36</v>
      </c>
      <c r="D127" s="55" t="s">
        <v>107</v>
      </c>
      <c r="E127" s="55" t="s">
        <v>123</v>
      </c>
      <c r="F127" s="55" t="s">
        <v>50</v>
      </c>
      <c r="G127" s="55" t="s">
        <v>137</v>
      </c>
      <c r="H127" s="61"/>
      <c r="K127" s="55" t="s">
        <v>37</v>
      </c>
      <c r="L127" s="62">
        <v>40263</v>
      </c>
      <c r="M127" s="55" t="s">
        <v>38</v>
      </c>
      <c r="N127" s="55" t="s">
        <v>39</v>
      </c>
      <c r="O127" s="63">
        <f t="shared" si="38"/>
        <v>0.47566820421055195</v>
      </c>
      <c r="P127" s="63">
        <f t="shared" si="39"/>
        <v>0.6007474883856021</v>
      </c>
      <c r="Q127" s="63">
        <f t="shared" si="40"/>
        <v>0.32465149587293718</v>
      </c>
      <c r="R127" s="64">
        <f t="shared" si="41"/>
        <v>51.492004005502743</v>
      </c>
      <c r="S127" s="64">
        <f t="shared" si="42"/>
        <v>39.20859290309194</v>
      </c>
      <c r="T127" s="64">
        <f t="shared" si="43"/>
        <v>66.322599847798202</v>
      </c>
      <c r="U127" s="64">
        <f t="shared" si="44"/>
        <v>46.962194167663249</v>
      </c>
      <c r="V127" s="64">
        <f t="shared" si="45"/>
        <v>34.678783065252446</v>
      </c>
      <c r="W127" s="64">
        <f t="shared" si="46"/>
        <v>61.792790009958708</v>
      </c>
      <c r="X127" s="64">
        <f t="shared" si="47"/>
        <v>2.401649333178443</v>
      </c>
      <c r="Y127" s="64">
        <f t="shared" si="48"/>
        <v>2.1281605046610568</v>
      </c>
      <c r="Z127" s="64">
        <f t="shared" si="49"/>
        <v>2.7792810648269208</v>
      </c>
      <c r="AA127" s="64">
        <f t="shared" si="50"/>
        <v>41.16633027552151</v>
      </c>
      <c r="AB127" s="64">
        <f t="shared" si="51"/>
        <v>28.8829191731107</v>
      </c>
      <c r="AC127" s="64">
        <f t="shared" si="52"/>
        <v>55.996926117816969</v>
      </c>
      <c r="AD127" s="64">
        <f t="shared" si="53"/>
        <v>3.0165828273148207</v>
      </c>
      <c r="AE127" s="64">
        <f t="shared" si="54"/>
        <v>2.401649333178443</v>
      </c>
      <c r="AF127" s="64">
        <f t="shared" si="55"/>
        <v>1.2481605046610569</v>
      </c>
      <c r="AG127" s="64">
        <f t="shared" si="56"/>
        <v>0.88</v>
      </c>
      <c r="AH127" s="65">
        <v>1.1215154149106941</v>
      </c>
      <c r="AI127" s="65">
        <v>-0.12259485766094032</v>
      </c>
      <c r="AJ127" s="65">
        <v>-5.2225270040474214</v>
      </c>
      <c r="AK127" s="65">
        <v>4.816027693905883</v>
      </c>
      <c r="AL127" s="65">
        <v>4.6102224795321334</v>
      </c>
      <c r="AM127" s="65">
        <v>-2.1633981232017048</v>
      </c>
      <c r="AN127" s="65">
        <v>4.5560631552941597</v>
      </c>
      <c r="AO127" s="65">
        <v>36.35030258161563</v>
      </c>
      <c r="AP127" s="65">
        <v>24.066891479204816</v>
      </c>
      <c r="AQ127" s="65">
        <v>51.180898423911088</v>
      </c>
      <c r="AR127" s="65">
        <v>2.3790392304891923</v>
      </c>
      <c r="AS127" s="65">
        <v>0</v>
      </c>
      <c r="AT127" s="65">
        <v>2.401649333178443</v>
      </c>
      <c r="AU127" s="65">
        <v>0.63754359682562844</v>
      </c>
      <c r="AV127" s="65">
        <v>1.2481605046610569</v>
      </c>
      <c r="AW127" s="65">
        <v>0.88</v>
      </c>
    </row>
    <row r="128" spans="1:49" x14ac:dyDescent="0.35">
      <c r="A128" s="60">
        <v>126</v>
      </c>
      <c r="B128" s="55" t="s">
        <v>51</v>
      </c>
      <c r="C128" s="55" t="s">
        <v>36</v>
      </c>
      <c r="D128" s="55" t="s">
        <v>113</v>
      </c>
      <c r="F128" s="55" t="s">
        <v>50</v>
      </c>
      <c r="G128" s="55" t="s">
        <v>137</v>
      </c>
      <c r="H128" s="61"/>
      <c r="K128" s="55" t="s">
        <v>37</v>
      </c>
      <c r="L128" s="62">
        <v>40263</v>
      </c>
      <c r="M128" s="55" t="s">
        <v>38</v>
      </c>
      <c r="N128" s="55" t="s">
        <v>39</v>
      </c>
      <c r="O128" s="63">
        <f t="shared" si="38"/>
        <v>0.47947327113685118</v>
      </c>
      <c r="P128" s="63">
        <f t="shared" si="39"/>
        <v>0.59315056703451685</v>
      </c>
      <c r="Q128" s="63">
        <f t="shared" si="40"/>
        <v>0.33868616263228196</v>
      </c>
      <c r="R128" s="64">
        <f t="shared" si="41"/>
        <v>51.118327408005527</v>
      </c>
      <c r="S128" s="64">
        <f t="shared" si="42"/>
        <v>39.954648564375276</v>
      </c>
      <c r="T128" s="64">
        <f t="shared" si="43"/>
        <v>64.944325398696748</v>
      </c>
      <c r="U128" s="64">
        <f t="shared" si="44"/>
        <v>47.253226071594241</v>
      </c>
      <c r="V128" s="64">
        <f t="shared" si="45"/>
        <v>36.08954722796399</v>
      </c>
      <c r="W128" s="64">
        <f t="shared" si="46"/>
        <v>61.079224062285462</v>
      </c>
      <c r="X128" s="64">
        <f t="shared" si="47"/>
        <v>1.7369408317502322</v>
      </c>
      <c r="Y128" s="64">
        <f t="shared" si="48"/>
        <v>2.1281605046610568</v>
      </c>
      <c r="Z128" s="64">
        <f t="shared" si="49"/>
        <v>16.472665685106907</v>
      </c>
      <c r="AA128" s="64">
        <f t="shared" si="50"/>
        <v>27.763977559172517</v>
      </c>
      <c r="AB128" s="64">
        <f t="shared" si="51"/>
        <v>16.600298715542266</v>
      </c>
      <c r="AC128" s="64">
        <f t="shared" si="52"/>
        <v>41.58997554986373</v>
      </c>
      <c r="AD128" s="64">
        <f t="shared" si="53"/>
        <v>3.0165828273148207</v>
      </c>
      <c r="AE128" s="64">
        <f t="shared" si="54"/>
        <v>1.7369408317502322</v>
      </c>
      <c r="AF128" s="64">
        <f t="shared" si="55"/>
        <v>1.2481605046610569</v>
      </c>
      <c r="AG128" s="64">
        <f t="shared" si="56"/>
        <v>0.88</v>
      </c>
      <c r="AH128" s="65">
        <v>8.2807200131459062</v>
      </c>
      <c r="AI128" s="65">
        <v>-0.20913240424513305</v>
      </c>
      <c r="AJ128" s="65">
        <v>-3.7463807522443702</v>
      </c>
      <c r="AK128" s="65">
        <v>-4.032993211829444</v>
      </c>
      <c r="AL128" s="65">
        <v>6.601131633237693</v>
      </c>
      <c r="AM128" s="65">
        <v>2.0886208471829599</v>
      </c>
      <c r="AN128" s="65">
        <v>3.4577063480298529</v>
      </c>
      <c r="AO128" s="65">
        <v>31.796970771001959</v>
      </c>
      <c r="AP128" s="65">
        <v>20.633291927371708</v>
      </c>
      <c r="AQ128" s="65">
        <v>45.622968761693173</v>
      </c>
      <c r="AR128" s="65">
        <v>2.3790392304891923</v>
      </c>
      <c r="AS128" s="65">
        <v>0</v>
      </c>
      <c r="AT128" s="65">
        <v>1.7369408317502322</v>
      </c>
      <c r="AU128" s="65">
        <v>0.63754359682562844</v>
      </c>
      <c r="AV128" s="65">
        <v>1.2481605046610569</v>
      </c>
      <c r="AW128" s="65">
        <v>0.88</v>
      </c>
    </row>
    <row r="129" spans="1:49" x14ac:dyDescent="0.35">
      <c r="A129" s="60">
        <v>127</v>
      </c>
      <c r="B129" s="55" t="s">
        <v>51</v>
      </c>
      <c r="C129" s="55" t="s">
        <v>36</v>
      </c>
      <c r="D129" s="55" t="s">
        <v>113</v>
      </c>
      <c r="E129" s="55" t="s">
        <v>123</v>
      </c>
      <c r="F129" s="55" t="s">
        <v>50</v>
      </c>
      <c r="G129" s="55" t="s">
        <v>137</v>
      </c>
      <c r="H129" s="61"/>
      <c r="K129" s="55" t="s">
        <v>37</v>
      </c>
      <c r="L129" s="62">
        <v>40263</v>
      </c>
      <c r="M129" s="55" t="s">
        <v>38</v>
      </c>
      <c r="N129" s="55" t="s">
        <v>39</v>
      </c>
      <c r="O129" s="63">
        <f t="shared" si="38"/>
        <v>0.48243678525457423</v>
      </c>
      <c r="P129" s="63">
        <f t="shared" si="39"/>
        <v>0.60751606942962444</v>
      </c>
      <c r="Q129" s="63">
        <f t="shared" si="40"/>
        <v>0.33142007691695946</v>
      </c>
      <c r="R129" s="64">
        <f t="shared" si="41"/>
        <v>50.827295504074534</v>
      </c>
      <c r="S129" s="64">
        <f t="shared" si="42"/>
        <v>38.543884401663732</v>
      </c>
      <c r="T129" s="64">
        <f t="shared" si="43"/>
        <v>65.657891346369993</v>
      </c>
      <c r="U129" s="64">
        <f t="shared" si="44"/>
        <v>46.962194167663249</v>
      </c>
      <c r="V129" s="64">
        <f t="shared" si="45"/>
        <v>34.678783065252446</v>
      </c>
      <c r="W129" s="64">
        <f t="shared" si="46"/>
        <v>61.792790009958708</v>
      </c>
      <c r="X129" s="64">
        <f t="shared" si="47"/>
        <v>1.7369408317502322</v>
      </c>
      <c r="Y129" s="64">
        <f t="shared" si="48"/>
        <v>2.1281605046610568</v>
      </c>
      <c r="Z129" s="64">
        <f t="shared" si="49"/>
        <v>2.7792810648269208</v>
      </c>
      <c r="AA129" s="64">
        <f t="shared" si="50"/>
        <v>41.16633027552151</v>
      </c>
      <c r="AB129" s="64">
        <f t="shared" si="51"/>
        <v>28.8829191731107</v>
      </c>
      <c r="AC129" s="64">
        <f t="shared" si="52"/>
        <v>55.996926117816969</v>
      </c>
      <c r="AD129" s="64">
        <f t="shared" si="53"/>
        <v>3.0165828273148207</v>
      </c>
      <c r="AE129" s="64">
        <f t="shared" si="54"/>
        <v>1.7369408317502322</v>
      </c>
      <c r="AF129" s="64">
        <f t="shared" si="55"/>
        <v>1.2481605046610569</v>
      </c>
      <c r="AG129" s="64">
        <f t="shared" si="56"/>
        <v>0.88</v>
      </c>
      <c r="AH129" s="65">
        <v>1.1215154149106941</v>
      </c>
      <c r="AI129" s="65">
        <v>-0.12259485766094032</v>
      </c>
      <c r="AJ129" s="65">
        <v>-5.2225270040474214</v>
      </c>
      <c r="AK129" s="65">
        <v>4.816027693905883</v>
      </c>
      <c r="AL129" s="65">
        <v>4.6102224795321334</v>
      </c>
      <c r="AM129" s="65">
        <v>-2.1633981232017048</v>
      </c>
      <c r="AN129" s="65">
        <v>4.5560631552941597</v>
      </c>
      <c r="AO129" s="65">
        <v>36.35030258161563</v>
      </c>
      <c r="AP129" s="65">
        <v>24.066891479204816</v>
      </c>
      <c r="AQ129" s="65">
        <v>51.180898423911088</v>
      </c>
      <c r="AR129" s="65">
        <v>2.3790392304891923</v>
      </c>
      <c r="AS129" s="65">
        <v>0</v>
      </c>
      <c r="AT129" s="65">
        <v>1.7369408317502322</v>
      </c>
      <c r="AU129" s="65">
        <v>0.63754359682562844</v>
      </c>
      <c r="AV129" s="65">
        <v>1.2481605046610569</v>
      </c>
      <c r="AW129" s="65">
        <v>0.88</v>
      </c>
    </row>
    <row r="130" spans="1:49" x14ac:dyDescent="0.35">
      <c r="A130" s="60">
        <v>128</v>
      </c>
      <c r="B130" s="55" t="s">
        <v>51</v>
      </c>
      <c r="C130" s="55" t="s">
        <v>36</v>
      </c>
      <c r="D130" s="55" t="s">
        <v>110</v>
      </c>
      <c r="F130" s="55" t="s">
        <v>50</v>
      </c>
      <c r="G130" s="55" t="s">
        <v>137</v>
      </c>
      <c r="H130" s="61"/>
      <c r="K130" s="55" t="s">
        <v>37</v>
      </c>
      <c r="L130" s="62">
        <v>40263</v>
      </c>
      <c r="M130" s="55" t="s">
        <v>38</v>
      </c>
      <c r="N130" s="55" t="s">
        <v>39</v>
      </c>
      <c r="O130" s="63">
        <f t="shared" si="38"/>
        <v>0.45439205580507275</v>
      </c>
      <c r="P130" s="63">
        <f t="shared" si="39"/>
        <v>0.56806935170273842</v>
      </c>
      <c r="Q130" s="63">
        <f t="shared" si="40"/>
        <v>0.31360494730050359</v>
      </c>
      <c r="R130" s="64">
        <f t="shared" si="41"/>
        <v>53.581428159662828</v>
      </c>
      <c r="S130" s="64">
        <f t="shared" si="42"/>
        <v>42.417749316032577</v>
      </c>
      <c r="T130" s="64">
        <f t="shared" si="43"/>
        <v>67.407426150354041</v>
      </c>
      <c r="U130" s="64">
        <f t="shared" si="44"/>
        <v>47.253226071594241</v>
      </c>
      <c r="V130" s="64">
        <f t="shared" si="45"/>
        <v>36.08954722796399</v>
      </c>
      <c r="W130" s="64">
        <f t="shared" si="46"/>
        <v>61.079224062285462</v>
      </c>
      <c r="X130" s="64">
        <f t="shared" si="47"/>
        <v>4.20004158340753</v>
      </c>
      <c r="Y130" s="64">
        <f t="shared" si="48"/>
        <v>2.1281605046610568</v>
      </c>
      <c r="Z130" s="64">
        <f t="shared" si="49"/>
        <v>16.472665685106907</v>
      </c>
      <c r="AA130" s="64">
        <f t="shared" si="50"/>
        <v>27.763977559172517</v>
      </c>
      <c r="AB130" s="64">
        <f t="shared" si="51"/>
        <v>16.600298715542266</v>
      </c>
      <c r="AC130" s="64">
        <f t="shared" si="52"/>
        <v>41.58997554986373</v>
      </c>
      <c r="AD130" s="64">
        <f t="shared" si="53"/>
        <v>3.0165828273148207</v>
      </c>
      <c r="AE130" s="64">
        <f t="shared" si="54"/>
        <v>4.20004158340753</v>
      </c>
      <c r="AF130" s="64">
        <f t="shared" si="55"/>
        <v>1.2481605046610569</v>
      </c>
      <c r="AG130" s="64">
        <f t="shared" si="56"/>
        <v>0.88</v>
      </c>
      <c r="AH130" s="65">
        <v>8.2807200131459062</v>
      </c>
      <c r="AI130" s="65">
        <v>-0.20913240424513305</v>
      </c>
      <c r="AJ130" s="65">
        <v>-3.7463807522443702</v>
      </c>
      <c r="AK130" s="65">
        <v>-4.032993211829444</v>
      </c>
      <c r="AL130" s="65">
        <v>6.601131633237693</v>
      </c>
      <c r="AM130" s="65">
        <v>2.0886208471829599</v>
      </c>
      <c r="AN130" s="65">
        <v>3.4577063480298529</v>
      </c>
      <c r="AO130" s="65">
        <v>31.796970771001959</v>
      </c>
      <c r="AP130" s="65">
        <v>20.633291927371708</v>
      </c>
      <c r="AQ130" s="65">
        <v>45.622968761693173</v>
      </c>
      <c r="AR130" s="65">
        <v>2.3790392304891923</v>
      </c>
      <c r="AS130" s="65">
        <v>0</v>
      </c>
      <c r="AT130" s="65">
        <v>4.20004158340753</v>
      </c>
      <c r="AU130" s="65">
        <v>0.63754359682562844</v>
      </c>
      <c r="AV130" s="65">
        <v>1.2481605046610569</v>
      </c>
      <c r="AW130" s="65">
        <v>0.88</v>
      </c>
    </row>
    <row r="131" spans="1:49" x14ac:dyDescent="0.35">
      <c r="A131" s="60">
        <v>129</v>
      </c>
      <c r="B131" s="55" t="s">
        <v>51</v>
      </c>
      <c r="C131" s="55" t="s">
        <v>36</v>
      </c>
      <c r="D131" s="55" t="s">
        <v>110</v>
      </c>
      <c r="E131" s="55" t="s">
        <v>123</v>
      </c>
      <c r="F131" s="55" t="s">
        <v>50</v>
      </c>
      <c r="G131" s="55" t="s">
        <v>137</v>
      </c>
      <c r="H131" s="61"/>
      <c r="K131" s="55" t="s">
        <v>37</v>
      </c>
      <c r="L131" s="62">
        <v>40263</v>
      </c>
      <c r="M131" s="55" t="s">
        <v>38</v>
      </c>
      <c r="N131" s="55" t="s">
        <v>39</v>
      </c>
      <c r="O131" s="63">
        <f t="shared" si="38"/>
        <v>0.4573555699227958</v>
      </c>
      <c r="P131" s="63">
        <f t="shared" si="39"/>
        <v>0.58243485409784601</v>
      </c>
      <c r="Q131" s="63">
        <f t="shared" si="40"/>
        <v>0.30633886158518114</v>
      </c>
      <c r="R131" s="64">
        <f t="shared" si="41"/>
        <v>53.290396255731835</v>
      </c>
      <c r="S131" s="64">
        <f t="shared" si="42"/>
        <v>41.006985153321033</v>
      </c>
      <c r="T131" s="64">
        <f t="shared" si="43"/>
        <v>68.120992098027287</v>
      </c>
      <c r="U131" s="64">
        <f t="shared" si="44"/>
        <v>46.962194167663249</v>
      </c>
      <c r="V131" s="64">
        <f t="shared" si="45"/>
        <v>34.678783065252446</v>
      </c>
      <c r="W131" s="64">
        <f t="shared" si="46"/>
        <v>61.792790009958708</v>
      </c>
      <c r="X131" s="64">
        <f t="shared" si="47"/>
        <v>4.20004158340753</v>
      </c>
      <c r="Y131" s="64">
        <f t="shared" si="48"/>
        <v>2.1281605046610568</v>
      </c>
      <c r="Z131" s="64">
        <f t="shared" si="49"/>
        <v>2.7792810648269208</v>
      </c>
      <c r="AA131" s="64">
        <f t="shared" si="50"/>
        <v>41.16633027552151</v>
      </c>
      <c r="AB131" s="64">
        <f t="shared" si="51"/>
        <v>28.8829191731107</v>
      </c>
      <c r="AC131" s="64">
        <f t="shared" si="52"/>
        <v>55.996926117816969</v>
      </c>
      <c r="AD131" s="64">
        <f t="shared" si="53"/>
        <v>3.0165828273148207</v>
      </c>
      <c r="AE131" s="64">
        <f t="shared" si="54"/>
        <v>4.20004158340753</v>
      </c>
      <c r="AF131" s="64">
        <f t="shared" si="55"/>
        <v>1.2481605046610569</v>
      </c>
      <c r="AG131" s="64">
        <f t="shared" si="56"/>
        <v>0.88</v>
      </c>
      <c r="AH131" s="65">
        <v>1.1215154149106941</v>
      </c>
      <c r="AI131" s="65">
        <v>-0.12259485766094032</v>
      </c>
      <c r="AJ131" s="65">
        <v>-5.2225270040474214</v>
      </c>
      <c r="AK131" s="65">
        <v>4.816027693905883</v>
      </c>
      <c r="AL131" s="65">
        <v>4.6102224795321334</v>
      </c>
      <c r="AM131" s="65">
        <v>-2.1633981232017048</v>
      </c>
      <c r="AN131" s="65">
        <v>4.5560631552941597</v>
      </c>
      <c r="AO131" s="65">
        <v>36.35030258161563</v>
      </c>
      <c r="AP131" s="65">
        <v>24.066891479204816</v>
      </c>
      <c r="AQ131" s="65">
        <v>51.180898423911088</v>
      </c>
      <c r="AR131" s="65">
        <v>2.3790392304891923</v>
      </c>
      <c r="AS131" s="65">
        <v>0</v>
      </c>
      <c r="AT131" s="65">
        <v>4.20004158340753</v>
      </c>
      <c r="AU131" s="65">
        <v>0.63754359682562844</v>
      </c>
      <c r="AV131" s="65">
        <v>1.2481605046610569</v>
      </c>
      <c r="AW131" s="65">
        <v>0.88</v>
      </c>
    </row>
    <row r="132" spans="1:49" x14ac:dyDescent="0.35">
      <c r="A132" s="60">
        <v>130</v>
      </c>
      <c r="B132" s="55" t="s">
        <v>51</v>
      </c>
      <c r="C132" s="55" t="s">
        <v>36</v>
      </c>
      <c r="D132" s="55" t="s">
        <v>109</v>
      </c>
      <c r="F132" s="55" t="s">
        <v>50</v>
      </c>
      <c r="G132" s="55" t="s">
        <v>137</v>
      </c>
      <c r="H132" s="61"/>
      <c r="K132" s="55" t="s">
        <v>37</v>
      </c>
      <c r="L132" s="62">
        <v>40263</v>
      </c>
      <c r="M132" s="55" t="s">
        <v>38</v>
      </c>
      <c r="N132" s="55" t="s">
        <v>39</v>
      </c>
      <c r="O132" s="63">
        <f t="shared" si="38"/>
        <v>0.45263865662012398</v>
      </c>
      <c r="P132" s="63">
        <f t="shared" si="39"/>
        <v>0.56631595251778954</v>
      </c>
      <c r="Q132" s="63">
        <f t="shared" si="40"/>
        <v>0.31185154811555477</v>
      </c>
      <c r="R132" s="64">
        <f t="shared" si="41"/>
        <v>53.753620726620724</v>
      </c>
      <c r="S132" s="64">
        <f t="shared" si="42"/>
        <v>42.589941882990473</v>
      </c>
      <c r="T132" s="64">
        <f t="shared" si="43"/>
        <v>67.579618717311945</v>
      </c>
      <c r="U132" s="64">
        <f t="shared" si="44"/>
        <v>47.253226071594241</v>
      </c>
      <c r="V132" s="64">
        <f t="shared" si="45"/>
        <v>36.08954722796399</v>
      </c>
      <c r="W132" s="64">
        <f t="shared" si="46"/>
        <v>61.079224062285462</v>
      </c>
      <c r="X132" s="64">
        <f t="shared" si="47"/>
        <v>4.3722341503654256</v>
      </c>
      <c r="Y132" s="64">
        <f t="shared" si="48"/>
        <v>2.1281605046610568</v>
      </c>
      <c r="Z132" s="64">
        <f t="shared" si="49"/>
        <v>16.472665685106907</v>
      </c>
      <c r="AA132" s="64">
        <f t="shared" si="50"/>
        <v>27.763977559172517</v>
      </c>
      <c r="AB132" s="64">
        <f t="shared" si="51"/>
        <v>16.600298715542266</v>
      </c>
      <c r="AC132" s="64">
        <f t="shared" si="52"/>
        <v>41.58997554986373</v>
      </c>
      <c r="AD132" s="64">
        <f t="shared" si="53"/>
        <v>3.0165828273148207</v>
      </c>
      <c r="AE132" s="64">
        <f t="shared" si="54"/>
        <v>4.3722341503654256</v>
      </c>
      <c r="AF132" s="64">
        <f t="shared" si="55"/>
        <v>1.2481605046610569</v>
      </c>
      <c r="AG132" s="64">
        <f t="shared" si="56"/>
        <v>0.88</v>
      </c>
      <c r="AH132" s="65">
        <v>8.2807200131459062</v>
      </c>
      <c r="AI132" s="65">
        <v>-0.20913240424513305</v>
      </c>
      <c r="AJ132" s="65">
        <v>-3.7463807522443702</v>
      </c>
      <c r="AK132" s="65">
        <v>-4.032993211829444</v>
      </c>
      <c r="AL132" s="65">
        <v>6.601131633237693</v>
      </c>
      <c r="AM132" s="65">
        <v>2.0886208471829599</v>
      </c>
      <c r="AN132" s="65">
        <v>3.4577063480298529</v>
      </c>
      <c r="AO132" s="65">
        <v>31.796970771001959</v>
      </c>
      <c r="AP132" s="65">
        <v>20.633291927371708</v>
      </c>
      <c r="AQ132" s="65">
        <v>45.622968761693173</v>
      </c>
      <c r="AR132" s="65">
        <v>2.3790392304891923</v>
      </c>
      <c r="AS132" s="65">
        <v>0</v>
      </c>
      <c r="AT132" s="65">
        <v>4.3722341503654256</v>
      </c>
      <c r="AU132" s="65">
        <v>0.63754359682562844</v>
      </c>
      <c r="AV132" s="65">
        <v>1.2481605046610569</v>
      </c>
      <c r="AW132" s="65">
        <v>0.88</v>
      </c>
    </row>
    <row r="133" spans="1:49" x14ac:dyDescent="0.35">
      <c r="A133" s="60">
        <v>131</v>
      </c>
      <c r="B133" s="55" t="s">
        <v>51</v>
      </c>
      <c r="C133" s="55" t="s">
        <v>36</v>
      </c>
      <c r="D133" s="55" t="s">
        <v>109</v>
      </c>
      <c r="E133" s="55" t="s">
        <v>123</v>
      </c>
      <c r="F133" s="55" t="s">
        <v>50</v>
      </c>
      <c r="G133" s="55" t="s">
        <v>137</v>
      </c>
      <c r="H133" s="61"/>
      <c r="K133" s="55" t="s">
        <v>37</v>
      </c>
      <c r="L133" s="62">
        <v>40263</v>
      </c>
      <c r="M133" s="55" t="s">
        <v>38</v>
      </c>
      <c r="N133" s="55" t="s">
        <v>39</v>
      </c>
      <c r="O133" s="63">
        <f t="shared" si="38"/>
        <v>0.45560217073784709</v>
      </c>
      <c r="P133" s="63">
        <f t="shared" si="39"/>
        <v>0.58068145491289724</v>
      </c>
      <c r="Q133" s="63">
        <f t="shared" si="40"/>
        <v>0.30458546240023227</v>
      </c>
      <c r="R133" s="64">
        <f t="shared" si="41"/>
        <v>53.462588822689725</v>
      </c>
      <c r="S133" s="64">
        <f t="shared" si="42"/>
        <v>41.179177720278929</v>
      </c>
      <c r="T133" s="64">
        <f t="shared" si="43"/>
        <v>68.293184664985191</v>
      </c>
      <c r="U133" s="64">
        <f t="shared" si="44"/>
        <v>46.962194167663249</v>
      </c>
      <c r="V133" s="64">
        <f t="shared" si="45"/>
        <v>34.678783065252446</v>
      </c>
      <c r="W133" s="64">
        <f t="shared" si="46"/>
        <v>61.792790009958708</v>
      </c>
      <c r="X133" s="64">
        <f t="shared" si="47"/>
        <v>4.3722341503654256</v>
      </c>
      <c r="Y133" s="64">
        <f t="shared" si="48"/>
        <v>2.1281605046610568</v>
      </c>
      <c r="Z133" s="64">
        <f t="shared" si="49"/>
        <v>2.7792810648269208</v>
      </c>
      <c r="AA133" s="64">
        <f t="shared" si="50"/>
        <v>41.16633027552151</v>
      </c>
      <c r="AB133" s="64">
        <f t="shared" si="51"/>
        <v>28.8829191731107</v>
      </c>
      <c r="AC133" s="64">
        <f t="shared" si="52"/>
        <v>55.996926117816969</v>
      </c>
      <c r="AD133" s="64">
        <f t="shared" si="53"/>
        <v>3.0165828273148207</v>
      </c>
      <c r="AE133" s="64">
        <f t="shared" si="54"/>
        <v>4.3722341503654256</v>
      </c>
      <c r="AF133" s="64">
        <f t="shared" si="55"/>
        <v>1.2481605046610569</v>
      </c>
      <c r="AG133" s="64">
        <f t="shared" si="56"/>
        <v>0.88</v>
      </c>
      <c r="AH133" s="65">
        <v>1.1215154149106941</v>
      </c>
      <c r="AI133" s="65">
        <v>-0.12259485766094032</v>
      </c>
      <c r="AJ133" s="65">
        <v>-5.2225270040474214</v>
      </c>
      <c r="AK133" s="65">
        <v>4.816027693905883</v>
      </c>
      <c r="AL133" s="65">
        <v>4.6102224795321334</v>
      </c>
      <c r="AM133" s="65">
        <v>-2.1633981232017048</v>
      </c>
      <c r="AN133" s="65">
        <v>4.5560631552941597</v>
      </c>
      <c r="AO133" s="65">
        <v>36.35030258161563</v>
      </c>
      <c r="AP133" s="65">
        <v>24.066891479204816</v>
      </c>
      <c r="AQ133" s="65">
        <v>51.180898423911088</v>
      </c>
      <c r="AR133" s="65">
        <v>2.3790392304891923</v>
      </c>
      <c r="AS133" s="65">
        <v>0</v>
      </c>
      <c r="AT133" s="65">
        <v>4.3722341503654256</v>
      </c>
      <c r="AU133" s="65">
        <v>0.63754359682562844</v>
      </c>
      <c r="AV133" s="65">
        <v>1.2481605046610569</v>
      </c>
      <c r="AW133" s="65">
        <v>0.88</v>
      </c>
    </row>
    <row r="134" spans="1:49" x14ac:dyDescent="0.35">
      <c r="A134" s="60">
        <v>132</v>
      </c>
      <c r="B134" s="55" t="s">
        <v>51</v>
      </c>
      <c r="C134" s="55" t="s">
        <v>36</v>
      </c>
      <c r="D134" s="55" t="s">
        <v>114</v>
      </c>
      <c r="F134" s="55" t="s">
        <v>50</v>
      </c>
      <c r="G134" s="55" t="s">
        <v>137</v>
      </c>
      <c r="H134" s="61"/>
      <c r="K134" s="55" t="s">
        <v>37</v>
      </c>
      <c r="L134" s="62">
        <v>40263</v>
      </c>
      <c r="M134" s="55" t="s">
        <v>38</v>
      </c>
      <c r="N134" s="55" t="s">
        <v>39</v>
      </c>
      <c r="O134" s="63">
        <f t="shared" si="38"/>
        <v>0.45764836857712055</v>
      </c>
      <c r="P134" s="63">
        <f t="shared" si="39"/>
        <v>0.57132566447478617</v>
      </c>
      <c r="Q134" s="63">
        <f t="shared" si="40"/>
        <v>0.31686126007255133</v>
      </c>
      <c r="R134" s="64">
        <f t="shared" si="41"/>
        <v>53.261641963883875</v>
      </c>
      <c r="S134" s="64">
        <f t="shared" si="42"/>
        <v>42.097963120253624</v>
      </c>
      <c r="T134" s="64">
        <f t="shared" si="43"/>
        <v>67.087639954575096</v>
      </c>
      <c r="U134" s="64">
        <f t="shared" si="44"/>
        <v>47.253226071594241</v>
      </c>
      <c r="V134" s="64">
        <f t="shared" si="45"/>
        <v>36.08954722796399</v>
      </c>
      <c r="W134" s="64">
        <f t="shared" si="46"/>
        <v>61.079224062285462</v>
      </c>
      <c r="X134" s="64">
        <f t="shared" si="47"/>
        <v>3.8802553876285821</v>
      </c>
      <c r="Y134" s="64">
        <f t="shared" si="48"/>
        <v>2.1281605046610568</v>
      </c>
      <c r="Z134" s="64">
        <f t="shared" si="49"/>
        <v>16.472665685106907</v>
      </c>
      <c r="AA134" s="64">
        <f t="shared" si="50"/>
        <v>27.763977559172517</v>
      </c>
      <c r="AB134" s="64">
        <f t="shared" si="51"/>
        <v>16.600298715542266</v>
      </c>
      <c r="AC134" s="64">
        <f t="shared" si="52"/>
        <v>41.58997554986373</v>
      </c>
      <c r="AD134" s="64">
        <f t="shared" si="53"/>
        <v>3.0165828273148207</v>
      </c>
      <c r="AE134" s="64">
        <f t="shared" si="54"/>
        <v>3.8802553876285821</v>
      </c>
      <c r="AF134" s="64">
        <f t="shared" si="55"/>
        <v>1.2481605046610569</v>
      </c>
      <c r="AG134" s="64">
        <f t="shared" si="56"/>
        <v>0.88</v>
      </c>
      <c r="AH134" s="65">
        <v>8.2807200131459062</v>
      </c>
      <c r="AI134" s="65">
        <v>-0.20913240424513305</v>
      </c>
      <c r="AJ134" s="65">
        <v>-3.7463807522443702</v>
      </c>
      <c r="AK134" s="65">
        <v>-4.032993211829444</v>
      </c>
      <c r="AL134" s="65">
        <v>6.601131633237693</v>
      </c>
      <c r="AM134" s="65">
        <v>2.0886208471829599</v>
      </c>
      <c r="AN134" s="65">
        <v>3.4577063480298529</v>
      </c>
      <c r="AO134" s="65">
        <v>31.796970771001959</v>
      </c>
      <c r="AP134" s="65">
        <v>20.633291927371708</v>
      </c>
      <c r="AQ134" s="65">
        <v>45.622968761693173</v>
      </c>
      <c r="AR134" s="65">
        <v>2.3790392304891923</v>
      </c>
      <c r="AS134" s="65">
        <v>0</v>
      </c>
      <c r="AT134" s="65">
        <v>3.8802553876285821</v>
      </c>
      <c r="AU134" s="65">
        <v>0.63754359682562844</v>
      </c>
      <c r="AV134" s="65">
        <v>1.2481605046610569</v>
      </c>
      <c r="AW134" s="65">
        <v>0.88</v>
      </c>
    </row>
    <row r="135" spans="1:49" x14ac:dyDescent="0.35">
      <c r="A135" s="60">
        <v>133</v>
      </c>
      <c r="B135" s="55" t="s">
        <v>51</v>
      </c>
      <c r="C135" s="55" t="s">
        <v>36</v>
      </c>
      <c r="D135" s="55" t="s">
        <v>114</v>
      </c>
      <c r="E135" s="55" t="s">
        <v>123</v>
      </c>
      <c r="F135" s="55" t="s">
        <v>50</v>
      </c>
      <c r="G135" s="55" t="s">
        <v>137</v>
      </c>
      <c r="H135" s="61"/>
      <c r="K135" s="55" t="s">
        <v>37</v>
      </c>
      <c r="L135" s="62">
        <v>40263</v>
      </c>
      <c r="M135" s="55" t="s">
        <v>38</v>
      </c>
      <c r="N135" s="55" t="s">
        <v>39</v>
      </c>
      <c r="O135" s="63">
        <f t="shared" si="38"/>
        <v>0.4606118826948436</v>
      </c>
      <c r="P135" s="63">
        <f t="shared" si="39"/>
        <v>0.58569116686989375</v>
      </c>
      <c r="Q135" s="63">
        <f t="shared" si="40"/>
        <v>0.30959517435722883</v>
      </c>
      <c r="R135" s="64">
        <f t="shared" si="41"/>
        <v>52.970610059952882</v>
      </c>
      <c r="S135" s="64">
        <f t="shared" si="42"/>
        <v>40.68719895754208</v>
      </c>
      <c r="T135" s="64">
        <f t="shared" si="43"/>
        <v>67.801205902248341</v>
      </c>
      <c r="U135" s="64">
        <f t="shared" si="44"/>
        <v>46.962194167663249</v>
      </c>
      <c r="V135" s="64">
        <f t="shared" si="45"/>
        <v>34.678783065252446</v>
      </c>
      <c r="W135" s="64">
        <f t="shared" si="46"/>
        <v>61.792790009958708</v>
      </c>
      <c r="X135" s="64">
        <f t="shared" si="47"/>
        <v>3.8802553876285821</v>
      </c>
      <c r="Y135" s="64">
        <f t="shared" si="48"/>
        <v>2.1281605046610568</v>
      </c>
      <c r="Z135" s="64">
        <f t="shared" si="49"/>
        <v>2.7792810648269208</v>
      </c>
      <c r="AA135" s="64">
        <f t="shared" si="50"/>
        <v>41.16633027552151</v>
      </c>
      <c r="AB135" s="64">
        <f t="shared" si="51"/>
        <v>28.8829191731107</v>
      </c>
      <c r="AC135" s="64">
        <f t="shared" si="52"/>
        <v>55.996926117816969</v>
      </c>
      <c r="AD135" s="64">
        <f t="shared" si="53"/>
        <v>3.0165828273148207</v>
      </c>
      <c r="AE135" s="64">
        <f t="shared" si="54"/>
        <v>3.8802553876285821</v>
      </c>
      <c r="AF135" s="64">
        <f t="shared" si="55"/>
        <v>1.2481605046610569</v>
      </c>
      <c r="AG135" s="64">
        <f t="shared" si="56"/>
        <v>0.88</v>
      </c>
      <c r="AH135" s="65">
        <v>1.1215154149106941</v>
      </c>
      <c r="AI135" s="65">
        <v>-0.12259485766094032</v>
      </c>
      <c r="AJ135" s="65">
        <v>-5.2225270040474214</v>
      </c>
      <c r="AK135" s="65">
        <v>4.816027693905883</v>
      </c>
      <c r="AL135" s="65">
        <v>4.6102224795321334</v>
      </c>
      <c r="AM135" s="65">
        <v>-2.1633981232017048</v>
      </c>
      <c r="AN135" s="65">
        <v>4.5560631552941597</v>
      </c>
      <c r="AO135" s="65">
        <v>36.35030258161563</v>
      </c>
      <c r="AP135" s="65">
        <v>24.066891479204816</v>
      </c>
      <c r="AQ135" s="65">
        <v>51.180898423911088</v>
      </c>
      <c r="AR135" s="65">
        <v>2.3790392304891923</v>
      </c>
      <c r="AS135" s="65">
        <v>0</v>
      </c>
      <c r="AT135" s="65">
        <v>3.8802553876285821</v>
      </c>
      <c r="AU135" s="65">
        <v>0.63754359682562844</v>
      </c>
      <c r="AV135" s="65">
        <v>1.2481605046610569</v>
      </c>
      <c r="AW135" s="65">
        <v>0.88</v>
      </c>
    </row>
    <row r="136" spans="1:49" x14ac:dyDescent="0.35">
      <c r="A136" s="60">
        <v>134</v>
      </c>
      <c r="B136" s="55" t="s">
        <v>51</v>
      </c>
      <c r="C136" s="55" t="s">
        <v>36</v>
      </c>
      <c r="D136" s="55" t="s">
        <v>331</v>
      </c>
      <c r="F136" s="55" t="s">
        <v>50</v>
      </c>
      <c r="G136" s="55" t="s">
        <v>137</v>
      </c>
      <c r="H136" s="61"/>
      <c r="K136" s="55" t="s">
        <v>37</v>
      </c>
      <c r="L136" s="62">
        <v>40263</v>
      </c>
      <c r="M136" s="55" t="s">
        <v>38</v>
      </c>
      <c r="N136" s="55" t="s">
        <v>39</v>
      </c>
      <c r="O136" s="63">
        <f t="shared" si="38"/>
        <v>0.44923146478780285</v>
      </c>
      <c r="P136" s="63">
        <f t="shared" si="39"/>
        <v>0.56290876068546847</v>
      </c>
      <c r="Q136" s="63">
        <f t="shared" si="40"/>
        <v>0.30844435628323363</v>
      </c>
      <c r="R136" s="64">
        <f t="shared" si="41"/>
        <v>54.088224000513819</v>
      </c>
      <c r="S136" s="64">
        <f t="shared" si="42"/>
        <v>42.924545156883568</v>
      </c>
      <c r="T136" s="64">
        <f t="shared" si="43"/>
        <v>67.914221991205039</v>
      </c>
      <c r="U136" s="64">
        <f t="shared" si="44"/>
        <v>47.253226071594241</v>
      </c>
      <c r="V136" s="64">
        <f t="shared" si="45"/>
        <v>36.08954722796399</v>
      </c>
      <c r="W136" s="64">
        <f t="shared" si="46"/>
        <v>61.079224062285462</v>
      </c>
      <c r="X136" s="64">
        <f t="shared" si="47"/>
        <v>4.7068374242585245</v>
      </c>
      <c r="Y136" s="64">
        <f t="shared" si="48"/>
        <v>2.1281605046610568</v>
      </c>
      <c r="Z136" s="64">
        <f t="shared" si="49"/>
        <v>16.472665685106907</v>
      </c>
      <c r="AA136" s="64">
        <f t="shared" si="50"/>
        <v>27.763977559172517</v>
      </c>
      <c r="AB136" s="64">
        <f t="shared" si="51"/>
        <v>16.600298715542266</v>
      </c>
      <c r="AC136" s="64">
        <f t="shared" si="52"/>
        <v>41.58997554986373</v>
      </c>
      <c r="AD136" s="64">
        <f t="shared" si="53"/>
        <v>3.0165828273148207</v>
      </c>
      <c r="AE136" s="64">
        <f t="shared" si="54"/>
        <v>4.7068374242585245</v>
      </c>
      <c r="AF136" s="64">
        <f t="shared" si="55"/>
        <v>1.2481605046610569</v>
      </c>
      <c r="AG136" s="64">
        <f t="shared" si="56"/>
        <v>0.88</v>
      </c>
      <c r="AH136" s="65">
        <v>8.2807200131459062</v>
      </c>
      <c r="AI136" s="65">
        <v>-0.20913240424513305</v>
      </c>
      <c r="AJ136" s="65">
        <v>-3.7463807522443702</v>
      </c>
      <c r="AK136" s="65">
        <v>-4.032993211829444</v>
      </c>
      <c r="AL136" s="65">
        <v>6.601131633237693</v>
      </c>
      <c r="AM136" s="65">
        <v>2.0886208471829599</v>
      </c>
      <c r="AN136" s="65">
        <v>3.4577063480298529</v>
      </c>
      <c r="AO136" s="65">
        <v>31.796970771001959</v>
      </c>
      <c r="AP136" s="65">
        <v>20.633291927371708</v>
      </c>
      <c r="AQ136" s="65">
        <v>45.622968761693173</v>
      </c>
      <c r="AR136" s="65">
        <v>2.3790392304891923</v>
      </c>
      <c r="AS136" s="65">
        <v>0</v>
      </c>
      <c r="AT136" s="65">
        <v>4.7068374242585245</v>
      </c>
      <c r="AU136" s="65">
        <v>0.63754359682562844</v>
      </c>
      <c r="AV136" s="65">
        <v>1.2481605046610569</v>
      </c>
      <c r="AW136" s="65">
        <v>0.88</v>
      </c>
    </row>
    <row r="137" spans="1:49" x14ac:dyDescent="0.35">
      <c r="A137" s="60">
        <v>135</v>
      </c>
      <c r="B137" s="55" t="s">
        <v>51</v>
      </c>
      <c r="C137" s="55" t="s">
        <v>36</v>
      </c>
      <c r="D137" s="55" t="s">
        <v>111</v>
      </c>
      <c r="E137" s="55" t="s">
        <v>123</v>
      </c>
      <c r="F137" s="55" t="s">
        <v>50</v>
      </c>
      <c r="G137" s="55" t="s">
        <v>137</v>
      </c>
      <c r="H137" s="61"/>
      <c r="K137" s="55" t="s">
        <v>37</v>
      </c>
      <c r="L137" s="62">
        <v>40263</v>
      </c>
      <c r="M137" s="55" t="s">
        <v>38</v>
      </c>
      <c r="N137" s="55" t="s">
        <v>39</v>
      </c>
      <c r="O137" s="63">
        <f t="shared" si="38"/>
        <v>0.4521949789055259</v>
      </c>
      <c r="P137" s="63">
        <f t="shared" si="39"/>
        <v>0.57727426308057606</v>
      </c>
      <c r="Q137" s="63">
        <f t="shared" si="40"/>
        <v>0.30117827056791113</v>
      </c>
      <c r="R137" s="64">
        <f t="shared" si="41"/>
        <v>53.797192096582826</v>
      </c>
      <c r="S137" s="64">
        <f t="shared" si="42"/>
        <v>41.513780994172023</v>
      </c>
      <c r="T137" s="64">
        <f t="shared" si="43"/>
        <v>68.627787938878285</v>
      </c>
      <c r="U137" s="64">
        <f t="shared" si="44"/>
        <v>46.962194167663249</v>
      </c>
      <c r="V137" s="64">
        <f t="shared" si="45"/>
        <v>34.678783065252446</v>
      </c>
      <c r="W137" s="64">
        <f t="shared" si="46"/>
        <v>61.792790009958708</v>
      </c>
      <c r="X137" s="64">
        <f t="shared" si="47"/>
        <v>4.7068374242585245</v>
      </c>
      <c r="Y137" s="64">
        <f t="shared" si="48"/>
        <v>2.1281605046610568</v>
      </c>
      <c r="Z137" s="64">
        <f t="shared" si="49"/>
        <v>2.7792810648269208</v>
      </c>
      <c r="AA137" s="64">
        <f t="shared" si="50"/>
        <v>41.16633027552151</v>
      </c>
      <c r="AB137" s="64">
        <f t="shared" si="51"/>
        <v>28.8829191731107</v>
      </c>
      <c r="AC137" s="64">
        <f t="shared" si="52"/>
        <v>55.996926117816969</v>
      </c>
      <c r="AD137" s="64">
        <f t="shared" si="53"/>
        <v>3.0165828273148207</v>
      </c>
      <c r="AE137" s="64">
        <f t="shared" si="54"/>
        <v>4.7068374242585245</v>
      </c>
      <c r="AF137" s="64">
        <f t="shared" si="55"/>
        <v>1.2481605046610569</v>
      </c>
      <c r="AG137" s="64">
        <f t="shared" si="56"/>
        <v>0.88</v>
      </c>
      <c r="AH137" s="65">
        <v>1.1215154149106941</v>
      </c>
      <c r="AI137" s="65">
        <v>-0.12259485766094032</v>
      </c>
      <c r="AJ137" s="65">
        <v>-5.2225270040474214</v>
      </c>
      <c r="AK137" s="65">
        <v>4.816027693905883</v>
      </c>
      <c r="AL137" s="65">
        <v>4.6102224795321334</v>
      </c>
      <c r="AM137" s="65">
        <v>-2.1633981232017048</v>
      </c>
      <c r="AN137" s="65">
        <v>4.5560631552941597</v>
      </c>
      <c r="AO137" s="65">
        <v>36.35030258161563</v>
      </c>
      <c r="AP137" s="65">
        <v>24.066891479204816</v>
      </c>
      <c r="AQ137" s="65">
        <v>51.180898423911088</v>
      </c>
      <c r="AR137" s="65">
        <v>2.3790392304891923</v>
      </c>
      <c r="AS137" s="65">
        <v>0</v>
      </c>
      <c r="AT137" s="65">
        <v>4.7068374242585245</v>
      </c>
      <c r="AU137" s="65">
        <v>0.63754359682562844</v>
      </c>
      <c r="AV137" s="65">
        <v>1.2481605046610569</v>
      </c>
      <c r="AW137" s="65">
        <v>0.88</v>
      </c>
    </row>
    <row r="138" spans="1:49" x14ac:dyDescent="0.35">
      <c r="A138" s="60">
        <v>136</v>
      </c>
      <c r="B138" s="55" t="s">
        <v>51</v>
      </c>
      <c r="C138" s="55" t="s">
        <v>36</v>
      </c>
      <c r="D138" s="55" t="s">
        <v>332</v>
      </c>
      <c r="F138" s="55" t="s">
        <v>50</v>
      </c>
      <c r="G138" s="55" t="s">
        <v>137</v>
      </c>
      <c r="H138" s="61"/>
      <c r="K138" s="55" t="s">
        <v>37</v>
      </c>
      <c r="L138" s="62">
        <v>40263</v>
      </c>
      <c r="M138" s="55" t="s">
        <v>38</v>
      </c>
      <c r="N138" s="55" t="s">
        <v>39</v>
      </c>
      <c r="O138" s="63">
        <f t="shared" si="38"/>
        <v>0.45425345041189424</v>
      </c>
      <c r="P138" s="63">
        <f t="shared" si="39"/>
        <v>0.56793074630955986</v>
      </c>
      <c r="Q138" s="63">
        <f t="shared" si="40"/>
        <v>0.31346634190732509</v>
      </c>
      <c r="R138" s="64">
        <f t="shared" si="41"/>
        <v>53.595039902299924</v>
      </c>
      <c r="S138" s="64">
        <f t="shared" si="42"/>
        <v>42.431361058669673</v>
      </c>
      <c r="T138" s="64">
        <f t="shared" si="43"/>
        <v>67.421037892991137</v>
      </c>
      <c r="U138" s="64">
        <f t="shared" si="44"/>
        <v>47.253226071594241</v>
      </c>
      <c r="V138" s="64">
        <f t="shared" si="45"/>
        <v>36.08954722796399</v>
      </c>
      <c r="W138" s="64">
        <f t="shared" si="46"/>
        <v>61.079224062285462</v>
      </c>
      <c r="X138" s="64">
        <f t="shared" si="47"/>
        <v>4.2136533260446267</v>
      </c>
      <c r="Y138" s="64">
        <f t="shared" si="48"/>
        <v>2.1281605046610568</v>
      </c>
      <c r="Z138" s="64">
        <f t="shared" si="49"/>
        <v>16.472665685106907</v>
      </c>
      <c r="AA138" s="64">
        <f t="shared" si="50"/>
        <v>27.763977559172517</v>
      </c>
      <c r="AB138" s="64">
        <f t="shared" si="51"/>
        <v>16.600298715542266</v>
      </c>
      <c r="AC138" s="64">
        <f t="shared" si="52"/>
        <v>41.58997554986373</v>
      </c>
      <c r="AD138" s="64">
        <f t="shared" si="53"/>
        <v>3.0165828273148207</v>
      </c>
      <c r="AE138" s="64">
        <f t="shared" si="54"/>
        <v>4.2136533260446267</v>
      </c>
      <c r="AF138" s="64">
        <f t="shared" si="55"/>
        <v>1.2481605046610569</v>
      </c>
      <c r="AG138" s="64">
        <f t="shared" si="56"/>
        <v>0.88</v>
      </c>
      <c r="AH138" s="65">
        <v>8.2807200131459062</v>
      </c>
      <c r="AI138" s="65">
        <v>-0.20913240424513305</v>
      </c>
      <c r="AJ138" s="65">
        <v>-3.7463807522443702</v>
      </c>
      <c r="AK138" s="65">
        <v>-4.032993211829444</v>
      </c>
      <c r="AL138" s="65">
        <v>6.601131633237693</v>
      </c>
      <c r="AM138" s="65">
        <v>2.0886208471829599</v>
      </c>
      <c r="AN138" s="65">
        <v>3.4577063480298529</v>
      </c>
      <c r="AO138" s="65">
        <v>31.796970771001959</v>
      </c>
      <c r="AP138" s="65">
        <v>20.633291927371708</v>
      </c>
      <c r="AQ138" s="65">
        <v>45.622968761693173</v>
      </c>
      <c r="AR138" s="65">
        <v>2.3790392304891923</v>
      </c>
      <c r="AS138" s="65">
        <v>0</v>
      </c>
      <c r="AT138" s="65">
        <v>4.2136533260446267</v>
      </c>
      <c r="AU138" s="65">
        <v>0.63754359682562844</v>
      </c>
      <c r="AV138" s="65">
        <v>1.2481605046610569</v>
      </c>
      <c r="AW138" s="65">
        <v>0.88</v>
      </c>
    </row>
    <row r="139" spans="1:49" x14ac:dyDescent="0.35">
      <c r="A139" s="60">
        <v>137</v>
      </c>
      <c r="B139" s="55" t="s">
        <v>51</v>
      </c>
      <c r="C139" s="55" t="s">
        <v>36</v>
      </c>
      <c r="D139" s="55" t="s">
        <v>115</v>
      </c>
      <c r="E139" s="55" t="s">
        <v>123</v>
      </c>
      <c r="F139" s="55" t="s">
        <v>50</v>
      </c>
      <c r="G139" s="55" t="s">
        <v>137</v>
      </c>
      <c r="H139" s="61"/>
      <c r="K139" s="55" t="s">
        <v>37</v>
      </c>
      <c r="L139" s="62">
        <v>40263</v>
      </c>
      <c r="M139" s="55" t="s">
        <v>38</v>
      </c>
      <c r="N139" s="55" t="s">
        <v>39</v>
      </c>
      <c r="O139" s="63">
        <f t="shared" si="38"/>
        <v>0.4572169645296173</v>
      </c>
      <c r="P139" s="63">
        <f t="shared" si="39"/>
        <v>0.58229624870466745</v>
      </c>
      <c r="Q139" s="63">
        <f t="shared" si="40"/>
        <v>0.30620025619200258</v>
      </c>
      <c r="R139" s="64">
        <f t="shared" si="41"/>
        <v>53.304007998368931</v>
      </c>
      <c r="S139" s="64">
        <f t="shared" si="42"/>
        <v>41.020596895958128</v>
      </c>
      <c r="T139" s="64">
        <f t="shared" si="43"/>
        <v>68.134603840664383</v>
      </c>
      <c r="U139" s="64">
        <f t="shared" si="44"/>
        <v>46.962194167663249</v>
      </c>
      <c r="V139" s="64">
        <f t="shared" si="45"/>
        <v>34.678783065252446</v>
      </c>
      <c r="W139" s="64">
        <f t="shared" si="46"/>
        <v>61.792790009958708</v>
      </c>
      <c r="X139" s="64">
        <f t="shared" si="47"/>
        <v>4.2136533260446267</v>
      </c>
      <c r="Y139" s="64">
        <f t="shared" si="48"/>
        <v>2.1281605046610568</v>
      </c>
      <c r="Z139" s="64">
        <f t="shared" si="49"/>
        <v>2.7792810648269208</v>
      </c>
      <c r="AA139" s="64">
        <f t="shared" si="50"/>
        <v>41.16633027552151</v>
      </c>
      <c r="AB139" s="64">
        <f t="shared" si="51"/>
        <v>28.8829191731107</v>
      </c>
      <c r="AC139" s="64">
        <f t="shared" si="52"/>
        <v>55.996926117816969</v>
      </c>
      <c r="AD139" s="64">
        <f t="shared" si="53"/>
        <v>3.0165828273148207</v>
      </c>
      <c r="AE139" s="64">
        <f t="shared" si="54"/>
        <v>4.2136533260446267</v>
      </c>
      <c r="AF139" s="64">
        <f t="shared" si="55"/>
        <v>1.2481605046610569</v>
      </c>
      <c r="AG139" s="64">
        <f t="shared" si="56"/>
        <v>0.88</v>
      </c>
      <c r="AH139" s="65">
        <v>1.1215154149106941</v>
      </c>
      <c r="AI139" s="65">
        <v>-0.12259485766094032</v>
      </c>
      <c r="AJ139" s="65">
        <v>-5.2225270040474214</v>
      </c>
      <c r="AK139" s="65">
        <v>4.816027693905883</v>
      </c>
      <c r="AL139" s="65">
        <v>4.6102224795321334</v>
      </c>
      <c r="AM139" s="65">
        <v>-2.1633981232017048</v>
      </c>
      <c r="AN139" s="65">
        <v>4.5560631552941597</v>
      </c>
      <c r="AO139" s="65">
        <v>36.35030258161563</v>
      </c>
      <c r="AP139" s="65">
        <v>24.066891479204816</v>
      </c>
      <c r="AQ139" s="65">
        <v>51.180898423911088</v>
      </c>
      <c r="AR139" s="65">
        <v>2.3790392304891923</v>
      </c>
      <c r="AS139" s="65">
        <v>0</v>
      </c>
      <c r="AT139" s="65">
        <v>4.2136533260446267</v>
      </c>
      <c r="AU139" s="65">
        <v>0.63754359682562844</v>
      </c>
      <c r="AV139" s="65">
        <v>1.2481605046610569</v>
      </c>
      <c r="AW139" s="65">
        <v>0.88</v>
      </c>
    </row>
    <row r="140" spans="1:49" x14ac:dyDescent="0.35">
      <c r="A140" s="60">
        <v>138</v>
      </c>
      <c r="B140" s="55" t="s">
        <v>51</v>
      </c>
      <c r="C140" s="55" t="s">
        <v>36</v>
      </c>
      <c r="D140" s="55" t="s">
        <v>333</v>
      </c>
      <c r="F140" s="55" t="s">
        <v>50</v>
      </c>
      <c r="G140" s="55" t="s">
        <v>137</v>
      </c>
      <c r="H140" s="61"/>
      <c r="K140" s="55" t="s">
        <v>37</v>
      </c>
      <c r="L140" s="62">
        <v>40263</v>
      </c>
      <c r="M140" s="55" t="s">
        <v>38</v>
      </c>
      <c r="N140" s="55" t="s">
        <v>39</v>
      </c>
      <c r="O140" s="63">
        <f t="shared" si="38"/>
        <v>0.45202908399306363</v>
      </c>
      <c r="P140" s="63">
        <f t="shared" si="39"/>
        <v>0.56570637989072925</v>
      </c>
      <c r="Q140" s="63">
        <f t="shared" si="40"/>
        <v>0.3112419754884943</v>
      </c>
      <c r="R140" s="64">
        <f t="shared" si="41"/>
        <v>53.813483806461186</v>
      </c>
      <c r="S140" s="64">
        <f t="shared" si="42"/>
        <v>42.649804962830935</v>
      </c>
      <c r="T140" s="64">
        <f t="shared" si="43"/>
        <v>67.639481797152413</v>
      </c>
      <c r="U140" s="64">
        <f t="shared" si="44"/>
        <v>47.253226071594241</v>
      </c>
      <c r="V140" s="64">
        <f t="shared" si="45"/>
        <v>36.08954722796399</v>
      </c>
      <c r="W140" s="64">
        <f t="shared" si="46"/>
        <v>61.079224062285462</v>
      </c>
      <c r="X140" s="64">
        <f t="shared" si="47"/>
        <v>4.4320972302058923</v>
      </c>
      <c r="Y140" s="64">
        <f t="shared" si="48"/>
        <v>2.1281605046610568</v>
      </c>
      <c r="Z140" s="64">
        <f t="shared" si="49"/>
        <v>16.472665685106907</v>
      </c>
      <c r="AA140" s="64">
        <f t="shared" si="50"/>
        <v>27.763977559172517</v>
      </c>
      <c r="AB140" s="64">
        <f t="shared" si="51"/>
        <v>16.600298715542266</v>
      </c>
      <c r="AC140" s="64">
        <f t="shared" si="52"/>
        <v>41.58997554986373</v>
      </c>
      <c r="AD140" s="64">
        <f t="shared" si="53"/>
        <v>3.0165828273148207</v>
      </c>
      <c r="AE140" s="64">
        <f t="shared" si="54"/>
        <v>4.4320972302058923</v>
      </c>
      <c r="AF140" s="64">
        <f t="shared" si="55"/>
        <v>1.2481605046610569</v>
      </c>
      <c r="AG140" s="64">
        <f t="shared" si="56"/>
        <v>0.88</v>
      </c>
      <c r="AH140" s="65">
        <v>8.2807200131459062</v>
      </c>
      <c r="AI140" s="65">
        <v>-0.20913240424513305</v>
      </c>
      <c r="AJ140" s="65">
        <v>-3.7463807522443702</v>
      </c>
      <c r="AK140" s="65">
        <v>-4.032993211829444</v>
      </c>
      <c r="AL140" s="65">
        <v>6.601131633237693</v>
      </c>
      <c r="AM140" s="65">
        <v>2.0886208471829599</v>
      </c>
      <c r="AN140" s="65">
        <v>3.4577063480298529</v>
      </c>
      <c r="AO140" s="65">
        <v>31.796970771001959</v>
      </c>
      <c r="AP140" s="65">
        <v>20.633291927371708</v>
      </c>
      <c r="AQ140" s="65">
        <v>45.622968761693173</v>
      </c>
      <c r="AR140" s="65">
        <v>2.3790392304891923</v>
      </c>
      <c r="AS140" s="65">
        <v>0</v>
      </c>
      <c r="AT140" s="65">
        <v>4.4320972302058923</v>
      </c>
      <c r="AU140" s="65">
        <v>0.63754359682562844</v>
      </c>
      <c r="AV140" s="65">
        <v>1.2481605046610569</v>
      </c>
      <c r="AW140" s="65">
        <v>0.88</v>
      </c>
    </row>
    <row r="141" spans="1:49" x14ac:dyDescent="0.35">
      <c r="A141" s="60">
        <v>139</v>
      </c>
      <c r="B141" s="55" t="s">
        <v>51</v>
      </c>
      <c r="C141" s="55" t="s">
        <v>36</v>
      </c>
      <c r="D141" s="55" t="s">
        <v>112</v>
      </c>
      <c r="E141" s="55" t="s">
        <v>123</v>
      </c>
      <c r="F141" s="55" t="s">
        <v>50</v>
      </c>
      <c r="G141" s="55" t="s">
        <v>137</v>
      </c>
      <c r="H141" s="61"/>
      <c r="K141" s="55" t="s">
        <v>37</v>
      </c>
      <c r="L141" s="62">
        <v>40263</v>
      </c>
      <c r="M141" s="55" t="s">
        <v>38</v>
      </c>
      <c r="N141" s="55" t="s">
        <v>39</v>
      </c>
      <c r="O141" s="63">
        <f t="shared" si="38"/>
        <v>0.45499259811078668</v>
      </c>
      <c r="P141" s="63">
        <f t="shared" si="39"/>
        <v>0.58007188228583684</v>
      </c>
      <c r="Q141" s="63">
        <f t="shared" si="40"/>
        <v>0.30397588977317186</v>
      </c>
      <c r="R141" s="64">
        <f t="shared" si="41"/>
        <v>53.522451902530193</v>
      </c>
      <c r="S141" s="64">
        <f t="shared" si="42"/>
        <v>41.23904080011939</v>
      </c>
      <c r="T141" s="64">
        <f t="shared" si="43"/>
        <v>68.353047744825659</v>
      </c>
      <c r="U141" s="64">
        <f t="shared" si="44"/>
        <v>46.962194167663249</v>
      </c>
      <c r="V141" s="64">
        <f t="shared" si="45"/>
        <v>34.678783065252446</v>
      </c>
      <c r="W141" s="64">
        <f t="shared" si="46"/>
        <v>61.792790009958708</v>
      </c>
      <c r="X141" s="64">
        <f t="shared" si="47"/>
        <v>4.4320972302058923</v>
      </c>
      <c r="Y141" s="64">
        <f t="shared" si="48"/>
        <v>2.1281605046610568</v>
      </c>
      <c r="Z141" s="64">
        <f t="shared" si="49"/>
        <v>2.7792810648269208</v>
      </c>
      <c r="AA141" s="64">
        <f t="shared" si="50"/>
        <v>41.16633027552151</v>
      </c>
      <c r="AB141" s="64">
        <f t="shared" si="51"/>
        <v>28.8829191731107</v>
      </c>
      <c r="AC141" s="64">
        <f t="shared" si="52"/>
        <v>55.996926117816969</v>
      </c>
      <c r="AD141" s="64">
        <f t="shared" si="53"/>
        <v>3.0165828273148207</v>
      </c>
      <c r="AE141" s="64">
        <f t="shared" si="54"/>
        <v>4.4320972302058923</v>
      </c>
      <c r="AF141" s="64">
        <f t="shared" si="55"/>
        <v>1.2481605046610569</v>
      </c>
      <c r="AG141" s="64">
        <f t="shared" si="56"/>
        <v>0.88</v>
      </c>
      <c r="AH141" s="65">
        <v>1.1215154149106941</v>
      </c>
      <c r="AI141" s="65">
        <v>-0.12259485766094032</v>
      </c>
      <c r="AJ141" s="65">
        <v>-5.2225270040474214</v>
      </c>
      <c r="AK141" s="65">
        <v>4.816027693905883</v>
      </c>
      <c r="AL141" s="65">
        <v>4.6102224795321334</v>
      </c>
      <c r="AM141" s="65">
        <v>-2.1633981232017048</v>
      </c>
      <c r="AN141" s="65">
        <v>4.5560631552941597</v>
      </c>
      <c r="AO141" s="65">
        <v>36.35030258161563</v>
      </c>
      <c r="AP141" s="65">
        <v>24.066891479204816</v>
      </c>
      <c r="AQ141" s="65">
        <v>51.180898423911088</v>
      </c>
      <c r="AR141" s="65">
        <v>2.3790392304891923</v>
      </c>
      <c r="AS141" s="65">
        <v>0</v>
      </c>
      <c r="AT141" s="65">
        <v>4.4320972302058923</v>
      </c>
      <c r="AU141" s="65">
        <v>0.63754359682562844</v>
      </c>
      <c r="AV141" s="65">
        <v>1.2481605046610569</v>
      </c>
      <c r="AW141" s="65">
        <v>0.88</v>
      </c>
    </row>
    <row r="142" spans="1:49" x14ac:dyDescent="0.35">
      <c r="A142" s="60">
        <v>140</v>
      </c>
      <c r="B142" s="55" t="s">
        <v>51</v>
      </c>
      <c r="C142" s="55" t="s">
        <v>36</v>
      </c>
      <c r="D142" s="55" t="s">
        <v>334</v>
      </c>
      <c r="F142" s="55" t="s">
        <v>50</v>
      </c>
      <c r="G142" s="55" t="s">
        <v>137</v>
      </c>
      <c r="H142" s="61"/>
      <c r="K142" s="55" t="s">
        <v>37</v>
      </c>
      <c r="L142" s="62">
        <v>40263</v>
      </c>
      <c r="M142" s="55" t="s">
        <v>38</v>
      </c>
      <c r="N142" s="55" t="s">
        <v>39</v>
      </c>
      <c r="O142" s="63">
        <f t="shared" si="38"/>
        <v>0.45592117192409082</v>
      </c>
      <c r="P142" s="63">
        <f t="shared" si="39"/>
        <v>0.56959846782175638</v>
      </c>
      <c r="Q142" s="63">
        <f t="shared" si="40"/>
        <v>0.3151340634195216</v>
      </c>
      <c r="R142" s="64">
        <f t="shared" si="41"/>
        <v>53.43126131119466</v>
      </c>
      <c r="S142" s="64">
        <f t="shared" si="42"/>
        <v>42.267582467564409</v>
      </c>
      <c r="T142" s="64">
        <f t="shared" si="43"/>
        <v>67.257259301885881</v>
      </c>
      <c r="U142" s="64">
        <f t="shared" si="44"/>
        <v>47.253226071594241</v>
      </c>
      <c r="V142" s="64">
        <f t="shared" si="45"/>
        <v>36.08954722796399</v>
      </c>
      <c r="W142" s="64">
        <f t="shared" si="46"/>
        <v>61.079224062285462</v>
      </c>
      <c r="X142" s="64">
        <f t="shared" si="47"/>
        <v>4.0498747349393645</v>
      </c>
      <c r="Y142" s="64">
        <f t="shared" si="48"/>
        <v>2.1281605046610568</v>
      </c>
      <c r="Z142" s="64">
        <f t="shared" si="49"/>
        <v>16.472665685106907</v>
      </c>
      <c r="AA142" s="64">
        <f t="shared" si="50"/>
        <v>27.763977559172517</v>
      </c>
      <c r="AB142" s="64">
        <f t="shared" si="51"/>
        <v>16.600298715542266</v>
      </c>
      <c r="AC142" s="64">
        <f t="shared" si="52"/>
        <v>41.58997554986373</v>
      </c>
      <c r="AD142" s="64">
        <f t="shared" si="53"/>
        <v>3.0165828273148207</v>
      </c>
      <c r="AE142" s="64">
        <f t="shared" si="54"/>
        <v>4.0498747349393645</v>
      </c>
      <c r="AF142" s="64">
        <f t="shared" si="55"/>
        <v>1.2481605046610569</v>
      </c>
      <c r="AG142" s="64">
        <f t="shared" si="56"/>
        <v>0.88</v>
      </c>
      <c r="AH142" s="65">
        <v>8.2807200131459062</v>
      </c>
      <c r="AI142" s="65">
        <v>-0.20913240424513305</v>
      </c>
      <c r="AJ142" s="65">
        <v>-3.7463807522443702</v>
      </c>
      <c r="AK142" s="65">
        <v>-4.032993211829444</v>
      </c>
      <c r="AL142" s="65">
        <v>6.601131633237693</v>
      </c>
      <c r="AM142" s="65">
        <v>2.0886208471829599</v>
      </c>
      <c r="AN142" s="65">
        <v>3.4577063480298529</v>
      </c>
      <c r="AO142" s="65">
        <v>31.796970771001959</v>
      </c>
      <c r="AP142" s="65">
        <v>20.633291927371708</v>
      </c>
      <c r="AQ142" s="65">
        <v>45.622968761693173</v>
      </c>
      <c r="AR142" s="65">
        <v>2.3790392304891923</v>
      </c>
      <c r="AS142" s="65">
        <v>0</v>
      </c>
      <c r="AT142" s="65">
        <v>4.0498747349393645</v>
      </c>
      <c r="AU142" s="65">
        <v>0.63754359682562844</v>
      </c>
      <c r="AV142" s="65">
        <v>1.2481605046610569</v>
      </c>
      <c r="AW142" s="65">
        <v>0.88</v>
      </c>
    </row>
    <row r="143" spans="1:49" x14ac:dyDescent="0.35">
      <c r="A143" s="60">
        <v>141</v>
      </c>
      <c r="B143" s="55" t="s">
        <v>51</v>
      </c>
      <c r="C143" s="55" t="s">
        <v>36</v>
      </c>
      <c r="D143" s="55" t="s">
        <v>116</v>
      </c>
      <c r="E143" s="55" t="s">
        <v>123</v>
      </c>
      <c r="F143" s="55" t="s">
        <v>50</v>
      </c>
      <c r="G143" s="55" t="s">
        <v>137</v>
      </c>
      <c r="H143" s="61"/>
      <c r="K143" s="55" t="s">
        <v>37</v>
      </c>
      <c r="L143" s="62">
        <v>40263</v>
      </c>
      <c r="M143" s="55" t="s">
        <v>38</v>
      </c>
      <c r="N143" s="55" t="s">
        <v>39</v>
      </c>
      <c r="O143" s="63">
        <f t="shared" si="38"/>
        <v>0.45888468604181387</v>
      </c>
      <c r="P143" s="63">
        <f t="shared" si="39"/>
        <v>0.58396397021686408</v>
      </c>
      <c r="Q143" s="63">
        <f t="shared" si="40"/>
        <v>0.3078679777041991</v>
      </c>
      <c r="R143" s="64">
        <f t="shared" si="41"/>
        <v>53.140229407263668</v>
      </c>
      <c r="S143" s="64">
        <f t="shared" si="42"/>
        <v>40.856818304852865</v>
      </c>
      <c r="T143" s="64">
        <f t="shared" si="43"/>
        <v>67.970825249559127</v>
      </c>
      <c r="U143" s="64">
        <f t="shared" si="44"/>
        <v>46.962194167663249</v>
      </c>
      <c r="V143" s="64">
        <f t="shared" si="45"/>
        <v>34.678783065252446</v>
      </c>
      <c r="W143" s="64">
        <f t="shared" si="46"/>
        <v>61.792790009958708</v>
      </c>
      <c r="X143" s="64">
        <f t="shared" si="47"/>
        <v>4.0498747349393645</v>
      </c>
      <c r="Y143" s="64">
        <f t="shared" si="48"/>
        <v>2.1281605046610568</v>
      </c>
      <c r="Z143" s="64">
        <f t="shared" si="49"/>
        <v>2.7792810648269208</v>
      </c>
      <c r="AA143" s="64">
        <f t="shared" si="50"/>
        <v>41.16633027552151</v>
      </c>
      <c r="AB143" s="64">
        <f t="shared" si="51"/>
        <v>28.8829191731107</v>
      </c>
      <c r="AC143" s="64">
        <f t="shared" si="52"/>
        <v>55.996926117816969</v>
      </c>
      <c r="AD143" s="64">
        <f t="shared" si="53"/>
        <v>3.0165828273148207</v>
      </c>
      <c r="AE143" s="64">
        <f t="shared" si="54"/>
        <v>4.0498747349393645</v>
      </c>
      <c r="AF143" s="64">
        <f t="shared" si="55"/>
        <v>1.2481605046610569</v>
      </c>
      <c r="AG143" s="64">
        <f t="shared" si="56"/>
        <v>0.88</v>
      </c>
      <c r="AH143" s="65">
        <v>1.1215154149106941</v>
      </c>
      <c r="AI143" s="65">
        <v>-0.12259485766094032</v>
      </c>
      <c r="AJ143" s="65">
        <v>-5.2225270040474214</v>
      </c>
      <c r="AK143" s="65">
        <v>4.816027693905883</v>
      </c>
      <c r="AL143" s="65">
        <v>4.6102224795321334</v>
      </c>
      <c r="AM143" s="65">
        <v>-2.1633981232017048</v>
      </c>
      <c r="AN143" s="65">
        <v>4.5560631552941597</v>
      </c>
      <c r="AO143" s="65">
        <v>36.35030258161563</v>
      </c>
      <c r="AP143" s="65">
        <v>24.066891479204816</v>
      </c>
      <c r="AQ143" s="65">
        <v>51.180898423911088</v>
      </c>
      <c r="AR143" s="65">
        <v>2.3790392304891923</v>
      </c>
      <c r="AS143" s="65">
        <v>0</v>
      </c>
      <c r="AT143" s="65">
        <v>4.0498747349393645</v>
      </c>
      <c r="AU143" s="65">
        <v>0.63754359682562844</v>
      </c>
      <c r="AV143" s="65">
        <v>1.2481605046610569</v>
      </c>
      <c r="AW143" s="65">
        <v>0.88</v>
      </c>
    </row>
    <row r="144" spans="1:49" x14ac:dyDescent="0.35">
      <c r="A144" s="60">
        <v>142</v>
      </c>
      <c r="B144" s="55" t="s">
        <v>51</v>
      </c>
      <c r="C144" s="55" t="s">
        <v>36</v>
      </c>
      <c r="D144" s="55" t="s">
        <v>100</v>
      </c>
      <c r="F144" s="55" t="s">
        <v>50</v>
      </c>
      <c r="G144" s="55" t="s">
        <v>137</v>
      </c>
      <c r="H144" s="61"/>
      <c r="K144" s="55" t="s">
        <v>37</v>
      </c>
      <c r="L144" s="62">
        <v>40263</v>
      </c>
      <c r="M144" s="55" t="s">
        <v>38</v>
      </c>
      <c r="N144" s="55" t="s">
        <v>39</v>
      </c>
      <c r="O144" s="63">
        <f t="shared" si="38"/>
        <v>0.38275247627097009</v>
      </c>
      <c r="P144" s="63">
        <f t="shared" si="39"/>
        <v>0.49642977216863571</v>
      </c>
      <c r="Q144" s="63">
        <f t="shared" si="40"/>
        <v>0.24196536776640085</v>
      </c>
      <c r="R144" s="64">
        <f t="shared" si="41"/>
        <v>60.616793067809382</v>
      </c>
      <c r="S144" s="64">
        <f t="shared" si="42"/>
        <v>49.453114224179131</v>
      </c>
      <c r="T144" s="64">
        <f t="shared" si="43"/>
        <v>74.442791058500603</v>
      </c>
      <c r="U144" s="64">
        <f t="shared" si="44"/>
        <v>47.253226071594241</v>
      </c>
      <c r="V144" s="64">
        <f t="shared" si="45"/>
        <v>36.08954722796399</v>
      </c>
      <c r="W144" s="64">
        <f t="shared" si="46"/>
        <v>61.079224062285462</v>
      </c>
      <c r="X144" s="64">
        <f t="shared" si="47"/>
        <v>11.235406491554089</v>
      </c>
      <c r="Y144" s="64">
        <f t="shared" si="48"/>
        <v>2.1281605046610568</v>
      </c>
      <c r="Z144" s="64">
        <f t="shared" si="49"/>
        <v>16.472665685106907</v>
      </c>
      <c r="AA144" s="64">
        <f t="shared" si="50"/>
        <v>27.763977559172517</v>
      </c>
      <c r="AB144" s="64">
        <f t="shared" si="51"/>
        <v>16.600298715542266</v>
      </c>
      <c r="AC144" s="64">
        <f t="shared" si="52"/>
        <v>41.58997554986373</v>
      </c>
      <c r="AD144" s="64">
        <f t="shared" si="53"/>
        <v>3.0165828273148207</v>
      </c>
      <c r="AE144" s="64">
        <f t="shared" si="54"/>
        <v>11.235406491554089</v>
      </c>
      <c r="AF144" s="64">
        <f t="shared" si="55"/>
        <v>1.2481605046610569</v>
      </c>
      <c r="AG144" s="64">
        <f t="shared" si="56"/>
        <v>0.88</v>
      </c>
      <c r="AH144" s="65">
        <v>8.2807200131459062</v>
      </c>
      <c r="AI144" s="65">
        <v>-0.20913240424513305</v>
      </c>
      <c r="AJ144" s="65">
        <v>-3.7463807522443702</v>
      </c>
      <c r="AK144" s="65">
        <v>-4.032993211829444</v>
      </c>
      <c r="AL144" s="65">
        <v>6.601131633237693</v>
      </c>
      <c r="AM144" s="65">
        <v>2.0886208471829599</v>
      </c>
      <c r="AN144" s="65">
        <v>3.4577063480298529</v>
      </c>
      <c r="AO144" s="65">
        <v>31.796970771001959</v>
      </c>
      <c r="AP144" s="65">
        <v>20.633291927371708</v>
      </c>
      <c r="AQ144" s="65">
        <v>45.622968761693173</v>
      </c>
      <c r="AR144" s="65">
        <v>2.3790392304891923</v>
      </c>
      <c r="AS144" s="65">
        <v>0</v>
      </c>
      <c r="AT144" s="65">
        <v>11.235406491554089</v>
      </c>
      <c r="AU144" s="65">
        <v>0.63754359682562844</v>
      </c>
      <c r="AV144" s="65">
        <v>1.2481605046610569</v>
      </c>
      <c r="AW144" s="65">
        <v>0.88</v>
      </c>
    </row>
    <row r="145" spans="1:49" x14ac:dyDescent="0.35">
      <c r="A145" s="60">
        <v>143</v>
      </c>
      <c r="B145" s="55" t="s">
        <v>51</v>
      </c>
      <c r="C145" s="55" t="s">
        <v>36</v>
      </c>
      <c r="D145" s="55" t="s">
        <v>100</v>
      </c>
      <c r="E145" s="55" t="s">
        <v>123</v>
      </c>
      <c r="F145" s="55" t="s">
        <v>50</v>
      </c>
      <c r="G145" s="55" t="s">
        <v>137</v>
      </c>
      <c r="H145" s="61"/>
      <c r="K145" s="55" t="s">
        <v>37</v>
      </c>
      <c r="L145" s="62">
        <v>40263</v>
      </c>
      <c r="M145" s="55" t="s">
        <v>38</v>
      </c>
      <c r="N145" s="55" t="s">
        <v>39</v>
      </c>
      <c r="O145" s="63">
        <f t="shared" si="38"/>
        <v>0.38571599038869314</v>
      </c>
      <c r="P145" s="63">
        <f t="shared" si="39"/>
        <v>0.5107952745637433</v>
      </c>
      <c r="Q145" s="63">
        <f t="shared" si="40"/>
        <v>0.23469928205107835</v>
      </c>
      <c r="R145" s="64">
        <f t="shared" si="41"/>
        <v>60.32576116387839</v>
      </c>
      <c r="S145" s="64">
        <f t="shared" si="42"/>
        <v>48.042350061467587</v>
      </c>
      <c r="T145" s="64">
        <f t="shared" si="43"/>
        <v>75.156357006173849</v>
      </c>
      <c r="U145" s="64">
        <f t="shared" si="44"/>
        <v>46.962194167663249</v>
      </c>
      <c r="V145" s="64">
        <f t="shared" si="45"/>
        <v>34.678783065252446</v>
      </c>
      <c r="W145" s="64">
        <f t="shared" si="46"/>
        <v>61.792790009958708</v>
      </c>
      <c r="X145" s="64">
        <f t="shared" si="47"/>
        <v>11.235406491554089</v>
      </c>
      <c r="Y145" s="64">
        <f t="shared" si="48"/>
        <v>2.1281605046610568</v>
      </c>
      <c r="Z145" s="64">
        <f t="shared" si="49"/>
        <v>2.7792810648269208</v>
      </c>
      <c r="AA145" s="64">
        <f t="shared" si="50"/>
        <v>41.16633027552151</v>
      </c>
      <c r="AB145" s="64">
        <f t="shared" si="51"/>
        <v>28.8829191731107</v>
      </c>
      <c r="AC145" s="64">
        <f t="shared" si="52"/>
        <v>55.996926117816969</v>
      </c>
      <c r="AD145" s="64">
        <f t="shared" si="53"/>
        <v>3.0165828273148207</v>
      </c>
      <c r="AE145" s="64">
        <f t="shared" si="54"/>
        <v>11.235406491554089</v>
      </c>
      <c r="AF145" s="64">
        <f t="shared" si="55"/>
        <v>1.2481605046610569</v>
      </c>
      <c r="AG145" s="64">
        <f t="shared" si="56"/>
        <v>0.88</v>
      </c>
      <c r="AH145" s="65">
        <v>1.1215154149106941</v>
      </c>
      <c r="AI145" s="65">
        <v>-0.12259485766094032</v>
      </c>
      <c r="AJ145" s="65">
        <v>-5.2225270040474214</v>
      </c>
      <c r="AK145" s="65">
        <v>4.816027693905883</v>
      </c>
      <c r="AL145" s="65">
        <v>4.6102224795321334</v>
      </c>
      <c r="AM145" s="65">
        <v>-2.1633981232017048</v>
      </c>
      <c r="AN145" s="65">
        <v>4.5560631552941597</v>
      </c>
      <c r="AO145" s="65">
        <v>36.35030258161563</v>
      </c>
      <c r="AP145" s="65">
        <v>24.066891479204816</v>
      </c>
      <c r="AQ145" s="65">
        <v>51.180898423911088</v>
      </c>
      <c r="AR145" s="65">
        <v>2.3790392304891923</v>
      </c>
      <c r="AS145" s="65">
        <v>0</v>
      </c>
      <c r="AT145" s="65">
        <v>11.235406491554089</v>
      </c>
      <c r="AU145" s="65">
        <v>0.63754359682562844</v>
      </c>
      <c r="AV145" s="65">
        <v>1.2481605046610569</v>
      </c>
      <c r="AW145" s="65">
        <v>0.88</v>
      </c>
    </row>
    <row r="146" spans="1:49" x14ac:dyDescent="0.35">
      <c r="A146" s="60">
        <v>144</v>
      </c>
      <c r="B146" s="55" t="s">
        <v>51</v>
      </c>
      <c r="C146" s="55" t="s">
        <v>36</v>
      </c>
      <c r="D146" s="55" t="s">
        <v>99</v>
      </c>
      <c r="F146" s="55" t="s">
        <v>50</v>
      </c>
      <c r="G146" s="55" t="s">
        <v>137</v>
      </c>
      <c r="H146" s="61"/>
      <c r="K146" s="55" t="s">
        <v>37</v>
      </c>
      <c r="L146" s="62">
        <v>40263</v>
      </c>
      <c r="M146" s="55" t="s">
        <v>38</v>
      </c>
      <c r="N146" s="55" t="s">
        <v>39</v>
      </c>
      <c r="O146" s="63">
        <f t="shared" si="38"/>
        <v>0.38099917922577964</v>
      </c>
      <c r="P146" s="63">
        <f t="shared" si="39"/>
        <v>0.49467647512344526</v>
      </c>
      <c r="Q146" s="63">
        <f t="shared" si="40"/>
        <v>0.24021207072121048</v>
      </c>
      <c r="R146" s="64">
        <f t="shared" si="41"/>
        <v>60.788975604132311</v>
      </c>
      <c r="S146" s="64">
        <f t="shared" si="42"/>
        <v>49.62529676050206</v>
      </c>
      <c r="T146" s="64">
        <f t="shared" si="43"/>
        <v>74.614973594823525</v>
      </c>
      <c r="U146" s="64">
        <f t="shared" si="44"/>
        <v>47.253226071594241</v>
      </c>
      <c r="V146" s="64">
        <f t="shared" si="45"/>
        <v>36.08954722796399</v>
      </c>
      <c r="W146" s="64">
        <f t="shared" si="46"/>
        <v>61.079224062285462</v>
      </c>
      <c r="X146" s="64">
        <f t="shared" si="47"/>
        <v>11.407589027877014</v>
      </c>
      <c r="Y146" s="64">
        <f t="shared" si="48"/>
        <v>2.1281605046610568</v>
      </c>
      <c r="Z146" s="64">
        <f t="shared" si="49"/>
        <v>16.472665685106907</v>
      </c>
      <c r="AA146" s="64">
        <f t="shared" si="50"/>
        <v>27.763977559172517</v>
      </c>
      <c r="AB146" s="64">
        <f t="shared" si="51"/>
        <v>16.600298715542266</v>
      </c>
      <c r="AC146" s="64">
        <f t="shared" si="52"/>
        <v>41.58997554986373</v>
      </c>
      <c r="AD146" s="64">
        <f t="shared" si="53"/>
        <v>3.0165828273148207</v>
      </c>
      <c r="AE146" s="64">
        <f t="shared" si="54"/>
        <v>11.407589027877014</v>
      </c>
      <c r="AF146" s="64">
        <f t="shared" si="55"/>
        <v>1.2481605046610569</v>
      </c>
      <c r="AG146" s="64">
        <f t="shared" si="56"/>
        <v>0.88</v>
      </c>
      <c r="AH146" s="65">
        <v>8.2807200131459062</v>
      </c>
      <c r="AI146" s="65">
        <v>-0.20913240424513305</v>
      </c>
      <c r="AJ146" s="65">
        <v>-3.7463807522443702</v>
      </c>
      <c r="AK146" s="65">
        <v>-4.032993211829444</v>
      </c>
      <c r="AL146" s="65">
        <v>6.601131633237693</v>
      </c>
      <c r="AM146" s="65">
        <v>2.0886208471829599</v>
      </c>
      <c r="AN146" s="65">
        <v>3.4577063480298529</v>
      </c>
      <c r="AO146" s="65">
        <v>31.796970771001959</v>
      </c>
      <c r="AP146" s="65">
        <v>20.633291927371708</v>
      </c>
      <c r="AQ146" s="65">
        <v>45.622968761693173</v>
      </c>
      <c r="AR146" s="65">
        <v>2.3790392304891923</v>
      </c>
      <c r="AS146" s="65">
        <v>0</v>
      </c>
      <c r="AT146" s="65">
        <v>11.407589027877014</v>
      </c>
      <c r="AU146" s="65">
        <v>0.63754359682562844</v>
      </c>
      <c r="AV146" s="65">
        <v>1.2481605046610569</v>
      </c>
      <c r="AW146" s="65">
        <v>0.88</v>
      </c>
    </row>
    <row r="147" spans="1:49" x14ac:dyDescent="0.35">
      <c r="A147" s="60">
        <v>145</v>
      </c>
      <c r="B147" s="55" t="s">
        <v>51</v>
      </c>
      <c r="C147" s="55" t="s">
        <v>36</v>
      </c>
      <c r="D147" s="55" t="s">
        <v>99</v>
      </c>
      <c r="E147" s="55" t="s">
        <v>123</v>
      </c>
      <c r="F147" s="55" t="s">
        <v>50</v>
      </c>
      <c r="G147" s="55" t="s">
        <v>137</v>
      </c>
      <c r="H147" s="61"/>
      <c r="K147" s="55" t="s">
        <v>37</v>
      </c>
      <c r="L147" s="62">
        <v>40263</v>
      </c>
      <c r="M147" s="55" t="s">
        <v>38</v>
      </c>
      <c r="N147" s="55" t="s">
        <v>39</v>
      </c>
      <c r="O147" s="63">
        <f t="shared" si="38"/>
        <v>0.38396269334350269</v>
      </c>
      <c r="P147" s="63">
        <f t="shared" si="39"/>
        <v>0.50904197751855285</v>
      </c>
      <c r="Q147" s="63">
        <f t="shared" si="40"/>
        <v>0.23294598500588798</v>
      </c>
      <c r="R147" s="64">
        <f t="shared" si="41"/>
        <v>60.497943700201319</v>
      </c>
      <c r="S147" s="64">
        <f t="shared" si="42"/>
        <v>48.214532597790516</v>
      </c>
      <c r="T147" s="64">
        <f t="shared" si="43"/>
        <v>75.32853954249677</v>
      </c>
      <c r="U147" s="64">
        <f t="shared" si="44"/>
        <v>46.962194167663249</v>
      </c>
      <c r="V147" s="64">
        <f t="shared" si="45"/>
        <v>34.678783065252446</v>
      </c>
      <c r="W147" s="64">
        <f t="shared" si="46"/>
        <v>61.792790009958708</v>
      </c>
      <c r="X147" s="64">
        <f t="shared" si="47"/>
        <v>11.407589027877014</v>
      </c>
      <c r="Y147" s="64">
        <f t="shared" si="48"/>
        <v>2.1281605046610568</v>
      </c>
      <c r="Z147" s="64">
        <f t="shared" si="49"/>
        <v>2.7792810648269208</v>
      </c>
      <c r="AA147" s="64">
        <f t="shared" si="50"/>
        <v>41.16633027552151</v>
      </c>
      <c r="AB147" s="64">
        <f t="shared" si="51"/>
        <v>28.8829191731107</v>
      </c>
      <c r="AC147" s="64">
        <f t="shared" si="52"/>
        <v>55.996926117816969</v>
      </c>
      <c r="AD147" s="64">
        <f t="shared" si="53"/>
        <v>3.0165828273148207</v>
      </c>
      <c r="AE147" s="64">
        <f t="shared" si="54"/>
        <v>11.407589027877014</v>
      </c>
      <c r="AF147" s="64">
        <f t="shared" si="55"/>
        <v>1.2481605046610569</v>
      </c>
      <c r="AG147" s="64">
        <f t="shared" si="56"/>
        <v>0.88</v>
      </c>
      <c r="AH147" s="65">
        <v>1.1215154149106941</v>
      </c>
      <c r="AI147" s="65">
        <v>-0.12259485766094032</v>
      </c>
      <c r="AJ147" s="65">
        <v>-5.2225270040474214</v>
      </c>
      <c r="AK147" s="65">
        <v>4.816027693905883</v>
      </c>
      <c r="AL147" s="65">
        <v>4.6102224795321334</v>
      </c>
      <c r="AM147" s="65">
        <v>-2.1633981232017048</v>
      </c>
      <c r="AN147" s="65">
        <v>4.5560631552941597</v>
      </c>
      <c r="AO147" s="65">
        <v>36.35030258161563</v>
      </c>
      <c r="AP147" s="65">
        <v>24.066891479204816</v>
      </c>
      <c r="AQ147" s="65">
        <v>51.180898423911088</v>
      </c>
      <c r="AR147" s="65">
        <v>2.3790392304891923</v>
      </c>
      <c r="AS147" s="65">
        <v>0</v>
      </c>
      <c r="AT147" s="65">
        <v>11.407589027877014</v>
      </c>
      <c r="AU147" s="65">
        <v>0.63754359682562844</v>
      </c>
      <c r="AV147" s="65">
        <v>1.2481605046610569</v>
      </c>
      <c r="AW147" s="65">
        <v>0.88</v>
      </c>
    </row>
    <row r="148" spans="1:49" x14ac:dyDescent="0.35">
      <c r="A148" s="60">
        <v>146</v>
      </c>
      <c r="B148" s="55" t="s">
        <v>51</v>
      </c>
      <c r="C148" s="55" t="s">
        <v>36</v>
      </c>
      <c r="D148" s="55" t="s">
        <v>104</v>
      </c>
      <c r="F148" s="55" t="s">
        <v>50</v>
      </c>
      <c r="G148" s="55" t="s">
        <v>137</v>
      </c>
      <c r="H148" s="61"/>
      <c r="K148" s="55" t="s">
        <v>37</v>
      </c>
      <c r="L148" s="62">
        <v>40263</v>
      </c>
      <c r="M148" s="55" t="s">
        <v>38</v>
      </c>
      <c r="N148" s="55" t="s">
        <v>39</v>
      </c>
      <c r="O148" s="63">
        <f t="shared" ref="O148:O179" si="57">IF($N148="Gasoline",(98.205-R148)/98.205,(97.006-R148)/97.006)</f>
        <v>0.38600859935489518</v>
      </c>
      <c r="P148" s="63">
        <f t="shared" ref="P148:P179" si="58">IF($N148="Gasoline",(98.205-S148)/98.205,(97.006-S148)/97.006)</f>
        <v>0.4996858952525608</v>
      </c>
      <c r="Q148" s="63">
        <f t="shared" ref="Q148:Q179" si="59">IF($N148="Gasoline",(98.205-T148)/98.205,(97.006-T148)/97.006)</f>
        <v>0.24522149085032596</v>
      </c>
      <c r="R148" s="64">
        <f t="shared" ref="R148:R179" si="60">SUM(U148,X148,Y148)</f>
        <v>60.297025500352518</v>
      </c>
      <c r="S148" s="64">
        <f t="shared" ref="S148:S179" si="61">SUM(V148,X148,Y148)</f>
        <v>49.133346656722267</v>
      </c>
      <c r="T148" s="64">
        <f t="shared" ref="T148:T179" si="62">SUM(W148,X148,Y148)</f>
        <v>74.123023491043739</v>
      </c>
      <c r="U148" s="64">
        <f t="shared" ref="U148:U179" si="63">SUM(Z148:AA148,AD148)</f>
        <v>47.253226071594241</v>
      </c>
      <c r="V148" s="64">
        <f t="shared" ref="V148:V179" si="64">SUM(Z148,AB148,AD148)</f>
        <v>36.08954722796399</v>
      </c>
      <c r="W148" s="64">
        <f t="shared" ref="W148:W179" si="65">SUM(Z148,AC148,AD148)</f>
        <v>61.079224062285462</v>
      </c>
      <c r="X148" s="64">
        <f t="shared" ref="X148:X179" si="66">AE148</f>
        <v>10.915638924097227</v>
      </c>
      <c r="Y148" s="64">
        <f t="shared" ref="Y148:Y179" si="67">SUM(AF148:AG148)</f>
        <v>2.1281605046610568</v>
      </c>
      <c r="Z148" s="64">
        <f t="shared" ref="Z148:Z179" si="68">SUM(AH148,AI148,AJ148,AL148,AM148,AN148)</f>
        <v>16.472665685106907</v>
      </c>
      <c r="AA148" s="64">
        <f t="shared" ref="AA148:AA179" si="69">SUM($AK148,AO148)</f>
        <v>27.763977559172517</v>
      </c>
      <c r="AB148" s="64">
        <f t="shared" ref="AB148:AB179" si="70">SUM($AK148,AP148)</f>
        <v>16.600298715542266</v>
      </c>
      <c r="AC148" s="64">
        <f t="shared" ref="AC148:AC179" si="71">SUM($AK148,AQ148)</f>
        <v>41.58997554986373</v>
      </c>
      <c r="AD148" s="64">
        <f t="shared" ref="AD148:AD179" si="72">SUM(AR148,AU148)</f>
        <v>3.0165828273148207</v>
      </c>
      <c r="AE148" s="64">
        <f t="shared" ref="AE148:AE179" si="73">SUM(AS148:AT148)</f>
        <v>10.915638924097227</v>
      </c>
      <c r="AF148" s="64">
        <f t="shared" ref="AF148:AF179" si="74">AV148</f>
        <v>1.2481605046610569</v>
      </c>
      <c r="AG148" s="64">
        <f t="shared" ref="AG148:AG179" si="75">AW148</f>
        <v>0.88</v>
      </c>
      <c r="AH148" s="65">
        <v>8.2807200131459062</v>
      </c>
      <c r="AI148" s="65">
        <v>-0.20913240424513305</v>
      </c>
      <c r="AJ148" s="65">
        <v>-3.7463807522443702</v>
      </c>
      <c r="AK148" s="65">
        <v>-4.032993211829444</v>
      </c>
      <c r="AL148" s="65">
        <v>6.601131633237693</v>
      </c>
      <c r="AM148" s="65">
        <v>2.0886208471829599</v>
      </c>
      <c r="AN148" s="65">
        <v>3.4577063480298529</v>
      </c>
      <c r="AO148" s="65">
        <v>31.796970771001959</v>
      </c>
      <c r="AP148" s="65">
        <v>20.633291927371708</v>
      </c>
      <c r="AQ148" s="65">
        <v>45.622968761693173</v>
      </c>
      <c r="AR148" s="65">
        <v>2.3790392304891923</v>
      </c>
      <c r="AS148" s="65">
        <v>0</v>
      </c>
      <c r="AT148" s="65">
        <v>10.915638924097227</v>
      </c>
      <c r="AU148" s="65">
        <v>0.63754359682562844</v>
      </c>
      <c r="AV148" s="65">
        <v>1.2481605046610569</v>
      </c>
      <c r="AW148" s="65">
        <v>0.88</v>
      </c>
    </row>
    <row r="149" spans="1:49" x14ac:dyDescent="0.35">
      <c r="A149" s="60">
        <v>147</v>
      </c>
      <c r="B149" s="55" t="s">
        <v>51</v>
      </c>
      <c r="C149" s="55" t="s">
        <v>36</v>
      </c>
      <c r="D149" s="55" t="s">
        <v>104</v>
      </c>
      <c r="E149" s="55" t="s">
        <v>123</v>
      </c>
      <c r="F149" s="55" t="s">
        <v>50</v>
      </c>
      <c r="G149" s="55" t="s">
        <v>137</v>
      </c>
      <c r="H149" s="61"/>
      <c r="K149" s="55" t="s">
        <v>37</v>
      </c>
      <c r="L149" s="62">
        <v>40263</v>
      </c>
      <c r="M149" s="55" t="s">
        <v>38</v>
      </c>
      <c r="N149" s="55" t="s">
        <v>39</v>
      </c>
      <c r="O149" s="63">
        <f t="shared" si="57"/>
        <v>0.38897211347261818</v>
      </c>
      <c r="P149" s="63">
        <f t="shared" si="58"/>
        <v>0.51405139764766838</v>
      </c>
      <c r="Q149" s="63">
        <f t="shared" si="59"/>
        <v>0.23795540513500346</v>
      </c>
      <c r="R149" s="64">
        <f t="shared" si="60"/>
        <v>60.005993596421533</v>
      </c>
      <c r="S149" s="64">
        <f t="shared" si="61"/>
        <v>47.722582494010723</v>
      </c>
      <c r="T149" s="64">
        <f t="shared" si="62"/>
        <v>74.836589438716985</v>
      </c>
      <c r="U149" s="64">
        <f t="shared" si="63"/>
        <v>46.962194167663249</v>
      </c>
      <c r="V149" s="64">
        <f t="shared" si="64"/>
        <v>34.678783065252446</v>
      </c>
      <c r="W149" s="64">
        <f t="shared" si="65"/>
        <v>61.792790009958708</v>
      </c>
      <c r="X149" s="64">
        <f t="shared" si="66"/>
        <v>10.915638924097227</v>
      </c>
      <c r="Y149" s="64">
        <f t="shared" si="67"/>
        <v>2.1281605046610568</v>
      </c>
      <c r="Z149" s="64">
        <f t="shared" si="68"/>
        <v>2.7792810648269208</v>
      </c>
      <c r="AA149" s="64">
        <f t="shared" si="69"/>
        <v>41.16633027552151</v>
      </c>
      <c r="AB149" s="64">
        <f t="shared" si="70"/>
        <v>28.8829191731107</v>
      </c>
      <c r="AC149" s="64">
        <f t="shared" si="71"/>
        <v>55.996926117816969</v>
      </c>
      <c r="AD149" s="64">
        <f t="shared" si="72"/>
        <v>3.0165828273148207</v>
      </c>
      <c r="AE149" s="64">
        <f t="shared" si="73"/>
        <v>10.915638924097227</v>
      </c>
      <c r="AF149" s="64">
        <f t="shared" si="74"/>
        <v>1.2481605046610569</v>
      </c>
      <c r="AG149" s="64">
        <f t="shared" si="75"/>
        <v>0.88</v>
      </c>
      <c r="AH149" s="65">
        <v>1.1215154149106941</v>
      </c>
      <c r="AI149" s="65">
        <v>-0.12259485766094032</v>
      </c>
      <c r="AJ149" s="65">
        <v>-5.2225270040474214</v>
      </c>
      <c r="AK149" s="65">
        <v>4.816027693905883</v>
      </c>
      <c r="AL149" s="65">
        <v>4.6102224795321334</v>
      </c>
      <c r="AM149" s="65">
        <v>-2.1633981232017048</v>
      </c>
      <c r="AN149" s="65">
        <v>4.5560631552941597</v>
      </c>
      <c r="AO149" s="65">
        <v>36.35030258161563</v>
      </c>
      <c r="AP149" s="65">
        <v>24.066891479204816</v>
      </c>
      <c r="AQ149" s="65">
        <v>51.180898423911088</v>
      </c>
      <c r="AR149" s="65">
        <v>2.3790392304891923</v>
      </c>
      <c r="AS149" s="65">
        <v>0</v>
      </c>
      <c r="AT149" s="65">
        <v>10.915638924097227</v>
      </c>
      <c r="AU149" s="65">
        <v>0.63754359682562844</v>
      </c>
      <c r="AV149" s="65">
        <v>1.2481605046610569</v>
      </c>
      <c r="AW149" s="65">
        <v>0.88</v>
      </c>
    </row>
    <row r="150" spans="1:49" x14ac:dyDescent="0.35">
      <c r="A150" s="60">
        <v>148</v>
      </c>
      <c r="B150" s="55" t="s">
        <v>51</v>
      </c>
      <c r="C150" s="55" t="s">
        <v>36</v>
      </c>
      <c r="D150" s="55" t="s">
        <v>335</v>
      </c>
      <c r="F150" s="55" t="s">
        <v>50</v>
      </c>
      <c r="G150" s="55" t="s">
        <v>137</v>
      </c>
      <c r="H150" s="61"/>
      <c r="K150" s="55" t="s">
        <v>37</v>
      </c>
      <c r="L150" s="62">
        <v>40263</v>
      </c>
      <c r="M150" s="55" t="s">
        <v>38</v>
      </c>
      <c r="N150" s="55" t="s">
        <v>39</v>
      </c>
      <c r="O150" s="63">
        <f t="shared" si="57"/>
        <v>0.3775994556180432</v>
      </c>
      <c r="P150" s="63">
        <f t="shared" si="58"/>
        <v>0.49127675151570882</v>
      </c>
      <c r="Q150" s="63">
        <f t="shared" si="59"/>
        <v>0.23681234711347396</v>
      </c>
      <c r="R150" s="64">
        <f t="shared" si="60"/>
        <v>61.122845461030067</v>
      </c>
      <c r="S150" s="64">
        <f t="shared" si="61"/>
        <v>49.959166617399816</v>
      </c>
      <c r="T150" s="64">
        <f t="shared" si="62"/>
        <v>74.948843451721288</v>
      </c>
      <c r="U150" s="64">
        <f t="shared" si="63"/>
        <v>47.253226071594241</v>
      </c>
      <c r="V150" s="64">
        <f t="shared" si="64"/>
        <v>36.08954722796399</v>
      </c>
      <c r="W150" s="64">
        <f t="shared" si="65"/>
        <v>61.079224062285462</v>
      </c>
      <c r="X150" s="64">
        <f t="shared" si="66"/>
        <v>11.741458884774769</v>
      </c>
      <c r="Y150" s="64">
        <f t="shared" si="67"/>
        <v>2.1281605046610568</v>
      </c>
      <c r="Z150" s="64">
        <f t="shared" si="68"/>
        <v>16.472665685106907</v>
      </c>
      <c r="AA150" s="64">
        <f t="shared" si="69"/>
        <v>27.763977559172517</v>
      </c>
      <c r="AB150" s="64">
        <f t="shared" si="70"/>
        <v>16.600298715542266</v>
      </c>
      <c r="AC150" s="64">
        <f t="shared" si="71"/>
        <v>41.58997554986373</v>
      </c>
      <c r="AD150" s="64">
        <f t="shared" si="72"/>
        <v>3.0165828273148207</v>
      </c>
      <c r="AE150" s="64">
        <f t="shared" si="73"/>
        <v>11.741458884774769</v>
      </c>
      <c r="AF150" s="64">
        <f t="shared" si="74"/>
        <v>1.2481605046610569</v>
      </c>
      <c r="AG150" s="64">
        <f t="shared" si="75"/>
        <v>0.88</v>
      </c>
      <c r="AH150" s="65">
        <v>8.2807200131459062</v>
      </c>
      <c r="AI150" s="65">
        <v>-0.20913240424513305</v>
      </c>
      <c r="AJ150" s="65">
        <v>-3.7463807522443702</v>
      </c>
      <c r="AK150" s="65">
        <v>-4.032993211829444</v>
      </c>
      <c r="AL150" s="65">
        <v>6.601131633237693</v>
      </c>
      <c r="AM150" s="65">
        <v>2.0886208471829599</v>
      </c>
      <c r="AN150" s="65">
        <v>3.4577063480298529</v>
      </c>
      <c r="AO150" s="65">
        <v>31.796970771001959</v>
      </c>
      <c r="AP150" s="65">
        <v>20.633291927371708</v>
      </c>
      <c r="AQ150" s="65">
        <v>45.622968761693173</v>
      </c>
      <c r="AR150" s="65">
        <v>2.3790392304891923</v>
      </c>
      <c r="AS150" s="65">
        <v>0</v>
      </c>
      <c r="AT150" s="65">
        <v>11.741458884774769</v>
      </c>
      <c r="AU150" s="65">
        <v>0.63754359682562844</v>
      </c>
      <c r="AV150" s="65">
        <v>1.2481605046610569</v>
      </c>
      <c r="AW150" s="65">
        <v>0.88</v>
      </c>
    </row>
    <row r="151" spans="1:49" x14ac:dyDescent="0.35">
      <c r="A151" s="60">
        <v>149</v>
      </c>
      <c r="B151" s="55" t="s">
        <v>51</v>
      </c>
      <c r="C151" s="55" t="s">
        <v>36</v>
      </c>
      <c r="D151" s="55" t="s">
        <v>101</v>
      </c>
      <c r="E151" s="55" t="s">
        <v>123</v>
      </c>
      <c r="F151" s="55" t="s">
        <v>50</v>
      </c>
      <c r="G151" s="55" t="s">
        <v>137</v>
      </c>
      <c r="H151" s="61"/>
      <c r="K151" s="55" t="s">
        <v>37</v>
      </c>
      <c r="L151" s="62">
        <v>40263</v>
      </c>
      <c r="M151" s="55" t="s">
        <v>38</v>
      </c>
      <c r="N151" s="55" t="s">
        <v>39</v>
      </c>
      <c r="O151" s="63">
        <f t="shared" si="57"/>
        <v>0.38056296973576631</v>
      </c>
      <c r="P151" s="63">
        <f t="shared" si="58"/>
        <v>0.50564225391081641</v>
      </c>
      <c r="Q151" s="63">
        <f t="shared" si="59"/>
        <v>0.22954626139815146</v>
      </c>
      <c r="R151" s="64">
        <f t="shared" si="60"/>
        <v>60.831813557099068</v>
      </c>
      <c r="S151" s="64">
        <f t="shared" si="61"/>
        <v>48.548402454688272</v>
      </c>
      <c r="T151" s="64">
        <f t="shared" si="62"/>
        <v>75.662409399394534</v>
      </c>
      <c r="U151" s="64">
        <f t="shared" si="63"/>
        <v>46.962194167663249</v>
      </c>
      <c r="V151" s="64">
        <f t="shared" si="64"/>
        <v>34.678783065252446</v>
      </c>
      <c r="W151" s="64">
        <f t="shared" si="65"/>
        <v>61.792790009958708</v>
      </c>
      <c r="X151" s="64">
        <f t="shared" si="66"/>
        <v>11.741458884774769</v>
      </c>
      <c r="Y151" s="64">
        <f t="shared" si="67"/>
        <v>2.1281605046610568</v>
      </c>
      <c r="Z151" s="64">
        <f t="shared" si="68"/>
        <v>2.7792810648269208</v>
      </c>
      <c r="AA151" s="64">
        <f t="shared" si="69"/>
        <v>41.16633027552151</v>
      </c>
      <c r="AB151" s="64">
        <f t="shared" si="70"/>
        <v>28.8829191731107</v>
      </c>
      <c r="AC151" s="64">
        <f t="shared" si="71"/>
        <v>55.996926117816969</v>
      </c>
      <c r="AD151" s="64">
        <f t="shared" si="72"/>
        <v>3.0165828273148207</v>
      </c>
      <c r="AE151" s="64">
        <f t="shared" si="73"/>
        <v>11.741458884774769</v>
      </c>
      <c r="AF151" s="64">
        <f t="shared" si="74"/>
        <v>1.2481605046610569</v>
      </c>
      <c r="AG151" s="64">
        <f t="shared" si="75"/>
        <v>0.88</v>
      </c>
      <c r="AH151" s="65">
        <v>1.1215154149106941</v>
      </c>
      <c r="AI151" s="65">
        <v>-0.12259485766094032</v>
      </c>
      <c r="AJ151" s="65">
        <v>-5.2225270040474214</v>
      </c>
      <c r="AK151" s="65">
        <v>4.816027693905883</v>
      </c>
      <c r="AL151" s="65">
        <v>4.6102224795321334</v>
      </c>
      <c r="AM151" s="65">
        <v>-2.1633981232017048</v>
      </c>
      <c r="AN151" s="65">
        <v>4.5560631552941597</v>
      </c>
      <c r="AO151" s="65">
        <v>36.35030258161563</v>
      </c>
      <c r="AP151" s="65">
        <v>24.066891479204816</v>
      </c>
      <c r="AQ151" s="65">
        <v>51.180898423911088</v>
      </c>
      <c r="AR151" s="65">
        <v>2.3790392304891923</v>
      </c>
      <c r="AS151" s="65">
        <v>0</v>
      </c>
      <c r="AT151" s="65">
        <v>11.741458884774769</v>
      </c>
      <c r="AU151" s="65">
        <v>0.63754359682562844</v>
      </c>
      <c r="AV151" s="65">
        <v>1.2481605046610569</v>
      </c>
      <c r="AW151" s="65">
        <v>0.88</v>
      </c>
    </row>
    <row r="152" spans="1:49" x14ac:dyDescent="0.35">
      <c r="A152" s="60">
        <v>150</v>
      </c>
      <c r="B152" s="55" t="s">
        <v>51</v>
      </c>
      <c r="C152" s="55" t="s">
        <v>36</v>
      </c>
      <c r="D152" s="55" t="s">
        <v>336</v>
      </c>
      <c r="F152" s="55" t="s">
        <v>50</v>
      </c>
      <c r="G152" s="55" t="s">
        <v>137</v>
      </c>
      <c r="H152" s="61"/>
      <c r="K152" s="55" t="s">
        <v>37</v>
      </c>
      <c r="L152" s="62">
        <v>40263</v>
      </c>
      <c r="M152" s="55" t="s">
        <v>38</v>
      </c>
      <c r="N152" s="55" t="s">
        <v>39</v>
      </c>
      <c r="O152" s="63">
        <f t="shared" si="57"/>
        <v>0.38260887574715874</v>
      </c>
      <c r="P152" s="63">
        <f t="shared" si="58"/>
        <v>0.49628617164482436</v>
      </c>
      <c r="Q152" s="63">
        <f t="shared" si="59"/>
        <v>0.24182176724258958</v>
      </c>
      <c r="R152" s="64">
        <f t="shared" si="60"/>
        <v>60.630895357250274</v>
      </c>
      <c r="S152" s="64">
        <f t="shared" si="61"/>
        <v>49.467216513620023</v>
      </c>
      <c r="T152" s="64">
        <f t="shared" si="62"/>
        <v>74.456893347941488</v>
      </c>
      <c r="U152" s="64">
        <f t="shared" si="63"/>
        <v>47.253226071594241</v>
      </c>
      <c r="V152" s="64">
        <f t="shared" si="64"/>
        <v>36.08954722796399</v>
      </c>
      <c r="W152" s="64">
        <f t="shared" si="65"/>
        <v>61.079224062285462</v>
      </c>
      <c r="X152" s="64">
        <f t="shared" si="66"/>
        <v>11.249508780994978</v>
      </c>
      <c r="Y152" s="64">
        <f t="shared" si="67"/>
        <v>2.1281605046610568</v>
      </c>
      <c r="Z152" s="64">
        <f t="shared" si="68"/>
        <v>16.472665685106907</v>
      </c>
      <c r="AA152" s="64">
        <f t="shared" si="69"/>
        <v>27.763977559172517</v>
      </c>
      <c r="AB152" s="64">
        <f t="shared" si="70"/>
        <v>16.600298715542266</v>
      </c>
      <c r="AC152" s="64">
        <f t="shared" si="71"/>
        <v>41.58997554986373</v>
      </c>
      <c r="AD152" s="64">
        <f t="shared" si="72"/>
        <v>3.0165828273148207</v>
      </c>
      <c r="AE152" s="64">
        <f t="shared" si="73"/>
        <v>11.249508780994978</v>
      </c>
      <c r="AF152" s="64">
        <f t="shared" si="74"/>
        <v>1.2481605046610569</v>
      </c>
      <c r="AG152" s="64">
        <f t="shared" si="75"/>
        <v>0.88</v>
      </c>
      <c r="AH152" s="65">
        <v>8.2807200131459062</v>
      </c>
      <c r="AI152" s="65">
        <v>-0.20913240424513305</v>
      </c>
      <c r="AJ152" s="65">
        <v>-3.7463807522443702</v>
      </c>
      <c r="AK152" s="65">
        <v>-4.032993211829444</v>
      </c>
      <c r="AL152" s="65">
        <v>6.601131633237693</v>
      </c>
      <c r="AM152" s="65">
        <v>2.0886208471829599</v>
      </c>
      <c r="AN152" s="65">
        <v>3.4577063480298529</v>
      </c>
      <c r="AO152" s="65">
        <v>31.796970771001959</v>
      </c>
      <c r="AP152" s="65">
        <v>20.633291927371708</v>
      </c>
      <c r="AQ152" s="65">
        <v>45.622968761693173</v>
      </c>
      <c r="AR152" s="65">
        <v>2.3790392304891923</v>
      </c>
      <c r="AS152" s="65">
        <v>0</v>
      </c>
      <c r="AT152" s="65">
        <v>11.249508780994978</v>
      </c>
      <c r="AU152" s="65">
        <v>0.63754359682562844</v>
      </c>
      <c r="AV152" s="65">
        <v>1.2481605046610569</v>
      </c>
      <c r="AW152" s="65">
        <v>0.88</v>
      </c>
    </row>
    <row r="153" spans="1:49" x14ac:dyDescent="0.35">
      <c r="A153" s="60">
        <v>151</v>
      </c>
      <c r="B153" s="55" t="s">
        <v>51</v>
      </c>
      <c r="C153" s="55" t="s">
        <v>36</v>
      </c>
      <c r="D153" s="55" t="s">
        <v>105</v>
      </c>
      <c r="E153" s="55" t="s">
        <v>123</v>
      </c>
      <c r="F153" s="55" t="s">
        <v>50</v>
      </c>
      <c r="G153" s="55" t="s">
        <v>137</v>
      </c>
      <c r="H153" s="61"/>
      <c r="K153" s="55" t="s">
        <v>37</v>
      </c>
      <c r="L153" s="62">
        <v>40263</v>
      </c>
      <c r="M153" s="55" t="s">
        <v>38</v>
      </c>
      <c r="N153" s="55" t="s">
        <v>39</v>
      </c>
      <c r="O153" s="63">
        <f t="shared" si="57"/>
        <v>0.38557238986488179</v>
      </c>
      <c r="P153" s="63">
        <f t="shared" si="58"/>
        <v>0.51065167403993195</v>
      </c>
      <c r="Q153" s="63">
        <f t="shared" si="59"/>
        <v>0.23455568152726711</v>
      </c>
      <c r="R153" s="64">
        <f t="shared" si="60"/>
        <v>60.339863453319282</v>
      </c>
      <c r="S153" s="64">
        <f t="shared" si="61"/>
        <v>48.056452350908479</v>
      </c>
      <c r="T153" s="64">
        <f t="shared" si="62"/>
        <v>75.170459295614734</v>
      </c>
      <c r="U153" s="64">
        <f t="shared" si="63"/>
        <v>46.962194167663249</v>
      </c>
      <c r="V153" s="64">
        <f t="shared" si="64"/>
        <v>34.678783065252446</v>
      </c>
      <c r="W153" s="64">
        <f t="shared" si="65"/>
        <v>61.792790009958708</v>
      </c>
      <c r="X153" s="64">
        <f t="shared" si="66"/>
        <v>11.249508780994978</v>
      </c>
      <c r="Y153" s="64">
        <f t="shared" si="67"/>
        <v>2.1281605046610568</v>
      </c>
      <c r="Z153" s="64">
        <f t="shared" si="68"/>
        <v>2.7792810648269208</v>
      </c>
      <c r="AA153" s="64">
        <f t="shared" si="69"/>
        <v>41.16633027552151</v>
      </c>
      <c r="AB153" s="64">
        <f t="shared" si="70"/>
        <v>28.8829191731107</v>
      </c>
      <c r="AC153" s="64">
        <f t="shared" si="71"/>
        <v>55.996926117816969</v>
      </c>
      <c r="AD153" s="64">
        <f t="shared" si="72"/>
        <v>3.0165828273148207</v>
      </c>
      <c r="AE153" s="64">
        <f t="shared" si="73"/>
        <v>11.249508780994978</v>
      </c>
      <c r="AF153" s="64">
        <f t="shared" si="74"/>
        <v>1.2481605046610569</v>
      </c>
      <c r="AG153" s="64">
        <f t="shared" si="75"/>
        <v>0.88</v>
      </c>
      <c r="AH153" s="65">
        <v>1.1215154149106941</v>
      </c>
      <c r="AI153" s="65">
        <v>-0.12259485766094032</v>
      </c>
      <c r="AJ153" s="65">
        <v>-5.2225270040474214</v>
      </c>
      <c r="AK153" s="65">
        <v>4.816027693905883</v>
      </c>
      <c r="AL153" s="65">
        <v>4.6102224795321334</v>
      </c>
      <c r="AM153" s="65">
        <v>-2.1633981232017048</v>
      </c>
      <c r="AN153" s="65">
        <v>4.5560631552941597</v>
      </c>
      <c r="AO153" s="65">
        <v>36.35030258161563</v>
      </c>
      <c r="AP153" s="65">
        <v>24.066891479204816</v>
      </c>
      <c r="AQ153" s="65">
        <v>51.180898423911088</v>
      </c>
      <c r="AR153" s="65">
        <v>2.3790392304891923</v>
      </c>
      <c r="AS153" s="65">
        <v>0</v>
      </c>
      <c r="AT153" s="65">
        <v>11.249508780994978</v>
      </c>
      <c r="AU153" s="65">
        <v>0.63754359682562844</v>
      </c>
      <c r="AV153" s="65">
        <v>1.2481605046610569</v>
      </c>
      <c r="AW153" s="65">
        <v>0.88</v>
      </c>
    </row>
    <row r="154" spans="1:49" x14ac:dyDescent="0.35">
      <c r="A154" s="60">
        <v>152</v>
      </c>
      <c r="B154" s="55" t="s">
        <v>51</v>
      </c>
      <c r="C154" s="55" t="s">
        <v>36</v>
      </c>
      <c r="D154" s="55" t="s">
        <v>337</v>
      </c>
      <c r="F154" s="55" t="s">
        <v>50</v>
      </c>
      <c r="G154" s="55" t="s">
        <v>137</v>
      </c>
      <c r="H154" s="61"/>
      <c r="K154" s="55" t="s">
        <v>37</v>
      </c>
      <c r="L154" s="62">
        <v>40263</v>
      </c>
      <c r="M154" s="55" t="s">
        <v>38</v>
      </c>
      <c r="N154" s="55" t="s">
        <v>39</v>
      </c>
      <c r="O154" s="63">
        <f t="shared" si="57"/>
        <v>0.38039735916841882</v>
      </c>
      <c r="P154" s="63">
        <f t="shared" si="58"/>
        <v>0.49407465506608439</v>
      </c>
      <c r="Q154" s="63">
        <f t="shared" si="59"/>
        <v>0.2396102506638495</v>
      </c>
      <c r="R154" s="64">
        <f t="shared" si="60"/>
        <v>60.84807734286543</v>
      </c>
      <c r="S154" s="64">
        <f t="shared" si="61"/>
        <v>49.684398499235179</v>
      </c>
      <c r="T154" s="64">
        <f t="shared" si="62"/>
        <v>74.674075333556658</v>
      </c>
      <c r="U154" s="64">
        <f t="shared" si="63"/>
        <v>47.253226071594241</v>
      </c>
      <c r="V154" s="64">
        <f t="shared" si="64"/>
        <v>36.08954722796399</v>
      </c>
      <c r="W154" s="64">
        <f t="shared" si="65"/>
        <v>61.079224062285462</v>
      </c>
      <c r="X154" s="64">
        <f t="shared" si="66"/>
        <v>11.466690766610135</v>
      </c>
      <c r="Y154" s="64">
        <f t="shared" si="67"/>
        <v>2.1281605046610568</v>
      </c>
      <c r="Z154" s="64">
        <f t="shared" si="68"/>
        <v>16.472665685106907</v>
      </c>
      <c r="AA154" s="64">
        <f t="shared" si="69"/>
        <v>27.763977559172517</v>
      </c>
      <c r="AB154" s="64">
        <f t="shared" si="70"/>
        <v>16.600298715542266</v>
      </c>
      <c r="AC154" s="64">
        <f t="shared" si="71"/>
        <v>41.58997554986373</v>
      </c>
      <c r="AD154" s="64">
        <f t="shared" si="72"/>
        <v>3.0165828273148207</v>
      </c>
      <c r="AE154" s="64">
        <f t="shared" si="73"/>
        <v>11.466690766610135</v>
      </c>
      <c r="AF154" s="64">
        <f t="shared" si="74"/>
        <v>1.2481605046610569</v>
      </c>
      <c r="AG154" s="64">
        <f t="shared" si="75"/>
        <v>0.88</v>
      </c>
      <c r="AH154" s="65">
        <v>8.2807200131459062</v>
      </c>
      <c r="AI154" s="65">
        <v>-0.20913240424513305</v>
      </c>
      <c r="AJ154" s="65">
        <v>-3.7463807522443702</v>
      </c>
      <c r="AK154" s="65">
        <v>-4.032993211829444</v>
      </c>
      <c r="AL154" s="65">
        <v>6.601131633237693</v>
      </c>
      <c r="AM154" s="65">
        <v>2.0886208471829599</v>
      </c>
      <c r="AN154" s="65">
        <v>3.4577063480298529</v>
      </c>
      <c r="AO154" s="65">
        <v>31.796970771001959</v>
      </c>
      <c r="AP154" s="65">
        <v>20.633291927371708</v>
      </c>
      <c r="AQ154" s="65">
        <v>45.622968761693173</v>
      </c>
      <c r="AR154" s="65">
        <v>2.3790392304891923</v>
      </c>
      <c r="AS154" s="65">
        <v>0</v>
      </c>
      <c r="AT154" s="65">
        <v>11.466690766610135</v>
      </c>
      <c r="AU154" s="65">
        <v>0.63754359682562844</v>
      </c>
      <c r="AV154" s="65">
        <v>1.2481605046610569</v>
      </c>
      <c r="AW154" s="65">
        <v>0.88</v>
      </c>
    </row>
    <row r="155" spans="1:49" x14ac:dyDescent="0.35">
      <c r="A155" s="60">
        <v>153</v>
      </c>
      <c r="B155" s="55" t="s">
        <v>51</v>
      </c>
      <c r="C155" s="55" t="s">
        <v>36</v>
      </c>
      <c r="D155" s="55" t="s">
        <v>102</v>
      </c>
      <c r="E155" s="55" t="s">
        <v>123</v>
      </c>
      <c r="F155" s="55" t="s">
        <v>50</v>
      </c>
      <c r="G155" s="55" t="s">
        <v>137</v>
      </c>
      <c r="H155" s="61"/>
      <c r="K155" s="55" t="s">
        <v>37</v>
      </c>
      <c r="L155" s="62">
        <v>40263</v>
      </c>
      <c r="M155" s="55" t="s">
        <v>38</v>
      </c>
      <c r="N155" s="55" t="s">
        <v>39</v>
      </c>
      <c r="O155" s="63">
        <f t="shared" si="57"/>
        <v>0.38336087328614188</v>
      </c>
      <c r="P155" s="63">
        <f t="shared" si="58"/>
        <v>0.50844015746119209</v>
      </c>
      <c r="Q155" s="63">
        <f t="shared" si="59"/>
        <v>0.23234416494852717</v>
      </c>
      <c r="R155" s="64">
        <f t="shared" si="60"/>
        <v>60.557045438934438</v>
      </c>
      <c r="S155" s="64">
        <f t="shared" si="61"/>
        <v>48.273634336523635</v>
      </c>
      <c r="T155" s="64">
        <f t="shared" si="62"/>
        <v>75.38764128122989</v>
      </c>
      <c r="U155" s="64">
        <f t="shared" si="63"/>
        <v>46.962194167663249</v>
      </c>
      <c r="V155" s="64">
        <f t="shared" si="64"/>
        <v>34.678783065252446</v>
      </c>
      <c r="W155" s="64">
        <f t="shared" si="65"/>
        <v>61.792790009958708</v>
      </c>
      <c r="X155" s="64">
        <f t="shared" si="66"/>
        <v>11.466690766610135</v>
      </c>
      <c r="Y155" s="64">
        <f t="shared" si="67"/>
        <v>2.1281605046610568</v>
      </c>
      <c r="Z155" s="64">
        <f t="shared" si="68"/>
        <v>2.7792810648269208</v>
      </c>
      <c r="AA155" s="64">
        <f t="shared" si="69"/>
        <v>41.16633027552151</v>
      </c>
      <c r="AB155" s="64">
        <f t="shared" si="70"/>
        <v>28.8829191731107</v>
      </c>
      <c r="AC155" s="64">
        <f t="shared" si="71"/>
        <v>55.996926117816969</v>
      </c>
      <c r="AD155" s="64">
        <f t="shared" si="72"/>
        <v>3.0165828273148207</v>
      </c>
      <c r="AE155" s="64">
        <f t="shared" si="73"/>
        <v>11.466690766610135</v>
      </c>
      <c r="AF155" s="64">
        <f t="shared" si="74"/>
        <v>1.2481605046610569</v>
      </c>
      <c r="AG155" s="64">
        <f t="shared" si="75"/>
        <v>0.88</v>
      </c>
      <c r="AH155" s="65">
        <v>1.1215154149106941</v>
      </c>
      <c r="AI155" s="65">
        <v>-0.12259485766094032</v>
      </c>
      <c r="AJ155" s="65">
        <v>-5.2225270040474214</v>
      </c>
      <c r="AK155" s="65">
        <v>4.816027693905883</v>
      </c>
      <c r="AL155" s="65">
        <v>4.6102224795321334</v>
      </c>
      <c r="AM155" s="65">
        <v>-2.1633981232017048</v>
      </c>
      <c r="AN155" s="65">
        <v>4.5560631552941597</v>
      </c>
      <c r="AO155" s="65">
        <v>36.35030258161563</v>
      </c>
      <c r="AP155" s="65">
        <v>24.066891479204816</v>
      </c>
      <c r="AQ155" s="65">
        <v>51.180898423911088</v>
      </c>
      <c r="AR155" s="65">
        <v>2.3790392304891923</v>
      </c>
      <c r="AS155" s="65">
        <v>0</v>
      </c>
      <c r="AT155" s="65">
        <v>11.466690766610135</v>
      </c>
      <c r="AU155" s="65">
        <v>0.63754359682562844</v>
      </c>
      <c r="AV155" s="65">
        <v>1.2481605046610569</v>
      </c>
      <c r="AW155" s="65">
        <v>0.88</v>
      </c>
    </row>
    <row r="156" spans="1:49" x14ac:dyDescent="0.35">
      <c r="A156" s="60">
        <v>154</v>
      </c>
      <c r="B156" s="55" t="s">
        <v>51</v>
      </c>
      <c r="C156" s="55" t="s">
        <v>36</v>
      </c>
      <c r="D156" s="55" t="s">
        <v>338</v>
      </c>
      <c r="F156" s="55" t="s">
        <v>50</v>
      </c>
      <c r="G156" s="55" t="s">
        <v>137</v>
      </c>
      <c r="H156" s="61"/>
      <c r="K156" s="55" t="s">
        <v>37</v>
      </c>
      <c r="L156" s="62">
        <v>40263</v>
      </c>
      <c r="M156" s="55" t="s">
        <v>38</v>
      </c>
      <c r="N156" s="55" t="s">
        <v>39</v>
      </c>
      <c r="O156" s="63">
        <f t="shared" si="57"/>
        <v>0.38427642626318254</v>
      </c>
      <c r="P156" s="63">
        <f t="shared" si="58"/>
        <v>0.49795372216084816</v>
      </c>
      <c r="Q156" s="63">
        <f t="shared" si="59"/>
        <v>0.24348931775861329</v>
      </c>
      <c r="R156" s="64">
        <f t="shared" si="60"/>
        <v>60.467133558824159</v>
      </c>
      <c r="S156" s="64">
        <f t="shared" si="61"/>
        <v>49.303454715193908</v>
      </c>
      <c r="T156" s="64">
        <f t="shared" si="62"/>
        <v>74.29313154951538</v>
      </c>
      <c r="U156" s="64">
        <f t="shared" si="63"/>
        <v>47.253226071594241</v>
      </c>
      <c r="V156" s="64">
        <f t="shared" si="64"/>
        <v>36.08954722796399</v>
      </c>
      <c r="W156" s="64">
        <f t="shared" si="65"/>
        <v>61.079224062285462</v>
      </c>
      <c r="X156" s="64">
        <f t="shared" si="66"/>
        <v>11.08574698256886</v>
      </c>
      <c r="Y156" s="64">
        <f t="shared" si="67"/>
        <v>2.1281605046610568</v>
      </c>
      <c r="Z156" s="64">
        <f t="shared" si="68"/>
        <v>16.472665685106907</v>
      </c>
      <c r="AA156" s="64">
        <f t="shared" si="69"/>
        <v>27.763977559172517</v>
      </c>
      <c r="AB156" s="64">
        <f t="shared" si="70"/>
        <v>16.600298715542266</v>
      </c>
      <c r="AC156" s="64">
        <f t="shared" si="71"/>
        <v>41.58997554986373</v>
      </c>
      <c r="AD156" s="64">
        <f t="shared" si="72"/>
        <v>3.0165828273148207</v>
      </c>
      <c r="AE156" s="64">
        <f t="shared" si="73"/>
        <v>11.08574698256886</v>
      </c>
      <c r="AF156" s="64">
        <f t="shared" si="74"/>
        <v>1.2481605046610569</v>
      </c>
      <c r="AG156" s="64">
        <f t="shared" si="75"/>
        <v>0.88</v>
      </c>
      <c r="AH156" s="65">
        <v>8.2807200131459062</v>
      </c>
      <c r="AI156" s="65">
        <v>-0.20913240424513305</v>
      </c>
      <c r="AJ156" s="65">
        <v>-3.7463807522443702</v>
      </c>
      <c r="AK156" s="65">
        <v>-4.032993211829444</v>
      </c>
      <c r="AL156" s="65">
        <v>6.601131633237693</v>
      </c>
      <c r="AM156" s="65">
        <v>2.0886208471829599</v>
      </c>
      <c r="AN156" s="65">
        <v>3.4577063480298529</v>
      </c>
      <c r="AO156" s="65">
        <v>31.796970771001959</v>
      </c>
      <c r="AP156" s="65">
        <v>20.633291927371708</v>
      </c>
      <c r="AQ156" s="65">
        <v>45.622968761693173</v>
      </c>
      <c r="AR156" s="65">
        <v>2.3790392304891923</v>
      </c>
      <c r="AS156" s="65">
        <v>0</v>
      </c>
      <c r="AT156" s="65">
        <v>11.08574698256886</v>
      </c>
      <c r="AU156" s="65">
        <v>0.63754359682562844</v>
      </c>
      <c r="AV156" s="65">
        <v>1.2481605046610569</v>
      </c>
      <c r="AW156" s="65">
        <v>0.88</v>
      </c>
    </row>
    <row r="157" spans="1:49" x14ac:dyDescent="0.35">
      <c r="A157" s="60">
        <v>155</v>
      </c>
      <c r="B157" s="55" t="s">
        <v>51</v>
      </c>
      <c r="C157" s="55" t="s">
        <v>36</v>
      </c>
      <c r="D157" s="55" t="s">
        <v>106</v>
      </c>
      <c r="E157" s="55" t="s">
        <v>123</v>
      </c>
      <c r="F157" s="55" t="s">
        <v>50</v>
      </c>
      <c r="G157" s="55" t="s">
        <v>137</v>
      </c>
      <c r="H157" s="61"/>
      <c r="K157" s="55" t="s">
        <v>37</v>
      </c>
      <c r="L157" s="62">
        <v>40263</v>
      </c>
      <c r="M157" s="55" t="s">
        <v>38</v>
      </c>
      <c r="N157" s="55" t="s">
        <v>39</v>
      </c>
      <c r="O157" s="63">
        <f t="shared" si="57"/>
        <v>0.38723994038090565</v>
      </c>
      <c r="P157" s="63">
        <f t="shared" si="58"/>
        <v>0.5123192245559558</v>
      </c>
      <c r="Q157" s="63">
        <f t="shared" si="59"/>
        <v>0.23622323204329079</v>
      </c>
      <c r="R157" s="64">
        <f t="shared" si="60"/>
        <v>60.176101654893159</v>
      </c>
      <c r="S157" s="64">
        <f t="shared" si="61"/>
        <v>47.892690552482364</v>
      </c>
      <c r="T157" s="64">
        <f t="shared" si="62"/>
        <v>75.006697497188625</v>
      </c>
      <c r="U157" s="64">
        <f t="shared" si="63"/>
        <v>46.962194167663249</v>
      </c>
      <c r="V157" s="64">
        <f t="shared" si="64"/>
        <v>34.678783065252446</v>
      </c>
      <c r="W157" s="64">
        <f t="shared" si="65"/>
        <v>61.792790009958708</v>
      </c>
      <c r="X157" s="64">
        <f t="shared" si="66"/>
        <v>11.08574698256886</v>
      </c>
      <c r="Y157" s="64">
        <f t="shared" si="67"/>
        <v>2.1281605046610568</v>
      </c>
      <c r="Z157" s="64">
        <f t="shared" si="68"/>
        <v>2.7792810648269208</v>
      </c>
      <c r="AA157" s="64">
        <f t="shared" si="69"/>
        <v>41.16633027552151</v>
      </c>
      <c r="AB157" s="64">
        <f t="shared" si="70"/>
        <v>28.8829191731107</v>
      </c>
      <c r="AC157" s="64">
        <f t="shared" si="71"/>
        <v>55.996926117816969</v>
      </c>
      <c r="AD157" s="64">
        <f t="shared" si="72"/>
        <v>3.0165828273148207</v>
      </c>
      <c r="AE157" s="64">
        <f t="shared" si="73"/>
        <v>11.08574698256886</v>
      </c>
      <c r="AF157" s="64">
        <f t="shared" si="74"/>
        <v>1.2481605046610569</v>
      </c>
      <c r="AG157" s="64">
        <f t="shared" si="75"/>
        <v>0.88</v>
      </c>
      <c r="AH157" s="65">
        <v>1.1215154149106941</v>
      </c>
      <c r="AI157" s="65">
        <v>-0.12259485766094032</v>
      </c>
      <c r="AJ157" s="65">
        <v>-5.2225270040474214</v>
      </c>
      <c r="AK157" s="65">
        <v>4.816027693905883</v>
      </c>
      <c r="AL157" s="65">
        <v>4.6102224795321334</v>
      </c>
      <c r="AM157" s="65">
        <v>-2.1633981232017048</v>
      </c>
      <c r="AN157" s="65">
        <v>4.5560631552941597</v>
      </c>
      <c r="AO157" s="65">
        <v>36.35030258161563</v>
      </c>
      <c r="AP157" s="65">
        <v>24.066891479204816</v>
      </c>
      <c r="AQ157" s="65">
        <v>51.180898423911088</v>
      </c>
      <c r="AR157" s="65">
        <v>2.3790392304891923</v>
      </c>
      <c r="AS157" s="65">
        <v>0</v>
      </c>
      <c r="AT157" s="65">
        <v>11.08574698256886</v>
      </c>
      <c r="AU157" s="65">
        <v>0.63754359682562844</v>
      </c>
      <c r="AV157" s="65">
        <v>1.2481605046610569</v>
      </c>
      <c r="AW157" s="65">
        <v>0.88</v>
      </c>
    </row>
    <row r="158" spans="1:49" x14ac:dyDescent="0.35">
      <c r="A158" s="60">
        <v>156</v>
      </c>
      <c r="B158" s="55" t="s">
        <v>51</v>
      </c>
      <c r="C158" s="55" t="s">
        <v>36</v>
      </c>
      <c r="D158" s="55" t="s">
        <v>96</v>
      </c>
      <c r="F158" s="55" t="s">
        <v>50</v>
      </c>
      <c r="G158" s="55" t="s">
        <v>137</v>
      </c>
      <c r="H158" s="61"/>
      <c r="K158" s="55" t="s">
        <v>37</v>
      </c>
      <c r="L158" s="62">
        <v>40263</v>
      </c>
      <c r="M158" s="55" t="s">
        <v>38</v>
      </c>
      <c r="N158" s="55" t="s">
        <v>39</v>
      </c>
      <c r="O158" s="63">
        <f t="shared" si="57"/>
        <v>1.1706821990902979E-2</v>
      </c>
      <c r="P158" s="63">
        <f t="shared" si="58"/>
        <v>0.1253841178885686</v>
      </c>
      <c r="Q158" s="63">
        <f t="shared" si="59"/>
        <v>-0.12908028651366624</v>
      </c>
      <c r="R158" s="64">
        <f t="shared" si="60"/>
        <v>97.055331546383371</v>
      </c>
      <c r="S158" s="64">
        <f t="shared" si="61"/>
        <v>85.89165270275312</v>
      </c>
      <c r="T158" s="64">
        <f t="shared" si="62"/>
        <v>110.88132953707459</v>
      </c>
      <c r="U158" s="64">
        <f t="shared" si="63"/>
        <v>47.253226071594241</v>
      </c>
      <c r="V158" s="64">
        <f t="shared" si="64"/>
        <v>36.08954722796399</v>
      </c>
      <c r="W158" s="64">
        <f t="shared" si="65"/>
        <v>61.079224062285462</v>
      </c>
      <c r="X158" s="64">
        <f t="shared" si="66"/>
        <v>47.673944970128076</v>
      </c>
      <c r="Y158" s="64">
        <f t="shared" si="67"/>
        <v>2.1281605046610568</v>
      </c>
      <c r="Z158" s="64">
        <f t="shared" si="68"/>
        <v>16.472665685106907</v>
      </c>
      <c r="AA158" s="64">
        <f t="shared" si="69"/>
        <v>27.763977559172517</v>
      </c>
      <c r="AB158" s="64">
        <f t="shared" si="70"/>
        <v>16.600298715542266</v>
      </c>
      <c r="AC158" s="64">
        <f t="shared" si="71"/>
        <v>41.58997554986373</v>
      </c>
      <c r="AD158" s="64">
        <f t="shared" si="72"/>
        <v>3.0165828273148207</v>
      </c>
      <c r="AE158" s="64">
        <f t="shared" si="73"/>
        <v>47.673944970128076</v>
      </c>
      <c r="AF158" s="64">
        <f t="shared" si="74"/>
        <v>1.2481605046610569</v>
      </c>
      <c r="AG158" s="64">
        <f t="shared" si="75"/>
        <v>0.88</v>
      </c>
      <c r="AH158" s="65">
        <v>8.2807200131459062</v>
      </c>
      <c r="AI158" s="65">
        <v>-0.20913240424513305</v>
      </c>
      <c r="AJ158" s="65">
        <v>-3.7463807522443702</v>
      </c>
      <c r="AK158" s="65">
        <v>-4.032993211829444</v>
      </c>
      <c r="AL158" s="65">
        <v>6.601131633237693</v>
      </c>
      <c r="AM158" s="65">
        <v>2.0886208471829599</v>
      </c>
      <c r="AN158" s="65">
        <v>3.4577063480298529</v>
      </c>
      <c r="AO158" s="65">
        <v>31.796970771001959</v>
      </c>
      <c r="AP158" s="65">
        <v>20.633291927371708</v>
      </c>
      <c r="AQ158" s="65">
        <v>45.622968761693173</v>
      </c>
      <c r="AR158" s="65">
        <v>2.3790392304891923</v>
      </c>
      <c r="AS158" s="65">
        <v>0</v>
      </c>
      <c r="AT158" s="65">
        <v>47.673944970128076</v>
      </c>
      <c r="AU158" s="65">
        <v>0.63754359682562844</v>
      </c>
      <c r="AV158" s="65">
        <v>1.2481605046610569</v>
      </c>
      <c r="AW158" s="65">
        <v>0.88</v>
      </c>
    </row>
    <row r="159" spans="1:49" x14ac:dyDescent="0.35">
      <c r="A159" s="60">
        <v>157</v>
      </c>
      <c r="B159" s="55" t="s">
        <v>51</v>
      </c>
      <c r="C159" s="55" t="s">
        <v>36</v>
      </c>
      <c r="D159" s="55" t="s">
        <v>96</v>
      </c>
      <c r="E159" s="55" t="s">
        <v>123</v>
      </c>
      <c r="F159" s="55" t="s">
        <v>50</v>
      </c>
      <c r="G159" s="55" t="s">
        <v>137</v>
      </c>
      <c r="H159" s="61"/>
      <c r="K159" s="55" t="s">
        <v>37</v>
      </c>
      <c r="L159" s="62">
        <v>40263</v>
      </c>
      <c r="M159" s="55" t="s">
        <v>38</v>
      </c>
      <c r="N159" s="55" t="s">
        <v>39</v>
      </c>
      <c r="O159" s="63">
        <f t="shared" si="57"/>
        <v>1.4670336108625961E-2</v>
      </c>
      <c r="P159" s="63">
        <f t="shared" si="58"/>
        <v>0.13974962028367621</v>
      </c>
      <c r="Q159" s="63">
        <f t="shared" si="59"/>
        <v>-0.13634637222898874</v>
      </c>
      <c r="R159" s="64">
        <f t="shared" si="60"/>
        <v>96.764299642452386</v>
      </c>
      <c r="S159" s="64">
        <f t="shared" si="61"/>
        <v>84.480888540041576</v>
      </c>
      <c r="T159" s="64">
        <f t="shared" si="62"/>
        <v>111.59489548474784</v>
      </c>
      <c r="U159" s="64">
        <f t="shared" si="63"/>
        <v>46.962194167663249</v>
      </c>
      <c r="V159" s="64">
        <f t="shared" si="64"/>
        <v>34.678783065252446</v>
      </c>
      <c r="W159" s="64">
        <f t="shared" si="65"/>
        <v>61.792790009958708</v>
      </c>
      <c r="X159" s="64">
        <f t="shared" si="66"/>
        <v>47.673944970128076</v>
      </c>
      <c r="Y159" s="64">
        <f t="shared" si="67"/>
        <v>2.1281605046610568</v>
      </c>
      <c r="Z159" s="64">
        <f t="shared" si="68"/>
        <v>2.7792810648269208</v>
      </c>
      <c r="AA159" s="64">
        <f t="shared" si="69"/>
        <v>41.16633027552151</v>
      </c>
      <c r="AB159" s="64">
        <f t="shared" si="70"/>
        <v>28.8829191731107</v>
      </c>
      <c r="AC159" s="64">
        <f t="shared" si="71"/>
        <v>55.996926117816969</v>
      </c>
      <c r="AD159" s="64">
        <f t="shared" si="72"/>
        <v>3.0165828273148207</v>
      </c>
      <c r="AE159" s="64">
        <f t="shared" si="73"/>
        <v>47.673944970128076</v>
      </c>
      <c r="AF159" s="64">
        <f t="shared" si="74"/>
        <v>1.2481605046610569</v>
      </c>
      <c r="AG159" s="64">
        <f t="shared" si="75"/>
        <v>0.88</v>
      </c>
      <c r="AH159" s="65">
        <v>1.1215154149106941</v>
      </c>
      <c r="AI159" s="65">
        <v>-0.12259485766094032</v>
      </c>
      <c r="AJ159" s="65">
        <v>-5.2225270040474214</v>
      </c>
      <c r="AK159" s="65">
        <v>4.816027693905883</v>
      </c>
      <c r="AL159" s="65">
        <v>4.6102224795321334</v>
      </c>
      <c r="AM159" s="65">
        <v>-2.1633981232017048</v>
      </c>
      <c r="AN159" s="65">
        <v>4.5560631552941597</v>
      </c>
      <c r="AO159" s="65">
        <v>36.35030258161563</v>
      </c>
      <c r="AP159" s="65">
        <v>24.066891479204816</v>
      </c>
      <c r="AQ159" s="65">
        <v>51.180898423911088</v>
      </c>
      <c r="AR159" s="65">
        <v>2.3790392304891923</v>
      </c>
      <c r="AS159" s="65">
        <v>0</v>
      </c>
      <c r="AT159" s="65">
        <v>47.673944970128076</v>
      </c>
      <c r="AU159" s="65">
        <v>0.63754359682562844</v>
      </c>
      <c r="AV159" s="65">
        <v>1.2481605046610569</v>
      </c>
      <c r="AW159" s="65">
        <v>0.88</v>
      </c>
    </row>
    <row r="160" spans="1:49" x14ac:dyDescent="0.35">
      <c r="A160" s="60">
        <v>158</v>
      </c>
      <c r="B160" s="55" t="s">
        <v>51</v>
      </c>
      <c r="C160" s="55" t="s">
        <v>36</v>
      </c>
      <c r="D160" s="55" t="s">
        <v>77</v>
      </c>
      <c r="F160" s="55" t="s">
        <v>50</v>
      </c>
      <c r="G160" s="55" t="s">
        <v>137</v>
      </c>
      <c r="H160" s="61"/>
      <c r="K160" s="55" t="s">
        <v>37</v>
      </c>
      <c r="L160" s="62">
        <v>40263</v>
      </c>
      <c r="M160" s="55" t="s">
        <v>38</v>
      </c>
      <c r="N160" s="55" t="s">
        <v>39</v>
      </c>
      <c r="O160" s="63">
        <f t="shared" si="57"/>
        <v>-1.0729118904431173E-2</v>
      </c>
      <c r="P160" s="63">
        <f t="shared" si="58"/>
        <v>0.10294817699323429</v>
      </c>
      <c r="Q160" s="63">
        <f t="shared" si="59"/>
        <v>-0.15151622740900056</v>
      </c>
      <c r="R160" s="64">
        <f t="shared" si="60"/>
        <v>99.258653122009662</v>
      </c>
      <c r="S160" s="64">
        <f t="shared" si="61"/>
        <v>88.094974278379425</v>
      </c>
      <c r="T160" s="64">
        <f t="shared" si="62"/>
        <v>113.0846511127009</v>
      </c>
      <c r="U160" s="64">
        <f t="shared" si="63"/>
        <v>47.253226071594241</v>
      </c>
      <c r="V160" s="64">
        <f t="shared" si="64"/>
        <v>36.08954722796399</v>
      </c>
      <c r="W160" s="64">
        <f t="shared" si="65"/>
        <v>61.079224062285462</v>
      </c>
      <c r="X160" s="64">
        <f t="shared" si="66"/>
        <v>49.877266545754374</v>
      </c>
      <c r="Y160" s="64">
        <f t="shared" si="67"/>
        <v>2.1281605046610568</v>
      </c>
      <c r="Z160" s="64">
        <f t="shared" si="68"/>
        <v>16.472665685106907</v>
      </c>
      <c r="AA160" s="64">
        <f t="shared" si="69"/>
        <v>27.763977559172517</v>
      </c>
      <c r="AB160" s="64">
        <f t="shared" si="70"/>
        <v>16.600298715542266</v>
      </c>
      <c r="AC160" s="64">
        <f t="shared" si="71"/>
        <v>41.58997554986373</v>
      </c>
      <c r="AD160" s="64">
        <f t="shared" si="72"/>
        <v>3.0165828273148207</v>
      </c>
      <c r="AE160" s="64">
        <f t="shared" si="73"/>
        <v>49.877266545754374</v>
      </c>
      <c r="AF160" s="64">
        <f t="shared" si="74"/>
        <v>1.2481605046610569</v>
      </c>
      <c r="AG160" s="64">
        <f t="shared" si="75"/>
        <v>0.88</v>
      </c>
      <c r="AH160" s="65">
        <v>8.2807200131459062</v>
      </c>
      <c r="AI160" s="65">
        <v>-0.20913240424513305</v>
      </c>
      <c r="AJ160" s="65">
        <v>-3.7463807522443702</v>
      </c>
      <c r="AK160" s="65">
        <v>-4.032993211829444</v>
      </c>
      <c r="AL160" s="65">
        <v>6.601131633237693</v>
      </c>
      <c r="AM160" s="65">
        <v>2.0886208471829599</v>
      </c>
      <c r="AN160" s="65">
        <v>3.4577063480298529</v>
      </c>
      <c r="AO160" s="65">
        <v>31.796970771001959</v>
      </c>
      <c r="AP160" s="65">
        <v>20.633291927371708</v>
      </c>
      <c r="AQ160" s="65">
        <v>45.622968761693173</v>
      </c>
      <c r="AR160" s="65">
        <v>2.3790392304891923</v>
      </c>
      <c r="AS160" s="65">
        <v>0</v>
      </c>
      <c r="AT160" s="65">
        <v>49.877266545754374</v>
      </c>
      <c r="AU160" s="65">
        <v>0.63754359682562844</v>
      </c>
      <c r="AV160" s="65">
        <v>1.2481605046610569</v>
      </c>
      <c r="AW160" s="65">
        <v>0.88</v>
      </c>
    </row>
    <row r="161" spans="1:49" x14ac:dyDescent="0.35">
      <c r="A161" s="60">
        <v>159</v>
      </c>
      <c r="B161" s="55" t="s">
        <v>51</v>
      </c>
      <c r="C161" s="55" t="s">
        <v>36</v>
      </c>
      <c r="D161" s="55" t="s">
        <v>77</v>
      </c>
      <c r="E161" s="55" t="s">
        <v>123</v>
      </c>
      <c r="F161" s="55" t="s">
        <v>50</v>
      </c>
      <c r="G161" s="55" t="s">
        <v>137</v>
      </c>
      <c r="H161" s="61"/>
      <c r="K161" s="55" t="s">
        <v>37</v>
      </c>
      <c r="L161" s="62">
        <v>40263</v>
      </c>
      <c r="M161" s="55" t="s">
        <v>38</v>
      </c>
      <c r="N161" s="55" t="s">
        <v>39</v>
      </c>
      <c r="O161" s="63">
        <f t="shared" si="57"/>
        <v>-7.7656047867081923E-3</v>
      </c>
      <c r="P161" s="63">
        <f t="shared" si="58"/>
        <v>0.11731367938834206</v>
      </c>
      <c r="Q161" s="63">
        <f t="shared" si="59"/>
        <v>-0.15878231312432289</v>
      </c>
      <c r="R161" s="64">
        <f t="shared" si="60"/>
        <v>98.967621218078676</v>
      </c>
      <c r="S161" s="64">
        <f t="shared" si="61"/>
        <v>86.684210115667867</v>
      </c>
      <c r="T161" s="64">
        <f t="shared" si="62"/>
        <v>113.79821706037413</v>
      </c>
      <c r="U161" s="64">
        <f t="shared" si="63"/>
        <v>46.962194167663249</v>
      </c>
      <c r="V161" s="64">
        <f t="shared" si="64"/>
        <v>34.678783065252446</v>
      </c>
      <c r="W161" s="64">
        <f t="shared" si="65"/>
        <v>61.792790009958708</v>
      </c>
      <c r="X161" s="64">
        <f t="shared" si="66"/>
        <v>49.877266545754374</v>
      </c>
      <c r="Y161" s="64">
        <f t="shared" si="67"/>
        <v>2.1281605046610568</v>
      </c>
      <c r="Z161" s="64">
        <f t="shared" si="68"/>
        <v>2.7792810648269208</v>
      </c>
      <c r="AA161" s="64">
        <f t="shared" si="69"/>
        <v>41.16633027552151</v>
      </c>
      <c r="AB161" s="64">
        <f t="shared" si="70"/>
        <v>28.8829191731107</v>
      </c>
      <c r="AC161" s="64">
        <f t="shared" si="71"/>
        <v>55.996926117816969</v>
      </c>
      <c r="AD161" s="64">
        <f t="shared" si="72"/>
        <v>3.0165828273148207</v>
      </c>
      <c r="AE161" s="64">
        <f t="shared" si="73"/>
        <v>49.877266545754374</v>
      </c>
      <c r="AF161" s="64">
        <f t="shared" si="74"/>
        <v>1.2481605046610569</v>
      </c>
      <c r="AG161" s="64">
        <f t="shared" si="75"/>
        <v>0.88</v>
      </c>
      <c r="AH161" s="65">
        <v>1.1215154149106941</v>
      </c>
      <c r="AI161" s="65">
        <v>-0.12259485766094032</v>
      </c>
      <c r="AJ161" s="65">
        <v>-5.2225270040474214</v>
      </c>
      <c r="AK161" s="65">
        <v>4.816027693905883</v>
      </c>
      <c r="AL161" s="65">
        <v>4.6102224795321334</v>
      </c>
      <c r="AM161" s="65">
        <v>-2.1633981232017048</v>
      </c>
      <c r="AN161" s="65">
        <v>4.5560631552941597</v>
      </c>
      <c r="AO161" s="65">
        <v>36.35030258161563</v>
      </c>
      <c r="AP161" s="65">
        <v>24.066891479204816</v>
      </c>
      <c r="AQ161" s="65">
        <v>51.180898423911088</v>
      </c>
      <c r="AR161" s="65">
        <v>2.3790392304891923</v>
      </c>
      <c r="AS161" s="65">
        <v>0</v>
      </c>
      <c r="AT161" s="65">
        <v>49.877266545754374</v>
      </c>
      <c r="AU161" s="65">
        <v>0.63754359682562844</v>
      </c>
      <c r="AV161" s="65">
        <v>1.2481605046610569</v>
      </c>
      <c r="AW161" s="65">
        <v>0.88</v>
      </c>
    </row>
    <row r="162" spans="1:49" x14ac:dyDescent="0.35">
      <c r="A162" s="60">
        <v>160</v>
      </c>
      <c r="B162" s="55" t="s">
        <v>51</v>
      </c>
      <c r="C162" s="55" t="s">
        <v>36</v>
      </c>
      <c r="D162" s="55" t="s">
        <v>76</v>
      </c>
      <c r="F162" s="55" t="s">
        <v>50</v>
      </c>
      <c r="G162" s="55" t="s">
        <v>137</v>
      </c>
      <c r="H162" s="61"/>
      <c r="K162" s="55" t="s">
        <v>37</v>
      </c>
      <c r="L162" s="62">
        <v>40263</v>
      </c>
      <c r="M162" s="55" t="s">
        <v>38</v>
      </c>
      <c r="N162" s="55" t="s">
        <v>39</v>
      </c>
      <c r="O162" s="63">
        <f t="shared" si="57"/>
        <v>-0.11920818523968824</v>
      </c>
      <c r="P162" s="63">
        <f t="shared" si="58"/>
        <v>-5.5308893420226253E-3</v>
      </c>
      <c r="Q162" s="63">
        <f t="shared" si="59"/>
        <v>-0.25999529374425745</v>
      </c>
      <c r="R162" s="64">
        <f t="shared" si="60"/>
        <v>109.91183983146358</v>
      </c>
      <c r="S162" s="64">
        <f t="shared" si="61"/>
        <v>98.74816098783333</v>
      </c>
      <c r="T162" s="64">
        <f t="shared" si="62"/>
        <v>123.7378378221548</v>
      </c>
      <c r="U162" s="64">
        <f t="shared" si="63"/>
        <v>47.253226071594241</v>
      </c>
      <c r="V162" s="64">
        <f t="shared" si="64"/>
        <v>36.08954722796399</v>
      </c>
      <c r="W162" s="64">
        <f t="shared" si="65"/>
        <v>61.079224062285462</v>
      </c>
      <c r="X162" s="64">
        <f t="shared" si="66"/>
        <v>60.530453255208286</v>
      </c>
      <c r="Y162" s="64">
        <f t="shared" si="67"/>
        <v>2.1281605046610568</v>
      </c>
      <c r="Z162" s="64">
        <f t="shared" si="68"/>
        <v>16.472665685106907</v>
      </c>
      <c r="AA162" s="64">
        <f t="shared" si="69"/>
        <v>27.763977559172517</v>
      </c>
      <c r="AB162" s="64">
        <f t="shared" si="70"/>
        <v>16.600298715542266</v>
      </c>
      <c r="AC162" s="64">
        <f t="shared" si="71"/>
        <v>41.58997554986373</v>
      </c>
      <c r="AD162" s="64">
        <f t="shared" si="72"/>
        <v>3.0165828273148207</v>
      </c>
      <c r="AE162" s="64">
        <f t="shared" si="73"/>
        <v>60.530453255208286</v>
      </c>
      <c r="AF162" s="64">
        <f t="shared" si="74"/>
        <v>1.2481605046610569</v>
      </c>
      <c r="AG162" s="64">
        <f t="shared" si="75"/>
        <v>0.88</v>
      </c>
      <c r="AH162" s="65">
        <v>8.2807200131459062</v>
      </c>
      <c r="AI162" s="65">
        <v>-0.20913240424513305</v>
      </c>
      <c r="AJ162" s="65">
        <v>-3.7463807522443702</v>
      </c>
      <c r="AK162" s="65">
        <v>-4.032993211829444</v>
      </c>
      <c r="AL162" s="65">
        <v>6.601131633237693</v>
      </c>
      <c r="AM162" s="65">
        <v>2.0886208471829599</v>
      </c>
      <c r="AN162" s="65">
        <v>3.4577063480298529</v>
      </c>
      <c r="AO162" s="65">
        <v>31.796970771001959</v>
      </c>
      <c r="AP162" s="65">
        <v>20.633291927371708</v>
      </c>
      <c r="AQ162" s="65">
        <v>45.622968761693173</v>
      </c>
      <c r="AR162" s="65">
        <v>2.3790392304891923</v>
      </c>
      <c r="AS162" s="65">
        <v>0</v>
      </c>
      <c r="AT162" s="65">
        <v>60.530453255208286</v>
      </c>
      <c r="AU162" s="65">
        <v>0.63754359682562844</v>
      </c>
      <c r="AV162" s="65">
        <v>1.2481605046610569</v>
      </c>
      <c r="AW162" s="65">
        <v>0.88</v>
      </c>
    </row>
    <row r="163" spans="1:49" x14ac:dyDescent="0.35">
      <c r="A163" s="60">
        <v>161</v>
      </c>
      <c r="B163" s="55" t="s">
        <v>51</v>
      </c>
      <c r="C163" s="55" t="s">
        <v>36</v>
      </c>
      <c r="D163" s="55" t="s">
        <v>76</v>
      </c>
      <c r="E163" s="55" t="s">
        <v>123</v>
      </c>
      <c r="F163" s="55" t="s">
        <v>50</v>
      </c>
      <c r="G163" s="55" t="s">
        <v>137</v>
      </c>
      <c r="H163" s="61"/>
      <c r="K163" s="55" t="s">
        <v>37</v>
      </c>
      <c r="L163" s="62">
        <v>40263</v>
      </c>
      <c r="M163" s="55" t="s">
        <v>38</v>
      </c>
      <c r="N163" s="55" t="s">
        <v>39</v>
      </c>
      <c r="O163" s="63">
        <f t="shared" si="57"/>
        <v>-0.11624467112196511</v>
      </c>
      <c r="P163" s="63">
        <f t="shared" si="58"/>
        <v>8.834613053084998E-3</v>
      </c>
      <c r="Q163" s="63">
        <f t="shared" si="59"/>
        <v>-0.26726137945957995</v>
      </c>
      <c r="R163" s="64">
        <f t="shared" si="60"/>
        <v>109.62080792753258</v>
      </c>
      <c r="S163" s="64">
        <f t="shared" si="61"/>
        <v>97.337396825121786</v>
      </c>
      <c r="T163" s="64">
        <f t="shared" si="62"/>
        <v>124.45140376982805</v>
      </c>
      <c r="U163" s="64">
        <f t="shared" si="63"/>
        <v>46.962194167663249</v>
      </c>
      <c r="V163" s="64">
        <f t="shared" si="64"/>
        <v>34.678783065252446</v>
      </c>
      <c r="W163" s="64">
        <f t="shared" si="65"/>
        <v>61.792790009958708</v>
      </c>
      <c r="X163" s="64">
        <f t="shared" si="66"/>
        <v>60.530453255208286</v>
      </c>
      <c r="Y163" s="64">
        <f t="shared" si="67"/>
        <v>2.1281605046610568</v>
      </c>
      <c r="Z163" s="64">
        <f t="shared" si="68"/>
        <v>2.7792810648269208</v>
      </c>
      <c r="AA163" s="64">
        <f t="shared" si="69"/>
        <v>41.16633027552151</v>
      </c>
      <c r="AB163" s="64">
        <f t="shared" si="70"/>
        <v>28.8829191731107</v>
      </c>
      <c r="AC163" s="64">
        <f t="shared" si="71"/>
        <v>55.996926117816969</v>
      </c>
      <c r="AD163" s="64">
        <f t="shared" si="72"/>
        <v>3.0165828273148207</v>
      </c>
      <c r="AE163" s="64">
        <f t="shared" si="73"/>
        <v>60.530453255208286</v>
      </c>
      <c r="AF163" s="64">
        <f t="shared" si="74"/>
        <v>1.2481605046610569</v>
      </c>
      <c r="AG163" s="64">
        <f t="shared" si="75"/>
        <v>0.88</v>
      </c>
      <c r="AH163" s="65">
        <v>1.1215154149106941</v>
      </c>
      <c r="AI163" s="65">
        <v>-0.12259485766094032</v>
      </c>
      <c r="AJ163" s="65">
        <v>-5.2225270040474214</v>
      </c>
      <c r="AK163" s="65">
        <v>4.816027693905883</v>
      </c>
      <c r="AL163" s="65">
        <v>4.6102224795321334</v>
      </c>
      <c r="AM163" s="65">
        <v>-2.1633981232017048</v>
      </c>
      <c r="AN163" s="65">
        <v>4.5560631552941597</v>
      </c>
      <c r="AO163" s="65">
        <v>36.35030258161563</v>
      </c>
      <c r="AP163" s="65">
        <v>24.066891479204816</v>
      </c>
      <c r="AQ163" s="65">
        <v>51.180898423911088</v>
      </c>
      <c r="AR163" s="65">
        <v>2.3790392304891923</v>
      </c>
      <c r="AS163" s="65">
        <v>0</v>
      </c>
      <c r="AT163" s="65">
        <v>60.530453255208286</v>
      </c>
      <c r="AU163" s="65">
        <v>0.63754359682562844</v>
      </c>
      <c r="AV163" s="65">
        <v>1.2481605046610569</v>
      </c>
      <c r="AW163" s="65">
        <v>0.88</v>
      </c>
    </row>
    <row r="164" spans="1:49" x14ac:dyDescent="0.35">
      <c r="A164" s="60">
        <v>162</v>
      </c>
      <c r="B164" s="55" t="s">
        <v>51</v>
      </c>
      <c r="C164" s="55" t="s">
        <v>36</v>
      </c>
      <c r="D164" s="55" t="s">
        <v>82</v>
      </c>
      <c r="F164" s="55" t="s">
        <v>50</v>
      </c>
      <c r="G164" s="55" t="s">
        <v>137</v>
      </c>
      <c r="H164" s="61"/>
      <c r="K164" s="55" t="s">
        <v>37</v>
      </c>
      <c r="L164" s="62">
        <v>40263</v>
      </c>
      <c r="M164" s="55" t="s">
        <v>38</v>
      </c>
      <c r="N164" s="55" t="s">
        <v>39</v>
      </c>
      <c r="O164" s="63">
        <f t="shared" si="57"/>
        <v>9.774994743082574E-2</v>
      </c>
      <c r="P164" s="63">
        <f t="shared" si="58"/>
        <v>0.2114272433284915</v>
      </c>
      <c r="Q164" s="63">
        <f t="shared" si="59"/>
        <v>-4.3037161073743342E-2</v>
      </c>
      <c r="R164" s="64">
        <f t="shared" si="60"/>
        <v>88.605466412555757</v>
      </c>
      <c r="S164" s="64">
        <f t="shared" si="61"/>
        <v>77.441787568925491</v>
      </c>
      <c r="T164" s="64">
        <f t="shared" si="62"/>
        <v>102.43146440324696</v>
      </c>
      <c r="U164" s="64">
        <f t="shared" si="63"/>
        <v>47.253226071594241</v>
      </c>
      <c r="V164" s="64">
        <f t="shared" si="64"/>
        <v>36.08954722796399</v>
      </c>
      <c r="W164" s="64">
        <f t="shared" si="65"/>
        <v>61.079224062285462</v>
      </c>
      <c r="X164" s="64">
        <f t="shared" si="66"/>
        <v>39.224079836300454</v>
      </c>
      <c r="Y164" s="64">
        <f t="shared" si="67"/>
        <v>2.1281605046610568</v>
      </c>
      <c r="Z164" s="64">
        <f t="shared" si="68"/>
        <v>16.472665685106907</v>
      </c>
      <c r="AA164" s="64">
        <f t="shared" si="69"/>
        <v>27.763977559172517</v>
      </c>
      <c r="AB164" s="64">
        <f t="shared" si="70"/>
        <v>16.600298715542266</v>
      </c>
      <c r="AC164" s="64">
        <f t="shared" si="71"/>
        <v>41.58997554986373</v>
      </c>
      <c r="AD164" s="64">
        <f t="shared" si="72"/>
        <v>3.0165828273148207</v>
      </c>
      <c r="AE164" s="64">
        <f t="shared" si="73"/>
        <v>39.224079836300454</v>
      </c>
      <c r="AF164" s="64">
        <f t="shared" si="74"/>
        <v>1.2481605046610569</v>
      </c>
      <c r="AG164" s="64">
        <f t="shared" si="75"/>
        <v>0.88</v>
      </c>
      <c r="AH164" s="65">
        <v>8.2807200131459062</v>
      </c>
      <c r="AI164" s="65">
        <v>-0.20913240424513305</v>
      </c>
      <c r="AJ164" s="65">
        <v>-3.7463807522443702</v>
      </c>
      <c r="AK164" s="65">
        <v>-4.032993211829444</v>
      </c>
      <c r="AL164" s="65">
        <v>6.601131633237693</v>
      </c>
      <c r="AM164" s="65">
        <v>2.0886208471829599</v>
      </c>
      <c r="AN164" s="65">
        <v>3.4577063480298529</v>
      </c>
      <c r="AO164" s="65">
        <v>31.796970771001959</v>
      </c>
      <c r="AP164" s="65">
        <v>20.633291927371708</v>
      </c>
      <c r="AQ164" s="65">
        <v>45.622968761693173</v>
      </c>
      <c r="AR164" s="65">
        <v>2.3790392304891923</v>
      </c>
      <c r="AS164" s="65">
        <v>0</v>
      </c>
      <c r="AT164" s="65">
        <v>39.224079836300454</v>
      </c>
      <c r="AU164" s="65">
        <v>0.63754359682562844</v>
      </c>
      <c r="AV164" s="65">
        <v>1.2481605046610569</v>
      </c>
      <c r="AW164" s="65">
        <v>0.88</v>
      </c>
    </row>
    <row r="165" spans="1:49" x14ac:dyDescent="0.35">
      <c r="A165" s="60">
        <v>163</v>
      </c>
      <c r="B165" s="55" t="s">
        <v>51</v>
      </c>
      <c r="C165" s="55" t="s">
        <v>36</v>
      </c>
      <c r="D165" s="55" t="s">
        <v>82</v>
      </c>
      <c r="E165" s="55" t="s">
        <v>123</v>
      </c>
      <c r="F165" s="55" t="s">
        <v>50</v>
      </c>
      <c r="G165" s="55" t="s">
        <v>137</v>
      </c>
      <c r="H165" s="61"/>
      <c r="K165" s="55" t="s">
        <v>37</v>
      </c>
      <c r="L165" s="62">
        <v>40263</v>
      </c>
      <c r="M165" s="55" t="s">
        <v>38</v>
      </c>
      <c r="N165" s="55" t="s">
        <v>39</v>
      </c>
      <c r="O165" s="63">
        <f t="shared" si="57"/>
        <v>0.10071346154854886</v>
      </c>
      <c r="P165" s="63">
        <f t="shared" si="58"/>
        <v>0.22579274572359898</v>
      </c>
      <c r="Q165" s="63">
        <f t="shared" si="59"/>
        <v>-5.0303246789065982E-2</v>
      </c>
      <c r="R165" s="64">
        <f t="shared" si="60"/>
        <v>88.314434508624757</v>
      </c>
      <c r="S165" s="64">
        <f t="shared" si="61"/>
        <v>76.031023406213961</v>
      </c>
      <c r="T165" s="64">
        <f t="shared" si="62"/>
        <v>103.14503035092022</v>
      </c>
      <c r="U165" s="64">
        <f t="shared" si="63"/>
        <v>46.962194167663249</v>
      </c>
      <c r="V165" s="64">
        <f t="shared" si="64"/>
        <v>34.678783065252446</v>
      </c>
      <c r="W165" s="64">
        <f t="shared" si="65"/>
        <v>61.792790009958708</v>
      </c>
      <c r="X165" s="64">
        <f t="shared" si="66"/>
        <v>39.224079836300454</v>
      </c>
      <c r="Y165" s="64">
        <f t="shared" si="67"/>
        <v>2.1281605046610568</v>
      </c>
      <c r="Z165" s="64">
        <f t="shared" si="68"/>
        <v>2.7792810648269208</v>
      </c>
      <c r="AA165" s="64">
        <f t="shared" si="69"/>
        <v>41.16633027552151</v>
      </c>
      <c r="AB165" s="64">
        <f t="shared" si="70"/>
        <v>28.8829191731107</v>
      </c>
      <c r="AC165" s="64">
        <f t="shared" si="71"/>
        <v>55.996926117816969</v>
      </c>
      <c r="AD165" s="64">
        <f t="shared" si="72"/>
        <v>3.0165828273148207</v>
      </c>
      <c r="AE165" s="64">
        <f t="shared" si="73"/>
        <v>39.224079836300454</v>
      </c>
      <c r="AF165" s="64">
        <f t="shared" si="74"/>
        <v>1.2481605046610569</v>
      </c>
      <c r="AG165" s="64">
        <f t="shared" si="75"/>
        <v>0.88</v>
      </c>
      <c r="AH165" s="65">
        <v>1.1215154149106941</v>
      </c>
      <c r="AI165" s="65">
        <v>-0.12259485766094032</v>
      </c>
      <c r="AJ165" s="65">
        <v>-5.2225270040474214</v>
      </c>
      <c r="AK165" s="65">
        <v>4.816027693905883</v>
      </c>
      <c r="AL165" s="65">
        <v>4.6102224795321334</v>
      </c>
      <c r="AM165" s="65">
        <v>-2.1633981232017048</v>
      </c>
      <c r="AN165" s="65">
        <v>4.5560631552941597</v>
      </c>
      <c r="AO165" s="65">
        <v>36.35030258161563</v>
      </c>
      <c r="AP165" s="65">
        <v>24.066891479204816</v>
      </c>
      <c r="AQ165" s="65">
        <v>51.180898423911088</v>
      </c>
      <c r="AR165" s="65">
        <v>2.3790392304891923</v>
      </c>
      <c r="AS165" s="65">
        <v>0</v>
      </c>
      <c r="AT165" s="65">
        <v>39.224079836300454</v>
      </c>
      <c r="AU165" s="65">
        <v>0.63754359682562844</v>
      </c>
      <c r="AV165" s="65">
        <v>1.2481605046610569</v>
      </c>
      <c r="AW165" s="65">
        <v>0.88</v>
      </c>
    </row>
    <row r="166" spans="1:49" x14ac:dyDescent="0.35">
      <c r="A166" s="60">
        <v>164</v>
      </c>
      <c r="B166" s="55" t="s">
        <v>51</v>
      </c>
      <c r="C166" s="55" t="s">
        <v>36</v>
      </c>
      <c r="D166" s="55" t="s">
        <v>87</v>
      </c>
      <c r="F166" s="55" t="s">
        <v>50</v>
      </c>
      <c r="G166" s="55" t="s">
        <v>137</v>
      </c>
      <c r="H166" s="61"/>
      <c r="K166" s="55" t="s">
        <v>37</v>
      </c>
      <c r="L166" s="62">
        <v>40263</v>
      </c>
      <c r="M166" s="55" t="s">
        <v>38</v>
      </c>
      <c r="N166" s="55" t="s">
        <v>39</v>
      </c>
      <c r="O166" s="63">
        <f t="shared" si="57"/>
        <v>8.8825677009294474E-3</v>
      </c>
      <c r="P166" s="63">
        <f t="shared" si="58"/>
        <v>0.12255986359859505</v>
      </c>
      <c r="Q166" s="63">
        <f t="shared" si="59"/>
        <v>-0.13190454080363978</v>
      </c>
      <c r="R166" s="64">
        <f t="shared" si="60"/>
        <v>97.332687438930222</v>
      </c>
      <c r="S166" s="64">
        <f t="shared" si="61"/>
        <v>86.169008595299971</v>
      </c>
      <c r="T166" s="64">
        <f t="shared" si="62"/>
        <v>111.15868542962144</v>
      </c>
      <c r="U166" s="64">
        <f t="shared" si="63"/>
        <v>47.253226071594241</v>
      </c>
      <c r="V166" s="64">
        <f t="shared" si="64"/>
        <v>36.08954722796399</v>
      </c>
      <c r="W166" s="64">
        <f t="shared" si="65"/>
        <v>61.079224062285462</v>
      </c>
      <c r="X166" s="64">
        <f t="shared" si="66"/>
        <v>47.951300862674927</v>
      </c>
      <c r="Y166" s="64">
        <f t="shared" si="67"/>
        <v>2.1281605046610568</v>
      </c>
      <c r="Z166" s="64">
        <f t="shared" si="68"/>
        <v>16.472665685106907</v>
      </c>
      <c r="AA166" s="64">
        <f t="shared" si="69"/>
        <v>27.763977559172517</v>
      </c>
      <c r="AB166" s="64">
        <f t="shared" si="70"/>
        <v>16.600298715542266</v>
      </c>
      <c r="AC166" s="64">
        <f t="shared" si="71"/>
        <v>41.58997554986373</v>
      </c>
      <c r="AD166" s="64">
        <f t="shared" si="72"/>
        <v>3.0165828273148207</v>
      </c>
      <c r="AE166" s="64">
        <f t="shared" si="73"/>
        <v>47.951300862674927</v>
      </c>
      <c r="AF166" s="64">
        <f t="shared" si="74"/>
        <v>1.2481605046610569</v>
      </c>
      <c r="AG166" s="64">
        <f t="shared" si="75"/>
        <v>0.88</v>
      </c>
      <c r="AH166" s="65">
        <v>8.2807200131459062</v>
      </c>
      <c r="AI166" s="65">
        <v>-0.20913240424513305</v>
      </c>
      <c r="AJ166" s="65">
        <v>-3.7463807522443702</v>
      </c>
      <c r="AK166" s="65">
        <v>-4.032993211829444</v>
      </c>
      <c r="AL166" s="65">
        <v>6.601131633237693</v>
      </c>
      <c r="AM166" s="65">
        <v>2.0886208471829599</v>
      </c>
      <c r="AN166" s="65">
        <v>3.4577063480298529</v>
      </c>
      <c r="AO166" s="65">
        <v>31.796970771001959</v>
      </c>
      <c r="AP166" s="65">
        <v>20.633291927371708</v>
      </c>
      <c r="AQ166" s="65">
        <v>45.622968761693173</v>
      </c>
      <c r="AR166" s="65">
        <v>2.3790392304891923</v>
      </c>
      <c r="AS166" s="65">
        <v>0</v>
      </c>
      <c r="AT166" s="65">
        <v>47.951300862674927</v>
      </c>
      <c r="AU166" s="65">
        <v>0.63754359682562844</v>
      </c>
      <c r="AV166" s="65">
        <v>1.2481605046610569</v>
      </c>
      <c r="AW166" s="65">
        <v>0.88</v>
      </c>
    </row>
    <row r="167" spans="1:49" x14ac:dyDescent="0.35">
      <c r="A167" s="60">
        <v>165</v>
      </c>
      <c r="B167" s="55" t="s">
        <v>51</v>
      </c>
      <c r="C167" s="55" t="s">
        <v>36</v>
      </c>
      <c r="D167" s="55" t="s">
        <v>87</v>
      </c>
      <c r="E167" s="55" t="s">
        <v>123</v>
      </c>
      <c r="F167" s="55" t="s">
        <v>50</v>
      </c>
      <c r="G167" s="55" t="s">
        <v>137</v>
      </c>
      <c r="H167" s="61"/>
      <c r="K167" s="55" t="s">
        <v>37</v>
      </c>
      <c r="L167" s="62">
        <v>40263</v>
      </c>
      <c r="M167" s="55" t="s">
        <v>38</v>
      </c>
      <c r="N167" s="55" t="s">
        <v>39</v>
      </c>
      <c r="O167" s="63">
        <f t="shared" si="57"/>
        <v>1.1846081818652574E-2</v>
      </c>
      <c r="P167" s="63">
        <f t="shared" si="58"/>
        <v>0.13692536599370267</v>
      </c>
      <c r="Q167" s="63">
        <f t="shared" si="59"/>
        <v>-0.13917062651896228</v>
      </c>
      <c r="R167" s="64">
        <f t="shared" si="60"/>
        <v>97.041655534999222</v>
      </c>
      <c r="S167" s="64">
        <f t="shared" si="61"/>
        <v>84.758244432588427</v>
      </c>
      <c r="T167" s="64">
        <f t="shared" si="62"/>
        <v>111.87225137729469</v>
      </c>
      <c r="U167" s="64">
        <f t="shared" si="63"/>
        <v>46.962194167663249</v>
      </c>
      <c r="V167" s="64">
        <f t="shared" si="64"/>
        <v>34.678783065252446</v>
      </c>
      <c r="W167" s="64">
        <f t="shared" si="65"/>
        <v>61.792790009958708</v>
      </c>
      <c r="X167" s="64">
        <f t="shared" si="66"/>
        <v>47.951300862674927</v>
      </c>
      <c r="Y167" s="64">
        <f t="shared" si="67"/>
        <v>2.1281605046610568</v>
      </c>
      <c r="Z167" s="64">
        <f t="shared" si="68"/>
        <v>2.7792810648269208</v>
      </c>
      <c r="AA167" s="64">
        <f t="shared" si="69"/>
        <v>41.16633027552151</v>
      </c>
      <c r="AB167" s="64">
        <f t="shared" si="70"/>
        <v>28.8829191731107</v>
      </c>
      <c r="AC167" s="64">
        <f t="shared" si="71"/>
        <v>55.996926117816969</v>
      </c>
      <c r="AD167" s="64">
        <f t="shared" si="72"/>
        <v>3.0165828273148207</v>
      </c>
      <c r="AE167" s="64">
        <f t="shared" si="73"/>
        <v>47.951300862674927</v>
      </c>
      <c r="AF167" s="64">
        <f t="shared" si="74"/>
        <v>1.2481605046610569</v>
      </c>
      <c r="AG167" s="64">
        <f t="shared" si="75"/>
        <v>0.88</v>
      </c>
      <c r="AH167" s="65">
        <v>1.1215154149106941</v>
      </c>
      <c r="AI167" s="65">
        <v>-0.12259485766094032</v>
      </c>
      <c r="AJ167" s="65">
        <v>-5.2225270040474214</v>
      </c>
      <c r="AK167" s="65">
        <v>4.816027693905883</v>
      </c>
      <c r="AL167" s="65">
        <v>4.6102224795321334</v>
      </c>
      <c r="AM167" s="65">
        <v>-2.1633981232017048</v>
      </c>
      <c r="AN167" s="65">
        <v>4.5560631552941597</v>
      </c>
      <c r="AO167" s="65">
        <v>36.35030258161563</v>
      </c>
      <c r="AP167" s="65">
        <v>24.066891479204816</v>
      </c>
      <c r="AQ167" s="65">
        <v>51.180898423911088</v>
      </c>
      <c r="AR167" s="65">
        <v>2.3790392304891923</v>
      </c>
      <c r="AS167" s="65">
        <v>0</v>
      </c>
      <c r="AT167" s="65">
        <v>47.951300862674927</v>
      </c>
      <c r="AU167" s="65">
        <v>0.63754359682562844</v>
      </c>
      <c r="AV167" s="65">
        <v>1.2481605046610569</v>
      </c>
      <c r="AW167" s="65">
        <v>0.88</v>
      </c>
    </row>
    <row r="168" spans="1:49" x14ac:dyDescent="0.35">
      <c r="A168" s="60">
        <v>166</v>
      </c>
      <c r="B168" s="55" t="s">
        <v>51</v>
      </c>
      <c r="C168" s="55" t="s">
        <v>36</v>
      </c>
      <c r="D168" s="55" t="s">
        <v>86</v>
      </c>
      <c r="F168" s="55" t="s">
        <v>50</v>
      </c>
      <c r="G168" s="55" t="s">
        <v>137</v>
      </c>
      <c r="H168" s="61"/>
      <c r="K168" s="55" t="s">
        <v>37</v>
      </c>
      <c r="L168" s="62">
        <v>40263</v>
      </c>
      <c r="M168" s="55" t="s">
        <v>38</v>
      </c>
      <c r="N168" s="55" t="s">
        <v>39</v>
      </c>
      <c r="O168" s="63">
        <f t="shared" si="57"/>
        <v>-9.959649863432761E-2</v>
      </c>
      <c r="P168" s="63">
        <f t="shared" si="58"/>
        <v>1.4080797263337996E-2</v>
      </c>
      <c r="Q168" s="63">
        <f t="shared" si="59"/>
        <v>-0.24038360713889684</v>
      </c>
      <c r="R168" s="64">
        <f t="shared" si="60"/>
        <v>107.98587414838414</v>
      </c>
      <c r="S168" s="64">
        <f t="shared" si="61"/>
        <v>96.82219530475389</v>
      </c>
      <c r="T168" s="64">
        <f t="shared" si="62"/>
        <v>121.81187213907536</v>
      </c>
      <c r="U168" s="64">
        <f t="shared" si="63"/>
        <v>47.253226071594241</v>
      </c>
      <c r="V168" s="64">
        <f t="shared" si="64"/>
        <v>36.08954722796399</v>
      </c>
      <c r="W168" s="64">
        <f t="shared" si="65"/>
        <v>61.079224062285462</v>
      </c>
      <c r="X168" s="64">
        <f t="shared" si="66"/>
        <v>58.604487572128846</v>
      </c>
      <c r="Y168" s="64">
        <f t="shared" si="67"/>
        <v>2.1281605046610568</v>
      </c>
      <c r="Z168" s="64">
        <f t="shared" si="68"/>
        <v>16.472665685106907</v>
      </c>
      <c r="AA168" s="64">
        <f t="shared" si="69"/>
        <v>27.763977559172517</v>
      </c>
      <c r="AB168" s="64">
        <f t="shared" si="70"/>
        <v>16.600298715542266</v>
      </c>
      <c r="AC168" s="64">
        <f t="shared" si="71"/>
        <v>41.58997554986373</v>
      </c>
      <c r="AD168" s="64">
        <f t="shared" si="72"/>
        <v>3.0165828273148207</v>
      </c>
      <c r="AE168" s="64">
        <f t="shared" si="73"/>
        <v>58.604487572128846</v>
      </c>
      <c r="AF168" s="64">
        <f t="shared" si="74"/>
        <v>1.2481605046610569</v>
      </c>
      <c r="AG168" s="64">
        <f t="shared" si="75"/>
        <v>0.88</v>
      </c>
      <c r="AH168" s="65">
        <v>8.2807200131459062</v>
      </c>
      <c r="AI168" s="65">
        <v>-0.20913240424513305</v>
      </c>
      <c r="AJ168" s="65">
        <v>-3.7463807522443702</v>
      </c>
      <c r="AK168" s="65">
        <v>-4.032993211829444</v>
      </c>
      <c r="AL168" s="65">
        <v>6.601131633237693</v>
      </c>
      <c r="AM168" s="65">
        <v>2.0886208471829599</v>
      </c>
      <c r="AN168" s="65">
        <v>3.4577063480298529</v>
      </c>
      <c r="AO168" s="65">
        <v>31.796970771001959</v>
      </c>
      <c r="AP168" s="65">
        <v>20.633291927371708</v>
      </c>
      <c r="AQ168" s="65">
        <v>45.622968761693173</v>
      </c>
      <c r="AR168" s="65">
        <v>2.3790392304891923</v>
      </c>
      <c r="AS168" s="65">
        <v>0</v>
      </c>
      <c r="AT168" s="65">
        <v>58.604487572128846</v>
      </c>
      <c r="AU168" s="65">
        <v>0.63754359682562844</v>
      </c>
      <c r="AV168" s="65">
        <v>1.2481605046610569</v>
      </c>
      <c r="AW168" s="65">
        <v>0.88</v>
      </c>
    </row>
    <row r="169" spans="1:49" x14ac:dyDescent="0.35">
      <c r="A169" s="60">
        <v>167</v>
      </c>
      <c r="B169" s="55" t="s">
        <v>51</v>
      </c>
      <c r="C169" s="55" t="s">
        <v>36</v>
      </c>
      <c r="D169" s="55" t="s">
        <v>86</v>
      </c>
      <c r="E169" s="55" t="s">
        <v>123</v>
      </c>
      <c r="F169" s="55" t="s">
        <v>50</v>
      </c>
      <c r="G169" s="55" t="s">
        <v>137</v>
      </c>
      <c r="H169" s="61"/>
      <c r="K169" s="55" t="s">
        <v>37</v>
      </c>
      <c r="L169" s="62">
        <v>40263</v>
      </c>
      <c r="M169" s="55" t="s">
        <v>38</v>
      </c>
      <c r="N169" s="55" t="s">
        <v>39</v>
      </c>
      <c r="O169" s="63">
        <f t="shared" si="57"/>
        <v>-9.6632984516604625E-2</v>
      </c>
      <c r="P169" s="63">
        <f t="shared" si="58"/>
        <v>2.8446299658445619E-2</v>
      </c>
      <c r="Q169" s="63">
        <f t="shared" si="59"/>
        <v>-0.24764969285421934</v>
      </c>
      <c r="R169" s="64">
        <f t="shared" si="60"/>
        <v>107.69484224445316</v>
      </c>
      <c r="S169" s="64">
        <f t="shared" si="61"/>
        <v>95.411431142042346</v>
      </c>
      <c r="T169" s="64">
        <f t="shared" si="62"/>
        <v>122.52543808674861</v>
      </c>
      <c r="U169" s="64">
        <f t="shared" si="63"/>
        <v>46.962194167663249</v>
      </c>
      <c r="V169" s="64">
        <f t="shared" si="64"/>
        <v>34.678783065252446</v>
      </c>
      <c r="W169" s="64">
        <f t="shared" si="65"/>
        <v>61.792790009958708</v>
      </c>
      <c r="X169" s="64">
        <f t="shared" si="66"/>
        <v>58.604487572128846</v>
      </c>
      <c r="Y169" s="64">
        <f t="shared" si="67"/>
        <v>2.1281605046610568</v>
      </c>
      <c r="Z169" s="64">
        <f t="shared" si="68"/>
        <v>2.7792810648269208</v>
      </c>
      <c r="AA169" s="64">
        <f t="shared" si="69"/>
        <v>41.16633027552151</v>
      </c>
      <c r="AB169" s="64">
        <f t="shared" si="70"/>
        <v>28.8829191731107</v>
      </c>
      <c r="AC169" s="64">
        <f t="shared" si="71"/>
        <v>55.996926117816969</v>
      </c>
      <c r="AD169" s="64">
        <f t="shared" si="72"/>
        <v>3.0165828273148207</v>
      </c>
      <c r="AE169" s="64">
        <f t="shared" si="73"/>
        <v>58.604487572128846</v>
      </c>
      <c r="AF169" s="64">
        <f t="shared" si="74"/>
        <v>1.2481605046610569</v>
      </c>
      <c r="AG169" s="64">
        <f t="shared" si="75"/>
        <v>0.88</v>
      </c>
      <c r="AH169" s="65">
        <v>1.1215154149106941</v>
      </c>
      <c r="AI169" s="65">
        <v>-0.12259485766094032</v>
      </c>
      <c r="AJ169" s="65">
        <v>-5.2225270040474214</v>
      </c>
      <c r="AK169" s="65">
        <v>4.816027693905883</v>
      </c>
      <c r="AL169" s="65">
        <v>4.6102224795321334</v>
      </c>
      <c r="AM169" s="65">
        <v>-2.1633981232017048</v>
      </c>
      <c r="AN169" s="65">
        <v>4.5560631552941597</v>
      </c>
      <c r="AO169" s="65">
        <v>36.35030258161563</v>
      </c>
      <c r="AP169" s="65">
        <v>24.066891479204816</v>
      </c>
      <c r="AQ169" s="65">
        <v>51.180898423911088</v>
      </c>
      <c r="AR169" s="65">
        <v>2.3790392304891923</v>
      </c>
      <c r="AS169" s="65">
        <v>0</v>
      </c>
      <c r="AT169" s="65">
        <v>58.604487572128846</v>
      </c>
      <c r="AU169" s="65">
        <v>0.63754359682562844</v>
      </c>
      <c r="AV169" s="65">
        <v>1.2481605046610569</v>
      </c>
      <c r="AW169" s="65">
        <v>0.88</v>
      </c>
    </row>
    <row r="170" spans="1:49" x14ac:dyDescent="0.35">
      <c r="A170" s="60">
        <v>168</v>
      </c>
      <c r="B170" s="55" t="s">
        <v>51</v>
      </c>
      <c r="C170" s="55" t="s">
        <v>36</v>
      </c>
      <c r="D170" s="55" t="s">
        <v>92</v>
      </c>
      <c r="F170" s="55" t="s">
        <v>50</v>
      </c>
      <c r="G170" s="55" t="s">
        <v>137</v>
      </c>
      <c r="H170" s="61"/>
      <c r="K170" s="55" t="s">
        <v>37</v>
      </c>
      <c r="L170" s="62">
        <v>40263</v>
      </c>
      <c r="M170" s="55" t="s">
        <v>38</v>
      </c>
      <c r="N170" s="55" t="s">
        <v>39</v>
      </c>
      <c r="O170" s="63">
        <f t="shared" si="57"/>
        <v>0.1173616340361865</v>
      </c>
      <c r="P170" s="63">
        <f t="shared" si="58"/>
        <v>0.23103892993385211</v>
      </c>
      <c r="Q170" s="63">
        <f t="shared" si="59"/>
        <v>-2.342547446838272E-2</v>
      </c>
      <c r="R170" s="64">
        <f t="shared" si="60"/>
        <v>86.679500729476302</v>
      </c>
      <c r="S170" s="64">
        <f t="shared" si="61"/>
        <v>75.515821885846051</v>
      </c>
      <c r="T170" s="64">
        <f t="shared" si="62"/>
        <v>100.50549872016752</v>
      </c>
      <c r="U170" s="64">
        <f t="shared" si="63"/>
        <v>47.253226071594241</v>
      </c>
      <c r="V170" s="64">
        <f t="shared" si="64"/>
        <v>36.08954722796399</v>
      </c>
      <c r="W170" s="64">
        <f t="shared" si="65"/>
        <v>61.079224062285462</v>
      </c>
      <c r="X170" s="64">
        <f t="shared" si="66"/>
        <v>37.298114153221007</v>
      </c>
      <c r="Y170" s="64">
        <f t="shared" si="67"/>
        <v>2.1281605046610568</v>
      </c>
      <c r="Z170" s="64">
        <f t="shared" si="68"/>
        <v>16.472665685106907</v>
      </c>
      <c r="AA170" s="64">
        <f t="shared" si="69"/>
        <v>27.763977559172517</v>
      </c>
      <c r="AB170" s="64">
        <f t="shared" si="70"/>
        <v>16.600298715542266</v>
      </c>
      <c r="AC170" s="64">
        <f t="shared" si="71"/>
        <v>41.58997554986373</v>
      </c>
      <c r="AD170" s="64">
        <f t="shared" si="72"/>
        <v>3.0165828273148207</v>
      </c>
      <c r="AE170" s="64">
        <f t="shared" si="73"/>
        <v>37.298114153221007</v>
      </c>
      <c r="AF170" s="64">
        <f t="shared" si="74"/>
        <v>1.2481605046610569</v>
      </c>
      <c r="AG170" s="64">
        <f t="shared" si="75"/>
        <v>0.88</v>
      </c>
      <c r="AH170" s="65">
        <v>8.2807200131459062</v>
      </c>
      <c r="AI170" s="65">
        <v>-0.20913240424513305</v>
      </c>
      <c r="AJ170" s="65">
        <v>-3.7463807522443702</v>
      </c>
      <c r="AK170" s="65">
        <v>-4.032993211829444</v>
      </c>
      <c r="AL170" s="65">
        <v>6.601131633237693</v>
      </c>
      <c r="AM170" s="65">
        <v>2.0886208471829599</v>
      </c>
      <c r="AN170" s="65">
        <v>3.4577063480298529</v>
      </c>
      <c r="AO170" s="65">
        <v>31.796970771001959</v>
      </c>
      <c r="AP170" s="65">
        <v>20.633291927371708</v>
      </c>
      <c r="AQ170" s="65">
        <v>45.622968761693173</v>
      </c>
      <c r="AR170" s="65">
        <v>2.3790392304891923</v>
      </c>
      <c r="AS170" s="65">
        <v>0</v>
      </c>
      <c r="AT170" s="65">
        <v>37.298114153221007</v>
      </c>
      <c r="AU170" s="65">
        <v>0.63754359682562844</v>
      </c>
      <c r="AV170" s="65">
        <v>1.2481605046610569</v>
      </c>
      <c r="AW170" s="65">
        <v>0.88</v>
      </c>
    </row>
    <row r="171" spans="1:49" x14ac:dyDescent="0.35">
      <c r="A171" s="60">
        <v>169</v>
      </c>
      <c r="B171" s="55" t="s">
        <v>51</v>
      </c>
      <c r="C171" s="55" t="s">
        <v>36</v>
      </c>
      <c r="D171" s="55" t="s">
        <v>92</v>
      </c>
      <c r="E171" s="55" t="s">
        <v>123</v>
      </c>
      <c r="F171" s="55" t="s">
        <v>50</v>
      </c>
      <c r="G171" s="55" t="s">
        <v>137</v>
      </c>
      <c r="H171" s="61"/>
      <c r="K171" s="55" t="s">
        <v>37</v>
      </c>
      <c r="L171" s="62">
        <v>40263</v>
      </c>
      <c r="M171" s="55" t="s">
        <v>38</v>
      </c>
      <c r="N171" s="55" t="s">
        <v>39</v>
      </c>
      <c r="O171" s="63">
        <f t="shared" si="57"/>
        <v>0.12032514815390949</v>
      </c>
      <c r="P171" s="63">
        <f t="shared" si="58"/>
        <v>0.24540443232895975</v>
      </c>
      <c r="Q171" s="63">
        <f t="shared" si="59"/>
        <v>-3.0691560183705214E-2</v>
      </c>
      <c r="R171" s="64">
        <f t="shared" si="60"/>
        <v>86.388468825545317</v>
      </c>
      <c r="S171" s="64">
        <f t="shared" si="61"/>
        <v>74.105057723134507</v>
      </c>
      <c r="T171" s="64">
        <f t="shared" si="62"/>
        <v>101.21906466784077</v>
      </c>
      <c r="U171" s="64">
        <f t="shared" si="63"/>
        <v>46.962194167663249</v>
      </c>
      <c r="V171" s="64">
        <f t="shared" si="64"/>
        <v>34.678783065252446</v>
      </c>
      <c r="W171" s="64">
        <f t="shared" si="65"/>
        <v>61.792790009958708</v>
      </c>
      <c r="X171" s="64">
        <f t="shared" si="66"/>
        <v>37.298114153221007</v>
      </c>
      <c r="Y171" s="64">
        <f t="shared" si="67"/>
        <v>2.1281605046610568</v>
      </c>
      <c r="Z171" s="64">
        <f t="shared" si="68"/>
        <v>2.7792810648269208</v>
      </c>
      <c r="AA171" s="64">
        <f t="shared" si="69"/>
        <v>41.16633027552151</v>
      </c>
      <c r="AB171" s="64">
        <f t="shared" si="70"/>
        <v>28.8829191731107</v>
      </c>
      <c r="AC171" s="64">
        <f t="shared" si="71"/>
        <v>55.996926117816969</v>
      </c>
      <c r="AD171" s="64">
        <f t="shared" si="72"/>
        <v>3.0165828273148207</v>
      </c>
      <c r="AE171" s="64">
        <f t="shared" si="73"/>
        <v>37.298114153221007</v>
      </c>
      <c r="AF171" s="64">
        <f t="shared" si="74"/>
        <v>1.2481605046610569</v>
      </c>
      <c r="AG171" s="64">
        <f t="shared" si="75"/>
        <v>0.88</v>
      </c>
      <c r="AH171" s="65">
        <v>1.1215154149106941</v>
      </c>
      <c r="AI171" s="65">
        <v>-0.12259485766094032</v>
      </c>
      <c r="AJ171" s="65">
        <v>-5.2225270040474214</v>
      </c>
      <c r="AK171" s="65">
        <v>4.816027693905883</v>
      </c>
      <c r="AL171" s="65">
        <v>4.6102224795321334</v>
      </c>
      <c r="AM171" s="65">
        <v>-2.1633981232017048</v>
      </c>
      <c r="AN171" s="65">
        <v>4.5560631552941597</v>
      </c>
      <c r="AO171" s="65">
        <v>36.35030258161563</v>
      </c>
      <c r="AP171" s="65">
        <v>24.066891479204816</v>
      </c>
      <c r="AQ171" s="65">
        <v>51.180898423911088</v>
      </c>
      <c r="AR171" s="65">
        <v>2.3790392304891923</v>
      </c>
      <c r="AS171" s="65">
        <v>0</v>
      </c>
      <c r="AT171" s="65">
        <v>37.298114153221007</v>
      </c>
      <c r="AU171" s="65">
        <v>0.63754359682562844</v>
      </c>
      <c r="AV171" s="65">
        <v>1.2481605046610569</v>
      </c>
      <c r="AW171" s="65">
        <v>0.88</v>
      </c>
    </row>
    <row r="172" spans="1:49" x14ac:dyDescent="0.35">
      <c r="A172" s="60">
        <v>170</v>
      </c>
      <c r="B172" s="55" t="s">
        <v>51</v>
      </c>
      <c r="C172" s="55" t="s">
        <v>36</v>
      </c>
      <c r="D172" s="55" t="s">
        <v>89</v>
      </c>
      <c r="F172" s="55" t="s">
        <v>50</v>
      </c>
      <c r="G172" s="55" t="s">
        <v>137</v>
      </c>
      <c r="H172" s="61"/>
      <c r="K172" s="55" t="s">
        <v>37</v>
      </c>
      <c r="L172" s="62">
        <v>40263</v>
      </c>
      <c r="M172" s="55" t="s">
        <v>38</v>
      </c>
      <c r="N172" s="55" t="s">
        <v>39</v>
      </c>
      <c r="O172" s="63">
        <f t="shared" si="57"/>
        <v>2.8101984282270055E-2</v>
      </c>
      <c r="P172" s="63">
        <f t="shared" si="58"/>
        <v>0.14177928017993566</v>
      </c>
      <c r="Q172" s="63">
        <f t="shared" si="59"/>
        <v>-0.11268512422229918</v>
      </c>
      <c r="R172" s="64">
        <f t="shared" si="60"/>
        <v>95.445244633559668</v>
      </c>
      <c r="S172" s="64">
        <f t="shared" si="61"/>
        <v>84.281565789929417</v>
      </c>
      <c r="T172" s="64">
        <f t="shared" si="62"/>
        <v>109.27124262425089</v>
      </c>
      <c r="U172" s="64">
        <f t="shared" si="63"/>
        <v>47.253226071594241</v>
      </c>
      <c r="V172" s="64">
        <f t="shared" si="64"/>
        <v>36.08954722796399</v>
      </c>
      <c r="W172" s="64">
        <f t="shared" si="65"/>
        <v>61.079224062285462</v>
      </c>
      <c r="X172" s="64">
        <f t="shared" si="66"/>
        <v>46.063858057304373</v>
      </c>
      <c r="Y172" s="64">
        <f t="shared" si="67"/>
        <v>2.1281605046610568</v>
      </c>
      <c r="Z172" s="64">
        <f t="shared" si="68"/>
        <v>16.472665685106907</v>
      </c>
      <c r="AA172" s="64">
        <f t="shared" si="69"/>
        <v>27.763977559172517</v>
      </c>
      <c r="AB172" s="64">
        <f t="shared" si="70"/>
        <v>16.600298715542266</v>
      </c>
      <c r="AC172" s="64">
        <f t="shared" si="71"/>
        <v>41.58997554986373</v>
      </c>
      <c r="AD172" s="64">
        <f t="shared" si="72"/>
        <v>3.0165828273148207</v>
      </c>
      <c r="AE172" s="64">
        <f t="shared" si="73"/>
        <v>46.063858057304373</v>
      </c>
      <c r="AF172" s="64">
        <f t="shared" si="74"/>
        <v>1.2481605046610569</v>
      </c>
      <c r="AG172" s="64">
        <f t="shared" si="75"/>
        <v>0.88</v>
      </c>
      <c r="AH172" s="65">
        <v>8.2807200131459062</v>
      </c>
      <c r="AI172" s="65">
        <v>-0.20913240424513305</v>
      </c>
      <c r="AJ172" s="65">
        <v>-3.7463807522443702</v>
      </c>
      <c r="AK172" s="65">
        <v>-4.032993211829444</v>
      </c>
      <c r="AL172" s="65">
        <v>6.601131633237693</v>
      </c>
      <c r="AM172" s="65">
        <v>2.0886208471829599</v>
      </c>
      <c r="AN172" s="65">
        <v>3.4577063480298529</v>
      </c>
      <c r="AO172" s="65">
        <v>31.796970771001959</v>
      </c>
      <c r="AP172" s="65">
        <v>20.633291927371708</v>
      </c>
      <c r="AQ172" s="65">
        <v>45.622968761693173</v>
      </c>
      <c r="AR172" s="65">
        <v>2.3790392304891923</v>
      </c>
      <c r="AS172" s="65">
        <v>0</v>
      </c>
      <c r="AT172" s="65">
        <v>46.063858057304373</v>
      </c>
      <c r="AU172" s="65">
        <v>0.63754359682562844</v>
      </c>
      <c r="AV172" s="65">
        <v>1.2481605046610569</v>
      </c>
      <c r="AW172" s="65">
        <v>0.88</v>
      </c>
    </row>
    <row r="173" spans="1:49" x14ac:dyDescent="0.35">
      <c r="A173" s="60">
        <v>171</v>
      </c>
      <c r="B173" s="55" t="s">
        <v>51</v>
      </c>
      <c r="C173" s="55" t="s">
        <v>36</v>
      </c>
      <c r="D173" s="55" t="s">
        <v>89</v>
      </c>
      <c r="E173" s="55" t="s">
        <v>123</v>
      </c>
      <c r="F173" s="55" t="s">
        <v>50</v>
      </c>
      <c r="G173" s="55" t="s">
        <v>137</v>
      </c>
      <c r="H173" s="61"/>
      <c r="K173" s="55" t="s">
        <v>37</v>
      </c>
      <c r="L173" s="62">
        <v>40263</v>
      </c>
      <c r="M173" s="55" t="s">
        <v>38</v>
      </c>
      <c r="N173" s="55" t="s">
        <v>39</v>
      </c>
      <c r="O173" s="63">
        <f t="shared" si="57"/>
        <v>3.1065498399993036E-2</v>
      </c>
      <c r="P173" s="63">
        <f t="shared" si="58"/>
        <v>0.1561447825750433</v>
      </c>
      <c r="Q173" s="63">
        <f t="shared" si="59"/>
        <v>-0.11995120993762166</v>
      </c>
      <c r="R173" s="64">
        <f t="shared" si="60"/>
        <v>95.154212729628682</v>
      </c>
      <c r="S173" s="64">
        <f t="shared" si="61"/>
        <v>82.870801627217872</v>
      </c>
      <c r="T173" s="64">
        <f t="shared" si="62"/>
        <v>109.98480857192413</v>
      </c>
      <c r="U173" s="64">
        <f t="shared" si="63"/>
        <v>46.962194167663249</v>
      </c>
      <c r="V173" s="64">
        <f t="shared" si="64"/>
        <v>34.678783065252446</v>
      </c>
      <c r="W173" s="64">
        <f t="shared" si="65"/>
        <v>61.792790009958708</v>
      </c>
      <c r="X173" s="64">
        <f t="shared" si="66"/>
        <v>46.063858057304373</v>
      </c>
      <c r="Y173" s="64">
        <f t="shared" si="67"/>
        <v>2.1281605046610568</v>
      </c>
      <c r="Z173" s="64">
        <f t="shared" si="68"/>
        <v>2.7792810648269208</v>
      </c>
      <c r="AA173" s="64">
        <f t="shared" si="69"/>
        <v>41.16633027552151</v>
      </c>
      <c r="AB173" s="64">
        <f t="shared" si="70"/>
        <v>28.8829191731107</v>
      </c>
      <c r="AC173" s="64">
        <f t="shared" si="71"/>
        <v>55.996926117816969</v>
      </c>
      <c r="AD173" s="64">
        <f t="shared" si="72"/>
        <v>3.0165828273148207</v>
      </c>
      <c r="AE173" s="64">
        <f t="shared" si="73"/>
        <v>46.063858057304373</v>
      </c>
      <c r="AF173" s="64">
        <f t="shared" si="74"/>
        <v>1.2481605046610569</v>
      </c>
      <c r="AG173" s="64">
        <f t="shared" si="75"/>
        <v>0.88</v>
      </c>
      <c r="AH173" s="65">
        <v>1.1215154149106941</v>
      </c>
      <c r="AI173" s="65">
        <v>-0.12259485766094032</v>
      </c>
      <c r="AJ173" s="65">
        <v>-5.2225270040474214</v>
      </c>
      <c r="AK173" s="65">
        <v>4.816027693905883</v>
      </c>
      <c r="AL173" s="65">
        <v>4.6102224795321334</v>
      </c>
      <c r="AM173" s="65">
        <v>-2.1633981232017048</v>
      </c>
      <c r="AN173" s="65">
        <v>4.5560631552941597</v>
      </c>
      <c r="AO173" s="65">
        <v>36.35030258161563</v>
      </c>
      <c r="AP173" s="65">
        <v>24.066891479204816</v>
      </c>
      <c r="AQ173" s="65">
        <v>51.180898423911088</v>
      </c>
      <c r="AR173" s="65">
        <v>2.3790392304891923</v>
      </c>
      <c r="AS173" s="65">
        <v>0</v>
      </c>
      <c r="AT173" s="65">
        <v>46.063858057304373</v>
      </c>
      <c r="AU173" s="65">
        <v>0.63754359682562844</v>
      </c>
      <c r="AV173" s="65">
        <v>1.2481605046610569</v>
      </c>
      <c r="AW173" s="65">
        <v>0.88</v>
      </c>
    </row>
    <row r="174" spans="1:49" x14ac:dyDescent="0.35">
      <c r="A174" s="60">
        <v>172</v>
      </c>
      <c r="B174" s="55" t="s">
        <v>51</v>
      </c>
      <c r="C174" s="55" t="s">
        <v>36</v>
      </c>
      <c r="D174" s="55" t="s">
        <v>88</v>
      </c>
      <c r="F174" s="55" t="s">
        <v>50</v>
      </c>
      <c r="G174" s="55" t="s">
        <v>137</v>
      </c>
      <c r="H174" s="61"/>
      <c r="K174" s="55" t="s">
        <v>37</v>
      </c>
      <c r="L174" s="62">
        <v>40263</v>
      </c>
      <c r="M174" s="55" t="s">
        <v>38</v>
      </c>
      <c r="N174" s="55" t="s">
        <v>39</v>
      </c>
      <c r="O174" s="63">
        <f t="shared" si="57"/>
        <v>-2.8100964388700234E-2</v>
      </c>
      <c r="P174" s="63">
        <f t="shared" si="58"/>
        <v>8.5576331508965375E-2</v>
      </c>
      <c r="Q174" s="63">
        <f t="shared" si="59"/>
        <v>-0.16888807289326946</v>
      </c>
      <c r="R174" s="64">
        <f t="shared" si="60"/>
        <v>100.9646552077923</v>
      </c>
      <c r="S174" s="64">
        <f t="shared" si="61"/>
        <v>89.800976364162054</v>
      </c>
      <c r="T174" s="64">
        <f t="shared" si="62"/>
        <v>114.79065319848353</v>
      </c>
      <c r="U174" s="64">
        <f t="shared" si="63"/>
        <v>47.253226071594241</v>
      </c>
      <c r="V174" s="64">
        <f t="shared" si="64"/>
        <v>36.08954722796399</v>
      </c>
      <c r="W174" s="64">
        <f t="shared" si="65"/>
        <v>61.079224062285462</v>
      </c>
      <c r="X174" s="64">
        <f t="shared" si="66"/>
        <v>51.58326863153701</v>
      </c>
      <c r="Y174" s="64">
        <f t="shared" si="67"/>
        <v>2.1281605046610568</v>
      </c>
      <c r="Z174" s="64">
        <f t="shared" si="68"/>
        <v>16.472665685106907</v>
      </c>
      <c r="AA174" s="64">
        <f t="shared" si="69"/>
        <v>27.763977559172517</v>
      </c>
      <c r="AB174" s="64">
        <f t="shared" si="70"/>
        <v>16.600298715542266</v>
      </c>
      <c r="AC174" s="64">
        <f t="shared" si="71"/>
        <v>41.58997554986373</v>
      </c>
      <c r="AD174" s="64">
        <f t="shared" si="72"/>
        <v>3.0165828273148207</v>
      </c>
      <c r="AE174" s="64">
        <f t="shared" si="73"/>
        <v>51.58326863153701</v>
      </c>
      <c r="AF174" s="64">
        <f t="shared" si="74"/>
        <v>1.2481605046610569</v>
      </c>
      <c r="AG174" s="64">
        <f t="shared" si="75"/>
        <v>0.88</v>
      </c>
      <c r="AH174" s="65">
        <v>8.2807200131459062</v>
      </c>
      <c r="AI174" s="65">
        <v>-0.20913240424513305</v>
      </c>
      <c r="AJ174" s="65">
        <v>-3.7463807522443702</v>
      </c>
      <c r="AK174" s="65">
        <v>-4.032993211829444</v>
      </c>
      <c r="AL174" s="65">
        <v>6.601131633237693</v>
      </c>
      <c r="AM174" s="65">
        <v>2.0886208471829599</v>
      </c>
      <c r="AN174" s="65">
        <v>3.4577063480298529</v>
      </c>
      <c r="AO174" s="65">
        <v>31.796970771001959</v>
      </c>
      <c r="AP174" s="65">
        <v>20.633291927371708</v>
      </c>
      <c r="AQ174" s="65">
        <v>45.622968761693173</v>
      </c>
      <c r="AR174" s="65">
        <v>2.3790392304891923</v>
      </c>
      <c r="AS174" s="65">
        <v>0</v>
      </c>
      <c r="AT174" s="65">
        <v>51.58326863153701</v>
      </c>
      <c r="AU174" s="65">
        <v>0.63754359682562844</v>
      </c>
      <c r="AV174" s="65">
        <v>1.2481605046610569</v>
      </c>
      <c r="AW174" s="65">
        <v>0.88</v>
      </c>
    </row>
    <row r="175" spans="1:49" x14ac:dyDescent="0.35">
      <c r="A175" s="60">
        <v>173</v>
      </c>
      <c r="B175" s="55" t="s">
        <v>51</v>
      </c>
      <c r="C175" s="55" t="s">
        <v>36</v>
      </c>
      <c r="D175" s="55" t="s">
        <v>88</v>
      </c>
      <c r="E175" s="55" t="s">
        <v>123</v>
      </c>
      <c r="F175" s="55" t="s">
        <v>50</v>
      </c>
      <c r="G175" s="55" t="s">
        <v>137</v>
      </c>
      <c r="H175" s="61"/>
      <c r="K175" s="55" t="s">
        <v>37</v>
      </c>
      <c r="L175" s="62">
        <v>40263</v>
      </c>
      <c r="M175" s="55" t="s">
        <v>38</v>
      </c>
      <c r="N175" s="55" t="s">
        <v>39</v>
      </c>
      <c r="O175" s="63">
        <f t="shared" si="57"/>
        <v>-2.5137450270977253E-2</v>
      </c>
      <c r="P175" s="63">
        <f t="shared" si="58"/>
        <v>9.9941833904073005E-2</v>
      </c>
      <c r="Q175" s="63">
        <f t="shared" si="59"/>
        <v>-0.17615415860859196</v>
      </c>
      <c r="R175" s="64">
        <f t="shared" si="60"/>
        <v>100.67362330386132</v>
      </c>
      <c r="S175" s="64">
        <f t="shared" si="61"/>
        <v>88.39021220145051</v>
      </c>
      <c r="T175" s="64">
        <f t="shared" si="62"/>
        <v>115.50421914615677</v>
      </c>
      <c r="U175" s="64">
        <f t="shared" si="63"/>
        <v>46.962194167663249</v>
      </c>
      <c r="V175" s="64">
        <f t="shared" si="64"/>
        <v>34.678783065252446</v>
      </c>
      <c r="W175" s="64">
        <f t="shared" si="65"/>
        <v>61.792790009958708</v>
      </c>
      <c r="X175" s="64">
        <f t="shared" si="66"/>
        <v>51.58326863153701</v>
      </c>
      <c r="Y175" s="64">
        <f t="shared" si="67"/>
        <v>2.1281605046610568</v>
      </c>
      <c r="Z175" s="64">
        <f t="shared" si="68"/>
        <v>2.7792810648269208</v>
      </c>
      <c r="AA175" s="64">
        <f t="shared" si="69"/>
        <v>41.16633027552151</v>
      </c>
      <c r="AB175" s="64">
        <f t="shared" si="70"/>
        <v>28.8829191731107</v>
      </c>
      <c r="AC175" s="64">
        <f t="shared" si="71"/>
        <v>55.996926117816969</v>
      </c>
      <c r="AD175" s="64">
        <f t="shared" si="72"/>
        <v>3.0165828273148207</v>
      </c>
      <c r="AE175" s="64">
        <f t="shared" si="73"/>
        <v>51.58326863153701</v>
      </c>
      <c r="AF175" s="64">
        <f t="shared" si="74"/>
        <v>1.2481605046610569</v>
      </c>
      <c r="AG175" s="64">
        <f t="shared" si="75"/>
        <v>0.88</v>
      </c>
      <c r="AH175" s="65">
        <v>1.1215154149106941</v>
      </c>
      <c r="AI175" s="65">
        <v>-0.12259485766094032</v>
      </c>
      <c r="AJ175" s="65">
        <v>-5.2225270040474214</v>
      </c>
      <c r="AK175" s="65">
        <v>4.816027693905883</v>
      </c>
      <c r="AL175" s="65">
        <v>4.6102224795321334</v>
      </c>
      <c r="AM175" s="65">
        <v>-2.1633981232017048</v>
      </c>
      <c r="AN175" s="65">
        <v>4.5560631552941597</v>
      </c>
      <c r="AO175" s="65">
        <v>36.35030258161563</v>
      </c>
      <c r="AP175" s="65">
        <v>24.066891479204816</v>
      </c>
      <c r="AQ175" s="65">
        <v>51.180898423911088</v>
      </c>
      <c r="AR175" s="65">
        <v>2.3790392304891923</v>
      </c>
      <c r="AS175" s="65">
        <v>0</v>
      </c>
      <c r="AT175" s="65">
        <v>51.58326863153701</v>
      </c>
      <c r="AU175" s="65">
        <v>0.63754359682562844</v>
      </c>
      <c r="AV175" s="65">
        <v>1.2481605046610569</v>
      </c>
      <c r="AW175" s="65">
        <v>0.88</v>
      </c>
    </row>
    <row r="176" spans="1:49" x14ac:dyDescent="0.35">
      <c r="A176" s="60">
        <v>174</v>
      </c>
      <c r="B176" s="55" t="s">
        <v>51</v>
      </c>
      <c r="C176" s="55" t="s">
        <v>36</v>
      </c>
      <c r="D176" s="55" t="s">
        <v>93</v>
      </c>
      <c r="F176" s="55" t="s">
        <v>50</v>
      </c>
      <c r="G176" s="55" t="s">
        <v>137</v>
      </c>
      <c r="H176" s="61"/>
      <c r="K176" s="55" t="s">
        <v>37</v>
      </c>
      <c r="L176" s="62">
        <v>40263</v>
      </c>
      <c r="M176" s="55" t="s">
        <v>38</v>
      </c>
      <c r="N176" s="55" t="s">
        <v>39</v>
      </c>
      <c r="O176" s="63">
        <f t="shared" si="57"/>
        <v>0.13247888895692919</v>
      </c>
      <c r="P176" s="63">
        <f t="shared" si="58"/>
        <v>0.24615618485459478</v>
      </c>
      <c r="Q176" s="63">
        <f t="shared" si="59"/>
        <v>-8.3082195476400431E-3</v>
      </c>
      <c r="R176" s="64">
        <f t="shared" si="60"/>
        <v>85.194910709984768</v>
      </c>
      <c r="S176" s="64">
        <f t="shared" si="61"/>
        <v>74.031231866354517</v>
      </c>
      <c r="T176" s="64">
        <f t="shared" si="62"/>
        <v>99.020908700675989</v>
      </c>
      <c r="U176" s="64">
        <f t="shared" si="63"/>
        <v>47.253226071594241</v>
      </c>
      <c r="V176" s="64">
        <f t="shared" si="64"/>
        <v>36.08954722796399</v>
      </c>
      <c r="W176" s="64">
        <f t="shared" si="65"/>
        <v>61.079224062285462</v>
      </c>
      <c r="X176" s="64">
        <f t="shared" si="66"/>
        <v>35.813524133729473</v>
      </c>
      <c r="Y176" s="64">
        <f t="shared" si="67"/>
        <v>2.1281605046610568</v>
      </c>
      <c r="Z176" s="64">
        <f t="shared" si="68"/>
        <v>16.472665685106907</v>
      </c>
      <c r="AA176" s="64">
        <f t="shared" si="69"/>
        <v>27.763977559172517</v>
      </c>
      <c r="AB176" s="64">
        <f t="shared" si="70"/>
        <v>16.600298715542266</v>
      </c>
      <c r="AC176" s="64">
        <f t="shared" si="71"/>
        <v>41.58997554986373</v>
      </c>
      <c r="AD176" s="64">
        <f t="shared" si="72"/>
        <v>3.0165828273148207</v>
      </c>
      <c r="AE176" s="64">
        <f t="shared" si="73"/>
        <v>35.813524133729473</v>
      </c>
      <c r="AF176" s="64">
        <f t="shared" si="74"/>
        <v>1.2481605046610569</v>
      </c>
      <c r="AG176" s="64">
        <f t="shared" si="75"/>
        <v>0.88</v>
      </c>
      <c r="AH176" s="65">
        <v>8.2807200131459062</v>
      </c>
      <c r="AI176" s="65">
        <v>-0.20913240424513305</v>
      </c>
      <c r="AJ176" s="65">
        <v>-3.7463807522443702</v>
      </c>
      <c r="AK176" s="65">
        <v>-4.032993211829444</v>
      </c>
      <c r="AL176" s="65">
        <v>6.601131633237693</v>
      </c>
      <c r="AM176" s="65">
        <v>2.0886208471829599</v>
      </c>
      <c r="AN176" s="65">
        <v>3.4577063480298529</v>
      </c>
      <c r="AO176" s="65">
        <v>31.796970771001959</v>
      </c>
      <c r="AP176" s="65">
        <v>20.633291927371708</v>
      </c>
      <c r="AQ176" s="65">
        <v>45.622968761693173</v>
      </c>
      <c r="AR176" s="65">
        <v>2.3790392304891923</v>
      </c>
      <c r="AS176" s="65">
        <v>0</v>
      </c>
      <c r="AT176" s="65">
        <v>35.813524133729473</v>
      </c>
      <c r="AU176" s="65">
        <v>0.63754359682562844</v>
      </c>
      <c r="AV176" s="65">
        <v>1.2481605046610569</v>
      </c>
      <c r="AW176" s="65">
        <v>0.88</v>
      </c>
    </row>
    <row r="177" spans="1:49" x14ac:dyDescent="0.35">
      <c r="A177" s="60">
        <v>175</v>
      </c>
      <c r="B177" s="55" t="s">
        <v>51</v>
      </c>
      <c r="C177" s="55" t="s">
        <v>36</v>
      </c>
      <c r="D177" s="55" t="s">
        <v>93</v>
      </c>
      <c r="E177" s="55" t="s">
        <v>123</v>
      </c>
      <c r="F177" s="55" t="s">
        <v>50</v>
      </c>
      <c r="G177" s="55" t="s">
        <v>137</v>
      </c>
      <c r="H177" s="61"/>
      <c r="K177" s="55" t="s">
        <v>37</v>
      </c>
      <c r="L177" s="62">
        <v>40263</v>
      </c>
      <c r="M177" s="55" t="s">
        <v>38</v>
      </c>
      <c r="N177" s="55" t="s">
        <v>39</v>
      </c>
      <c r="O177" s="63">
        <f t="shared" si="57"/>
        <v>0.1354424030746523</v>
      </c>
      <c r="P177" s="63">
        <f t="shared" si="58"/>
        <v>0.26052168724970243</v>
      </c>
      <c r="Q177" s="63">
        <f t="shared" si="59"/>
        <v>-1.5574305262962539E-2</v>
      </c>
      <c r="R177" s="64">
        <f t="shared" si="60"/>
        <v>84.903878806053768</v>
      </c>
      <c r="S177" s="64">
        <f t="shared" si="61"/>
        <v>72.620467703642973</v>
      </c>
      <c r="T177" s="64">
        <f t="shared" si="62"/>
        <v>99.734474648349234</v>
      </c>
      <c r="U177" s="64">
        <f t="shared" si="63"/>
        <v>46.962194167663249</v>
      </c>
      <c r="V177" s="64">
        <f t="shared" si="64"/>
        <v>34.678783065252446</v>
      </c>
      <c r="W177" s="64">
        <f t="shared" si="65"/>
        <v>61.792790009958708</v>
      </c>
      <c r="X177" s="64">
        <f t="shared" si="66"/>
        <v>35.813524133729473</v>
      </c>
      <c r="Y177" s="64">
        <f t="shared" si="67"/>
        <v>2.1281605046610568</v>
      </c>
      <c r="Z177" s="64">
        <f t="shared" si="68"/>
        <v>2.7792810648269208</v>
      </c>
      <c r="AA177" s="64">
        <f t="shared" si="69"/>
        <v>41.16633027552151</v>
      </c>
      <c r="AB177" s="64">
        <f t="shared" si="70"/>
        <v>28.8829191731107</v>
      </c>
      <c r="AC177" s="64">
        <f t="shared" si="71"/>
        <v>55.996926117816969</v>
      </c>
      <c r="AD177" s="64">
        <f t="shared" si="72"/>
        <v>3.0165828273148207</v>
      </c>
      <c r="AE177" s="64">
        <f t="shared" si="73"/>
        <v>35.813524133729473</v>
      </c>
      <c r="AF177" s="64">
        <f t="shared" si="74"/>
        <v>1.2481605046610569</v>
      </c>
      <c r="AG177" s="64">
        <f t="shared" si="75"/>
        <v>0.88</v>
      </c>
      <c r="AH177" s="65">
        <v>1.1215154149106941</v>
      </c>
      <c r="AI177" s="65">
        <v>-0.12259485766094032</v>
      </c>
      <c r="AJ177" s="65">
        <v>-5.2225270040474214</v>
      </c>
      <c r="AK177" s="65">
        <v>4.816027693905883</v>
      </c>
      <c r="AL177" s="65">
        <v>4.6102224795321334</v>
      </c>
      <c r="AM177" s="65">
        <v>-2.1633981232017048</v>
      </c>
      <c r="AN177" s="65">
        <v>4.5560631552941597</v>
      </c>
      <c r="AO177" s="65">
        <v>36.35030258161563</v>
      </c>
      <c r="AP177" s="65">
        <v>24.066891479204816</v>
      </c>
      <c r="AQ177" s="65">
        <v>51.180898423911088</v>
      </c>
      <c r="AR177" s="65">
        <v>2.3790392304891923</v>
      </c>
      <c r="AS177" s="65">
        <v>0</v>
      </c>
      <c r="AT177" s="65">
        <v>35.813524133729473</v>
      </c>
      <c r="AU177" s="65">
        <v>0.63754359682562844</v>
      </c>
      <c r="AV177" s="65">
        <v>1.2481605046610569</v>
      </c>
      <c r="AW177" s="65">
        <v>0.88</v>
      </c>
    </row>
    <row r="178" spans="1:49" x14ac:dyDescent="0.35">
      <c r="A178" s="60">
        <v>176</v>
      </c>
      <c r="B178" s="55" t="s">
        <v>51</v>
      </c>
      <c r="C178" s="55" t="s">
        <v>36</v>
      </c>
      <c r="D178" s="55" t="s">
        <v>339</v>
      </c>
      <c r="F178" s="55" t="s">
        <v>50</v>
      </c>
      <c r="G178" s="55" t="s">
        <v>137</v>
      </c>
      <c r="H178" s="61"/>
      <c r="K178" s="55" t="s">
        <v>37</v>
      </c>
      <c r="L178" s="62">
        <v>40263</v>
      </c>
      <c r="M178" s="55" t="s">
        <v>38</v>
      </c>
      <c r="N178" s="55" t="s">
        <v>39</v>
      </c>
      <c r="O178" s="63">
        <f t="shared" si="57"/>
        <v>5.0183595581728871E-2</v>
      </c>
      <c r="P178" s="63">
        <f t="shared" si="58"/>
        <v>0.16386089147939448</v>
      </c>
      <c r="Q178" s="63">
        <f t="shared" si="59"/>
        <v>-9.0603512922840357E-2</v>
      </c>
      <c r="R178" s="64">
        <f t="shared" si="60"/>
        <v>93.276719995896315</v>
      </c>
      <c r="S178" s="64">
        <f t="shared" si="61"/>
        <v>82.113041152266064</v>
      </c>
      <c r="T178" s="64">
        <f t="shared" si="62"/>
        <v>107.10271798658754</v>
      </c>
      <c r="U178" s="64">
        <f t="shared" si="63"/>
        <v>47.253226071594241</v>
      </c>
      <c r="V178" s="64">
        <f t="shared" si="64"/>
        <v>36.08954722796399</v>
      </c>
      <c r="W178" s="64">
        <f t="shared" si="65"/>
        <v>61.079224062285462</v>
      </c>
      <c r="X178" s="64">
        <f t="shared" si="66"/>
        <v>43.89533341964102</v>
      </c>
      <c r="Y178" s="64">
        <f t="shared" si="67"/>
        <v>2.1281605046610568</v>
      </c>
      <c r="Z178" s="64">
        <f t="shared" si="68"/>
        <v>16.472665685106907</v>
      </c>
      <c r="AA178" s="64">
        <f t="shared" si="69"/>
        <v>27.763977559172517</v>
      </c>
      <c r="AB178" s="64">
        <f t="shared" si="70"/>
        <v>16.600298715542266</v>
      </c>
      <c r="AC178" s="64">
        <f t="shared" si="71"/>
        <v>41.58997554986373</v>
      </c>
      <c r="AD178" s="64">
        <f t="shared" si="72"/>
        <v>3.0165828273148207</v>
      </c>
      <c r="AE178" s="64">
        <f t="shared" si="73"/>
        <v>43.89533341964102</v>
      </c>
      <c r="AF178" s="64">
        <f t="shared" si="74"/>
        <v>1.2481605046610569</v>
      </c>
      <c r="AG178" s="64">
        <f t="shared" si="75"/>
        <v>0.88</v>
      </c>
      <c r="AH178" s="65">
        <v>8.2807200131459062</v>
      </c>
      <c r="AI178" s="65">
        <v>-0.20913240424513305</v>
      </c>
      <c r="AJ178" s="65">
        <v>-3.7463807522443702</v>
      </c>
      <c r="AK178" s="65">
        <v>-4.032993211829444</v>
      </c>
      <c r="AL178" s="65">
        <v>6.601131633237693</v>
      </c>
      <c r="AM178" s="65">
        <v>2.0886208471829599</v>
      </c>
      <c r="AN178" s="65">
        <v>3.4577063480298529</v>
      </c>
      <c r="AO178" s="65">
        <v>31.796970771001959</v>
      </c>
      <c r="AP178" s="65">
        <v>20.633291927371708</v>
      </c>
      <c r="AQ178" s="65">
        <v>45.622968761693173</v>
      </c>
      <c r="AR178" s="65">
        <v>2.3790392304891923</v>
      </c>
      <c r="AS178" s="65">
        <v>0</v>
      </c>
      <c r="AT178" s="65">
        <v>43.89533341964102</v>
      </c>
      <c r="AU178" s="65">
        <v>0.63754359682562844</v>
      </c>
      <c r="AV178" s="65">
        <v>1.2481605046610569</v>
      </c>
      <c r="AW178" s="65">
        <v>0.88</v>
      </c>
    </row>
    <row r="179" spans="1:49" x14ac:dyDescent="0.35">
      <c r="A179" s="60">
        <v>177</v>
      </c>
      <c r="B179" s="55" t="s">
        <v>51</v>
      </c>
      <c r="C179" s="55" t="s">
        <v>36</v>
      </c>
      <c r="D179" s="55" t="s">
        <v>90</v>
      </c>
      <c r="E179" s="55" t="s">
        <v>123</v>
      </c>
      <c r="F179" s="55" t="s">
        <v>50</v>
      </c>
      <c r="G179" s="55" t="s">
        <v>137</v>
      </c>
      <c r="H179" s="61"/>
      <c r="K179" s="55" t="s">
        <v>37</v>
      </c>
      <c r="L179" s="62">
        <v>40263</v>
      </c>
      <c r="M179" s="55" t="s">
        <v>38</v>
      </c>
      <c r="N179" s="55" t="s">
        <v>39</v>
      </c>
      <c r="O179" s="63">
        <f t="shared" si="57"/>
        <v>5.3147109699451855E-2</v>
      </c>
      <c r="P179" s="63">
        <f t="shared" si="58"/>
        <v>0.17822639387450209</v>
      </c>
      <c r="Q179" s="63">
        <f t="shared" si="59"/>
        <v>-9.7869598638162858E-2</v>
      </c>
      <c r="R179" s="64">
        <f t="shared" si="60"/>
        <v>92.985688091965329</v>
      </c>
      <c r="S179" s="64">
        <f t="shared" si="61"/>
        <v>80.70227698955452</v>
      </c>
      <c r="T179" s="64">
        <f t="shared" si="62"/>
        <v>107.81628393426078</v>
      </c>
      <c r="U179" s="64">
        <f t="shared" si="63"/>
        <v>46.962194167663249</v>
      </c>
      <c r="V179" s="64">
        <f t="shared" si="64"/>
        <v>34.678783065252446</v>
      </c>
      <c r="W179" s="64">
        <f t="shared" si="65"/>
        <v>61.792790009958708</v>
      </c>
      <c r="X179" s="64">
        <f t="shared" si="66"/>
        <v>43.89533341964102</v>
      </c>
      <c r="Y179" s="64">
        <f t="shared" si="67"/>
        <v>2.1281605046610568</v>
      </c>
      <c r="Z179" s="64">
        <f t="shared" si="68"/>
        <v>2.7792810648269208</v>
      </c>
      <c r="AA179" s="64">
        <f t="shared" si="69"/>
        <v>41.16633027552151</v>
      </c>
      <c r="AB179" s="64">
        <f t="shared" si="70"/>
        <v>28.8829191731107</v>
      </c>
      <c r="AC179" s="64">
        <f t="shared" si="71"/>
        <v>55.996926117816969</v>
      </c>
      <c r="AD179" s="64">
        <f t="shared" si="72"/>
        <v>3.0165828273148207</v>
      </c>
      <c r="AE179" s="64">
        <f t="shared" si="73"/>
        <v>43.89533341964102</v>
      </c>
      <c r="AF179" s="64">
        <f t="shared" si="74"/>
        <v>1.2481605046610569</v>
      </c>
      <c r="AG179" s="64">
        <f t="shared" si="75"/>
        <v>0.88</v>
      </c>
      <c r="AH179" s="65">
        <v>1.1215154149106941</v>
      </c>
      <c r="AI179" s="65">
        <v>-0.12259485766094032</v>
      </c>
      <c r="AJ179" s="65">
        <v>-5.2225270040474214</v>
      </c>
      <c r="AK179" s="65">
        <v>4.816027693905883</v>
      </c>
      <c r="AL179" s="65">
        <v>4.6102224795321334</v>
      </c>
      <c r="AM179" s="65">
        <v>-2.1633981232017048</v>
      </c>
      <c r="AN179" s="65">
        <v>4.5560631552941597</v>
      </c>
      <c r="AO179" s="65">
        <v>36.35030258161563</v>
      </c>
      <c r="AP179" s="65">
        <v>24.066891479204816</v>
      </c>
      <c r="AQ179" s="65">
        <v>51.180898423911088</v>
      </c>
      <c r="AR179" s="65">
        <v>2.3790392304891923</v>
      </c>
      <c r="AS179" s="65">
        <v>0</v>
      </c>
      <c r="AT179" s="65">
        <v>43.89533341964102</v>
      </c>
      <c r="AU179" s="65">
        <v>0.63754359682562844</v>
      </c>
      <c r="AV179" s="65">
        <v>1.2481605046610569</v>
      </c>
      <c r="AW179" s="65">
        <v>0.88</v>
      </c>
    </row>
    <row r="180" spans="1:49" x14ac:dyDescent="0.35">
      <c r="A180" s="60">
        <v>178</v>
      </c>
      <c r="B180" s="55" t="s">
        <v>51</v>
      </c>
      <c r="C180" s="55" t="s">
        <v>36</v>
      </c>
      <c r="D180" s="55" t="s">
        <v>340</v>
      </c>
      <c r="F180" s="55" t="s">
        <v>50</v>
      </c>
      <c r="G180" s="55" t="s">
        <v>137</v>
      </c>
      <c r="H180" s="61"/>
      <c r="K180" s="55" t="s">
        <v>37</v>
      </c>
      <c r="L180" s="62">
        <v>40263</v>
      </c>
      <c r="M180" s="55" t="s">
        <v>38</v>
      </c>
      <c r="N180" s="55" t="s">
        <v>39</v>
      </c>
      <c r="O180" s="63">
        <f t="shared" ref="O180:O211" si="76">IF($N180="Gasoline",(98.205-R180)/98.205,(97.006-R180)/97.006)</f>
        <v>0.21076119961635478</v>
      </c>
      <c r="P180" s="63">
        <f t="shared" ref="P180:P211" si="77">IF($N180="Gasoline",(98.205-S180)/98.205,(97.006-S180)/97.006)</f>
        <v>0.32443849551402054</v>
      </c>
      <c r="Q180" s="63">
        <f t="shared" ref="Q180:Q211" si="78">IF($N180="Gasoline",(98.205-T180)/98.205,(97.006-T180)/97.006)</f>
        <v>6.9974091111785708E-2</v>
      </c>
      <c r="R180" s="64">
        <f t="shared" ref="R180:R211" si="79">SUM(U180,X180,Y180)</f>
        <v>77.507196391675876</v>
      </c>
      <c r="S180" s="64">
        <f t="shared" ref="S180:S211" si="80">SUM(V180,X180,Y180)</f>
        <v>66.343517548045611</v>
      </c>
      <c r="T180" s="64">
        <f t="shared" ref="T180:T211" si="81">SUM(W180,X180,Y180)</f>
        <v>91.333194382367083</v>
      </c>
      <c r="U180" s="64">
        <f t="shared" ref="U180:U211" si="82">SUM(Z180:AA180,AD180)</f>
        <v>47.253226071594241</v>
      </c>
      <c r="V180" s="64">
        <f t="shared" ref="V180:V211" si="83">SUM(Z180,AB180,AD180)</f>
        <v>36.08954722796399</v>
      </c>
      <c r="W180" s="64">
        <f t="shared" ref="W180:W211" si="84">SUM(Z180,AC180,AD180)</f>
        <v>61.079224062285462</v>
      </c>
      <c r="X180" s="64">
        <f t="shared" ref="X180:X211" si="85">AE180</f>
        <v>28.125809815420574</v>
      </c>
      <c r="Y180" s="64">
        <f t="shared" ref="Y180:Y211" si="86">SUM(AF180:AG180)</f>
        <v>2.1281605046610568</v>
      </c>
      <c r="Z180" s="64">
        <f t="shared" ref="Z180:Z211" si="87">SUM(AH180,AI180,AJ180,AL180,AM180,AN180)</f>
        <v>16.472665685106907</v>
      </c>
      <c r="AA180" s="64">
        <f t="shared" ref="AA180:AA211" si="88">SUM($AK180,AO180)</f>
        <v>27.763977559172517</v>
      </c>
      <c r="AB180" s="64">
        <f t="shared" ref="AB180:AB211" si="89">SUM($AK180,AP180)</f>
        <v>16.600298715542266</v>
      </c>
      <c r="AC180" s="64">
        <f t="shared" ref="AC180:AC211" si="90">SUM($AK180,AQ180)</f>
        <v>41.58997554986373</v>
      </c>
      <c r="AD180" s="64">
        <f t="shared" ref="AD180:AD211" si="91">SUM(AR180,AU180)</f>
        <v>3.0165828273148207</v>
      </c>
      <c r="AE180" s="64">
        <f t="shared" ref="AE180:AE211" si="92">SUM(AS180:AT180)</f>
        <v>28.125809815420574</v>
      </c>
      <c r="AF180" s="64">
        <f t="shared" ref="AF180:AF211" si="93">AV180</f>
        <v>1.2481605046610569</v>
      </c>
      <c r="AG180" s="64">
        <f t="shared" ref="AG180:AG211" si="94">AW180</f>
        <v>0.88</v>
      </c>
      <c r="AH180" s="65">
        <v>8.2807200131459062</v>
      </c>
      <c r="AI180" s="65">
        <v>-0.20913240424513305</v>
      </c>
      <c r="AJ180" s="65">
        <v>-3.7463807522443702</v>
      </c>
      <c r="AK180" s="65">
        <v>-4.032993211829444</v>
      </c>
      <c r="AL180" s="65">
        <v>6.601131633237693</v>
      </c>
      <c r="AM180" s="65">
        <v>2.0886208471829599</v>
      </c>
      <c r="AN180" s="65">
        <v>3.4577063480298529</v>
      </c>
      <c r="AO180" s="65">
        <v>31.796970771001959</v>
      </c>
      <c r="AP180" s="65">
        <v>20.633291927371708</v>
      </c>
      <c r="AQ180" s="65">
        <v>45.622968761693173</v>
      </c>
      <c r="AR180" s="65">
        <v>2.3790392304891923</v>
      </c>
      <c r="AS180" s="65">
        <v>0</v>
      </c>
      <c r="AT180" s="65">
        <v>28.125809815420574</v>
      </c>
      <c r="AU180" s="65">
        <v>0.63754359682562844</v>
      </c>
      <c r="AV180" s="65">
        <v>1.2481605046610569</v>
      </c>
      <c r="AW180" s="65">
        <v>0.88</v>
      </c>
    </row>
    <row r="181" spans="1:49" x14ac:dyDescent="0.35">
      <c r="A181" s="60">
        <v>179</v>
      </c>
      <c r="B181" s="55" t="s">
        <v>51</v>
      </c>
      <c r="C181" s="55" t="s">
        <v>36</v>
      </c>
      <c r="D181" s="55" t="s">
        <v>94</v>
      </c>
      <c r="E181" s="55" t="s">
        <v>123</v>
      </c>
      <c r="F181" s="55" t="s">
        <v>50</v>
      </c>
      <c r="G181" s="55" t="s">
        <v>137</v>
      </c>
      <c r="H181" s="61"/>
      <c r="K181" s="55" t="s">
        <v>37</v>
      </c>
      <c r="L181" s="62">
        <v>40263</v>
      </c>
      <c r="M181" s="55" t="s">
        <v>38</v>
      </c>
      <c r="N181" s="55" t="s">
        <v>39</v>
      </c>
      <c r="O181" s="63">
        <f t="shared" si="76"/>
        <v>0.21372471373407792</v>
      </c>
      <c r="P181" s="63">
        <f t="shared" si="77"/>
        <v>0.33880399790912802</v>
      </c>
      <c r="Q181" s="63">
        <f t="shared" si="78"/>
        <v>6.2708005396463068E-2</v>
      </c>
      <c r="R181" s="64">
        <f t="shared" si="79"/>
        <v>77.216164487744877</v>
      </c>
      <c r="S181" s="64">
        <f t="shared" si="80"/>
        <v>64.932753385334081</v>
      </c>
      <c r="T181" s="64">
        <f t="shared" si="81"/>
        <v>92.046760330040343</v>
      </c>
      <c r="U181" s="64">
        <f t="shared" si="82"/>
        <v>46.962194167663249</v>
      </c>
      <c r="V181" s="64">
        <f t="shared" si="83"/>
        <v>34.678783065252446</v>
      </c>
      <c r="W181" s="64">
        <f t="shared" si="84"/>
        <v>61.792790009958708</v>
      </c>
      <c r="X181" s="64">
        <f t="shared" si="85"/>
        <v>28.125809815420574</v>
      </c>
      <c r="Y181" s="64">
        <f t="shared" si="86"/>
        <v>2.1281605046610568</v>
      </c>
      <c r="Z181" s="64">
        <f t="shared" si="87"/>
        <v>2.7792810648269208</v>
      </c>
      <c r="AA181" s="64">
        <f t="shared" si="88"/>
        <v>41.16633027552151</v>
      </c>
      <c r="AB181" s="64">
        <f t="shared" si="89"/>
        <v>28.8829191731107</v>
      </c>
      <c r="AC181" s="64">
        <f t="shared" si="90"/>
        <v>55.996926117816969</v>
      </c>
      <c r="AD181" s="64">
        <f t="shared" si="91"/>
        <v>3.0165828273148207</v>
      </c>
      <c r="AE181" s="64">
        <f t="shared" si="92"/>
        <v>28.125809815420574</v>
      </c>
      <c r="AF181" s="64">
        <f t="shared" si="93"/>
        <v>1.2481605046610569</v>
      </c>
      <c r="AG181" s="64">
        <f t="shared" si="94"/>
        <v>0.88</v>
      </c>
      <c r="AH181" s="65">
        <v>1.1215154149106941</v>
      </c>
      <c r="AI181" s="65">
        <v>-0.12259485766094032</v>
      </c>
      <c r="AJ181" s="65">
        <v>-5.2225270040474214</v>
      </c>
      <c r="AK181" s="65">
        <v>4.816027693905883</v>
      </c>
      <c r="AL181" s="65">
        <v>4.6102224795321334</v>
      </c>
      <c r="AM181" s="65">
        <v>-2.1633981232017048</v>
      </c>
      <c r="AN181" s="65">
        <v>4.5560631552941597</v>
      </c>
      <c r="AO181" s="65">
        <v>36.35030258161563</v>
      </c>
      <c r="AP181" s="65">
        <v>24.066891479204816</v>
      </c>
      <c r="AQ181" s="65">
        <v>51.180898423911088</v>
      </c>
      <c r="AR181" s="65">
        <v>2.3790392304891923</v>
      </c>
      <c r="AS181" s="65">
        <v>0</v>
      </c>
      <c r="AT181" s="65">
        <v>28.125809815420574</v>
      </c>
      <c r="AU181" s="65">
        <v>0.63754359682562844</v>
      </c>
      <c r="AV181" s="65">
        <v>1.2481605046610569</v>
      </c>
      <c r="AW181" s="65">
        <v>0.88</v>
      </c>
    </row>
    <row r="182" spans="1:49" x14ac:dyDescent="0.35">
      <c r="A182" s="60">
        <v>180</v>
      </c>
      <c r="B182" s="55" t="s">
        <v>51</v>
      </c>
      <c r="C182" s="55" t="s">
        <v>36</v>
      </c>
      <c r="D182" s="55" t="s">
        <v>341</v>
      </c>
      <c r="F182" s="55" t="s">
        <v>50</v>
      </c>
      <c r="G182" s="55" t="s">
        <v>137</v>
      </c>
      <c r="H182" s="61"/>
      <c r="K182" s="55" t="s">
        <v>37</v>
      </c>
      <c r="L182" s="62">
        <v>40263</v>
      </c>
      <c r="M182" s="55" t="s">
        <v>38</v>
      </c>
      <c r="N182" s="55" t="s">
        <v>39</v>
      </c>
      <c r="O182" s="63">
        <f t="shared" si="76"/>
        <v>0.13985766977082092</v>
      </c>
      <c r="P182" s="63">
        <f t="shared" si="77"/>
        <v>0.25353496566848654</v>
      </c>
      <c r="Q182" s="63">
        <f t="shared" si="78"/>
        <v>-9.294387337483108E-4</v>
      </c>
      <c r="R182" s="64">
        <f t="shared" si="79"/>
        <v>84.47027754015653</v>
      </c>
      <c r="S182" s="64">
        <f t="shared" si="80"/>
        <v>73.306598696526279</v>
      </c>
      <c r="T182" s="64">
        <f t="shared" si="81"/>
        <v>98.296275530847751</v>
      </c>
      <c r="U182" s="64">
        <f t="shared" si="82"/>
        <v>47.253226071594241</v>
      </c>
      <c r="V182" s="64">
        <f t="shared" si="83"/>
        <v>36.08954722796399</v>
      </c>
      <c r="W182" s="64">
        <f t="shared" si="84"/>
        <v>61.079224062285462</v>
      </c>
      <c r="X182" s="64">
        <f t="shared" si="85"/>
        <v>35.088890963901235</v>
      </c>
      <c r="Y182" s="64">
        <f t="shared" si="86"/>
        <v>2.1281605046610568</v>
      </c>
      <c r="Z182" s="64">
        <f t="shared" si="87"/>
        <v>16.472665685106907</v>
      </c>
      <c r="AA182" s="64">
        <f t="shared" si="88"/>
        <v>27.763977559172517</v>
      </c>
      <c r="AB182" s="64">
        <f t="shared" si="89"/>
        <v>16.600298715542266</v>
      </c>
      <c r="AC182" s="64">
        <f t="shared" si="90"/>
        <v>41.58997554986373</v>
      </c>
      <c r="AD182" s="64">
        <f t="shared" si="91"/>
        <v>3.0165828273148207</v>
      </c>
      <c r="AE182" s="64">
        <f t="shared" si="92"/>
        <v>35.088890963901235</v>
      </c>
      <c r="AF182" s="64">
        <f t="shared" si="93"/>
        <v>1.2481605046610569</v>
      </c>
      <c r="AG182" s="64">
        <f t="shared" si="94"/>
        <v>0.88</v>
      </c>
      <c r="AH182" s="65">
        <v>8.2807200131459062</v>
      </c>
      <c r="AI182" s="65">
        <v>-0.20913240424513305</v>
      </c>
      <c r="AJ182" s="65">
        <v>-3.7463807522443702</v>
      </c>
      <c r="AK182" s="65">
        <v>-4.032993211829444</v>
      </c>
      <c r="AL182" s="65">
        <v>6.601131633237693</v>
      </c>
      <c r="AM182" s="65">
        <v>2.0886208471829599</v>
      </c>
      <c r="AN182" s="65">
        <v>3.4577063480298529</v>
      </c>
      <c r="AO182" s="65">
        <v>31.796970771001959</v>
      </c>
      <c r="AP182" s="65">
        <v>20.633291927371708</v>
      </c>
      <c r="AQ182" s="65">
        <v>45.622968761693173</v>
      </c>
      <c r="AR182" s="65">
        <v>2.3790392304891923</v>
      </c>
      <c r="AS182" s="65">
        <v>0</v>
      </c>
      <c r="AT182" s="65">
        <v>35.088890963901235</v>
      </c>
      <c r="AU182" s="65">
        <v>0.63754359682562844</v>
      </c>
      <c r="AV182" s="65">
        <v>1.2481605046610569</v>
      </c>
      <c r="AW182" s="65">
        <v>0.88</v>
      </c>
    </row>
    <row r="183" spans="1:49" x14ac:dyDescent="0.35">
      <c r="A183" s="60">
        <v>181</v>
      </c>
      <c r="B183" s="55" t="s">
        <v>51</v>
      </c>
      <c r="C183" s="55" t="s">
        <v>36</v>
      </c>
      <c r="D183" s="55" t="s">
        <v>91</v>
      </c>
      <c r="E183" s="55" t="s">
        <v>123</v>
      </c>
      <c r="F183" s="55" t="s">
        <v>50</v>
      </c>
      <c r="G183" s="55" t="s">
        <v>137</v>
      </c>
      <c r="H183" s="61"/>
      <c r="K183" s="55" t="s">
        <v>37</v>
      </c>
      <c r="L183" s="62">
        <v>40263</v>
      </c>
      <c r="M183" s="55" t="s">
        <v>38</v>
      </c>
      <c r="N183" s="55" t="s">
        <v>39</v>
      </c>
      <c r="O183" s="63">
        <f t="shared" si="76"/>
        <v>0.1428211838885439</v>
      </c>
      <c r="P183" s="63">
        <f t="shared" si="77"/>
        <v>0.26790046806359413</v>
      </c>
      <c r="Q183" s="63">
        <f t="shared" si="78"/>
        <v>-8.1955244490708058E-3</v>
      </c>
      <c r="R183" s="64">
        <f t="shared" si="79"/>
        <v>84.179245636225545</v>
      </c>
      <c r="S183" s="64">
        <f t="shared" si="80"/>
        <v>71.895834533814735</v>
      </c>
      <c r="T183" s="64">
        <f t="shared" si="81"/>
        <v>99.009841478520997</v>
      </c>
      <c r="U183" s="64">
        <f t="shared" si="82"/>
        <v>46.962194167663249</v>
      </c>
      <c r="V183" s="64">
        <f t="shared" si="83"/>
        <v>34.678783065252446</v>
      </c>
      <c r="W183" s="64">
        <f t="shared" si="84"/>
        <v>61.792790009958708</v>
      </c>
      <c r="X183" s="64">
        <f t="shared" si="85"/>
        <v>35.088890963901235</v>
      </c>
      <c r="Y183" s="64">
        <f t="shared" si="86"/>
        <v>2.1281605046610568</v>
      </c>
      <c r="Z183" s="64">
        <f t="shared" si="87"/>
        <v>2.7792810648269208</v>
      </c>
      <c r="AA183" s="64">
        <f t="shared" si="88"/>
        <v>41.16633027552151</v>
      </c>
      <c r="AB183" s="64">
        <f t="shared" si="89"/>
        <v>28.8829191731107</v>
      </c>
      <c r="AC183" s="64">
        <f t="shared" si="90"/>
        <v>55.996926117816969</v>
      </c>
      <c r="AD183" s="64">
        <f t="shared" si="91"/>
        <v>3.0165828273148207</v>
      </c>
      <c r="AE183" s="64">
        <f t="shared" si="92"/>
        <v>35.088890963901235</v>
      </c>
      <c r="AF183" s="64">
        <f t="shared" si="93"/>
        <v>1.2481605046610569</v>
      </c>
      <c r="AG183" s="64">
        <f t="shared" si="94"/>
        <v>0.88</v>
      </c>
      <c r="AH183" s="65">
        <v>1.1215154149106941</v>
      </c>
      <c r="AI183" s="65">
        <v>-0.12259485766094032</v>
      </c>
      <c r="AJ183" s="65">
        <v>-5.2225270040474214</v>
      </c>
      <c r="AK183" s="65">
        <v>4.816027693905883</v>
      </c>
      <c r="AL183" s="65">
        <v>4.6102224795321334</v>
      </c>
      <c r="AM183" s="65">
        <v>-2.1633981232017048</v>
      </c>
      <c r="AN183" s="65">
        <v>4.5560631552941597</v>
      </c>
      <c r="AO183" s="65">
        <v>36.35030258161563</v>
      </c>
      <c r="AP183" s="65">
        <v>24.066891479204816</v>
      </c>
      <c r="AQ183" s="65">
        <v>51.180898423911088</v>
      </c>
      <c r="AR183" s="65">
        <v>2.3790392304891923</v>
      </c>
      <c r="AS183" s="65">
        <v>0</v>
      </c>
      <c r="AT183" s="65">
        <v>35.088890963901235</v>
      </c>
      <c r="AU183" s="65">
        <v>0.63754359682562844</v>
      </c>
      <c r="AV183" s="65">
        <v>1.2481605046610569</v>
      </c>
      <c r="AW183" s="65">
        <v>0.88</v>
      </c>
    </row>
    <row r="184" spans="1:49" x14ac:dyDescent="0.35">
      <c r="A184" s="60">
        <v>182</v>
      </c>
      <c r="B184" s="55" t="s">
        <v>51</v>
      </c>
      <c r="C184" s="55" t="s">
        <v>36</v>
      </c>
      <c r="D184" s="55" t="s">
        <v>342</v>
      </c>
      <c r="F184" s="55" t="s">
        <v>50</v>
      </c>
      <c r="G184" s="55" t="s">
        <v>137</v>
      </c>
      <c r="H184" s="61"/>
      <c r="K184" s="55" t="s">
        <v>37</v>
      </c>
      <c r="L184" s="62">
        <v>40263</v>
      </c>
      <c r="M184" s="55" t="s">
        <v>38</v>
      </c>
      <c r="N184" s="55" t="s">
        <v>39</v>
      </c>
      <c r="O184" s="63">
        <f t="shared" si="76"/>
        <v>0.26421786102697037</v>
      </c>
      <c r="P184" s="63">
        <f t="shared" si="77"/>
        <v>0.37789515692463604</v>
      </c>
      <c r="Q184" s="63">
        <f t="shared" si="78"/>
        <v>0.12343075252240129</v>
      </c>
      <c r="R184" s="64">
        <f t="shared" si="79"/>
        <v>72.257484957846373</v>
      </c>
      <c r="S184" s="64">
        <f t="shared" si="80"/>
        <v>61.093806114216115</v>
      </c>
      <c r="T184" s="64">
        <f t="shared" si="81"/>
        <v>86.083482948537579</v>
      </c>
      <c r="U184" s="64">
        <f t="shared" si="82"/>
        <v>47.253226071594241</v>
      </c>
      <c r="V184" s="64">
        <f t="shared" si="83"/>
        <v>36.08954722796399</v>
      </c>
      <c r="W184" s="64">
        <f t="shared" si="84"/>
        <v>61.079224062285462</v>
      </c>
      <c r="X184" s="64">
        <f t="shared" si="85"/>
        <v>22.876098381591071</v>
      </c>
      <c r="Y184" s="64">
        <f t="shared" si="86"/>
        <v>2.1281605046610568</v>
      </c>
      <c r="Z184" s="64">
        <f t="shared" si="87"/>
        <v>16.472665685106907</v>
      </c>
      <c r="AA184" s="64">
        <f t="shared" si="88"/>
        <v>27.763977559172517</v>
      </c>
      <c r="AB184" s="64">
        <f t="shared" si="89"/>
        <v>16.600298715542266</v>
      </c>
      <c r="AC184" s="64">
        <f t="shared" si="90"/>
        <v>41.58997554986373</v>
      </c>
      <c r="AD184" s="64">
        <f t="shared" si="91"/>
        <v>3.0165828273148207</v>
      </c>
      <c r="AE184" s="64">
        <f t="shared" si="92"/>
        <v>22.876098381591071</v>
      </c>
      <c r="AF184" s="64">
        <f t="shared" si="93"/>
        <v>1.2481605046610569</v>
      </c>
      <c r="AG184" s="64">
        <f t="shared" si="94"/>
        <v>0.88</v>
      </c>
      <c r="AH184" s="65">
        <v>8.2807200131459062</v>
      </c>
      <c r="AI184" s="65">
        <v>-0.20913240424513305</v>
      </c>
      <c r="AJ184" s="65">
        <v>-3.7463807522443702</v>
      </c>
      <c r="AK184" s="65">
        <v>-4.032993211829444</v>
      </c>
      <c r="AL184" s="65">
        <v>6.601131633237693</v>
      </c>
      <c r="AM184" s="65">
        <v>2.0886208471829599</v>
      </c>
      <c r="AN184" s="65">
        <v>3.4577063480298529</v>
      </c>
      <c r="AO184" s="65">
        <v>31.796970771001959</v>
      </c>
      <c r="AP184" s="65">
        <v>20.633291927371708</v>
      </c>
      <c r="AQ184" s="65">
        <v>45.622968761693173</v>
      </c>
      <c r="AR184" s="65">
        <v>2.3790392304891923</v>
      </c>
      <c r="AS184" s="65">
        <v>0</v>
      </c>
      <c r="AT184" s="65">
        <v>22.876098381591071</v>
      </c>
      <c r="AU184" s="65">
        <v>0.63754359682562844</v>
      </c>
      <c r="AV184" s="65">
        <v>1.2481605046610569</v>
      </c>
      <c r="AW184" s="65">
        <v>0.88</v>
      </c>
    </row>
    <row r="185" spans="1:49" x14ac:dyDescent="0.35">
      <c r="A185" s="60">
        <v>183</v>
      </c>
      <c r="B185" s="55" t="s">
        <v>51</v>
      </c>
      <c r="C185" s="55" t="s">
        <v>36</v>
      </c>
      <c r="D185" s="55" t="s">
        <v>95</v>
      </c>
      <c r="E185" s="55" t="s">
        <v>123</v>
      </c>
      <c r="F185" s="55" t="s">
        <v>50</v>
      </c>
      <c r="G185" s="55" t="s">
        <v>137</v>
      </c>
      <c r="H185" s="61"/>
      <c r="K185" s="55" t="s">
        <v>37</v>
      </c>
      <c r="L185" s="62">
        <v>40263</v>
      </c>
      <c r="M185" s="55" t="s">
        <v>38</v>
      </c>
      <c r="N185" s="55" t="s">
        <v>39</v>
      </c>
      <c r="O185" s="63">
        <f t="shared" si="76"/>
        <v>0.26718137514469348</v>
      </c>
      <c r="P185" s="63">
        <f t="shared" si="77"/>
        <v>0.39226065931974369</v>
      </c>
      <c r="Q185" s="63">
        <f t="shared" si="78"/>
        <v>0.11616466680707865</v>
      </c>
      <c r="R185" s="64">
        <f t="shared" si="79"/>
        <v>71.966453053915373</v>
      </c>
      <c r="S185" s="64">
        <f t="shared" si="80"/>
        <v>59.68304195150457</v>
      </c>
      <c r="T185" s="64">
        <f t="shared" si="81"/>
        <v>86.797048896210839</v>
      </c>
      <c r="U185" s="64">
        <f t="shared" si="82"/>
        <v>46.962194167663249</v>
      </c>
      <c r="V185" s="64">
        <f t="shared" si="83"/>
        <v>34.678783065252446</v>
      </c>
      <c r="W185" s="64">
        <f t="shared" si="84"/>
        <v>61.792790009958708</v>
      </c>
      <c r="X185" s="64">
        <f t="shared" si="85"/>
        <v>22.876098381591071</v>
      </c>
      <c r="Y185" s="64">
        <f t="shared" si="86"/>
        <v>2.1281605046610568</v>
      </c>
      <c r="Z185" s="64">
        <f t="shared" si="87"/>
        <v>2.7792810648269208</v>
      </c>
      <c r="AA185" s="64">
        <f t="shared" si="88"/>
        <v>41.16633027552151</v>
      </c>
      <c r="AB185" s="64">
        <f t="shared" si="89"/>
        <v>28.8829191731107</v>
      </c>
      <c r="AC185" s="64">
        <f t="shared" si="90"/>
        <v>55.996926117816969</v>
      </c>
      <c r="AD185" s="64">
        <f t="shared" si="91"/>
        <v>3.0165828273148207</v>
      </c>
      <c r="AE185" s="64">
        <f t="shared" si="92"/>
        <v>22.876098381591071</v>
      </c>
      <c r="AF185" s="64">
        <f t="shared" si="93"/>
        <v>1.2481605046610569</v>
      </c>
      <c r="AG185" s="64">
        <f t="shared" si="94"/>
        <v>0.88</v>
      </c>
      <c r="AH185" s="65">
        <v>1.1215154149106941</v>
      </c>
      <c r="AI185" s="65">
        <v>-0.12259485766094032</v>
      </c>
      <c r="AJ185" s="65">
        <v>-5.2225270040474214</v>
      </c>
      <c r="AK185" s="65">
        <v>4.816027693905883</v>
      </c>
      <c r="AL185" s="65">
        <v>4.6102224795321334</v>
      </c>
      <c r="AM185" s="65">
        <v>-2.1633981232017048</v>
      </c>
      <c r="AN185" s="65">
        <v>4.5560631552941597</v>
      </c>
      <c r="AO185" s="65">
        <v>36.35030258161563</v>
      </c>
      <c r="AP185" s="65">
        <v>24.066891479204816</v>
      </c>
      <c r="AQ185" s="65">
        <v>51.180898423911088</v>
      </c>
      <c r="AR185" s="65">
        <v>2.3790392304891923</v>
      </c>
      <c r="AS185" s="65">
        <v>0</v>
      </c>
      <c r="AT185" s="65">
        <v>22.876098381591071</v>
      </c>
      <c r="AU185" s="65">
        <v>0.63754359682562844</v>
      </c>
      <c r="AV185" s="65">
        <v>1.2481605046610569</v>
      </c>
      <c r="AW185" s="65">
        <v>0.88</v>
      </c>
    </row>
    <row r="186" spans="1:49" x14ac:dyDescent="0.35">
      <c r="A186" s="60">
        <v>184</v>
      </c>
      <c r="B186" s="55" t="s">
        <v>51</v>
      </c>
      <c r="C186" s="55" t="s">
        <v>36</v>
      </c>
      <c r="D186" s="55" t="s">
        <v>79</v>
      </c>
      <c r="F186" s="55" t="s">
        <v>50</v>
      </c>
      <c r="G186" s="55" t="s">
        <v>137</v>
      </c>
      <c r="H186" s="61"/>
      <c r="K186" s="55" t="s">
        <v>37</v>
      </c>
      <c r="L186" s="62">
        <v>40263</v>
      </c>
      <c r="M186" s="55" t="s">
        <v>38</v>
      </c>
      <c r="N186" s="55" t="s">
        <v>39</v>
      </c>
      <c r="O186" s="63">
        <f t="shared" si="76"/>
        <v>8.4954120073146133E-3</v>
      </c>
      <c r="P186" s="63">
        <f t="shared" si="77"/>
        <v>0.12217270790498022</v>
      </c>
      <c r="Q186" s="63">
        <f t="shared" si="78"/>
        <v>-0.13229169649725461</v>
      </c>
      <c r="R186" s="64">
        <f t="shared" si="79"/>
        <v>97.370708063821667</v>
      </c>
      <c r="S186" s="64">
        <f t="shared" si="80"/>
        <v>86.207029220191416</v>
      </c>
      <c r="T186" s="64">
        <f t="shared" si="81"/>
        <v>111.19670605451289</v>
      </c>
      <c r="U186" s="64">
        <f t="shared" si="82"/>
        <v>47.253226071594241</v>
      </c>
      <c r="V186" s="64">
        <f t="shared" si="83"/>
        <v>36.08954722796399</v>
      </c>
      <c r="W186" s="64">
        <f t="shared" si="84"/>
        <v>61.079224062285462</v>
      </c>
      <c r="X186" s="64">
        <f t="shared" si="85"/>
        <v>47.989321487566372</v>
      </c>
      <c r="Y186" s="64">
        <f t="shared" si="86"/>
        <v>2.1281605046610568</v>
      </c>
      <c r="Z186" s="64">
        <f t="shared" si="87"/>
        <v>16.472665685106907</v>
      </c>
      <c r="AA186" s="64">
        <f t="shared" si="88"/>
        <v>27.763977559172517</v>
      </c>
      <c r="AB186" s="64">
        <f t="shared" si="89"/>
        <v>16.600298715542266</v>
      </c>
      <c r="AC186" s="64">
        <f t="shared" si="90"/>
        <v>41.58997554986373</v>
      </c>
      <c r="AD186" s="64">
        <f t="shared" si="91"/>
        <v>3.0165828273148207</v>
      </c>
      <c r="AE186" s="64">
        <f t="shared" si="92"/>
        <v>47.989321487566372</v>
      </c>
      <c r="AF186" s="64">
        <f t="shared" si="93"/>
        <v>1.2481605046610569</v>
      </c>
      <c r="AG186" s="64">
        <f t="shared" si="94"/>
        <v>0.88</v>
      </c>
      <c r="AH186" s="65">
        <v>8.2807200131459062</v>
      </c>
      <c r="AI186" s="65">
        <v>-0.20913240424513305</v>
      </c>
      <c r="AJ186" s="65">
        <v>-3.7463807522443702</v>
      </c>
      <c r="AK186" s="65">
        <v>-4.032993211829444</v>
      </c>
      <c r="AL186" s="65">
        <v>6.601131633237693</v>
      </c>
      <c r="AM186" s="65">
        <v>2.0886208471829599</v>
      </c>
      <c r="AN186" s="65">
        <v>3.4577063480298529</v>
      </c>
      <c r="AO186" s="65">
        <v>31.796970771001959</v>
      </c>
      <c r="AP186" s="65">
        <v>20.633291927371708</v>
      </c>
      <c r="AQ186" s="65">
        <v>45.622968761693173</v>
      </c>
      <c r="AR186" s="65">
        <v>2.3790392304891923</v>
      </c>
      <c r="AS186" s="65">
        <v>0</v>
      </c>
      <c r="AT186" s="65">
        <v>47.989321487566372</v>
      </c>
      <c r="AU186" s="65">
        <v>0.63754359682562844</v>
      </c>
      <c r="AV186" s="65">
        <v>1.2481605046610569</v>
      </c>
      <c r="AW186" s="65">
        <v>0.88</v>
      </c>
    </row>
    <row r="187" spans="1:49" x14ac:dyDescent="0.35">
      <c r="A187" s="60">
        <v>185</v>
      </c>
      <c r="B187" s="55" t="s">
        <v>51</v>
      </c>
      <c r="C187" s="55" t="s">
        <v>36</v>
      </c>
      <c r="D187" s="55" t="s">
        <v>79</v>
      </c>
      <c r="E187" s="55" t="s">
        <v>123</v>
      </c>
      <c r="F187" s="55" t="s">
        <v>50</v>
      </c>
      <c r="G187" s="55" t="s">
        <v>137</v>
      </c>
      <c r="H187" s="61"/>
      <c r="K187" s="55" t="s">
        <v>37</v>
      </c>
      <c r="L187" s="62">
        <v>40263</v>
      </c>
      <c r="M187" s="55" t="s">
        <v>38</v>
      </c>
      <c r="N187" s="55" t="s">
        <v>39</v>
      </c>
      <c r="O187" s="63">
        <f t="shared" si="76"/>
        <v>1.1458926125037596E-2</v>
      </c>
      <c r="P187" s="63">
        <f t="shared" si="77"/>
        <v>0.13653821030008784</v>
      </c>
      <c r="Q187" s="63">
        <f t="shared" si="78"/>
        <v>-0.13955778221257711</v>
      </c>
      <c r="R187" s="64">
        <f t="shared" si="79"/>
        <v>97.079676159890681</v>
      </c>
      <c r="S187" s="64">
        <f t="shared" si="80"/>
        <v>84.796265057479872</v>
      </c>
      <c r="T187" s="64">
        <f t="shared" si="81"/>
        <v>111.91027200218613</v>
      </c>
      <c r="U187" s="64">
        <f t="shared" si="82"/>
        <v>46.962194167663249</v>
      </c>
      <c r="V187" s="64">
        <f t="shared" si="83"/>
        <v>34.678783065252446</v>
      </c>
      <c r="W187" s="64">
        <f t="shared" si="84"/>
        <v>61.792790009958708</v>
      </c>
      <c r="X187" s="64">
        <f t="shared" si="85"/>
        <v>47.989321487566372</v>
      </c>
      <c r="Y187" s="64">
        <f t="shared" si="86"/>
        <v>2.1281605046610568</v>
      </c>
      <c r="Z187" s="64">
        <f t="shared" si="87"/>
        <v>2.7792810648269208</v>
      </c>
      <c r="AA187" s="64">
        <f t="shared" si="88"/>
        <v>41.16633027552151</v>
      </c>
      <c r="AB187" s="64">
        <f t="shared" si="89"/>
        <v>28.8829191731107</v>
      </c>
      <c r="AC187" s="64">
        <f t="shared" si="90"/>
        <v>55.996926117816969</v>
      </c>
      <c r="AD187" s="64">
        <f t="shared" si="91"/>
        <v>3.0165828273148207</v>
      </c>
      <c r="AE187" s="64">
        <f t="shared" si="92"/>
        <v>47.989321487566372</v>
      </c>
      <c r="AF187" s="64">
        <f t="shared" si="93"/>
        <v>1.2481605046610569</v>
      </c>
      <c r="AG187" s="64">
        <f t="shared" si="94"/>
        <v>0.88</v>
      </c>
      <c r="AH187" s="65">
        <v>1.1215154149106941</v>
      </c>
      <c r="AI187" s="65">
        <v>-0.12259485766094032</v>
      </c>
      <c r="AJ187" s="65">
        <v>-5.2225270040474214</v>
      </c>
      <c r="AK187" s="65">
        <v>4.816027693905883</v>
      </c>
      <c r="AL187" s="65">
        <v>4.6102224795321334</v>
      </c>
      <c r="AM187" s="65">
        <v>-2.1633981232017048</v>
      </c>
      <c r="AN187" s="65">
        <v>4.5560631552941597</v>
      </c>
      <c r="AO187" s="65">
        <v>36.35030258161563</v>
      </c>
      <c r="AP187" s="65">
        <v>24.066891479204816</v>
      </c>
      <c r="AQ187" s="65">
        <v>51.180898423911088</v>
      </c>
      <c r="AR187" s="65">
        <v>2.3790392304891923</v>
      </c>
      <c r="AS187" s="65">
        <v>0</v>
      </c>
      <c r="AT187" s="65">
        <v>47.989321487566372</v>
      </c>
      <c r="AU187" s="65">
        <v>0.63754359682562844</v>
      </c>
      <c r="AV187" s="65">
        <v>1.2481605046610569</v>
      </c>
      <c r="AW187" s="65">
        <v>0.88</v>
      </c>
    </row>
    <row r="188" spans="1:49" x14ac:dyDescent="0.35">
      <c r="A188" s="60">
        <v>186</v>
      </c>
      <c r="B188" s="55" t="s">
        <v>51</v>
      </c>
      <c r="C188" s="55" t="s">
        <v>36</v>
      </c>
      <c r="D188" s="55" t="s">
        <v>78</v>
      </c>
      <c r="F188" s="55" t="s">
        <v>50</v>
      </c>
      <c r="G188" s="55" t="s">
        <v>137</v>
      </c>
      <c r="H188" s="61"/>
      <c r="K188" s="55" t="s">
        <v>37</v>
      </c>
      <c r="L188" s="62">
        <v>40263</v>
      </c>
      <c r="M188" s="55" t="s">
        <v>38</v>
      </c>
      <c r="N188" s="55" t="s">
        <v>39</v>
      </c>
      <c r="O188" s="63">
        <f t="shared" si="76"/>
        <v>-4.7704262705480623E-2</v>
      </c>
      <c r="P188" s="63">
        <f t="shared" si="77"/>
        <v>6.5973033192184991E-2</v>
      </c>
      <c r="Q188" s="63">
        <f t="shared" si="78"/>
        <v>-0.18849137121004986</v>
      </c>
      <c r="R188" s="64">
        <f t="shared" si="79"/>
        <v>102.88979711899172</v>
      </c>
      <c r="S188" s="64">
        <f t="shared" si="80"/>
        <v>91.726118275361472</v>
      </c>
      <c r="T188" s="64">
        <f t="shared" si="81"/>
        <v>116.71579510968294</v>
      </c>
      <c r="U188" s="64">
        <f t="shared" si="82"/>
        <v>47.253226071594241</v>
      </c>
      <c r="V188" s="64">
        <f t="shared" si="83"/>
        <v>36.08954722796399</v>
      </c>
      <c r="W188" s="64">
        <f t="shared" si="84"/>
        <v>61.079224062285462</v>
      </c>
      <c r="X188" s="64">
        <f t="shared" si="85"/>
        <v>53.508410542736428</v>
      </c>
      <c r="Y188" s="64">
        <f t="shared" si="86"/>
        <v>2.1281605046610568</v>
      </c>
      <c r="Z188" s="64">
        <f t="shared" si="87"/>
        <v>16.472665685106907</v>
      </c>
      <c r="AA188" s="64">
        <f t="shared" si="88"/>
        <v>27.763977559172517</v>
      </c>
      <c r="AB188" s="64">
        <f t="shared" si="89"/>
        <v>16.600298715542266</v>
      </c>
      <c r="AC188" s="64">
        <f t="shared" si="90"/>
        <v>41.58997554986373</v>
      </c>
      <c r="AD188" s="64">
        <f t="shared" si="91"/>
        <v>3.0165828273148207</v>
      </c>
      <c r="AE188" s="64">
        <f t="shared" si="92"/>
        <v>53.508410542736428</v>
      </c>
      <c r="AF188" s="64">
        <f t="shared" si="93"/>
        <v>1.2481605046610569</v>
      </c>
      <c r="AG188" s="64">
        <f t="shared" si="94"/>
        <v>0.88</v>
      </c>
      <c r="AH188" s="65">
        <v>8.2807200131459062</v>
      </c>
      <c r="AI188" s="65">
        <v>-0.20913240424513305</v>
      </c>
      <c r="AJ188" s="65">
        <v>-3.7463807522443702</v>
      </c>
      <c r="AK188" s="65">
        <v>-4.032993211829444</v>
      </c>
      <c r="AL188" s="65">
        <v>6.601131633237693</v>
      </c>
      <c r="AM188" s="65">
        <v>2.0886208471829599</v>
      </c>
      <c r="AN188" s="65">
        <v>3.4577063480298529</v>
      </c>
      <c r="AO188" s="65">
        <v>31.796970771001959</v>
      </c>
      <c r="AP188" s="65">
        <v>20.633291927371708</v>
      </c>
      <c r="AQ188" s="65">
        <v>45.622968761693173</v>
      </c>
      <c r="AR188" s="65">
        <v>2.3790392304891923</v>
      </c>
      <c r="AS188" s="65">
        <v>0</v>
      </c>
      <c r="AT188" s="65">
        <v>53.508410542736428</v>
      </c>
      <c r="AU188" s="65">
        <v>0.63754359682562844</v>
      </c>
      <c r="AV188" s="65">
        <v>1.2481605046610569</v>
      </c>
      <c r="AW188" s="65">
        <v>0.88</v>
      </c>
    </row>
    <row r="189" spans="1:49" x14ac:dyDescent="0.35">
      <c r="A189" s="60">
        <v>187</v>
      </c>
      <c r="B189" s="55" t="s">
        <v>51</v>
      </c>
      <c r="C189" s="55" t="s">
        <v>36</v>
      </c>
      <c r="D189" s="55" t="s">
        <v>78</v>
      </c>
      <c r="E189" s="55" t="s">
        <v>123</v>
      </c>
      <c r="F189" s="55" t="s">
        <v>50</v>
      </c>
      <c r="G189" s="55" t="s">
        <v>137</v>
      </c>
      <c r="H189" s="61"/>
      <c r="K189" s="55" t="s">
        <v>37</v>
      </c>
      <c r="L189" s="62">
        <v>40263</v>
      </c>
      <c r="M189" s="55" t="s">
        <v>38</v>
      </c>
      <c r="N189" s="55" t="s">
        <v>39</v>
      </c>
      <c r="O189" s="63">
        <f t="shared" si="76"/>
        <v>-4.4740748587757499E-2</v>
      </c>
      <c r="P189" s="63">
        <f t="shared" si="77"/>
        <v>8.0338535587292606E-2</v>
      </c>
      <c r="Q189" s="63">
        <f t="shared" si="78"/>
        <v>-0.19575745692537236</v>
      </c>
      <c r="R189" s="64">
        <f t="shared" si="79"/>
        <v>102.59876521506072</v>
      </c>
      <c r="S189" s="64">
        <f t="shared" si="80"/>
        <v>90.315354112649928</v>
      </c>
      <c r="T189" s="64">
        <f t="shared" si="81"/>
        <v>117.42936105735619</v>
      </c>
      <c r="U189" s="64">
        <f t="shared" si="82"/>
        <v>46.962194167663249</v>
      </c>
      <c r="V189" s="64">
        <f t="shared" si="83"/>
        <v>34.678783065252446</v>
      </c>
      <c r="W189" s="64">
        <f t="shared" si="84"/>
        <v>61.792790009958708</v>
      </c>
      <c r="X189" s="64">
        <f t="shared" si="85"/>
        <v>53.508410542736428</v>
      </c>
      <c r="Y189" s="64">
        <f t="shared" si="86"/>
        <v>2.1281605046610568</v>
      </c>
      <c r="Z189" s="64">
        <f t="shared" si="87"/>
        <v>2.7792810648269208</v>
      </c>
      <c r="AA189" s="64">
        <f t="shared" si="88"/>
        <v>41.16633027552151</v>
      </c>
      <c r="AB189" s="64">
        <f t="shared" si="89"/>
        <v>28.8829191731107</v>
      </c>
      <c r="AC189" s="64">
        <f t="shared" si="90"/>
        <v>55.996926117816969</v>
      </c>
      <c r="AD189" s="64">
        <f t="shared" si="91"/>
        <v>3.0165828273148207</v>
      </c>
      <c r="AE189" s="64">
        <f t="shared" si="92"/>
        <v>53.508410542736428</v>
      </c>
      <c r="AF189" s="64">
        <f t="shared" si="93"/>
        <v>1.2481605046610569</v>
      </c>
      <c r="AG189" s="64">
        <f t="shared" si="94"/>
        <v>0.88</v>
      </c>
      <c r="AH189" s="65">
        <v>1.1215154149106941</v>
      </c>
      <c r="AI189" s="65">
        <v>-0.12259485766094032</v>
      </c>
      <c r="AJ189" s="65">
        <v>-5.2225270040474214</v>
      </c>
      <c r="AK189" s="65">
        <v>4.816027693905883</v>
      </c>
      <c r="AL189" s="65">
        <v>4.6102224795321334</v>
      </c>
      <c r="AM189" s="65">
        <v>-2.1633981232017048</v>
      </c>
      <c r="AN189" s="65">
        <v>4.5560631552941597</v>
      </c>
      <c r="AO189" s="65">
        <v>36.35030258161563</v>
      </c>
      <c r="AP189" s="65">
        <v>24.066891479204816</v>
      </c>
      <c r="AQ189" s="65">
        <v>51.180898423911088</v>
      </c>
      <c r="AR189" s="65">
        <v>2.3790392304891923</v>
      </c>
      <c r="AS189" s="65">
        <v>0</v>
      </c>
      <c r="AT189" s="65">
        <v>53.508410542736428</v>
      </c>
      <c r="AU189" s="65">
        <v>0.63754359682562844</v>
      </c>
      <c r="AV189" s="65">
        <v>1.2481605046610569</v>
      </c>
      <c r="AW189" s="65">
        <v>0.88</v>
      </c>
    </row>
    <row r="190" spans="1:49" x14ac:dyDescent="0.35">
      <c r="A190" s="60">
        <v>188</v>
      </c>
      <c r="B190" s="55" t="s">
        <v>51</v>
      </c>
      <c r="C190" s="55" t="s">
        <v>36</v>
      </c>
      <c r="D190" s="55" t="s">
        <v>83</v>
      </c>
      <c r="F190" s="55" t="s">
        <v>50</v>
      </c>
      <c r="G190" s="55" t="s">
        <v>137</v>
      </c>
      <c r="H190" s="61"/>
      <c r="K190" s="55" t="s">
        <v>37</v>
      </c>
      <c r="L190" s="62">
        <v>40263</v>
      </c>
      <c r="M190" s="55" t="s">
        <v>38</v>
      </c>
      <c r="N190" s="55" t="s">
        <v>39</v>
      </c>
      <c r="O190" s="63">
        <f t="shared" si="76"/>
        <v>0.11286623647393447</v>
      </c>
      <c r="P190" s="63">
        <f t="shared" si="77"/>
        <v>0.22654353237160008</v>
      </c>
      <c r="Q190" s="63">
        <f t="shared" si="78"/>
        <v>-2.7920872030634761E-2</v>
      </c>
      <c r="R190" s="64">
        <f t="shared" si="79"/>
        <v>87.120971247077264</v>
      </c>
      <c r="S190" s="64">
        <f t="shared" si="80"/>
        <v>75.957292403447013</v>
      </c>
      <c r="T190" s="64">
        <f t="shared" si="81"/>
        <v>100.94696923776849</v>
      </c>
      <c r="U190" s="64">
        <f t="shared" si="82"/>
        <v>47.253226071594241</v>
      </c>
      <c r="V190" s="64">
        <f t="shared" si="83"/>
        <v>36.08954722796399</v>
      </c>
      <c r="W190" s="64">
        <f t="shared" si="84"/>
        <v>61.079224062285462</v>
      </c>
      <c r="X190" s="64">
        <f t="shared" si="85"/>
        <v>37.739584670821969</v>
      </c>
      <c r="Y190" s="64">
        <f t="shared" si="86"/>
        <v>2.1281605046610568</v>
      </c>
      <c r="Z190" s="64">
        <f t="shared" si="87"/>
        <v>16.472665685106907</v>
      </c>
      <c r="AA190" s="64">
        <f t="shared" si="88"/>
        <v>27.763977559172517</v>
      </c>
      <c r="AB190" s="64">
        <f t="shared" si="89"/>
        <v>16.600298715542266</v>
      </c>
      <c r="AC190" s="64">
        <f t="shared" si="90"/>
        <v>41.58997554986373</v>
      </c>
      <c r="AD190" s="64">
        <f t="shared" si="91"/>
        <v>3.0165828273148207</v>
      </c>
      <c r="AE190" s="64">
        <f t="shared" si="92"/>
        <v>37.739584670821969</v>
      </c>
      <c r="AF190" s="64">
        <f t="shared" si="93"/>
        <v>1.2481605046610569</v>
      </c>
      <c r="AG190" s="64">
        <f t="shared" si="94"/>
        <v>0.88</v>
      </c>
      <c r="AH190" s="65">
        <v>8.2807200131459062</v>
      </c>
      <c r="AI190" s="65">
        <v>-0.20913240424513305</v>
      </c>
      <c r="AJ190" s="65">
        <v>-3.7463807522443702</v>
      </c>
      <c r="AK190" s="65">
        <v>-4.032993211829444</v>
      </c>
      <c r="AL190" s="65">
        <v>6.601131633237693</v>
      </c>
      <c r="AM190" s="65">
        <v>2.0886208471829599</v>
      </c>
      <c r="AN190" s="65">
        <v>3.4577063480298529</v>
      </c>
      <c r="AO190" s="65">
        <v>31.796970771001959</v>
      </c>
      <c r="AP190" s="65">
        <v>20.633291927371708</v>
      </c>
      <c r="AQ190" s="65">
        <v>45.622968761693173</v>
      </c>
      <c r="AR190" s="65">
        <v>2.3790392304891923</v>
      </c>
      <c r="AS190" s="65">
        <v>0</v>
      </c>
      <c r="AT190" s="65">
        <v>37.739584670821969</v>
      </c>
      <c r="AU190" s="65">
        <v>0.63754359682562844</v>
      </c>
      <c r="AV190" s="65">
        <v>1.2481605046610569</v>
      </c>
      <c r="AW190" s="65">
        <v>0.88</v>
      </c>
    </row>
    <row r="191" spans="1:49" x14ac:dyDescent="0.35">
      <c r="A191" s="60">
        <v>189</v>
      </c>
      <c r="B191" s="55" t="s">
        <v>51</v>
      </c>
      <c r="C191" s="55" t="s">
        <v>36</v>
      </c>
      <c r="D191" s="55" t="s">
        <v>83</v>
      </c>
      <c r="E191" s="55" t="s">
        <v>123</v>
      </c>
      <c r="F191" s="55" t="s">
        <v>50</v>
      </c>
      <c r="G191" s="55" t="s">
        <v>137</v>
      </c>
      <c r="H191" s="61"/>
      <c r="K191" s="55" t="s">
        <v>37</v>
      </c>
      <c r="L191" s="62">
        <v>40263</v>
      </c>
      <c r="M191" s="55" t="s">
        <v>38</v>
      </c>
      <c r="N191" s="55" t="s">
        <v>39</v>
      </c>
      <c r="O191" s="63">
        <f t="shared" si="76"/>
        <v>0.11582975059165759</v>
      </c>
      <c r="P191" s="63">
        <f t="shared" si="77"/>
        <v>0.24090903476670769</v>
      </c>
      <c r="Q191" s="63">
        <f t="shared" si="78"/>
        <v>-3.5186957745957259E-2</v>
      </c>
      <c r="R191" s="64">
        <f t="shared" si="79"/>
        <v>86.829939343146265</v>
      </c>
      <c r="S191" s="64">
        <f t="shared" si="80"/>
        <v>74.546528240735469</v>
      </c>
      <c r="T191" s="64">
        <f t="shared" si="81"/>
        <v>101.66053518544173</v>
      </c>
      <c r="U191" s="64">
        <f t="shared" si="82"/>
        <v>46.962194167663249</v>
      </c>
      <c r="V191" s="64">
        <f t="shared" si="83"/>
        <v>34.678783065252446</v>
      </c>
      <c r="W191" s="64">
        <f t="shared" si="84"/>
        <v>61.792790009958708</v>
      </c>
      <c r="X191" s="64">
        <f t="shared" si="85"/>
        <v>37.739584670821969</v>
      </c>
      <c r="Y191" s="64">
        <f t="shared" si="86"/>
        <v>2.1281605046610568</v>
      </c>
      <c r="Z191" s="64">
        <f t="shared" si="87"/>
        <v>2.7792810648269208</v>
      </c>
      <c r="AA191" s="64">
        <f t="shared" si="88"/>
        <v>41.16633027552151</v>
      </c>
      <c r="AB191" s="64">
        <f t="shared" si="89"/>
        <v>28.8829191731107</v>
      </c>
      <c r="AC191" s="64">
        <f t="shared" si="90"/>
        <v>55.996926117816969</v>
      </c>
      <c r="AD191" s="64">
        <f t="shared" si="91"/>
        <v>3.0165828273148207</v>
      </c>
      <c r="AE191" s="64">
        <f t="shared" si="92"/>
        <v>37.739584670821969</v>
      </c>
      <c r="AF191" s="64">
        <f t="shared" si="93"/>
        <v>1.2481605046610569</v>
      </c>
      <c r="AG191" s="64">
        <f t="shared" si="94"/>
        <v>0.88</v>
      </c>
      <c r="AH191" s="65">
        <v>1.1215154149106941</v>
      </c>
      <c r="AI191" s="65">
        <v>-0.12259485766094032</v>
      </c>
      <c r="AJ191" s="65">
        <v>-5.2225270040474214</v>
      </c>
      <c r="AK191" s="65">
        <v>4.816027693905883</v>
      </c>
      <c r="AL191" s="65">
        <v>4.6102224795321334</v>
      </c>
      <c r="AM191" s="65">
        <v>-2.1633981232017048</v>
      </c>
      <c r="AN191" s="65">
        <v>4.5560631552941597</v>
      </c>
      <c r="AO191" s="65">
        <v>36.35030258161563</v>
      </c>
      <c r="AP191" s="65">
        <v>24.066891479204816</v>
      </c>
      <c r="AQ191" s="65">
        <v>51.180898423911088</v>
      </c>
      <c r="AR191" s="65">
        <v>2.3790392304891923</v>
      </c>
      <c r="AS191" s="65">
        <v>0</v>
      </c>
      <c r="AT191" s="65">
        <v>37.739584670821969</v>
      </c>
      <c r="AU191" s="65">
        <v>0.63754359682562844</v>
      </c>
      <c r="AV191" s="65">
        <v>1.2481605046610569</v>
      </c>
      <c r="AW191" s="65">
        <v>0.88</v>
      </c>
    </row>
    <row r="192" spans="1:49" x14ac:dyDescent="0.35">
      <c r="A192" s="60">
        <v>190</v>
      </c>
      <c r="B192" s="55" t="s">
        <v>51</v>
      </c>
      <c r="C192" s="55" t="s">
        <v>36</v>
      </c>
      <c r="D192" s="55" t="s">
        <v>343</v>
      </c>
      <c r="F192" s="55" t="s">
        <v>50</v>
      </c>
      <c r="G192" s="55" t="s">
        <v>137</v>
      </c>
      <c r="H192" s="61"/>
      <c r="K192" s="55" t="s">
        <v>37</v>
      </c>
      <c r="L192" s="62">
        <v>40263</v>
      </c>
      <c r="M192" s="55" t="s">
        <v>38</v>
      </c>
      <c r="N192" s="55" t="s">
        <v>39</v>
      </c>
      <c r="O192" s="63">
        <f t="shared" si="76"/>
        <v>3.0578586967374956E-2</v>
      </c>
      <c r="P192" s="63">
        <f t="shared" si="77"/>
        <v>0.14425588286504071</v>
      </c>
      <c r="Q192" s="63">
        <f t="shared" si="78"/>
        <v>-0.11020852153719413</v>
      </c>
      <c r="R192" s="64">
        <f t="shared" si="79"/>
        <v>95.202029866868941</v>
      </c>
      <c r="S192" s="64">
        <f t="shared" si="80"/>
        <v>84.038351023238675</v>
      </c>
      <c r="T192" s="64">
        <f t="shared" si="81"/>
        <v>109.02802785756015</v>
      </c>
      <c r="U192" s="64">
        <f t="shared" si="82"/>
        <v>47.253226071594241</v>
      </c>
      <c r="V192" s="64">
        <f t="shared" si="83"/>
        <v>36.08954722796399</v>
      </c>
      <c r="W192" s="64">
        <f t="shared" si="84"/>
        <v>61.079224062285462</v>
      </c>
      <c r="X192" s="64">
        <f t="shared" si="85"/>
        <v>45.820643290613638</v>
      </c>
      <c r="Y192" s="64">
        <f t="shared" si="86"/>
        <v>2.1281605046610568</v>
      </c>
      <c r="Z192" s="64">
        <f t="shared" si="87"/>
        <v>16.472665685106907</v>
      </c>
      <c r="AA192" s="64">
        <f t="shared" si="88"/>
        <v>27.763977559172517</v>
      </c>
      <c r="AB192" s="64">
        <f t="shared" si="89"/>
        <v>16.600298715542266</v>
      </c>
      <c r="AC192" s="64">
        <f t="shared" si="90"/>
        <v>41.58997554986373</v>
      </c>
      <c r="AD192" s="64">
        <f t="shared" si="91"/>
        <v>3.0165828273148207</v>
      </c>
      <c r="AE192" s="64">
        <f t="shared" si="92"/>
        <v>45.820643290613638</v>
      </c>
      <c r="AF192" s="64">
        <f t="shared" si="93"/>
        <v>1.2481605046610569</v>
      </c>
      <c r="AG192" s="64">
        <f t="shared" si="94"/>
        <v>0.88</v>
      </c>
      <c r="AH192" s="65">
        <v>8.2807200131459062</v>
      </c>
      <c r="AI192" s="65">
        <v>-0.20913240424513305</v>
      </c>
      <c r="AJ192" s="65">
        <v>-3.7463807522443702</v>
      </c>
      <c r="AK192" s="65">
        <v>-4.032993211829444</v>
      </c>
      <c r="AL192" s="65">
        <v>6.601131633237693</v>
      </c>
      <c r="AM192" s="65">
        <v>2.0886208471829599</v>
      </c>
      <c r="AN192" s="65">
        <v>3.4577063480298529</v>
      </c>
      <c r="AO192" s="65">
        <v>31.796970771001959</v>
      </c>
      <c r="AP192" s="65">
        <v>20.633291927371708</v>
      </c>
      <c r="AQ192" s="65">
        <v>45.622968761693173</v>
      </c>
      <c r="AR192" s="65">
        <v>2.3790392304891923</v>
      </c>
      <c r="AS192" s="65">
        <v>0</v>
      </c>
      <c r="AT192" s="65">
        <v>45.820643290613638</v>
      </c>
      <c r="AU192" s="65">
        <v>0.63754359682562844</v>
      </c>
      <c r="AV192" s="65">
        <v>1.2481605046610569</v>
      </c>
      <c r="AW192" s="65">
        <v>0.88</v>
      </c>
    </row>
    <row r="193" spans="1:49" x14ac:dyDescent="0.35">
      <c r="A193" s="60">
        <v>191</v>
      </c>
      <c r="B193" s="55" t="s">
        <v>51</v>
      </c>
      <c r="C193" s="55" t="s">
        <v>36</v>
      </c>
      <c r="D193" s="55" t="s">
        <v>80</v>
      </c>
      <c r="E193" s="55" t="s">
        <v>123</v>
      </c>
      <c r="F193" s="55" t="s">
        <v>50</v>
      </c>
      <c r="G193" s="55" t="s">
        <v>137</v>
      </c>
      <c r="H193" s="61"/>
      <c r="K193" s="55" t="s">
        <v>37</v>
      </c>
      <c r="L193" s="62">
        <v>40263</v>
      </c>
      <c r="M193" s="55" t="s">
        <v>38</v>
      </c>
      <c r="N193" s="55" t="s">
        <v>39</v>
      </c>
      <c r="O193" s="63">
        <f t="shared" si="76"/>
        <v>3.3542101085098086E-2</v>
      </c>
      <c r="P193" s="63">
        <f t="shared" si="77"/>
        <v>0.15862138526014818</v>
      </c>
      <c r="Q193" s="63">
        <f t="shared" si="78"/>
        <v>-0.11747460725251677</v>
      </c>
      <c r="R193" s="64">
        <f t="shared" si="79"/>
        <v>94.910997962937941</v>
      </c>
      <c r="S193" s="64">
        <f t="shared" si="80"/>
        <v>82.627586860527146</v>
      </c>
      <c r="T193" s="64">
        <f t="shared" si="81"/>
        <v>109.74159380523341</v>
      </c>
      <c r="U193" s="64">
        <f t="shared" si="82"/>
        <v>46.962194167663249</v>
      </c>
      <c r="V193" s="64">
        <f t="shared" si="83"/>
        <v>34.678783065252446</v>
      </c>
      <c r="W193" s="64">
        <f t="shared" si="84"/>
        <v>61.792790009958708</v>
      </c>
      <c r="X193" s="64">
        <f t="shared" si="85"/>
        <v>45.820643290613638</v>
      </c>
      <c r="Y193" s="64">
        <f t="shared" si="86"/>
        <v>2.1281605046610568</v>
      </c>
      <c r="Z193" s="64">
        <f t="shared" si="87"/>
        <v>2.7792810648269208</v>
      </c>
      <c r="AA193" s="64">
        <f t="shared" si="88"/>
        <v>41.16633027552151</v>
      </c>
      <c r="AB193" s="64">
        <f t="shared" si="89"/>
        <v>28.8829191731107</v>
      </c>
      <c r="AC193" s="64">
        <f t="shared" si="90"/>
        <v>55.996926117816969</v>
      </c>
      <c r="AD193" s="64">
        <f t="shared" si="91"/>
        <v>3.0165828273148207</v>
      </c>
      <c r="AE193" s="64">
        <f t="shared" si="92"/>
        <v>45.820643290613638</v>
      </c>
      <c r="AF193" s="64">
        <f t="shared" si="93"/>
        <v>1.2481605046610569</v>
      </c>
      <c r="AG193" s="64">
        <f t="shared" si="94"/>
        <v>0.88</v>
      </c>
      <c r="AH193" s="65">
        <v>1.1215154149106941</v>
      </c>
      <c r="AI193" s="65">
        <v>-0.12259485766094032</v>
      </c>
      <c r="AJ193" s="65">
        <v>-5.2225270040474214</v>
      </c>
      <c r="AK193" s="65">
        <v>4.816027693905883</v>
      </c>
      <c r="AL193" s="65">
        <v>4.6102224795321334</v>
      </c>
      <c r="AM193" s="65">
        <v>-2.1633981232017048</v>
      </c>
      <c r="AN193" s="65">
        <v>4.5560631552941597</v>
      </c>
      <c r="AO193" s="65">
        <v>36.35030258161563</v>
      </c>
      <c r="AP193" s="65">
        <v>24.066891479204816</v>
      </c>
      <c r="AQ193" s="65">
        <v>51.180898423911088</v>
      </c>
      <c r="AR193" s="65">
        <v>2.3790392304891923</v>
      </c>
      <c r="AS193" s="65">
        <v>0</v>
      </c>
      <c r="AT193" s="65">
        <v>45.820643290613638</v>
      </c>
      <c r="AU193" s="65">
        <v>0.63754359682562844</v>
      </c>
      <c r="AV193" s="65">
        <v>1.2481605046610569</v>
      </c>
      <c r="AW193" s="65">
        <v>0.88</v>
      </c>
    </row>
    <row r="194" spans="1:49" x14ac:dyDescent="0.35">
      <c r="A194" s="60">
        <v>192</v>
      </c>
      <c r="B194" s="55" t="s">
        <v>51</v>
      </c>
      <c r="C194" s="55" t="s">
        <v>36</v>
      </c>
      <c r="D194" s="55" t="s">
        <v>344</v>
      </c>
      <c r="F194" s="55" t="s">
        <v>50</v>
      </c>
      <c r="G194" s="55" t="s">
        <v>137</v>
      </c>
      <c r="H194" s="61"/>
      <c r="K194" s="55" t="s">
        <v>37</v>
      </c>
      <c r="L194" s="62">
        <v>40263</v>
      </c>
      <c r="M194" s="55" t="s">
        <v>38</v>
      </c>
      <c r="N194" s="55" t="s">
        <v>39</v>
      </c>
      <c r="O194" s="63">
        <f t="shared" si="76"/>
        <v>0.19114908614679005</v>
      </c>
      <c r="P194" s="63">
        <f t="shared" si="77"/>
        <v>0.30482638204445567</v>
      </c>
      <c r="Q194" s="63">
        <f t="shared" si="78"/>
        <v>5.036197764222082E-2</v>
      </c>
      <c r="R194" s="64">
        <f t="shared" si="79"/>
        <v>79.433203994954482</v>
      </c>
      <c r="S194" s="64">
        <f t="shared" si="80"/>
        <v>68.269525151324231</v>
      </c>
      <c r="T194" s="64">
        <f t="shared" si="81"/>
        <v>93.259201985645703</v>
      </c>
      <c r="U194" s="64">
        <f t="shared" si="82"/>
        <v>47.253226071594241</v>
      </c>
      <c r="V194" s="64">
        <f t="shared" si="83"/>
        <v>36.08954722796399</v>
      </c>
      <c r="W194" s="64">
        <f t="shared" si="84"/>
        <v>61.079224062285462</v>
      </c>
      <c r="X194" s="64">
        <f t="shared" si="85"/>
        <v>30.051817418699184</v>
      </c>
      <c r="Y194" s="64">
        <f t="shared" si="86"/>
        <v>2.1281605046610568</v>
      </c>
      <c r="Z194" s="64">
        <f t="shared" si="87"/>
        <v>16.472665685106907</v>
      </c>
      <c r="AA194" s="64">
        <f t="shared" si="88"/>
        <v>27.763977559172517</v>
      </c>
      <c r="AB194" s="64">
        <f t="shared" si="89"/>
        <v>16.600298715542266</v>
      </c>
      <c r="AC194" s="64">
        <f t="shared" si="90"/>
        <v>41.58997554986373</v>
      </c>
      <c r="AD194" s="64">
        <f t="shared" si="91"/>
        <v>3.0165828273148207</v>
      </c>
      <c r="AE194" s="64">
        <f t="shared" si="92"/>
        <v>30.051817418699184</v>
      </c>
      <c r="AF194" s="64">
        <f t="shared" si="93"/>
        <v>1.2481605046610569</v>
      </c>
      <c r="AG194" s="64">
        <f t="shared" si="94"/>
        <v>0.88</v>
      </c>
      <c r="AH194" s="65">
        <v>8.2807200131459062</v>
      </c>
      <c r="AI194" s="65">
        <v>-0.20913240424513305</v>
      </c>
      <c r="AJ194" s="65">
        <v>-3.7463807522443702</v>
      </c>
      <c r="AK194" s="65">
        <v>-4.032993211829444</v>
      </c>
      <c r="AL194" s="65">
        <v>6.601131633237693</v>
      </c>
      <c r="AM194" s="65">
        <v>2.0886208471829599</v>
      </c>
      <c r="AN194" s="65">
        <v>3.4577063480298529</v>
      </c>
      <c r="AO194" s="65">
        <v>31.796970771001959</v>
      </c>
      <c r="AP194" s="65">
        <v>20.633291927371708</v>
      </c>
      <c r="AQ194" s="65">
        <v>45.622968761693173</v>
      </c>
      <c r="AR194" s="65">
        <v>2.3790392304891923</v>
      </c>
      <c r="AS194" s="65">
        <v>0</v>
      </c>
      <c r="AT194" s="65">
        <v>30.051817418699184</v>
      </c>
      <c r="AU194" s="65">
        <v>0.63754359682562844</v>
      </c>
      <c r="AV194" s="65">
        <v>1.2481605046610569</v>
      </c>
      <c r="AW194" s="65">
        <v>0.88</v>
      </c>
    </row>
    <row r="195" spans="1:49" x14ac:dyDescent="0.35">
      <c r="A195" s="60">
        <v>193</v>
      </c>
      <c r="B195" s="55" t="s">
        <v>51</v>
      </c>
      <c r="C195" s="55" t="s">
        <v>36</v>
      </c>
      <c r="D195" s="55" t="s">
        <v>84</v>
      </c>
      <c r="E195" s="55" t="s">
        <v>123</v>
      </c>
      <c r="F195" s="55" t="s">
        <v>50</v>
      </c>
      <c r="G195" s="55" t="s">
        <v>137</v>
      </c>
      <c r="H195" s="61"/>
      <c r="K195" s="55" t="s">
        <v>37</v>
      </c>
      <c r="L195" s="62">
        <v>40263</v>
      </c>
      <c r="M195" s="55" t="s">
        <v>38</v>
      </c>
      <c r="N195" s="55" t="s">
        <v>39</v>
      </c>
      <c r="O195" s="63">
        <f t="shared" si="76"/>
        <v>0.19411260026451319</v>
      </c>
      <c r="P195" s="63">
        <f t="shared" si="77"/>
        <v>0.31919188443956326</v>
      </c>
      <c r="Q195" s="63">
        <f t="shared" si="78"/>
        <v>4.3095891926898326E-2</v>
      </c>
      <c r="R195" s="64">
        <f t="shared" si="79"/>
        <v>79.142172091023482</v>
      </c>
      <c r="S195" s="64">
        <f t="shared" si="80"/>
        <v>66.858760988612687</v>
      </c>
      <c r="T195" s="64">
        <f t="shared" si="81"/>
        <v>93.972767933318949</v>
      </c>
      <c r="U195" s="64">
        <f t="shared" si="82"/>
        <v>46.962194167663249</v>
      </c>
      <c r="V195" s="64">
        <f t="shared" si="83"/>
        <v>34.678783065252446</v>
      </c>
      <c r="W195" s="64">
        <f t="shared" si="84"/>
        <v>61.792790009958708</v>
      </c>
      <c r="X195" s="64">
        <f t="shared" si="85"/>
        <v>30.051817418699184</v>
      </c>
      <c r="Y195" s="64">
        <f t="shared" si="86"/>
        <v>2.1281605046610568</v>
      </c>
      <c r="Z195" s="64">
        <f t="shared" si="87"/>
        <v>2.7792810648269208</v>
      </c>
      <c r="AA195" s="64">
        <f t="shared" si="88"/>
        <v>41.16633027552151</v>
      </c>
      <c r="AB195" s="64">
        <f t="shared" si="89"/>
        <v>28.8829191731107</v>
      </c>
      <c r="AC195" s="64">
        <f t="shared" si="90"/>
        <v>55.996926117816969</v>
      </c>
      <c r="AD195" s="64">
        <f t="shared" si="91"/>
        <v>3.0165828273148207</v>
      </c>
      <c r="AE195" s="64">
        <f t="shared" si="92"/>
        <v>30.051817418699184</v>
      </c>
      <c r="AF195" s="64">
        <f t="shared" si="93"/>
        <v>1.2481605046610569</v>
      </c>
      <c r="AG195" s="64">
        <f t="shared" si="94"/>
        <v>0.88</v>
      </c>
      <c r="AH195" s="65">
        <v>1.1215154149106941</v>
      </c>
      <c r="AI195" s="65">
        <v>-0.12259485766094032</v>
      </c>
      <c r="AJ195" s="65">
        <v>-5.2225270040474214</v>
      </c>
      <c r="AK195" s="65">
        <v>4.816027693905883</v>
      </c>
      <c r="AL195" s="65">
        <v>4.6102224795321334</v>
      </c>
      <c r="AM195" s="65">
        <v>-2.1633981232017048</v>
      </c>
      <c r="AN195" s="65">
        <v>4.5560631552941597</v>
      </c>
      <c r="AO195" s="65">
        <v>36.35030258161563</v>
      </c>
      <c r="AP195" s="65">
        <v>24.066891479204816</v>
      </c>
      <c r="AQ195" s="65">
        <v>51.180898423911088</v>
      </c>
      <c r="AR195" s="65">
        <v>2.3790392304891923</v>
      </c>
      <c r="AS195" s="65">
        <v>0</v>
      </c>
      <c r="AT195" s="65">
        <v>30.051817418699184</v>
      </c>
      <c r="AU195" s="65">
        <v>0.63754359682562844</v>
      </c>
      <c r="AV195" s="65">
        <v>1.2481605046610569</v>
      </c>
      <c r="AW195" s="65">
        <v>0.88</v>
      </c>
    </row>
    <row r="196" spans="1:49" x14ac:dyDescent="0.35">
      <c r="A196" s="60">
        <v>194</v>
      </c>
      <c r="B196" s="55" t="s">
        <v>51</v>
      </c>
      <c r="C196" s="55" t="s">
        <v>36</v>
      </c>
      <c r="D196" s="55" t="s">
        <v>345</v>
      </c>
      <c r="F196" s="55" t="s">
        <v>50</v>
      </c>
      <c r="G196" s="55" t="s">
        <v>137</v>
      </c>
      <c r="H196" s="61"/>
      <c r="K196" s="55" t="s">
        <v>37</v>
      </c>
      <c r="L196" s="62">
        <v>40263</v>
      </c>
      <c r="M196" s="55" t="s">
        <v>38</v>
      </c>
      <c r="N196" s="55" t="s">
        <v>39</v>
      </c>
      <c r="O196" s="63">
        <f t="shared" si="76"/>
        <v>0.12026177547226573</v>
      </c>
      <c r="P196" s="63">
        <f t="shared" si="77"/>
        <v>0.23393907136993133</v>
      </c>
      <c r="Q196" s="63">
        <f t="shared" si="78"/>
        <v>-2.0525333032303503E-2</v>
      </c>
      <c r="R196" s="64">
        <f t="shared" si="79"/>
        <v>86.394692339746143</v>
      </c>
      <c r="S196" s="64">
        <f t="shared" si="80"/>
        <v>75.231013496115892</v>
      </c>
      <c r="T196" s="64">
        <f t="shared" si="81"/>
        <v>100.22069033043736</v>
      </c>
      <c r="U196" s="64">
        <f t="shared" si="82"/>
        <v>47.253226071594241</v>
      </c>
      <c r="V196" s="64">
        <f t="shared" si="83"/>
        <v>36.08954722796399</v>
      </c>
      <c r="W196" s="64">
        <f t="shared" si="84"/>
        <v>61.079224062285462</v>
      </c>
      <c r="X196" s="64">
        <f t="shared" si="85"/>
        <v>37.013305763490848</v>
      </c>
      <c r="Y196" s="64">
        <f t="shared" si="86"/>
        <v>2.1281605046610568</v>
      </c>
      <c r="Z196" s="64">
        <f t="shared" si="87"/>
        <v>16.472665685106907</v>
      </c>
      <c r="AA196" s="64">
        <f t="shared" si="88"/>
        <v>27.763977559172517</v>
      </c>
      <c r="AB196" s="64">
        <f t="shared" si="89"/>
        <v>16.600298715542266</v>
      </c>
      <c r="AC196" s="64">
        <f t="shared" si="90"/>
        <v>41.58997554986373</v>
      </c>
      <c r="AD196" s="64">
        <f t="shared" si="91"/>
        <v>3.0165828273148207</v>
      </c>
      <c r="AE196" s="64">
        <f t="shared" si="92"/>
        <v>37.013305763490848</v>
      </c>
      <c r="AF196" s="64">
        <f t="shared" si="93"/>
        <v>1.2481605046610569</v>
      </c>
      <c r="AG196" s="64">
        <f t="shared" si="94"/>
        <v>0.88</v>
      </c>
      <c r="AH196" s="65">
        <v>8.2807200131459062</v>
      </c>
      <c r="AI196" s="65">
        <v>-0.20913240424513305</v>
      </c>
      <c r="AJ196" s="65">
        <v>-3.7463807522443702</v>
      </c>
      <c r="AK196" s="65">
        <v>-4.032993211829444</v>
      </c>
      <c r="AL196" s="65">
        <v>6.601131633237693</v>
      </c>
      <c r="AM196" s="65">
        <v>2.0886208471829599</v>
      </c>
      <c r="AN196" s="65">
        <v>3.4577063480298529</v>
      </c>
      <c r="AO196" s="65">
        <v>31.796970771001959</v>
      </c>
      <c r="AP196" s="65">
        <v>20.633291927371708</v>
      </c>
      <c r="AQ196" s="65">
        <v>45.622968761693173</v>
      </c>
      <c r="AR196" s="65">
        <v>2.3790392304891923</v>
      </c>
      <c r="AS196" s="65">
        <v>0</v>
      </c>
      <c r="AT196" s="65">
        <v>37.013305763490848</v>
      </c>
      <c r="AU196" s="65">
        <v>0.63754359682562844</v>
      </c>
      <c r="AV196" s="65">
        <v>1.2481605046610569</v>
      </c>
      <c r="AW196" s="65">
        <v>0.88</v>
      </c>
    </row>
    <row r="197" spans="1:49" x14ac:dyDescent="0.35">
      <c r="A197" s="60">
        <v>195</v>
      </c>
      <c r="B197" s="55" t="s">
        <v>51</v>
      </c>
      <c r="C197" s="55" t="s">
        <v>36</v>
      </c>
      <c r="D197" s="55" t="s">
        <v>81</v>
      </c>
      <c r="E197" s="55" t="s">
        <v>123</v>
      </c>
      <c r="F197" s="55" t="s">
        <v>50</v>
      </c>
      <c r="G197" s="55" t="s">
        <v>137</v>
      </c>
      <c r="H197" s="61"/>
      <c r="K197" s="55" t="s">
        <v>37</v>
      </c>
      <c r="L197" s="62">
        <v>40263</v>
      </c>
      <c r="M197" s="55" t="s">
        <v>38</v>
      </c>
      <c r="N197" s="55" t="s">
        <v>39</v>
      </c>
      <c r="O197" s="63">
        <f t="shared" si="76"/>
        <v>0.1232252895899887</v>
      </c>
      <c r="P197" s="63">
        <f t="shared" si="77"/>
        <v>0.24830457376503895</v>
      </c>
      <c r="Q197" s="63">
        <f t="shared" si="78"/>
        <v>-2.7791418747626001E-2</v>
      </c>
      <c r="R197" s="64">
        <f t="shared" si="79"/>
        <v>86.103660435815158</v>
      </c>
      <c r="S197" s="64">
        <f t="shared" si="80"/>
        <v>73.820249333404348</v>
      </c>
      <c r="T197" s="64">
        <f t="shared" si="81"/>
        <v>100.93425627811061</v>
      </c>
      <c r="U197" s="64">
        <f t="shared" si="82"/>
        <v>46.962194167663249</v>
      </c>
      <c r="V197" s="64">
        <f t="shared" si="83"/>
        <v>34.678783065252446</v>
      </c>
      <c r="W197" s="64">
        <f t="shared" si="84"/>
        <v>61.792790009958708</v>
      </c>
      <c r="X197" s="64">
        <f t="shared" si="85"/>
        <v>37.013305763490848</v>
      </c>
      <c r="Y197" s="64">
        <f t="shared" si="86"/>
        <v>2.1281605046610568</v>
      </c>
      <c r="Z197" s="64">
        <f t="shared" si="87"/>
        <v>2.7792810648269208</v>
      </c>
      <c r="AA197" s="64">
        <f t="shared" si="88"/>
        <v>41.16633027552151</v>
      </c>
      <c r="AB197" s="64">
        <f t="shared" si="89"/>
        <v>28.8829191731107</v>
      </c>
      <c r="AC197" s="64">
        <f t="shared" si="90"/>
        <v>55.996926117816969</v>
      </c>
      <c r="AD197" s="64">
        <f t="shared" si="91"/>
        <v>3.0165828273148207</v>
      </c>
      <c r="AE197" s="64">
        <f t="shared" si="92"/>
        <v>37.013305763490848</v>
      </c>
      <c r="AF197" s="64">
        <f t="shared" si="93"/>
        <v>1.2481605046610569</v>
      </c>
      <c r="AG197" s="64">
        <f t="shared" si="94"/>
        <v>0.88</v>
      </c>
      <c r="AH197" s="65">
        <v>1.1215154149106941</v>
      </c>
      <c r="AI197" s="65">
        <v>-0.12259485766094032</v>
      </c>
      <c r="AJ197" s="65">
        <v>-5.2225270040474214</v>
      </c>
      <c r="AK197" s="65">
        <v>4.816027693905883</v>
      </c>
      <c r="AL197" s="65">
        <v>4.6102224795321334</v>
      </c>
      <c r="AM197" s="65">
        <v>-2.1633981232017048</v>
      </c>
      <c r="AN197" s="65">
        <v>4.5560631552941597</v>
      </c>
      <c r="AO197" s="65">
        <v>36.35030258161563</v>
      </c>
      <c r="AP197" s="65">
        <v>24.066891479204816</v>
      </c>
      <c r="AQ197" s="65">
        <v>51.180898423911088</v>
      </c>
      <c r="AR197" s="65">
        <v>2.3790392304891923</v>
      </c>
      <c r="AS197" s="65">
        <v>0</v>
      </c>
      <c r="AT197" s="65">
        <v>37.013305763490848</v>
      </c>
      <c r="AU197" s="65">
        <v>0.63754359682562844</v>
      </c>
      <c r="AV197" s="65">
        <v>1.2481605046610569</v>
      </c>
      <c r="AW197" s="65">
        <v>0.88</v>
      </c>
    </row>
    <row r="198" spans="1:49" x14ac:dyDescent="0.35">
      <c r="A198" s="60">
        <v>196</v>
      </c>
      <c r="B198" s="55" t="s">
        <v>51</v>
      </c>
      <c r="C198" s="55" t="s">
        <v>36</v>
      </c>
      <c r="D198" s="55" t="s">
        <v>346</v>
      </c>
      <c r="F198" s="55" t="s">
        <v>50</v>
      </c>
      <c r="G198" s="55" t="s">
        <v>137</v>
      </c>
      <c r="H198" s="61"/>
      <c r="K198" s="55" t="s">
        <v>37</v>
      </c>
      <c r="L198" s="62">
        <v>40263</v>
      </c>
      <c r="M198" s="55" t="s">
        <v>38</v>
      </c>
      <c r="N198" s="55" t="s">
        <v>39</v>
      </c>
      <c r="O198" s="63">
        <f t="shared" si="76"/>
        <v>0.24460026649570499</v>
      </c>
      <c r="P198" s="63">
        <f t="shared" si="77"/>
        <v>0.35827756239337061</v>
      </c>
      <c r="Q198" s="63">
        <f t="shared" si="78"/>
        <v>0.10381315799113577</v>
      </c>
      <c r="R198" s="64">
        <f t="shared" si="79"/>
        <v>74.18403082878929</v>
      </c>
      <c r="S198" s="64">
        <f t="shared" si="80"/>
        <v>63.020351985159039</v>
      </c>
      <c r="T198" s="64">
        <f t="shared" si="81"/>
        <v>88.01002881948051</v>
      </c>
      <c r="U198" s="64">
        <f t="shared" si="82"/>
        <v>47.253226071594241</v>
      </c>
      <c r="V198" s="64">
        <f t="shared" si="83"/>
        <v>36.08954722796399</v>
      </c>
      <c r="W198" s="64">
        <f t="shared" si="84"/>
        <v>61.079224062285462</v>
      </c>
      <c r="X198" s="64">
        <f t="shared" si="85"/>
        <v>24.802644252533998</v>
      </c>
      <c r="Y198" s="64">
        <f t="shared" si="86"/>
        <v>2.1281605046610568</v>
      </c>
      <c r="Z198" s="64">
        <f t="shared" si="87"/>
        <v>16.472665685106907</v>
      </c>
      <c r="AA198" s="64">
        <f t="shared" si="88"/>
        <v>27.763977559172517</v>
      </c>
      <c r="AB198" s="64">
        <f t="shared" si="89"/>
        <v>16.600298715542266</v>
      </c>
      <c r="AC198" s="64">
        <f t="shared" si="90"/>
        <v>41.58997554986373</v>
      </c>
      <c r="AD198" s="64">
        <f t="shared" si="91"/>
        <v>3.0165828273148207</v>
      </c>
      <c r="AE198" s="64">
        <f t="shared" si="92"/>
        <v>24.802644252533998</v>
      </c>
      <c r="AF198" s="64">
        <f t="shared" si="93"/>
        <v>1.2481605046610569</v>
      </c>
      <c r="AG198" s="64">
        <f t="shared" si="94"/>
        <v>0.88</v>
      </c>
      <c r="AH198" s="65">
        <v>8.2807200131459062</v>
      </c>
      <c r="AI198" s="65">
        <v>-0.20913240424513305</v>
      </c>
      <c r="AJ198" s="65">
        <v>-3.7463807522443702</v>
      </c>
      <c r="AK198" s="65">
        <v>-4.032993211829444</v>
      </c>
      <c r="AL198" s="65">
        <v>6.601131633237693</v>
      </c>
      <c r="AM198" s="65">
        <v>2.0886208471829599</v>
      </c>
      <c r="AN198" s="65">
        <v>3.4577063480298529</v>
      </c>
      <c r="AO198" s="65">
        <v>31.796970771001959</v>
      </c>
      <c r="AP198" s="65">
        <v>20.633291927371708</v>
      </c>
      <c r="AQ198" s="65">
        <v>45.622968761693173</v>
      </c>
      <c r="AR198" s="65">
        <v>2.3790392304891923</v>
      </c>
      <c r="AS198" s="65">
        <v>0</v>
      </c>
      <c r="AT198" s="65">
        <v>24.802644252533998</v>
      </c>
      <c r="AU198" s="65">
        <v>0.63754359682562844</v>
      </c>
      <c r="AV198" s="65">
        <v>1.2481605046610569</v>
      </c>
      <c r="AW198" s="65">
        <v>0.88</v>
      </c>
    </row>
    <row r="199" spans="1:49" x14ac:dyDescent="0.35">
      <c r="A199" s="60">
        <v>197</v>
      </c>
      <c r="B199" s="55" t="s">
        <v>51</v>
      </c>
      <c r="C199" s="55" t="s">
        <v>36</v>
      </c>
      <c r="D199" s="55" t="s">
        <v>85</v>
      </c>
      <c r="E199" s="55" t="s">
        <v>123</v>
      </c>
      <c r="F199" s="55" t="s">
        <v>50</v>
      </c>
      <c r="G199" s="55" t="s">
        <v>137</v>
      </c>
      <c r="H199" s="61"/>
      <c r="K199" s="55" t="s">
        <v>37</v>
      </c>
      <c r="L199" s="62">
        <v>40263</v>
      </c>
      <c r="M199" s="55" t="s">
        <v>38</v>
      </c>
      <c r="N199" s="55" t="s">
        <v>39</v>
      </c>
      <c r="O199" s="63">
        <f t="shared" si="76"/>
        <v>0.24756378061342799</v>
      </c>
      <c r="P199" s="63">
        <f t="shared" si="77"/>
        <v>0.37264306478847825</v>
      </c>
      <c r="Q199" s="63">
        <f t="shared" si="78"/>
        <v>9.6547072275813273E-2</v>
      </c>
      <c r="R199" s="64">
        <f t="shared" si="79"/>
        <v>73.892998924858304</v>
      </c>
      <c r="S199" s="64">
        <f t="shared" si="80"/>
        <v>61.609587822447494</v>
      </c>
      <c r="T199" s="64">
        <f t="shared" si="81"/>
        <v>88.723594767153756</v>
      </c>
      <c r="U199" s="64">
        <f t="shared" si="82"/>
        <v>46.962194167663249</v>
      </c>
      <c r="V199" s="64">
        <f t="shared" si="83"/>
        <v>34.678783065252446</v>
      </c>
      <c r="W199" s="64">
        <f t="shared" si="84"/>
        <v>61.792790009958708</v>
      </c>
      <c r="X199" s="64">
        <f t="shared" si="85"/>
        <v>24.802644252533998</v>
      </c>
      <c r="Y199" s="64">
        <f t="shared" si="86"/>
        <v>2.1281605046610568</v>
      </c>
      <c r="Z199" s="64">
        <f t="shared" si="87"/>
        <v>2.7792810648269208</v>
      </c>
      <c r="AA199" s="64">
        <f t="shared" si="88"/>
        <v>41.16633027552151</v>
      </c>
      <c r="AB199" s="64">
        <f t="shared" si="89"/>
        <v>28.8829191731107</v>
      </c>
      <c r="AC199" s="64">
        <f t="shared" si="90"/>
        <v>55.996926117816969</v>
      </c>
      <c r="AD199" s="64">
        <f t="shared" si="91"/>
        <v>3.0165828273148207</v>
      </c>
      <c r="AE199" s="64">
        <f t="shared" si="92"/>
        <v>24.802644252533998</v>
      </c>
      <c r="AF199" s="64">
        <f t="shared" si="93"/>
        <v>1.2481605046610569</v>
      </c>
      <c r="AG199" s="64">
        <f t="shared" si="94"/>
        <v>0.88</v>
      </c>
      <c r="AH199" s="65">
        <v>1.1215154149106941</v>
      </c>
      <c r="AI199" s="65">
        <v>-0.12259485766094032</v>
      </c>
      <c r="AJ199" s="65">
        <v>-5.2225270040474214</v>
      </c>
      <c r="AK199" s="65">
        <v>4.816027693905883</v>
      </c>
      <c r="AL199" s="65">
        <v>4.6102224795321334</v>
      </c>
      <c r="AM199" s="65">
        <v>-2.1633981232017048</v>
      </c>
      <c r="AN199" s="65">
        <v>4.5560631552941597</v>
      </c>
      <c r="AO199" s="65">
        <v>36.35030258161563</v>
      </c>
      <c r="AP199" s="65">
        <v>24.066891479204816</v>
      </c>
      <c r="AQ199" s="65">
        <v>51.180898423911088</v>
      </c>
      <c r="AR199" s="65">
        <v>2.3790392304891923</v>
      </c>
      <c r="AS199" s="65">
        <v>0</v>
      </c>
      <c r="AT199" s="65">
        <v>24.802644252533998</v>
      </c>
      <c r="AU199" s="65">
        <v>0.63754359682562844</v>
      </c>
      <c r="AV199" s="65">
        <v>1.2481605046610569</v>
      </c>
      <c r="AW199" s="65">
        <v>0.88</v>
      </c>
    </row>
    <row r="200" spans="1:49" x14ac:dyDescent="0.35">
      <c r="A200" s="60">
        <v>198</v>
      </c>
      <c r="B200" s="55" t="s">
        <v>51</v>
      </c>
      <c r="C200" s="55" t="s">
        <v>36</v>
      </c>
      <c r="D200" s="55" t="s">
        <v>75</v>
      </c>
      <c r="F200" s="55" t="s">
        <v>50</v>
      </c>
      <c r="G200" s="55" t="s">
        <v>137</v>
      </c>
      <c r="H200" s="61"/>
      <c r="K200" s="55" t="s">
        <v>37</v>
      </c>
      <c r="L200" s="62">
        <v>40263</v>
      </c>
      <c r="M200" s="55" t="s">
        <v>38</v>
      </c>
      <c r="N200" s="55" t="s">
        <v>39</v>
      </c>
      <c r="O200" s="63">
        <f t="shared" si="76"/>
        <v>0.213557975665289</v>
      </c>
      <c r="P200" s="63">
        <f t="shared" si="77"/>
        <v>0.32723527156295462</v>
      </c>
      <c r="Q200" s="63">
        <f t="shared" si="78"/>
        <v>7.277086716071976E-2</v>
      </c>
      <c r="R200" s="64">
        <f t="shared" si="79"/>
        <v>77.232538999790293</v>
      </c>
      <c r="S200" s="64">
        <f t="shared" si="80"/>
        <v>66.068860156160042</v>
      </c>
      <c r="T200" s="64">
        <f t="shared" si="81"/>
        <v>91.058536990481514</v>
      </c>
      <c r="U200" s="64">
        <f t="shared" si="82"/>
        <v>47.253226071594241</v>
      </c>
      <c r="V200" s="64">
        <f t="shared" si="83"/>
        <v>36.08954722796399</v>
      </c>
      <c r="W200" s="64">
        <f t="shared" si="84"/>
        <v>61.079224062285462</v>
      </c>
      <c r="X200" s="64">
        <f t="shared" si="85"/>
        <v>27.851152423534995</v>
      </c>
      <c r="Y200" s="64">
        <f t="shared" si="86"/>
        <v>2.1281605046610568</v>
      </c>
      <c r="Z200" s="64">
        <f t="shared" si="87"/>
        <v>16.472665685106907</v>
      </c>
      <c r="AA200" s="64">
        <f t="shared" si="88"/>
        <v>27.763977559172517</v>
      </c>
      <c r="AB200" s="64">
        <f t="shared" si="89"/>
        <v>16.600298715542266</v>
      </c>
      <c r="AC200" s="64">
        <f t="shared" si="90"/>
        <v>41.58997554986373</v>
      </c>
      <c r="AD200" s="64">
        <f t="shared" si="91"/>
        <v>3.0165828273148207</v>
      </c>
      <c r="AE200" s="64">
        <f t="shared" si="92"/>
        <v>27.851152423534995</v>
      </c>
      <c r="AF200" s="64">
        <f t="shared" si="93"/>
        <v>1.2481605046610569</v>
      </c>
      <c r="AG200" s="64">
        <f t="shared" si="94"/>
        <v>0.88</v>
      </c>
      <c r="AH200" s="65">
        <v>8.2807200131459062</v>
      </c>
      <c r="AI200" s="65">
        <v>-0.20913240424513305</v>
      </c>
      <c r="AJ200" s="65">
        <v>-3.7463807522443702</v>
      </c>
      <c r="AK200" s="65">
        <v>-4.032993211829444</v>
      </c>
      <c r="AL200" s="65">
        <v>6.601131633237693</v>
      </c>
      <c r="AM200" s="65">
        <v>2.0886208471829599</v>
      </c>
      <c r="AN200" s="65">
        <v>3.4577063480298529</v>
      </c>
      <c r="AO200" s="65">
        <v>31.796970771001959</v>
      </c>
      <c r="AP200" s="65">
        <v>20.633291927371708</v>
      </c>
      <c r="AQ200" s="65">
        <v>45.622968761693173</v>
      </c>
      <c r="AR200" s="65">
        <v>2.3790392304891923</v>
      </c>
      <c r="AS200" s="65">
        <v>0</v>
      </c>
      <c r="AT200" s="65">
        <v>27.851152423534995</v>
      </c>
      <c r="AU200" s="65">
        <v>0.63754359682562844</v>
      </c>
      <c r="AV200" s="65">
        <v>1.2481605046610569</v>
      </c>
      <c r="AW200" s="65">
        <v>0.88</v>
      </c>
    </row>
    <row r="201" spans="1:49" x14ac:dyDescent="0.35">
      <c r="A201" s="60">
        <v>199</v>
      </c>
      <c r="B201" s="55" t="s">
        <v>51</v>
      </c>
      <c r="C201" s="55" t="s">
        <v>36</v>
      </c>
      <c r="D201" s="55" t="s">
        <v>75</v>
      </c>
      <c r="E201" s="55" t="s">
        <v>123</v>
      </c>
      <c r="F201" s="55" t="s">
        <v>50</v>
      </c>
      <c r="G201" s="55" t="s">
        <v>137</v>
      </c>
      <c r="H201" s="61"/>
      <c r="K201" s="55" t="s">
        <v>37</v>
      </c>
      <c r="L201" s="62">
        <v>40263</v>
      </c>
      <c r="M201" s="55" t="s">
        <v>38</v>
      </c>
      <c r="N201" s="55" t="s">
        <v>39</v>
      </c>
      <c r="O201" s="63">
        <f t="shared" si="76"/>
        <v>0.21652148978301211</v>
      </c>
      <c r="P201" s="63">
        <f t="shared" si="77"/>
        <v>0.34160077395806221</v>
      </c>
      <c r="Q201" s="63">
        <f t="shared" si="78"/>
        <v>6.5504781445397273E-2</v>
      </c>
      <c r="R201" s="64">
        <f t="shared" si="79"/>
        <v>76.941507095859293</v>
      </c>
      <c r="S201" s="64">
        <f t="shared" si="80"/>
        <v>64.658095993448498</v>
      </c>
      <c r="T201" s="64">
        <f t="shared" si="81"/>
        <v>91.772102938154759</v>
      </c>
      <c r="U201" s="64">
        <f t="shared" si="82"/>
        <v>46.962194167663249</v>
      </c>
      <c r="V201" s="64">
        <f t="shared" si="83"/>
        <v>34.678783065252446</v>
      </c>
      <c r="W201" s="64">
        <f t="shared" si="84"/>
        <v>61.792790009958708</v>
      </c>
      <c r="X201" s="64">
        <f t="shared" si="85"/>
        <v>27.851152423534995</v>
      </c>
      <c r="Y201" s="64">
        <f t="shared" si="86"/>
        <v>2.1281605046610568</v>
      </c>
      <c r="Z201" s="64">
        <f t="shared" si="87"/>
        <v>2.7792810648269208</v>
      </c>
      <c r="AA201" s="64">
        <f t="shared" si="88"/>
        <v>41.16633027552151</v>
      </c>
      <c r="AB201" s="64">
        <f t="shared" si="89"/>
        <v>28.8829191731107</v>
      </c>
      <c r="AC201" s="64">
        <f t="shared" si="90"/>
        <v>55.996926117816969</v>
      </c>
      <c r="AD201" s="64">
        <f t="shared" si="91"/>
        <v>3.0165828273148207</v>
      </c>
      <c r="AE201" s="64">
        <f t="shared" si="92"/>
        <v>27.851152423534995</v>
      </c>
      <c r="AF201" s="64">
        <f t="shared" si="93"/>
        <v>1.2481605046610569</v>
      </c>
      <c r="AG201" s="64">
        <f t="shared" si="94"/>
        <v>0.88</v>
      </c>
      <c r="AH201" s="65">
        <v>1.1215154149106941</v>
      </c>
      <c r="AI201" s="65">
        <v>-0.12259485766094032</v>
      </c>
      <c r="AJ201" s="65">
        <v>-5.2225270040474214</v>
      </c>
      <c r="AK201" s="65">
        <v>4.816027693905883</v>
      </c>
      <c r="AL201" s="65">
        <v>4.6102224795321334</v>
      </c>
      <c r="AM201" s="65">
        <v>-2.1633981232017048</v>
      </c>
      <c r="AN201" s="65">
        <v>4.5560631552941597</v>
      </c>
      <c r="AO201" s="65">
        <v>36.35030258161563</v>
      </c>
      <c r="AP201" s="65">
        <v>24.066891479204816</v>
      </c>
      <c r="AQ201" s="65">
        <v>51.180898423911088</v>
      </c>
      <c r="AR201" s="65">
        <v>2.3790392304891923</v>
      </c>
      <c r="AS201" s="65">
        <v>0</v>
      </c>
      <c r="AT201" s="65">
        <v>27.851152423534995</v>
      </c>
      <c r="AU201" s="65">
        <v>0.63754359682562844</v>
      </c>
      <c r="AV201" s="65">
        <v>1.2481605046610569</v>
      </c>
      <c r="AW201" s="65">
        <v>0.88</v>
      </c>
    </row>
    <row r="202" spans="1:49" x14ac:dyDescent="0.35">
      <c r="A202" s="60">
        <v>200</v>
      </c>
      <c r="B202" s="55" t="s">
        <v>51</v>
      </c>
      <c r="C202" s="55" t="s">
        <v>36</v>
      </c>
      <c r="D202" s="55" t="s">
        <v>62</v>
      </c>
      <c r="F202" s="55" t="s">
        <v>50</v>
      </c>
      <c r="G202" s="55" t="s">
        <v>137</v>
      </c>
      <c r="H202" s="61"/>
      <c r="K202" s="55" t="s">
        <v>37</v>
      </c>
      <c r="L202" s="62">
        <v>40263</v>
      </c>
      <c r="M202" s="55" t="s">
        <v>38</v>
      </c>
      <c r="N202" s="55" t="s">
        <v>39</v>
      </c>
      <c r="O202" s="63">
        <f t="shared" si="76"/>
        <v>0.16754998139897498</v>
      </c>
      <c r="P202" s="63">
        <f t="shared" si="77"/>
        <v>0.28122727729664043</v>
      </c>
      <c r="Q202" s="63">
        <f t="shared" si="78"/>
        <v>2.6762872894405598E-2</v>
      </c>
      <c r="R202" s="64">
        <f t="shared" si="79"/>
        <v>81.750754076713662</v>
      </c>
      <c r="S202" s="64">
        <f t="shared" si="80"/>
        <v>70.587075233083425</v>
      </c>
      <c r="T202" s="64">
        <f t="shared" si="81"/>
        <v>95.576752067404897</v>
      </c>
      <c r="U202" s="64">
        <f t="shared" si="82"/>
        <v>47.253226071594241</v>
      </c>
      <c r="V202" s="64">
        <f t="shared" si="83"/>
        <v>36.08954722796399</v>
      </c>
      <c r="W202" s="64">
        <f t="shared" si="84"/>
        <v>61.079224062285462</v>
      </c>
      <c r="X202" s="64">
        <f t="shared" si="85"/>
        <v>32.369367500458374</v>
      </c>
      <c r="Y202" s="64">
        <f t="shared" si="86"/>
        <v>2.1281605046610568</v>
      </c>
      <c r="Z202" s="64">
        <f t="shared" si="87"/>
        <v>16.472665685106907</v>
      </c>
      <c r="AA202" s="64">
        <f t="shared" si="88"/>
        <v>27.763977559172517</v>
      </c>
      <c r="AB202" s="64">
        <f t="shared" si="89"/>
        <v>16.600298715542266</v>
      </c>
      <c r="AC202" s="64">
        <f t="shared" si="90"/>
        <v>41.58997554986373</v>
      </c>
      <c r="AD202" s="64">
        <f t="shared" si="91"/>
        <v>3.0165828273148207</v>
      </c>
      <c r="AE202" s="64">
        <f t="shared" si="92"/>
        <v>32.369367500458374</v>
      </c>
      <c r="AF202" s="64">
        <f t="shared" si="93"/>
        <v>1.2481605046610569</v>
      </c>
      <c r="AG202" s="64">
        <f t="shared" si="94"/>
        <v>0.88</v>
      </c>
      <c r="AH202" s="65">
        <v>8.2807200131459062</v>
      </c>
      <c r="AI202" s="65">
        <v>-0.20913240424513305</v>
      </c>
      <c r="AJ202" s="65">
        <v>-3.7463807522443702</v>
      </c>
      <c r="AK202" s="65">
        <v>-4.032993211829444</v>
      </c>
      <c r="AL202" s="65">
        <v>6.601131633237693</v>
      </c>
      <c r="AM202" s="65">
        <v>2.0886208471829599</v>
      </c>
      <c r="AN202" s="65">
        <v>3.4577063480298529</v>
      </c>
      <c r="AO202" s="65">
        <v>31.796970771001959</v>
      </c>
      <c r="AP202" s="65">
        <v>20.633291927371708</v>
      </c>
      <c r="AQ202" s="65">
        <v>45.622968761693173</v>
      </c>
      <c r="AR202" s="65">
        <v>2.3790392304891923</v>
      </c>
      <c r="AS202" s="65">
        <v>0</v>
      </c>
      <c r="AT202" s="65">
        <v>32.369367500458374</v>
      </c>
      <c r="AU202" s="65">
        <v>0.63754359682562844</v>
      </c>
      <c r="AV202" s="65">
        <v>1.2481605046610569</v>
      </c>
      <c r="AW202" s="65">
        <v>0.88</v>
      </c>
    </row>
    <row r="203" spans="1:49" x14ac:dyDescent="0.35">
      <c r="A203" s="60">
        <v>201</v>
      </c>
      <c r="B203" s="55" t="s">
        <v>51</v>
      </c>
      <c r="C203" s="55" t="s">
        <v>36</v>
      </c>
      <c r="D203" s="55" t="s">
        <v>62</v>
      </c>
      <c r="E203" s="55" t="s">
        <v>123</v>
      </c>
      <c r="F203" s="55" t="s">
        <v>50</v>
      </c>
      <c r="G203" s="55" t="s">
        <v>137</v>
      </c>
      <c r="H203" s="61"/>
      <c r="K203" s="55" t="s">
        <v>37</v>
      </c>
      <c r="L203" s="62">
        <v>40263</v>
      </c>
      <c r="M203" s="55" t="s">
        <v>38</v>
      </c>
      <c r="N203" s="55" t="s">
        <v>39</v>
      </c>
      <c r="O203" s="63">
        <f t="shared" si="76"/>
        <v>0.17051349551669795</v>
      </c>
      <c r="P203" s="63">
        <f t="shared" si="77"/>
        <v>0.29559277969174819</v>
      </c>
      <c r="Q203" s="63">
        <f t="shared" si="78"/>
        <v>1.9496787179083246E-2</v>
      </c>
      <c r="R203" s="64">
        <f t="shared" si="79"/>
        <v>81.459722172782676</v>
      </c>
      <c r="S203" s="64">
        <f t="shared" si="80"/>
        <v>69.176311070371867</v>
      </c>
      <c r="T203" s="64">
        <f t="shared" si="81"/>
        <v>96.290318015078128</v>
      </c>
      <c r="U203" s="64">
        <f t="shared" si="82"/>
        <v>46.962194167663249</v>
      </c>
      <c r="V203" s="64">
        <f t="shared" si="83"/>
        <v>34.678783065252446</v>
      </c>
      <c r="W203" s="64">
        <f t="shared" si="84"/>
        <v>61.792790009958708</v>
      </c>
      <c r="X203" s="64">
        <f t="shared" si="85"/>
        <v>32.369367500458374</v>
      </c>
      <c r="Y203" s="64">
        <f t="shared" si="86"/>
        <v>2.1281605046610568</v>
      </c>
      <c r="Z203" s="64">
        <f t="shared" si="87"/>
        <v>2.7792810648269208</v>
      </c>
      <c r="AA203" s="64">
        <f t="shared" si="88"/>
        <v>41.16633027552151</v>
      </c>
      <c r="AB203" s="64">
        <f t="shared" si="89"/>
        <v>28.8829191731107</v>
      </c>
      <c r="AC203" s="64">
        <f t="shared" si="90"/>
        <v>55.996926117816969</v>
      </c>
      <c r="AD203" s="64">
        <f t="shared" si="91"/>
        <v>3.0165828273148207</v>
      </c>
      <c r="AE203" s="64">
        <f t="shared" si="92"/>
        <v>32.369367500458374</v>
      </c>
      <c r="AF203" s="64">
        <f t="shared" si="93"/>
        <v>1.2481605046610569</v>
      </c>
      <c r="AG203" s="64">
        <f t="shared" si="94"/>
        <v>0.88</v>
      </c>
      <c r="AH203" s="65">
        <v>1.1215154149106941</v>
      </c>
      <c r="AI203" s="65">
        <v>-0.12259485766094032</v>
      </c>
      <c r="AJ203" s="65">
        <v>-5.2225270040474214</v>
      </c>
      <c r="AK203" s="65">
        <v>4.816027693905883</v>
      </c>
      <c r="AL203" s="65">
        <v>4.6102224795321334</v>
      </c>
      <c r="AM203" s="65">
        <v>-2.1633981232017048</v>
      </c>
      <c r="AN203" s="65">
        <v>4.5560631552941597</v>
      </c>
      <c r="AO203" s="65">
        <v>36.35030258161563</v>
      </c>
      <c r="AP203" s="65">
        <v>24.066891479204816</v>
      </c>
      <c r="AQ203" s="65">
        <v>51.180898423911088</v>
      </c>
      <c r="AR203" s="65">
        <v>2.3790392304891923</v>
      </c>
      <c r="AS203" s="65">
        <v>0</v>
      </c>
      <c r="AT203" s="65">
        <v>32.369367500458374</v>
      </c>
      <c r="AU203" s="65">
        <v>0.63754359682562844</v>
      </c>
      <c r="AV203" s="65">
        <v>1.2481605046610569</v>
      </c>
      <c r="AW203" s="65">
        <v>0.88</v>
      </c>
    </row>
    <row r="204" spans="1:49" x14ac:dyDescent="0.35">
      <c r="A204" s="60">
        <v>202</v>
      </c>
      <c r="B204" s="55" t="s">
        <v>51</v>
      </c>
      <c r="C204" s="55" t="s">
        <v>36</v>
      </c>
      <c r="D204" s="55" t="s">
        <v>61</v>
      </c>
      <c r="F204" s="55" t="s">
        <v>50</v>
      </c>
      <c r="G204" s="55" t="s">
        <v>137</v>
      </c>
      <c r="H204" s="61"/>
      <c r="K204" s="55" t="s">
        <v>37</v>
      </c>
      <c r="L204" s="62">
        <v>40263</v>
      </c>
      <c r="M204" s="55" t="s">
        <v>38</v>
      </c>
      <c r="N204" s="55" t="s">
        <v>39</v>
      </c>
      <c r="O204" s="63">
        <f t="shared" si="76"/>
        <v>0.27393263525024725</v>
      </c>
      <c r="P204" s="63">
        <f t="shared" si="77"/>
        <v>0.38760993114791287</v>
      </c>
      <c r="Q204" s="63">
        <f t="shared" si="78"/>
        <v>0.13314552674567803</v>
      </c>
      <c r="R204" s="64">
        <f t="shared" si="79"/>
        <v>71.303445555249468</v>
      </c>
      <c r="S204" s="64">
        <f t="shared" si="80"/>
        <v>60.139766711619217</v>
      </c>
      <c r="T204" s="64">
        <f t="shared" si="81"/>
        <v>85.129443545940688</v>
      </c>
      <c r="U204" s="64">
        <f t="shared" si="82"/>
        <v>47.253226071594241</v>
      </c>
      <c r="V204" s="64">
        <f t="shared" si="83"/>
        <v>36.08954722796399</v>
      </c>
      <c r="W204" s="64">
        <f t="shared" si="84"/>
        <v>61.079224062285462</v>
      </c>
      <c r="X204" s="64">
        <f t="shared" si="85"/>
        <v>21.922058978994173</v>
      </c>
      <c r="Y204" s="64">
        <f t="shared" si="86"/>
        <v>2.1281605046610568</v>
      </c>
      <c r="Z204" s="64">
        <f t="shared" si="87"/>
        <v>16.472665685106907</v>
      </c>
      <c r="AA204" s="64">
        <f t="shared" si="88"/>
        <v>27.763977559172517</v>
      </c>
      <c r="AB204" s="64">
        <f t="shared" si="89"/>
        <v>16.600298715542266</v>
      </c>
      <c r="AC204" s="64">
        <f t="shared" si="90"/>
        <v>41.58997554986373</v>
      </c>
      <c r="AD204" s="64">
        <f t="shared" si="91"/>
        <v>3.0165828273148207</v>
      </c>
      <c r="AE204" s="64">
        <f t="shared" si="92"/>
        <v>21.922058978994173</v>
      </c>
      <c r="AF204" s="64">
        <f t="shared" si="93"/>
        <v>1.2481605046610569</v>
      </c>
      <c r="AG204" s="64">
        <f t="shared" si="94"/>
        <v>0.88</v>
      </c>
      <c r="AH204" s="65">
        <v>8.2807200131459062</v>
      </c>
      <c r="AI204" s="65">
        <v>-0.20913240424513305</v>
      </c>
      <c r="AJ204" s="65">
        <v>-3.7463807522443702</v>
      </c>
      <c r="AK204" s="65">
        <v>-4.032993211829444</v>
      </c>
      <c r="AL204" s="65">
        <v>6.601131633237693</v>
      </c>
      <c r="AM204" s="65">
        <v>2.0886208471829599</v>
      </c>
      <c r="AN204" s="65">
        <v>3.4577063480298529</v>
      </c>
      <c r="AO204" s="65">
        <v>31.796970771001959</v>
      </c>
      <c r="AP204" s="65">
        <v>20.633291927371708</v>
      </c>
      <c r="AQ204" s="65">
        <v>45.622968761693173</v>
      </c>
      <c r="AR204" s="65">
        <v>2.3790392304891923</v>
      </c>
      <c r="AS204" s="65">
        <v>0</v>
      </c>
      <c r="AT204" s="65">
        <v>21.922058978994173</v>
      </c>
      <c r="AU204" s="65">
        <v>0.63754359682562844</v>
      </c>
      <c r="AV204" s="65">
        <v>1.2481605046610569</v>
      </c>
      <c r="AW204" s="65">
        <v>0.88</v>
      </c>
    </row>
    <row r="205" spans="1:49" x14ac:dyDescent="0.35">
      <c r="A205" s="60">
        <v>203</v>
      </c>
      <c r="B205" s="55" t="s">
        <v>51</v>
      </c>
      <c r="C205" s="55" t="s">
        <v>36</v>
      </c>
      <c r="D205" s="55" t="s">
        <v>61</v>
      </c>
      <c r="E205" s="55" t="s">
        <v>123</v>
      </c>
      <c r="F205" s="55" t="s">
        <v>50</v>
      </c>
      <c r="G205" s="55" t="s">
        <v>137</v>
      </c>
      <c r="H205" s="61"/>
      <c r="K205" s="55" t="s">
        <v>37</v>
      </c>
      <c r="L205" s="62">
        <v>40263</v>
      </c>
      <c r="M205" s="55" t="s">
        <v>38</v>
      </c>
      <c r="N205" s="55" t="s">
        <v>39</v>
      </c>
      <c r="O205" s="63">
        <f t="shared" si="76"/>
        <v>0.27689614936797036</v>
      </c>
      <c r="P205" s="63">
        <f t="shared" si="77"/>
        <v>0.40197543354302046</v>
      </c>
      <c r="Q205" s="63">
        <f t="shared" si="78"/>
        <v>0.12587944103035553</v>
      </c>
      <c r="R205" s="64">
        <f t="shared" si="79"/>
        <v>71.012413651318468</v>
      </c>
      <c r="S205" s="64">
        <f t="shared" si="80"/>
        <v>58.729002548907673</v>
      </c>
      <c r="T205" s="64">
        <f t="shared" si="81"/>
        <v>85.843009493613934</v>
      </c>
      <c r="U205" s="64">
        <f t="shared" si="82"/>
        <v>46.962194167663249</v>
      </c>
      <c r="V205" s="64">
        <f t="shared" si="83"/>
        <v>34.678783065252446</v>
      </c>
      <c r="W205" s="64">
        <f t="shared" si="84"/>
        <v>61.792790009958708</v>
      </c>
      <c r="X205" s="64">
        <f t="shared" si="85"/>
        <v>21.922058978994173</v>
      </c>
      <c r="Y205" s="64">
        <f t="shared" si="86"/>
        <v>2.1281605046610568</v>
      </c>
      <c r="Z205" s="64">
        <f t="shared" si="87"/>
        <v>2.7792810648269208</v>
      </c>
      <c r="AA205" s="64">
        <f t="shared" si="88"/>
        <v>41.16633027552151</v>
      </c>
      <c r="AB205" s="64">
        <f t="shared" si="89"/>
        <v>28.8829191731107</v>
      </c>
      <c r="AC205" s="64">
        <f t="shared" si="90"/>
        <v>55.996926117816969</v>
      </c>
      <c r="AD205" s="64">
        <f t="shared" si="91"/>
        <v>3.0165828273148207</v>
      </c>
      <c r="AE205" s="64">
        <f t="shared" si="92"/>
        <v>21.922058978994173</v>
      </c>
      <c r="AF205" s="64">
        <f t="shared" si="93"/>
        <v>1.2481605046610569</v>
      </c>
      <c r="AG205" s="64">
        <f t="shared" si="94"/>
        <v>0.88</v>
      </c>
      <c r="AH205" s="65">
        <v>1.1215154149106941</v>
      </c>
      <c r="AI205" s="65">
        <v>-0.12259485766094032</v>
      </c>
      <c r="AJ205" s="65">
        <v>-5.2225270040474214</v>
      </c>
      <c r="AK205" s="65">
        <v>4.816027693905883</v>
      </c>
      <c r="AL205" s="65">
        <v>4.6102224795321334</v>
      </c>
      <c r="AM205" s="65">
        <v>-2.1633981232017048</v>
      </c>
      <c r="AN205" s="65">
        <v>4.5560631552941597</v>
      </c>
      <c r="AO205" s="65">
        <v>36.35030258161563</v>
      </c>
      <c r="AP205" s="65">
        <v>24.066891479204816</v>
      </c>
      <c r="AQ205" s="65">
        <v>51.180898423911088</v>
      </c>
      <c r="AR205" s="65">
        <v>2.3790392304891923</v>
      </c>
      <c r="AS205" s="65">
        <v>0</v>
      </c>
      <c r="AT205" s="65">
        <v>21.922058978994173</v>
      </c>
      <c r="AU205" s="65">
        <v>0.63754359682562844</v>
      </c>
      <c r="AV205" s="65">
        <v>1.2481605046610569</v>
      </c>
      <c r="AW205" s="65">
        <v>0.88</v>
      </c>
    </row>
    <row r="206" spans="1:49" x14ac:dyDescent="0.35">
      <c r="A206" s="60">
        <v>204</v>
      </c>
      <c r="B206" s="55" t="s">
        <v>51</v>
      </c>
      <c r="C206" s="55" t="s">
        <v>36</v>
      </c>
      <c r="D206" s="55" t="s">
        <v>66</v>
      </c>
      <c r="F206" s="55" t="s">
        <v>50</v>
      </c>
      <c r="G206" s="55" t="s">
        <v>137</v>
      </c>
      <c r="H206" s="61"/>
      <c r="K206" s="55" t="s">
        <v>37</v>
      </c>
      <c r="L206" s="62">
        <v>40263</v>
      </c>
      <c r="M206" s="55" t="s">
        <v>38</v>
      </c>
      <c r="N206" s="55" t="s">
        <v>39</v>
      </c>
      <c r="O206" s="63">
        <f t="shared" si="76"/>
        <v>0.25139473042581773</v>
      </c>
      <c r="P206" s="63">
        <f t="shared" si="77"/>
        <v>0.36507202632348329</v>
      </c>
      <c r="Q206" s="63">
        <f t="shared" si="78"/>
        <v>0.11060762192124836</v>
      </c>
      <c r="R206" s="64">
        <f t="shared" si="79"/>
        <v>73.516780498532569</v>
      </c>
      <c r="S206" s="64">
        <f t="shared" si="80"/>
        <v>62.353101654902325</v>
      </c>
      <c r="T206" s="64">
        <f t="shared" si="81"/>
        <v>87.342778489223804</v>
      </c>
      <c r="U206" s="64">
        <f t="shared" si="82"/>
        <v>47.253226071594241</v>
      </c>
      <c r="V206" s="64">
        <f t="shared" si="83"/>
        <v>36.08954722796399</v>
      </c>
      <c r="W206" s="64">
        <f t="shared" si="84"/>
        <v>61.079224062285462</v>
      </c>
      <c r="X206" s="64">
        <f t="shared" si="85"/>
        <v>24.135393922277281</v>
      </c>
      <c r="Y206" s="64">
        <f t="shared" si="86"/>
        <v>2.1281605046610568</v>
      </c>
      <c r="Z206" s="64">
        <f t="shared" si="87"/>
        <v>16.472665685106907</v>
      </c>
      <c r="AA206" s="64">
        <f t="shared" si="88"/>
        <v>27.763977559172517</v>
      </c>
      <c r="AB206" s="64">
        <f t="shared" si="89"/>
        <v>16.600298715542266</v>
      </c>
      <c r="AC206" s="64">
        <f t="shared" si="90"/>
        <v>41.58997554986373</v>
      </c>
      <c r="AD206" s="64">
        <f t="shared" si="91"/>
        <v>3.0165828273148207</v>
      </c>
      <c r="AE206" s="64">
        <f t="shared" si="92"/>
        <v>24.135393922277281</v>
      </c>
      <c r="AF206" s="64">
        <f t="shared" si="93"/>
        <v>1.2481605046610569</v>
      </c>
      <c r="AG206" s="64">
        <f t="shared" si="94"/>
        <v>0.88</v>
      </c>
      <c r="AH206" s="65">
        <v>8.2807200131459062</v>
      </c>
      <c r="AI206" s="65">
        <v>-0.20913240424513305</v>
      </c>
      <c r="AJ206" s="65">
        <v>-3.7463807522443702</v>
      </c>
      <c r="AK206" s="65">
        <v>-4.032993211829444</v>
      </c>
      <c r="AL206" s="65">
        <v>6.601131633237693</v>
      </c>
      <c r="AM206" s="65">
        <v>2.0886208471829599</v>
      </c>
      <c r="AN206" s="65">
        <v>3.4577063480298529</v>
      </c>
      <c r="AO206" s="65">
        <v>31.796970771001959</v>
      </c>
      <c r="AP206" s="65">
        <v>20.633291927371708</v>
      </c>
      <c r="AQ206" s="65">
        <v>45.622968761693173</v>
      </c>
      <c r="AR206" s="65">
        <v>2.3790392304891923</v>
      </c>
      <c r="AS206" s="65">
        <v>0</v>
      </c>
      <c r="AT206" s="65">
        <v>24.135393922277281</v>
      </c>
      <c r="AU206" s="65">
        <v>0.63754359682562844</v>
      </c>
      <c r="AV206" s="65">
        <v>1.2481605046610569</v>
      </c>
      <c r="AW206" s="65">
        <v>0.88</v>
      </c>
    </row>
    <row r="207" spans="1:49" x14ac:dyDescent="0.35">
      <c r="A207" s="60">
        <v>205</v>
      </c>
      <c r="B207" s="55" t="s">
        <v>51</v>
      </c>
      <c r="C207" s="55" t="s">
        <v>36</v>
      </c>
      <c r="D207" s="55" t="s">
        <v>66</v>
      </c>
      <c r="E207" s="55" t="s">
        <v>123</v>
      </c>
      <c r="F207" s="55" t="s">
        <v>50</v>
      </c>
      <c r="G207" s="55" t="s">
        <v>137</v>
      </c>
      <c r="H207" s="61"/>
      <c r="K207" s="55" t="s">
        <v>37</v>
      </c>
      <c r="L207" s="62">
        <v>40263</v>
      </c>
      <c r="M207" s="55" t="s">
        <v>38</v>
      </c>
      <c r="N207" s="55" t="s">
        <v>39</v>
      </c>
      <c r="O207" s="63">
        <f t="shared" si="76"/>
        <v>0.25435824454354072</v>
      </c>
      <c r="P207" s="63">
        <f t="shared" si="77"/>
        <v>0.37943752871859088</v>
      </c>
      <c r="Q207" s="63">
        <f t="shared" si="78"/>
        <v>0.10334153620592601</v>
      </c>
      <c r="R207" s="64">
        <f t="shared" si="79"/>
        <v>73.225748594601583</v>
      </c>
      <c r="S207" s="64">
        <f t="shared" si="80"/>
        <v>60.942337492190781</v>
      </c>
      <c r="T207" s="64">
        <f t="shared" si="81"/>
        <v>88.056344436897035</v>
      </c>
      <c r="U207" s="64">
        <f t="shared" si="82"/>
        <v>46.962194167663249</v>
      </c>
      <c r="V207" s="64">
        <f t="shared" si="83"/>
        <v>34.678783065252446</v>
      </c>
      <c r="W207" s="64">
        <f t="shared" si="84"/>
        <v>61.792790009958708</v>
      </c>
      <c r="X207" s="64">
        <f t="shared" si="85"/>
        <v>24.135393922277281</v>
      </c>
      <c r="Y207" s="64">
        <f t="shared" si="86"/>
        <v>2.1281605046610568</v>
      </c>
      <c r="Z207" s="64">
        <f t="shared" si="87"/>
        <v>2.7792810648269208</v>
      </c>
      <c r="AA207" s="64">
        <f t="shared" si="88"/>
        <v>41.16633027552151</v>
      </c>
      <c r="AB207" s="64">
        <f t="shared" si="89"/>
        <v>28.8829191731107</v>
      </c>
      <c r="AC207" s="64">
        <f t="shared" si="90"/>
        <v>55.996926117816969</v>
      </c>
      <c r="AD207" s="64">
        <f t="shared" si="91"/>
        <v>3.0165828273148207</v>
      </c>
      <c r="AE207" s="64">
        <f t="shared" si="92"/>
        <v>24.135393922277281</v>
      </c>
      <c r="AF207" s="64">
        <f t="shared" si="93"/>
        <v>1.2481605046610569</v>
      </c>
      <c r="AG207" s="64">
        <f t="shared" si="94"/>
        <v>0.88</v>
      </c>
      <c r="AH207" s="65">
        <v>1.1215154149106941</v>
      </c>
      <c r="AI207" s="65">
        <v>-0.12259485766094032</v>
      </c>
      <c r="AJ207" s="65">
        <v>-5.2225270040474214</v>
      </c>
      <c r="AK207" s="65">
        <v>4.816027693905883</v>
      </c>
      <c r="AL207" s="65">
        <v>4.6102224795321334</v>
      </c>
      <c r="AM207" s="65">
        <v>-2.1633981232017048</v>
      </c>
      <c r="AN207" s="65">
        <v>4.5560631552941597</v>
      </c>
      <c r="AO207" s="65">
        <v>36.35030258161563</v>
      </c>
      <c r="AP207" s="65">
        <v>24.066891479204816</v>
      </c>
      <c r="AQ207" s="65">
        <v>51.180898423911088</v>
      </c>
      <c r="AR207" s="65">
        <v>2.3790392304891923</v>
      </c>
      <c r="AS207" s="65">
        <v>0</v>
      </c>
      <c r="AT207" s="65">
        <v>24.135393922277281</v>
      </c>
      <c r="AU207" s="65">
        <v>0.63754359682562844</v>
      </c>
      <c r="AV207" s="65">
        <v>1.2481605046610569</v>
      </c>
      <c r="AW207" s="65">
        <v>0.88</v>
      </c>
    </row>
    <row r="208" spans="1:49" x14ac:dyDescent="0.35">
      <c r="A208" s="60">
        <v>206</v>
      </c>
      <c r="B208" s="55" t="s">
        <v>51</v>
      </c>
      <c r="C208" s="55" t="s">
        <v>36</v>
      </c>
      <c r="D208" s="55" t="s">
        <v>65</v>
      </c>
      <c r="F208" s="55" t="s">
        <v>50</v>
      </c>
      <c r="G208" s="55" t="s">
        <v>137</v>
      </c>
      <c r="H208" s="61"/>
      <c r="K208" s="55" t="s">
        <v>37</v>
      </c>
      <c r="L208" s="62">
        <v>40263</v>
      </c>
      <c r="M208" s="55" t="s">
        <v>38</v>
      </c>
      <c r="N208" s="55" t="s">
        <v>39</v>
      </c>
      <c r="O208" s="63">
        <f t="shared" si="76"/>
        <v>0.19820340350018151</v>
      </c>
      <c r="P208" s="63">
        <f t="shared" si="77"/>
        <v>0.31188069939784696</v>
      </c>
      <c r="Q208" s="63">
        <f t="shared" si="78"/>
        <v>5.7416294995612141E-2</v>
      </c>
      <c r="R208" s="64">
        <f t="shared" si="79"/>
        <v>78.740434759264673</v>
      </c>
      <c r="S208" s="64">
        <f t="shared" si="80"/>
        <v>67.576755915634436</v>
      </c>
      <c r="T208" s="64">
        <f t="shared" si="81"/>
        <v>92.566432749955908</v>
      </c>
      <c r="U208" s="64">
        <f t="shared" si="82"/>
        <v>47.253226071594241</v>
      </c>
      <c r="V208" s="64">
        <f t="shared" si="83"/>
        <v>36.08954722796399</v>
      </c>
      <c r="W208" s="64">
        <f t="shared" si="84"/>
        <v>61.079224062285462</v>
      </c>
      <c r="X208" s="64">
        <f t="shared" si="85"/>
        <v>29.359048183009385</v>
      </c>
      <c r="Y208" s="64">
        <f t="shared" si="86"/>
        <v>2.1281605046610568</v>
      </c>
      <c r="Z208" s="64">
        <f t="shared" si="87"/>
        <v>16.472665685106907</v>
      </c>
      <c r="AA208" s="64">
        <f t="shared" si="88"/>
        <v>27.763977559172517</v>
      </c>
      <c r="AB208" s="64">
        <f t="shared" si="89"/>
        <v>16.600298715542266</v>
      </c>
      <c r="AC208" s="64">
        <f t="shared" si="90"/>
        <v>41.58997554986373</v>
      </c>
      <c r="AD208" s="64">
        <f t="shared" si="91"/>
        <v>3.0165828273148207</v>
      </c>
      <c r="AE208" s="64">
        <f t="shared" si="92"/>
        <v>29.359048183009385</v>
      </c>
      <c r="AF208" s="64">
        <f t="shared" si="93"/>
        <v>1.2481605046610569</v>
      </c>
      <c r="AG208" s="64">
        <f t="shared" si="94"/>
        <v>0.88</v>
      </c>
      <c r="AH208" s="65">
        <v>8.2807200131459062</v>
      </c>
      <c r="AI208" s="65">
        <v>-0.20913240424513305</v>
      </c>
      <c r="AJ208" s="65">
        <v>-3.7463807522443702</v>
      </c>
      <c r="AK208" s="65">
        <v>-4.032993211829444</v>
      </c>
      <c r="AL208" s="65">
        <v>6.601131633237693</v>
      </c>
      <c r="AM208" s="65">
        <v>2.0886208471829599</v>
      </c>
      <c r="AN208" s="65">
        <v>3.4577063480298529</v>
      </c>
      <c r="AO208" s="65">
        <v>31.796970771001959</v>
      </c>
      <c r="AP208" s="65">
        <v>20.633291927371708</v>
      </c>
      <c r="AQ208" s="65">
        <v>45.622968761693173</v>
      </c>
      <c r="AR208" s="65">
        <v>2.3790392304891923</v>
      </c>
      <c r="AS208" s="65">
        <v>0</v>
      </c>
      <c r="AT208" s="65">
        <v>29.359048183009385</v>
      </c>
      <c r="AU208" s="65">
        <v>0.63754359682562844</v>
      </c>
      <c r="AV208" s="65">
        <v>1.2481605046610569</v>
      </c>
      <c r="AW208" s="65">
        <v>0.88</v>
      </c>
    </row>
    <row r="209" spans="1:49" x14ac:dyDescent="0.35">
      <c r="A209" s="60">
        <v>207</v>
      </c>
      <c r="B209" s="55" t="s">
        <v>51</v>
      </c>
      <c r="C209" s="55" t="s">
        <v>36</v>
      </c>
      <c r="D209" s="55" t="s">
        <v>65</v>
      </c>
      <c r="E209" s="55" t="s">
        <v>123</v>
      </c>
      <c r="F209" s="55" t="s">
        <v>50</v>
      </c>
      <c r="G209" s="55" t="s">
        <v>137</v>
      </c>
      <c r="H209" s="61"/>
      <c r="K209" s="55" t="s">
        <v>37</v>
      </c>
      <c r="L209" s="62">
        <v>40263</v>
      </c>
      <c r="M209" s="55" t="s">
        <v>38</v>
      </c>
      <c r="N209" s="55" t="s">
        <v>39</v>
      </c>
      <c r="O209" s="63">
        <f t="shared" si="76"/>
        <v>0.20116691761790451</v>
      </c>
      <c r="P209" s="63">
        <f t="shared" si="77"/>
        <v>0.32624620179295477</v>
      </c>
      <c r="Q209" s="63">
        <f t="shared" si="78"/>
        <v>5.0150209280289793E-2</v>
      </c>
      <c r="R209" s="64">
        <f t="shared" si="79"/>
        <v>78.449402855333688</v>
      </c>
      <c r="S209" s="64">
        <f t="shared" si="80"/>
        <v>66.165991752922878</v>
      </c>
      <c r="T209" s="64">
        <f t="shared" si="81"/>
        <v>93.279998697629139</v>
      </c>
      <c r="U209" s="64">
        <f t="shared" si="82"/>
        <v>46.962194167663249</v>
      </c>
      <c r="V209" s="64">
        <f t="shared" si="83"/>
        <v>34.678783065252446</v>
      </c>
      <c r="W209" s="64">
        <f t="shared" si="84"/>
        <v>61.792790009958708</v>
      </c>
      <c r="X209" s="64">
        <f t="shared" si="85"/>
        <v>29.359048183009385</v>
      </c>
      <c r="Y209" s="64">
        <f t="shared" si="86"/>
        <v>2.1281605046610568</v>
      </c>
      <c r="Z209" s="64">
        <f t="shared" si="87"/>
        <v>2.7792810648269208</v>
      </c>
      <c r="AA209" s="64">
        <f t="shared" si="88"/>
        <v>41.16633027552151</v>
      </c>
      <c r="AB209" s="64">
        <f t="shared" si="89"/>
        <v>28.8829191731107</v>
      </c>
      <c r="AC209" s="64">
        <f t="shared" si="90"/>
        <v>55.996926117816969</v>
      </c>
      <c r="AD209" s="64">
        <f t="shared" si="91"/>
        <v>3.0165828273148207</v>
      </c>
      <c r="AE209" s="64">
        <f t="shared" si="92"/>
        <v>29.359048183009385</v>
      </c>
      <c r="AF209" s="64">
        <f t="shared" si="93"/>
        <v>1.2481605046610569</v>
      </c>
      <c r="AG209" s="64">
        <f t="shared" si="94"/>
        <v>0.88</v>
      </c>
      <c r="AH209" s="65">
        <v>1.1215154149106941</v>
      </c>
      <c r="AI209" s="65">
        <v>-0.12259485766094032</v>
      </c>
      <c r="AJ209" s="65">
        <v>-5.2225270040474214</v>
      </c>
      <c r="AK209" s="65">
        <v>4.816027693905883</v>
      </c>
      <c r="AL209" s="65">
        <v>4.6102224795321334</v>
      </c>
      <c r="AM209" s="65">
        <v>-2.1633981232017048</v>
      </c>
      <c r="AN209" s="65">
        <v>4.5560631552941597</v>
      </c>
      <c r="AO209" s="65">
        <v>36.35030258161563</v>
      </c>
      <c r="AP209" s="65">
        <v>24.066891479204816</v>
      </c>
      <c r="AQ209" s="65">
        <v>51.180898423911088</v>
      </c>
      <c r="AR209" s="65">
        <v>2.3790392304891923</v>
      </c>
      <c r="AS209" s="65">
        <v>0</v>
      </c>
      <c r="AT209" s="65">
        <v>29.359048183009385</v>
      </c>
      <c r="AU209" s="65">
        <v>0.63754359682562844</v>
      </c>
      <c r="AV209" s="65">
        <v>1.2481605046610569</v>
      </c>
      <c r="AW209" s="65">
        <v>0.88</v>
      </c>
    </row>
    <row r="210" spans="1:49" x14ac:dyDescent="0.35">
      <c r="A210" s="60">
        <v>208</v>
      </c>
      <c r="B210" s="55" t="s">
        <v>51</v>
      </c>
      <c r="C210" s="55" t="s">
        <v>36</v>
      </c>
      <c r="D210" s="55" t="s">
        <v>71</v>
      </c>
      <c r="F210" s="55" t="s">
        <v>50</v>
      </c>
      <c r="G210" s="55" t="s">
        <v>137</v>
      </c>
      <c r="H210" s="61"/>
      <c r="K210" s="55" t="s">
        <v>37</v>
      </c>
      <c r="L210" s="62">
        <v>40263</v>
      </c>
      <c r="M210" s="55" t="s">
        <v>38</v>
      </c>
      <c r="N210" s="55" t="s">
        <v>39</v>
      </c>
      <c r="O210" s="63">
        <f t="shared" si="76"/>
        <v>0.30458605735145394</v>
      </c>
      <c r="P210" s="63">
        <f t="shared" si="77"/>
        <v>0.41826335324911945</v>
      </c>
      <c r="Q210" s="63">
        <f t="shared" si="78"/>
        <v>0.16379894884688456</v>
      </c>
      <c r="R210" s="64">
        <f t="shared" si="79"/>
        <v>68.293126237800465</v>
      </c>
      <c r="S210" s="64">
        <f t="shared" si="80"/>
        <v>57.129447394170221</v>
      </c>
      <c r="T210" s="64">
        <f t="shared" si="81"/>
        <v>82.1191242284917</v>
      </c>
      <c r="U210" s="64">
        <f t="shared" si="82"/>
        <v>47.253226071594241</v>
      </c>
      <c r="V210" s="64">
        <f t="shared" si="83"/>
        <v>36.08954722796399</v>
      </c>
      <c r="W210" s="64">
        <f t="shared" si="84"/>
        <v>61.079224062285462</v>
      </c>
      <c r="X210" s="64">
        <f t="shared" si="85"/>
        <v>18.911739661545177</v>
      </c>
      <c r="Y210" s="64">
        <f t="shared" si="86"/>
        <v>2.1281605046610568</v>
      </c>
      <c r="Z210" s="64">
        <f t="shared" si="87"/>
        <v>16.472665685106907</v>
      </c>
      <c r="AA210" s="64">
        <f t="shared" si="88"/>
        <v>27.763977559172517</v>
      </c>
      <c r="AB210" s="64">
        <f t="shared" si="89"/>
        <v>16.600298715542266</v>
      </c>
      <c r="AC210" s="64">
        <f t="shared" si="90"/>
        <v>41.58997554986373</v>
      </c>
      <c r="AD210" s="64">
        <f t="shared" si="91"/>
        <v>3.0165828273148207</v>
      </c>
      <c r="AE210" s="64">
        <f t="shared" si="92"/>
        <v>18.911739661545177</v>
      </c>
      <c r="AF210" s="64">
        <f t="shared" si="93"/>
        <v>1.2481605046610569</v>
      </c>
      <c r="AG210" s="64">
        <f t="shared" si="94"/>
        <v>0.88</v>
      </c>
      <c r="AH210" s="65">
        <v>8.2807200131459062</v>
      </c>
      <c r="AI210" s="65">
        <v>-0.20913240424513305</v>
      </c>
      <c r="AJ210" s="65">
        <v>-3.7463807522443702</v>
      </c>
      <c r="AK210" s="65">
        <v>-4.032993211829444</v>
      </c>
      <c r="AL210" s="65">
        <v>6.601131633237693</v>
      </c>
      <c r="AM210" s="65">
        <v>2.0886208471829599</v>
      </c>
      <c r="AN210" s="65">
        <v>3.4577063480298529</v>
      </c>
      <c r="AO210" s="65">
        <v>31.796970771001959</v>
      </c>
      <c r="AP210" s="65">
        <v>20.633291927371708</v>
      </c>
      <c r="AQ210" s="65">
        <v>45.622968761693173</v>
      </c>
      <c r="AR210" s="65">
        <v>2.3790392304891923</v>
      </c>
      <c r="AS210" s="65">
        <v>0</v>
      </c>
      <c r="AT210" s="65">
        <v>18.911739661545177</v>
      </c>
      <c r="AU210" s="65">
        <v>0.63754359682562844</v>
      </c>
      <c r="AV210" s="65">
        <v>1.2481605046610569</v>
      </c>
      <c r="AW210" s="65">
        <v>0.88</v>
      </c>
    </row>
    <row r="211" spans="1:49" x14ac:dyDescent="0.35">
      <c r="A211" s="60">
        <v>209</v>
      </c>
      <c r="B211" s="55" t="s">
        <v>51</v>
      </c>
      <c r="C211" s="55" t="s">
        <v>36</v>
      </c>
      <c r="D211" s="55" t="s">
        <v>71</v>
      </c>
      <c r="E211" s="55" t="s">
        <v>123</v>
      </c>
      <c r="F211" s="55" t="s">
        <v>50</v>
      </c>
      <c r="G211" s="55" t="s">
        <v>137</v>
      </c>
      <c r="H211" s="61"/>
      <c r="K211" s="55" t="s">
        <v>37</v>
      </c>
      <c r="L211" s="62">
        <v>40263</v>
      </c>
      <c r="M211" s="55" t="s">
        <v>38</v>
      </c>
      <c r="N211" s="55" t="s">
        <v>39</v>
      </c>
      <c r="O211" s="63">
        <f t="shared" si="76"/>
        <v>0.30754957146917694</v>
      </c>
      <c r="P211" s="63">
        <f t="shared" si="77"/>
        <v>0.43262885564422709</v>
      </c>
      <c r="Q211" s="63">
        <f t="shared" si="78"/>
        <v>0.15653286313156223</v>
      </c>
      <c r="R211" s="64">
        <f t="shared" si="79"/>
        <v>68.002094333869479</v>
      </c>
      <c r="S211" s="64">
        <f t="shared" si="80"/>
        <v>55.718683231458677</v>
      </c>
      <c r="T211" s="64">
        <f t="shared" si="81"/>
        <v>82.832690176164931</v>
      </c>
      <c r="U211" s="64">
        <f t="shared" si="82"/>
        <v>46.962194167663249</v>
      </c>
      <c r="V211" s="64">
        <f t="shared" si="83"/>
        <v>34.678783065252446</v>
      </c>
      <c r="W211" s="64">
        <f t="shared" si="84"/>
        <v>61.792790009958708</v>
      </c>
      <c r="X211" s="64">
        <f t="shared" si="85"/>
        <v>18.911739661545177</v>
      </c>
      <c r="Y211" s="64">
        <f t="shared" si="86"/>
        <v>2.1281605046610568</v>
      </c>
      <c r="Z211" s="64">
        <f t="shared" si="87"/>
        <v>2.7792810648269208</v>
      </c>
      <c r="AA211" s="64">
        <f t="shared" si="88"/>
        <v>41.16633027552151</v>
      </c>
      <c r="AB211" s="64">
        <f t="shared" si="89"/>
        <v>28.8829191731107</v>
      </c>
      <c r="AC211" s="64">
        <f t="shared" si="90"/>
        <v>55.996926117816969</v>
      </c>
      <c r="AD211" s="64">
        <f t="shared" si="91"/>
        <v>3.0165828273148207</v>
      </c>
      <c r="AE211" s="64">
        <f t="shared" si="92"/>
        <v>18.911739661545177</v>
      </c>
      <c r="AF211" s="64">
        <f t="shared" si="93"/>
        <v>1.2481605046610569</v>
      </c>
      <c r="AG211" s="64">
        <f t="shared" si="94"/>
        <v>0.88</v>
      </c>
      <c r="AH211" s="65">
        <v>1.1215154149106941</v>
      </c>
      <c r="AI211" s="65">
        <v>-0.12259485766094032</v>
      </c>
      <c r="AJ211" s="65">
        <v>-5.2225270040474214</v>
      </c>
      <c r="AK211" s="65">
        <v>4.816027693905883</v>
      </c>
      <c r="AL211" s="65">
        <v>4.6102224795321334</v>
      </c>
      <c r="AM211" s="65">
        <v>-2.1633981232017048</v>
      </c>
      <c r="AN211" s="65">
        <v>4.5560631552941597</v>
      </c>
      <c r="AO211" s="65">
        <v>36.35030258161563</v>
      </c>
      <c r="AP211" s="65">
        <v>24.066891479204816</v>
      </c>
      <c r="AQ211" s="65">
        <v>51.180898423911088</v>
      </c>
      <c r="AR211" s="65">
        <v>2.3790392304891923</v>
      </c>
      <c r="AS211" s="65">
        <v>0</v>
      </c>
      <c r="AT211" s="65">
        <v>18.911739661545177</v>
      </c>
      <c r="AU211" s="65">
        <v>0.63754359682562844</v>
      </c>
      <c r="AV211" s="65">
        <v>1.2481605046610569</v>
      </c>
      <c r="AW211" s="65">
        <v>0.88</v>
      </c>
    </row>
    <row r="212" spans="1:49" x14ac:dyDescent="0.35">
      <c r="A212" s="60">
        <v>210</v>
      </c>
      <c r="B212" s="55" t="s">
        <v>51</v>
      </c>
      <c r="C212" s="55" t="s">
        <v>36</v>
      </c>
      <c r="D212" s="55" t="s">
        <v>68</v>
      </c>
      <c r="F212" s="55" t="s">
        <v>50</v>
      </c>
      <c r="G212" s="55" t="s">
        <v>137</v>
      </c>
      <c r="H212" s="61"/>
      <c r="K212" s="55" t="s">
        <v>37</v>
      </c>
      <c r="L212" s="62">
        <v>40263</v>
      </c>
      <c r="M212" s="55" t="s">
        <v>38</v>
      </c>
      <c r="N212" s="55" t="s">
        <v>39</v>
      </c>
      <c r="O212" s="63">
        <f t="shared" ref="O212:O247" si="95">IF($N212="Gasoline",(98.205-R212)/98.205,(97.006-R212)/97.006)</f>
        <v>0.24263775931490639</v>
      </c>
      <c r="P212" s="63">
        <f t="shared" ref="P212:P247" si="96">IF($N212="Gasoline",(98.205-S212)/98.205,(97.006-S212)/97.006)</f>
        <v>0.3563150552125719</v>
      </c>
      <c r="Q212" s="63">
        <f t="shared" ref="Q212:Q247" si="97">IF($N212="Gasoline",(98.205-T212)/98.205,(97.006-T212)/97.006)</f>
        <v>0.10185065081033701</v>
      </c>
      <c r="R212" s="64">
        <f t="shared" ref="R212:R247" si="98">SUM(U212,X212,Y212)</f>
        <v>74.376758846479618</v>
      </c>
      <c r="S212" s="64">
        <f t="shared" ref="S212:S247" si="99">SUM(V212,X212,Y212)</f>
        <v>63.213080002849374</v>
      </c>
      <c r="T212" s="64">
        <f t="shared" ref="T212:T247" si="100">SUM(W212,X212,Y212)</f>
        <v>88.202756837170853</v>
      </c>
      <c r="U212" s="64">
        <f t="shared" ref="U212:U247" si="101">SUM(Z212:AA212,AD212)</f>
        <v>47.253226071594241</v>
      </c>
      <c r="V212" s="64">
        <f t="shared" ref="V212:V247" si="102">SUM(Z212,AB212,AD212)</f>
        <v>36.08954722796399</v>
      </c>
      <c r="W212" s="64">
        <f t="shared" ref="W212:W247" si="103">SUM(Z212,AC212,AD212)</f>
        <v>61.079224062285462</v>
      </c>
      <c r="X212" s="64">
        <f t="shared" ref="X212:X247" si="104">AE212</f>
        <v>24.99537227022433</v>
      </c>
      <c r="Y212" s="64">
        <f t="shared" ref="Y212:Y247" si="105">SUM(AF212:AG212)</f>
        <v>2.1281605046610568</v>
      </c>
      <c r="Z212" s="64">
        <f t="shared" ref="Z212:Z247" si="106">SUM(AH212,AI212,AJ212,AL212,AM212,AN212)</f>
        <v>16.472665685106907</v>
      </c>
      <c r="AA212" s="64">
        <f t="shared" ref="AA212:AA247" si="107">SUM($AK212,AO212)</f>
        <v>27.763977559172517</v>
      </c>
      <c r="AB212" s="64">
        <f t="shared" ref="AB212:AB247" si="108">SUM($AK212,AP212)</f>
        <v>16.600298715542266</v>
      </c>
      <c r="AC212" s="64">
        <f t="shared" ref="AC212:AC247" si="109">SUM($AK212,AQ212)</f>
        <v>41.58997554986373</v>
      </c>
      <c r="AD212" s="64">
        <f t="shared" ref="AD212:AD247" si="110">SUM(AR212,AU212)</f>
        <v>3.0165828273148207</v>
      </c>
      <c r="AE212" s="64">
        <f t="shared" ref="AE212:AE247" si="111">SUM(AS212:AT212)</f>
        <v>24.99537227022433</v>
      </c>
      <c r="AF212" s="64">
        <f t="shared" ref="AF212:AF247" si="112">AV212</f>
        <v>1.2481605046610569</v>
      </c>
      <c r="AG212" s="64">
        <f t="shared" ref="AG212:AG247" si="113">AW212</f>
        <v>0.88</v>
      </c>
      <c r="AH212" s="65">
        <v>8.2807200131459062</v>
      </c>
      <c r="AI212" s="65">
        <v>-0.20913240424513305</v>
      </c>
      <c r="AJ212" s="65">
        <v>-3.7463807522443702</v>
      </c>
      <c r="AK212" s="65">
        <v>-4.032993211829444</v>
      </c>
      <c r="AL212" s="65">
        <v>6.601131633237693</v>
      </c>
      <c r="AM212" s="65">
        <v>2.0886208471829599</v>
      </c>
      <c r="AN212" s="65">
        <v>3.4577063480298529</v>
      </c>
      <c r="AO212" s="65">
        <v>31.796970771001959</v>
      </c>
      <c r="AP212" s="65">
        <v>20.633291927371708</v>
      </c>
      <c r="AQ212" s="65">
        <v>45.622968761693173</v>
      </c>
      <c r="AR212" s="65">
        <v>2.3790392304891923</v>
      </c>
      <c r="AS212" s="65">
        <v>0</v>
      </c>
      <c r="AT212" s="65">
        <v>24.99537227022433</v>
      </c>
      <c r="AU212" s="65">
        <v>0.63754359682562844</v>
      </c>
      <c r="AV212" s="65">
        <v>1.2481605046610569</v>
      </c>
      <c r="AW212" s="65">
        <v>0.88</v>
      </c>
    </row>
    <row r="213" spans="1:49" x14ac:dyDescent="0.35">
      <c r="A213" s="60">
        <v>211</v>
      </c>
      <c r="B213" s="55" t="s">
        <v>51</v>
      </c>
      <c r="C213" s="55" t="s">
        <v>36</v>
      </c>
      <c r="D213" s="55" t="s">
        <v>68</v>
      </c>
      <c r="E213" s="55" t="s">
        <v>123</v>
      </c>
      <c r="F213" s="55" t="s">
        <v>50</v>
      </c>
      <c r="G213" s="55" t="s">
        <v>137</v>
      </c>
      <c r="H213" s="61"/>
      <c r="K213" s="55" t="s">
        <v>37</v>
      </c>
      <c r="L213" s="62">
        <v>40263</v>
      </c>
      <c r="M213" s="55" t="s">
        <v>38</v>
      </c>
      <c r="N213" s="55" t="s">
        <v>39</v>
      </c>
      <c r="O213" s="63">
        <f t="shared" si="95"/>
        <v>0.24560127343262936</v>
      </c>
      <c r="P213" s="63">
        <f t="shared" si="96"/>
        <v>0.37068055760767954</v>
      </c>
      <c r="Q213" s="63">
        <f t="shared" si="97"/>
        <v>9.4584565095014658E-2</v>
      </c>
      <c r="R213" s="64">
        <f t="shared" si="98"/>
        <v>74.085726942548632</v>
      </c>
      <c r="S213" s="64">
        <f t="shared" si="99"/>
        <v>61.80231584013783</v>
      </c>
      <c r="T213" s="64">
        <f t="shared" si="100"/>
        <v>88.916322784844084</v>
      </c>
      <c r="U213" s="64">
        <f t="shared" si="101"/>
        <v>46.962194167663249</v>
      </c>
      <c r="V213" s="64">
        <f t="shared" si="102"/>
        <v>34.678783065252446</v>
      </c>
      <c r="W213" s="64">
        <f t="shared" si="103"/>
        <v>61.792790009958708</v>
      </c>
      <c r="X213" s="64">
        <f t="shared" si="104"/>
        <v>24.99537227022433</v>
      </c>
      <c r="Y213" s="64">
        <f t="shared" si="105"/>
        <v>2.1281605046610568</v>
      </c>
      <c r="Z213" s="64">
        <f t="shared" si="106"/>
        <v>2.7792810648269208</v>
      </c>
      <c r="AA213" s="64">
        <f t="shared" si="107"/>
        <v>41.16633027552151</v>
      </c>
      <c r="AB213" s="64">
        <f t="shared" si="108"/>
        <v>28.8829191731107</v>
      </c>
      <c r="AC213" s="64">
        <f t="shared" si="109"/>
        <v>55.996926117816969</v>
      </c>
      <c r="AD213" s="64">
        <f t="shared" si="110"/>
        <v>3.0165828273148207</v>
      </c>
      <c r="AE213" s="64">
        <f t="shared" si="111"/>
        <v>24.99537227022433</v>
      </c>
      <c r="AF213" s="64">
        <f t="shared" si="112"/>
        <v>1.2481605046610569</v>
      </c>
      <c r="AG213" s="64">
        <f t="shared" si="113"/>
        <v>0.88</v>
      </c>
      <c r="AH213" s="65">
        <v>1.1215154149106941</v>
      </c>
      <c r="AI213" s="65">
        <v>-0.12259485766094032</v>
      </c>
      <c r="AJ213" s="65">
        <v>-5.2225270040474214</v>
      </c>
      <c r="AK213" s="65">
        <v>4.816027693905883</v>
      </c>
      <c r="AL213" s="65">
        <v>4.6102224795321334</v>
      </c>
      <c r="AM213" s="65">
        <v>-2.1633981232017048</v>
      </c>
      <c r="AN213" s="65">
        <v>4.5560631552941597</v>
      </c>
      <c r="AO213" s="65">
        <v>36.35030258161563</v>
      </c>
      <c r="AP213" s="65">
        <v>24.066891479204816</v>
      </c>
      <c r="AQ213" s="65">
        <v>51.180898423911088</v>
      </c>
      <c r="AR213" s="65">
        <v>2.3790392304891923</v>
      </c>
      <c r="AS213" s="65">
        <v>0</v>
      </c>
      <c r="AT213" s="65">
        <v>24.99537227022433</v>
      </c>
      <c r="AU213" s="65">
        <v>0.63754359682562844</v>
      </c>
      <c r="AV213" s="65">
        <v>1.2481605046610569</v>
      </c>
      <c r="AW213" s="65">
        <v>0.88</v>
      </c>
    </row>
    <row r="214" spans="1:49" x14ac:dyDescent="0.35">
      <c r="A214" s="60">
        <v>212</v>
      </c>
      <c r="B214" s="55" t="s">
        <v>51</v>
      </c>
      <c r="C214" s="55" t="s">
        <v>36</v>
      </c>
      <c r="D214" s="55" t="s">
        <v>67</v>
      </c>
      <c r="F214" s="55" t="s">
        <v>50</v>
      </c>
      <c r="G214" s="55" t="s">
        <v>137</v>
      </c>
      <c r="H214" s="61"/>
      <c r="K214" s="55" t="s">
        <v>37</v>
      </c>
      <c r="L214" s="62">
        <v>40263</v>
      </c>
      <c r="M214" s="55" t="s">
        <v>38</v>
      </c>
      <c r="N214" s="55" t="s">
        <v>39</v>
      </c>
      <c r="O214" s="63">
        <f t="shared" si="95"/>
        <v>0.21508167419943525</v>
      </c>
      <c r="P214" s="63">
        <f t="shared" si="96"/>
        <v>0.32875897009710087</v>
      </c>
      <c r="Q214" s="63">
        <f t="shared" si="97"/>
        <v>7.4294565694866033E-2</v>
      </c>
      <c r="R214" s="64">
        <f t="shared" si="98"/>
        <v>77.082904185244459</v>
      </c>
      <c r="S214" s="64">
        <f t="shared" si="99"/>
        <v>65.919225341614208</v>
      </c>
      <c r="T214" s="64">
        <f t="shared" si="100"/>
        <v>90.90890217593568</v>
      </c>
      <c r="U214" s="64">
        <f t="shared" si="101"/>
        <v>47.253226071594241</v>
      </c>
      <c r="V214" s="64">
        <f t="shared" si="102"/>
        <v>36.08954722796399</v>
      </c>
      <c r="W214" s="64">
        <f t="shared" si="103"/>
        <v>61.079224062285462</v>
      </c>
      <c r="X214" s="64">
        <f t="shared" si="104"/>
        <v>27.701517608989167</v>
      </c>
      <c r="Y214" s="64">
        <f t="shared" si="105"/>
        <v>2.1281605046610568</v>
      </c>
      <c r="Z214" s="64">
        <f t="shared" si="106"/>
        <v>16.472665685106907</v>
      </c>
      <c r="AA214" s="64">
        <f t="shared" si="107"/>
        <v>27.763977559172517</v>
      </c>
      <c r="AB214" s="64">
        <f t="shared" si="108"/>
        <v>16.600298715542266</v>
      </c>
      <c r="AC214" s="64">
        <f t="shared" si="109"/>
        <v>41.58997554986373</v>
      </c>
      <c r="AD214" s="64">
        <f t="shared" si="110"/>
        <v>3.0165828273148207</v>
      </c>
      <c r="AE214" s="64">
        <f t="shared" si="111"/>
        <v>27.701517608989167</v>
      </c>
      <c r="AF214" s="64">
        <f t="shared" si="112"/>
        <v>1.2481605046610569</v>
      </c>
      <c r="AG214" s="64">
        <f t="shared" si="113"/>
        <v>0.88</v>
      </c>
      <c r="AH214" s="65">
        <v>8.2807200131459062</v>
      </c>
      <c r="AI214" s="65">
        <v>-0.20913240424513305</v>
      </c>
      <c r="AJ214" s="65">
        <v>-3.7463807522443702</v>
      </c>
      <c r="AK214" s="65">
        <v>-4.032993211829444</v>
      </c>
      <c r="AL214" s="65">
        <v>6.601131633237693</v>
      </c>
      <c r="AM214" s="65">
        <v>2.0886208471829599</v>
      </c>
      <c r="AN214" s="65">
        <v>3.4577063480298529</v>
      </c>
      <c r="AO214" s="65">
        <v>31.796970771001959</v>
      </c>
      <c r="AP214" s="65">
        <v>20.633291927371708</v>
      </c>
      <c r="AQ214" s="65">
        <v>45.622968761693173</v>
      </c>
      <c r="AR214" s="65">
        <v>2.3790392304891923</v>
      </c>
      <c r="AS214" s="65">
        <v>0</v>
      </c>
      <c r="AT214" s="65">
        <v>27.701517608989167</v>
      </c>
      <c r="AU214" s="65">
        <v>0.63754359682562844</v>
      </c>
      <c r="AV214" s="65">
        <v>1.2481605046610569</v>
      </c>
      <c r="AW214" s="65">
        <v>0.88</v>
      </c>
    </row>
    <row r="215" spans="1:49" x14ac:dyDescent="0.35">
      <c r="A215" s="60">
        <v>213</v>
      </c>
      <c r="B215" s="55" t="s">
        <v>51</v>
      </c>
      <c r="C215" s="55" t="s">
        <v>36</v>
      </c>
      <c r="D215" s="55" t="s">
        <v>67</v>
      </c>
      <c r="E215" s="55" t="s">
        <v>123</v>
      </c>
      <c r="F215" s="55" t="s">
        <v>50</v>
      </c>
      <c r="G215" s="55" t="s">
        <v>137</v>
      </c>
      <c r="H215" s="61"/>
      <c r="K215" s="55" t="s">
        <v>37</v>
      </c>
      <c r="L215" s="62">
        <v>40263</v>
      </c>
      <c r="M215" s="55" t="s">
        <v>38</v>
      </c>
      <c r="N215" s="55" t="s">
        <v>39</v>
      </c>
      <c r="O215" s="63">
        <f t="shared" si="95"/>
        <v>0.21804518831715825</v>
      </c>
      <c r="P215" s="63">
        <f t="shared" si="96"/>
        <v>0.34312447249220851</v>
      </c>
      <c r="Q215" s="63">
        <f t="shared" si="97"/>
        <v>6.7028479979543532E-2</v>
      </c>
      <c r="R215" s="64">
        <f t="shared" si="98"/>
        <v>76.791872281313474</v>
      </c>
      <c r="S215" s="64">
        <f t="shared" si="99"/>
        <v>64.508461178902664</v>
      </c>
      <c r="T215" s="64">
        <f t="shared" si="100"/>
        <v>91.622468123608925</v>
      </c>
      <c r="U215" s="64">
        <f t="shared" si="101"/>
        <v>46.962194167663249</v>
      </c>
      <c r="V215" s="64">
        <f t="shared" si="102"/>
        <v>34.678783065252446</v>
      </c>
      <c r="W215" s="64">
        <f t="shared" si="103"/>
        <v>61.792790009958708</v>
      </c>
      <c r="X215" s="64">
        <f t="shared" si="104"/>
        <v>27.701517608989167</v>
      </c>
      <c r="Y215" s="64">
        <f t="shared" si="105"/>
        <v>2.1281605046610568</v>
      </c>
      <c r="Z215" s="64">
        <f t="shared" si="106"/>
        <v>2.7792810648269208</v>
      </c>
      <c r="AA215" s="64">
        <f t="shared" si="107"/>
        <v>41.16633027552151</v>
      </c>
      <c r="AB215" s="64">
        <f t="shared" si="108"/>
        <v>28.8829191731107</v>
      </c>
      <c r="AC215" s="64">
        <f t="shared" si="109"/>
        <v>55.996926117816969</v>
      </c>
      <c r="AD215" s="64">
        <f t="shared" si="110"/>
        <v>3.0165828273148207</v>
      </c>
      <c r="AE215" s="64">
        <f t="shared" si="111"/>
        <v>27.701517608989167</v>
      </c>
      <c r="AF215" s="64">
        <f t="shared" si="112"/>
        <v>1.2481605046610569</v>
      </c>
      <c r="AG215" s="64">
        <f t="shared" si="113"/>
        <v>0.88</v>
      </c>
      <c r="AH215" s="65">
        <v>1.1215154149106941</v>
      </c>
      <c r="AI215" s="65">
        <v>-0.12259485766094032</v>
      </c>
      <c r="AJ215" s="65">
        <v>-5.2225270040474214</v>
      </c>
      <c r="AK215" s="65">
        <v>4.816027693905883</v>
      </c>
      <c r="AL215" s="65">
        <v>4.6102224795321334</v>
      </c>
      <c r="AM215" s="65">
        <v>-2.1633981232017048</v>
      </c>
      <c r="AN215" s="65">
        <v>4.5560631552941597</v>
      </c>
      <c r="AO215" s="65">
        <v>36.35030258161563</v>
      </c>
      <c r="AP215" s="65">
        <v>24.066891479204816</v>
      </c>
      <c r="AQ215" s="65">
        <v>51.180898423911088</v>
      </c>
      <c r="AR215" s="65">
        <v>2.3790392304891923</v>
      </c>
      <c r="AS215" s="65">
        <v>0</v>
      </c>
      <c r="AT215" s="65">
        <v>27.701517608989167</v>
      </c>
      <c r="AU215" s="65">
        <v>0.63754359682562844</v>
      </c>
      <c r="AV215" s="65">
        <v>1.2481605046610569</v>
      </c>
      <c r="AW215" s="65">
        <v>0.88</v>
      </c>
    </row>
    <row r="216" spans="1:49" x14ac:dyDescent="0.35">
      <c r="A216" s="60">
        <v>214</v>
      </c>
      <c r="B216" s="55" t="s">
        <v>51</v>
      </c>
      <c r="C216" s="55" t="s">
        <v>36</v>
      </c>
      <c r="D216" s="55" t="s">
        <v>72</v>
      </c>
      <c r="F216" s="55" t="s">
        <v>50</v>
      </c>
      <c r="G216" s="55" t="s">
        <v>137</v>
      </c>
      <c r="H216" s="61"/>
      <c r="K216" s="55" t="s">
        <v>37</v>
      </c>
      <c r="L216" s="62">
        <v>40263</v>
      </c>
      <c r="M216" s="55" t="s">
        <v>38</v>
      </c>
      <c r="N216" s="55" t="s">
        <v>39</v>
      </c>
      <c r="O216" s="63">
        <f t="shared" si="95"/>
        <v>0.29381334595792402</v>
      </c>
      <c r="P216" s="63">
        <f t="shared" si="96"/>
        <v>0.40749064185558964</v>
      </c>
      <c r="Q216" s="63">
        <f t="shared" si="97"/>
        <v>0.15302623745335481</v>
      </c>
      <c r="R216" s="64">
        <f t="shared" si="98"/>
        <v>69.351060360202069</v>
      </c>
      <c r="S216" s="64">
        <f t="shared" si="99"/>
        <v>58.187381516571818</v>
      </c>
      <c r="T216" s="64">
        <f t="shared" si="100"/>
        <v>83.17705835089329</v>
      </c>
      <c r="U216" s="64">
        <f t="shared" si="101"/>
        <v>47.253226071594241</v>
      </c>
      <c r="V216" s="64">
        <f t="shared" si="102"/>
        <v>36.08954722796399</v>
      </c>
      <c r="W216" s="64">
        <f t="shared" si="103"/>
        <v>61.079224062285462</v>
      </c>
      <c r="X216" s="64">
        <f t="shared" si="104"/>
        <v>19.969673783946774</v>
      </c>
      <c r="Y216" s="64">
        <f t="shared" si="105"/>
        <v>2.1281605046610568</v>
      </c>
      <c r="Z216" s="64">
        <f t="shared" si="106"/>
        <v>16.472665685106907</v>
      </c>
      <c r="AA216" s="64">
        <f t="shared" si="107"/>
        <v>27.763977559172517</v>
      </c>
      <c r="AB216" s="64">
        <f t="shared" si="108"/>
        <v>16.600298715542266</v>
      </c>
      <c r="AC216" s="64">
        <f t="shared" si="109"/>
        <v>41.58997554986373</v>
      </c>
      <c r="AD216" s="64">
        <f t="shared" si="110"/>
        <v>3.0165828273148207</v>
      </c>
      <c r="AE216" s="64">
        <f t="shared" si="111"/>
        <v>19.969673783946774</v>
      </c>
      <c r="AF216" s="64">
        <f t="shared" si="112"/>
        <v>1.2481605046610569</v>
      </c>
      <c r="AG216" s="64">
        <f t="shared" si="113"/>
        <v>0.88</v>
      </c>
      <c r="AH216" s="65">
        <v>8.2807200131459062</v>
      </c>
      <c r="AI216" s="65">
        <v>-0.20913240424513305</v>
      </c>
      <c r="AJ216" s="65">
        <v>-3.7463807522443702</v>
      </c>
      <c r="AK216" s="65">
        <v>-4.032993211829444</v>
      </c>
      <c r="AL216" s="65">
        <v>6.601131633237693</v>
      </c>
      <c r="AM216" s="65">
        <v>2.0886208471829599</v>
      </c>
      <c r="AN216" s="65">
        <v>3.4577063480298529</v>
      </c>
      <c r="AO216" s="65">
        <v>31.796970771001959</v>
      </c>
      <c r="AP216" s="65">
        <v>20.633291927371708</v>
      </c>
      <c r="AQ216" s="65">
        <v>45.622968761693173</v>
      </c>
      <c r="AR216" s="65">
        <v>2.3790392304891923</v>
      </c>
      <c r="AS216" s="65">
        <v>0</v>
      </c>
      <c r="AT216" s="65">
        <v>19.969673783946774</v>
      </c>
      <c r="AU216" s="65">
        <v>0.63754359682562844</v>
      </c>
      <c r="AV216" s="65">
        <v>1.2481605046610569</v>
      </c>
      <c r="AW216" s="65">
        <v>0.88</v>
      </c>
    </row>
    <row r="217" spans="1:49" x14ac:dyDescent="0.35">
      <c r="A217" s="60">
        <v>215</v>
      </c>
      <c r="B217" s="55" t="s">
        <v>51</v>
      </c>
      <c r="C217" s="55" t="s">
        <v>36</v>
      </c>
      <c r="D217" s="55" t="s">
        <v>72</v>
      </c>
      <c r="E217" s="55" t="s">
        <v>123</v>
      </c>
      <c r="F217" s="55" t="s">
        <v>50</v>
      </c>
      <c r="G217" s="55" t="s">
        <v>137</v>
      </c>
      <c r="H217" s="61"/>
      <c r="K217" s="55" t="s">
        <v>37</v>
      </c>
      <c r="L217" s="62">
        <v>40263</v>
      </c>
      <c r="M217" s="55" t="s">
        <v>38</v>
      </c>
      <c r="N217" s="55" t="s">
        <v>39</v>
      </c>
      <c r="O217" s="63">
        <f t="shared" si="95"/>
        <v>0.29677686007564702</v>
      </c>
      <c r="P217" s="63">
        <f t="shared" si="96"/>
        <v>0.42185614425069728</v>
      </c>
      <c r="Q217" s="63">
        <f t="shared" si="97"/>
        <v>0.14576015173803231</v>
      </c>
      <c r="R217" s="64">
        <f t="shared" si="98"/>
        <v>69.060028456271084</v>
      </c>
      <c r="S217" s="64">
        <f t="shared" si="99"/>
        <v>56.776617353860274</v>
      </c>
      <c r="T217" s="64">
        <f t="shared" si="100"/>
        <v>83.890624298566536</v>
      </c>
      <c r="U217" s="64">
        <f t="shared" si="101"/>
        <v>46.962194167663249</v>
      </c>
      <c r="V217" s="64">
        <f t="shared" si="102"/>
        <v>34.678783065252446</v>
      </c>
      <c r="W217" s="64">
        <f t="shared" si="103"/>
        <v>61.792790009958708</v>
      </c>
      <c r="X217" s="64">
        <f t="shared" si="104"/>
        <v>19.969673783946774</v>
      </c>
      <c r="Y217" s="64">
        <f t="shared" si="105"/>
        <v>2.1281605046610568</v>
      </c>
      <c r="Z217" s="64">
        <f t="shared" si="106"/>
        <v>2.7792810648269208</v>
      </c>
      <c r="AA217" s="64">
        <f t="shared" si="107"/>
        <v>41.16633027552151</v>
      </c>
      <c r="AB217" s="64">
        <f t="shared" si="108"/>
        <v>28.8829191731107</v>
      </c>
      <c r="AC217" s="64">
        <f t="shared" si="109"/>
        <v>55.996926117816969</v>
      </c>
      <c r="AD217" s="64">
        <f t="shared" si="110"/>
        <v>3.0165828273148207</v>
      </c>
      <c r="AE217" s="64">
        <f t="shared" si="111"/>
        <v>19.969673783946774</v>
      </c>
      <c r="AF217" s="64">
        <f t="shared" si="112"/>
        <v>1.2481605046610569</v>
      </c>
      <c r="AG217" s="64">
        <f t="shared" si="113"/>
        <v>0.88</v>
      </c>
      <c r="AH217" s="65">
        <v>1.1215154149106941</v>
      </c>
      <c r="AI217" s="65">
        <v>-0.12259485766094032</v>
      </c>
      <c r="AJ217" s="65">
        <v>-5.2225270040474214</v>
      </c>
      <c r="AK217" s="65">
        <v>4.816027693905883</v>
      </c>
      <c r="AL217" s="65">
        <v>4.6102224795321334</v>
      </c>
      <c r="AM217" s="65">
        <v>-2.1633981232017048</v>
      </c>
      <c r="AN217" s="65">
        <v>4.5560631552941597</v>
      </c>
      <c r="AO217" s="65">
        <v>36.35030258161563</v>
      </c>
      <c r="AP217" s="65">
        <v>24.066891479204816</v>
      </c>
      <c r="AQ217" s="65">
        <v>51.180898423911088</v>
      </c>
      <c r="AR217" s="65">
        <v>2.3790392304891923</v>
      </c>
      <c r="AS217" s="65">
        <v>0</v>
      </c>
      <c r="AT217" s="65">
        <v>19.969673783946774</v>
      </c>
      <c r="AU217" s="65">
        <v>0.63754359682562844</v>
      </c>
      <c r="AV217" s="65">
        <v>1.2481605046610569</v>
      </c>
      <c r="AW217" s="65">
        <v>0.88</v>
      </c>
    </row>
    <row r="218" spans="1:49" x14ac:dyDescent="0.35">
      <c r="A218" s="60">
        <v>216</v>
      </c>
      <c r="B218" s="55" t="s">
        <v>51</v>
      </c>
      <c r="C218" s="55" t="s">
        <v>36</v>
      </c>
      <c r="D218" s="55" t="s">
        <v>347</v>
      </c>
      <c r="F218" s="55" t="s">
        <v>50</v>
      </c>
      <c r="G218" s="55" t="s">
        <v>137</v>
      </c>
      <c r="H218" s="61"/>
      <c r="K218" s="55" t="s">
        <v>37</v>
      </c>
      <c r="L218" s="62">
        <v>40263</v>
      </c>
      <c r="M218" s="55" t="s">
        <v>38</v>
      </c>
      <c r="N218" s="55" t="s">
        <v>39</v>
      </c>
      <c r="O218" s="63">
        <f t="shared" si="95"/>
        <v>0.25142051746003985</v>
      </c>
      <c r="P218" s="63">
        <f t="shared" si="96"/>
        <v>0.36509781335770547</v>
      </c>
      <c r="Q218" s="63">
        <f t="shared" si="97"/>
        <v>0.11063340895547061</v>
      </c>
      <c r="R218" s="64">
        <f t="shared" si="98"/>
        <v>73.514248082836787</v>
      </c>
      <c r="S218" s="64">
        <f t="shared" si="99"/>
        <v>62.350569239206536</v>
      </c>
      <c r="T218" s="64">
        <f t="shared" si="100"/>
        <v>87.340246073528007</v>
      </c>
      <c r="U218" s="64">
        <f t="shared" si="101"/>
        <v>47.253226071594241</v>
      </c>
      <c r="V218" s="64">
        <f t="shared" si="102"/>
        <v>36.08954722796399</v>
      </c>
      <c r="W218" s="64">
        <f t="shared" si="103"/>
        <v>61.079224062285462</v>
      </c>
      <c r="X218" s="64">
        <f t="shared" si="104"/>
        <v>24.132861506581495</v>
      </c>
      <c r="Y218" s="64">
        <f t="shared" si="105"/>
        <v>2.1281605046610568</v>
      </c>
      <c r="Z218" s="64">
        <f t="shared" si="106"/>
        <v>16.472665685106907</v>
      </c>
      <c r="AA218" s="64">
        <f t="shared" si="107"/>
        <v>27.763977559172517</v>
      </c>
      <c r="AB218" s="64">
        <f t="shared" si="108"/>
        <v>16.600298715542266</v>
      </c>
      <c r="AC218" s="64">
        <f t="shared" si="109"/>
        <v>41.58997554986373</v>
      </c>
      <c r="AD218" s="64">
        <f t="shared" si="110"/>
        <v>3.0165828273148207</v>
      </c>
      <c r="AE218" s="64">
        <f t="shared" si="111"/>
        <v>24.132861506581495</v>
      </c>
      <c r="AF218" s="64">
        <f t="shared" si="112"/>
        <v>1.2481605046610569</v>
      </c>
      <c r="AG218" s="64">
        <f t="shared" si="113"/>
        <v>0.88</v>
      </c>
      <c r="AH218" s="65">
        <v>8.2807200131459062</v>
      </c>
      <c r="AI218" s="65">
        <v>-0.20913240424513305</v>
      </c>
      <c r="AJ218" s="65">
        <v>-3.7463807522443702</v>
      </c>
      <c r="AK218" s="65">
        <v>-4.032993211829444</v>
      </c>
      <c r="AL218" s="65">
        <v>6.601131633237693</v>
      </c>
      <c r="AM218" s="65">
        <v>2.0886208471829599</v>
      </c>
      <c r="AN218" s="65">
        <v>3.4577063480298529</v>
      </c>
      <c r="AO218" s="65">
        <v>31.796970771001959</v>
      </c>
      <c r="AP218" s="65">
        <v>20.633291927371708</v>
      </c>
      <c r="AQ218" s="65">
        <v>45.622968761693173</v>
      </c>
      <c r="AR218" s="65">
        <v>2.3790392304891923</v>
      </c>
      <c r="AS218" s="65">
        <v>0</v>
      </c>
      <c r="AT218" s="65">
        <v>24.132861506581495</v>
      </c>
      <c r="AU218" s="65">
        <v>0.63754359682562844</v>
      </c>
      <c r="AV218" s="65">
        <v>1.2481605046610569</v>
      </c>
      <c r="AW218" s="65">
        <v>0.88</v>
      </c>
    </row>
    <row r="219" spans="1:49" x14ac:dyDescent="0.35">
      <c r="A219" s="60">
        <v>217</v>
      </c>
      <c r="B219" s="55" t="s">
        <v>51</v>
      </c>
      <c r="C219" s="55" t="s">
        <v>36</v>
      </c>
      <c r="D219" s="55" t="s">
        <v>69</v>
      </c>
      <c r="E219" s="55" t="s">
        <v>123</v>
      </c>
      <c r="F219" s="55" t="s">
        <v>50</v>
      </c>
      <c r="G219" s="55" t="s">
        <v>137</v>
      </c>
      <c r="H219" s="61"/>
      <c r="K219" s="55" t="s">
        <v>37</v>
      </c>
      <c r="L219" s="62">
        <v>40263</v>
      </c>
      <c r="M219" s="55" t="s">
        <v>38</v>
      </c>
      <c r="N219" s="55" t="s">
        <v>39</v>
      </c>
      <c r="O219" s="63">
        <f t="shared" si="95"/>
        <v>0.25438403157776279</v>
      </c>
      <c r="P219" s="63">
        <f t="shared" si="96"/>
        <v>0.37946331575281306</v>
      </c>
      <c r="Q219" s="63">
        <f t="shared" si="97"/>
        <v>0.10336732324014812</v>
      </c>
      <c r="R219" s="64">
        <f t="shared" si="98"/>
        <v>73.223216178905801</v>
      </c>
      <c r="S219" s="64">
        <f t="shared" si="99"/>
        <v>60.939805076494991</v>
      </c>
      <c r="T219" s="64">
        <f t="shared" si="100"/>
        <v>88.053812021201253</v>
      </c>
      <c r="U219" s="64">
        <f t="shared" si="101"/>
        <v>46.962194167663249</v>
      </c>
      <c r="V219" s="64">
        <f t="shared" si="102"/>
        <v>34.678783065252446</v>
      </c>
      <c r="W219" s="64">
        <f t="shared" si="103"/>
        <v>61.792790009958708</v>
      </c>
      <c r="X219" s="64">
        <f t="shared" si="104"/>
        <v>24.132861506581495</v>
      </c>
      <c r="Y219" s="64">
        <f t="shared" si="105"/>
        <v>2.1281605046610568</v>
      </c>
      <c r="Z219" s="64">
        <f t="shared" si="106"/>
        <v>2.7792810648269208</v>
      </c>
      <c r="AA219" s="64">
        <f t="shared" si="107"/>
        <v>41.16633027552151</v>
      </c>
      <c r="AB219" s="64">
        <f t="shared" si="108"/>
        <v>28.8829191731107</v>
      </c>
      <c r="AC219" s="64">
        <f t="shared" si="109"/>
        <v>55.996926117816969</v>
      </c>
      <c r="AD219" s="64">
        <f t="shared" si="110"/>
        <v>3.0165828273148207</v>
      </c>
      <c r="AE219" s="64">
        <f t="shared" si="111"/>
        <v>24.132861506581495</v>
      </c>
      <c r="AF219" s="64">
        <f t="shared" si="112"/>
        <v>1.2481605046610569</v>
      </c>
      <c r="AG219" s="64">
        <f t="shared" si="113"/>
        <v>0.88</v>
      </c>
      <c r="AH219" s="65">
        <v>1.1215154149106941</v>
      </c>
      <c r="AI219" s="65">
        <v>-0.12259485766094032</v>
      </c>
      <c r="AJ219" s="65">
        <v>-5.2225270040474214</v>
      </c>
      <c r="AK219" s="65">
        <v>4.816027693905883</v>
      </c>
      <c r="AL219" s="65">
        <v>4.6102224795321334</v>
      </c>
      <c r="AM219" s="65">
        <v>-2.1633981232017048</v>
      </c>
      <c r="AN219" s="65">
        <v>4.5560631552941597</v>
      </c>
      <c r="AO219" s="65">
        <v>36.35030258161563</v>
      </c>
      <c r="AP219" s="65">
        <v>24.066891479204816</v>
      </c>
      <c r="AQ219" s="65">
        <v>51.180898423911088</v>
      </c>
      <c r="AR219" s="65">
        <v>2.3790392304891923</v>
      </c>
      <c r="AS219" s="65">
        <v>0</v>
      </c>
      <c r="AT219" s="65">
        <v>24.132861506581495</v>
      </c>
      <c r="AU219" s="65">
        <v>0.63754359682562844</v>
      </c>
      <c r="AV219" s="65">
        <v>1.2481605046610569</v>
      </c>
      <c r="AW219" s="65">
        <v>0.88</v>
      </c>
    </row>
    <row r="220" spans="1:49" x14ac:dyDescent="0.35">
      <c r="A220" s="60">
        <v>218</v>
      </c>
      <c r="B220" s="55" t="s">
        <v>51</v>
      </c>
      <c r="C220" s="55" t="s">
        <v>36</v>
      </c>
      <c r="D220" s="55" t="s">
        <v>348</v>
      </c>
      <c r="F220" s="55" t="s">
        <v>50</v>
      </c>
      <c r="G220" s="55" t="s">
        <v>137</v>
      </c>
      <c r="H220" s="61"/>
      <c r="K220" s="55" t="s">
        <v>37</v>
      </c>
      <c r="L220" s="62">
        <v>40263</v>
      </c>
      <c r="M220" s="55" t="s">
        <v>38</v>
      </c>
      <c r="N220" s="55" t="s">
        <v>39</v>
      </c>
      <c r="O220" s="63">
        <f t="shared" si="95"/>
        <v>0.33015218921852862</v>
      </c>
      <c r="P220" s="63">
        <f t="shared" si="96"/>
        <v>0.4438294851161943</v>
      </c>
      <c r="Q220" s="63">
        <f t="shared" si="97"/>
        <v>0.18936508071395938</v>
      </c>
      <c r="R220" s="64">
        <f t="shared" si="98"/>
        <v>65.782404257794397</v>
      </c>
      <c r="S220" s="64">
        <f t="shared" si="99"/>
        <v>54.618725414164139</v>
      </c>
      <c r="T220" s="64">
        <f t="shared" si="100"/>
        <v>79.608402248485618</v>
      </c>
      <c r="U220" s="64">
        <f t="shared" si="101"/>
        <v>47.253226071594241</v>
      </c>
      <c r="V220" s="64">
        <f t="shared" si="102"/>
        <v>36.08954722796399</v>
      </c>
      <c r="W220" s="64">
        <f t="shared" si="103"/>
        <v>61.079224062285462</v>
      </c>
      <c r="X220" s="64">
        <f t="shared" si="104"/>
        <v>16.401017681539095</v>
      </c>
      <c r="Y220" s="64">
        <f t="shared" si="105"/>
        <v>2.1281605046610568</v>
      </c>
      <c r="Z220" s="64">
        <f t="shared" si="106"/>
        <v>16.472665685106907</v>
      </c>
      <c r="AA220" s="64">
        <f t="shared" si="107"/>
        <v>27.763977559172517</v>
      </c>
      <c r="AB220" s="64">
        <f t="shared" si="108"/>
        <v>16.600298715542266</v>
      </c>
      <c r="AC220" s="64">
        <f t="shared" si="109"/>
        <v>41.58997554986373</v>
      </c>
      <c r="AD220" s="64">
        <f t="shared" si="110"/>
        <v>3.0165828273148207</v>
      </c>
      <c r="AE220" s="64">
        <f t="shared" si="111"/>
        <v>16.401017681539095</v>
      </c>
      <c r="AF220" s="64">
        <f t="shared" si="112"/>
        <v>1.2481605046610569</v>
      </c>
      <c r="AG220" s="64">
        <f t="shared" si="113"/>
        <v>0.88</v>
      </c>
      <c r="AH220" s="65">
        <v>8.2807200131459062</v>
      </c>
      <c r="AI220" s="65">
        <v>-0.20913240424513305</v>
      </c>
      <c r="AJ220" s="65">
        <v>-3.7463807522443702</v>
      </c>
      <c r="AK220" s="65">
        <v>-4.032993211829444</v>
      </c>
      <c r="AL220" s="65">
        <v>6.601131633237693</v>
      </c>
      <c r="AM220" s="65">
        <v>2.0886208471829599</v>
      </c>
      <c r="AN220" s="65">
        <v>3.4577063480298529</v>
      </c>
      <c r="AO220" s="65">
        <v>31.796970771001959</v>
      </c>
      <c r="AP220" s="65">
        <v>20.633291927371708</v>
      </c>
      <c r="AQ220" s="65">
        <v>45.622968761693173</v>
      </c>
      <c r="AR220" s="65">
        <v>2.3790392304891923</v>
      </c>
      <c r="AS220" s="65">
        <v>0</v>
      </c>
      <c r="AT220" s="65">
        <v>16.401017681539095</v>
      </c>
      <c r="AU220" s="65">
        <v>0.63754359682562844</v>
      </c>
      <c r="AV220" s="65">
        <v>1.2481605046610569</v>
      </c>
      <c r="AW220" s="65">
        <v>0.88</v>
      </c>
    </row>
    <row r="221" spans="1:49" x14ac:dyDescent="0.35">
      <c r="A221" s="60">
        <v>219</v>
      </c>
      <c r="B221" s="55" t="s">
        <v>51</v>
      </c>
      <c r="C221" s="55" t="s">
        <v>36</v>
      </c>
      <c r="D221" s="55" t="s">
        <v>73</v>
      </c>
      <c r="E221" s="55" t="s">
        <v>123</v>
      </c>
      <c r="F221" s="55" t="s">
        <v>50</v>
      </c>
      <c r="G221" s="55" t="s">
        <v>137</v>
      </c>
      <c r="H221" s="61"/>
      <c r="K221" s="55" t="s">
        <v>37</v>
      </c>
      <c r="L221" s="62">
        <v>40263</v>
      </c>
      <c r="M221" s="55" t="s">
        <v>38</v>
      </c>
      <c r="N221" s="55" t="s">
        <v>39</v>
      </c>
      <c r="O221" s="63">
        <f t="shared" si="95"/>
        <v>0.33311570333625173</v>
      </c>
      <c r="P221" s="63">
        <f t="shared" si="96"/>
        <v>0.45819498751130189</v>
      </c>
      <c r="Q221" s="63">
        <f t="shared" si="97"/>
        <v>0.18209899499863702</v>
      </c>
      <c r="R221" s="64">
        <f t="shared" si="98"/>
        <v>65.491372353863397</v>
      </c>
      <c r="S221" s="64">
        <f t="shared" si="99"/>
        <v>53.207961251452595</v>
      </c>
      <c r="T221" s="64">
        <f t="shared" si="100"/>
        <v>80.321968196158849</v>
      </c>
      <c r="U221" s="64">
        <f t="shared" si="101"/>
        <v>46.962194167663249</v>
      </c>
      <c r="V221" s="64">
        <f t="shared" si="102"/>
        <v>34.678783065252446</v>
      </c>
      <c r="W221" s="64">
        <f t="shared" si="103"/>
        <v>61.792790009958708</v>
      </c>
      <c r="X221" s="64">
        <f t="shared" si="104"/>
        <v>16.401017681539095</v>
      </c>
      <c r="Y221" s="64">
        <f t="shared" si="105"/>
        <v>2.1281605046610568</v>
      </c>
      <c r="Z221" s="64">
        <f t="shared" si="106"/>
        <v>2.7792810648269208</v>
      </c>
      <c r="AA221" s="64">
        <f t="shared" si="107"/>
        <v>41.16633027552151</v>
      </c>
      <c r="AB221" s="64">
        <f t="shared" si="108"/>
        <v>28.8829191731107</v>
      </c>
      <c r="AC221" s="64">
        <f t="shared" si="109"/>
        <v>55.996926117816969</v>
      </c>
      <c r="AD221" s="64">
        <f t="shared" si="110"/>
        <v>3.0165828273148207</v>
      </c>
      <c r="AE221" s="64">
        <f t="shared" si="111"/>
        <v>16.401017681539095</v>
      </c>
      <c r="AF221" s="64">
        <f t="shared" si="112"/>
        <v>1.2481605046610569</v>
      </c>
      <c r="AG221" s="64">
        <f t="shared" si="113"/>
        <v>0.88</v>
      </c>
      <c r="AH221" s="65">
        <v>1.1215154149106941</v>
      </c>
      <c r="AI221" s="65">
        <v>-0.12259485766094032</v>
      </c>
      <c r="AJ221" s="65">
        <v>-5.2225270040474214</v>
      </c>
      <c r="AK221" s="65">
        <v>4.816027693905883</v>
      </c>
      <c r="AL221" s="65">
        <v>4.6102224795321334</v>
      </c>
      <c r="AM221" s="65">
        <v>-2.1633981232017048</v>
      </c>
      <c r="AN221" s="65">
        <v>4.5560631552941597</v>
      </c>
      <c r="AO221" s="65">
        <v>36.35030258161563</v>
      </c>
      <c r="AP221" s="65">
        <v>24.066891479204816</v>
      </c>
      <c r="AQ221" s="65">
        <v>51.180898423911088</v>
      </c>
      <c r="AR221" s="65">
        <v>2.3790392304891923</v>
      </c>
      <c r="AS221" s="65">
        <v>0</v>
      </c>
      <c r="AT221" s="65">
        <v>16.401017681539095</v>
      </c>
      <c r="AU221" s="65">
        <v>0.63754359682562844</v>
      </c>
      <c r="AV221" s="65">
        <v>1.2481605046610569</v>
      </c>
      <c r="AW221" s="65">
        <v>0.88</v>
      </c>
    </row>
    <row r="222" spans="1:49" s="75" customFormat="1" x14ac:dyDescent="0.35">
      <c r="A222" s="60">
        <v>220</v>
      </c>
      <c r="B222" s="55" t="s">
        <v>51</v>
      </c>
      <c r="C222" s="55" t="s">
        <v>36</v>
      </c>
      <c r="D222" s="55" t="s">
        <v>349</v>
      </c>
      <c r="E222" s="55"/>
      <c r="F222" s="55" t="s">
        <v>50</v>
      </c>
      <c r="G222" s="55" t="s">
        <v>137</v>
      </c>
      <c r="H222" s="61"/>
      <c r="I222" s="55"/>
      <c r="J222" s="55"/>
      <c r="K222" s="55" t="s">
        <v>37</v>
      </c>
      <c r="L222" s="62">
        <v>40263</v>
      </c>
      <c r="M222" s="55" t="s">
        <v>38</v>
      </c>
      <c r="N222" s="55" t="s">
        <v>39</v>
      </c>
      <c r="O222" s="63">
        <f t="shared" si="95"/>
        <v>0.29539411776767516</v>
      </c>
      <c r="P222" s="63">
        <f t="shared" si="96"/>
        <v>0.40907141366534078</v>
      </c>
      <c r="Q222" s="63">
        <f t="shared" si="97"/>
        <v>0.15460700926310594</v>
      </c>
      <c r="R222" s="64">
        <f t="shared" si="98"/>
        <v>69.195820664625458</v>
      </c>
      <c r="S222" s="64">
        <f t="shared" si="99"/>
        <v>58.032141820995207</v>
      </c>
      <c r="T222" s="64">
        <f t="shared" si="100"/>
        <v>83.021818655316679</v>
      </c>
      <c r="U222" s="64">
        <f t="shared" si="101"/>
        <v>47.253226071594241</v>
      </c>
      <c r="V222" s="64">
        <f t="shared" si="102"/>
        <v>36.08954722796399</v>
      </c>
      <c r="W222" s="64">
        <f t="shared" si="103"/>
        <v>61.079224062285462</v>
      </c>
      <c r="X222" s="64">
        <f t="shared" si="104"/>
        <v>19.81443408837016</v>
      </c>
      <c r="Y222" s="64">
        <f t="shared" si="105"/>
        <v>2.1281605046610568</v>
      </c>
      <c r="Z222" s="64">
        <f t="shared" si="106"/>
        <v>16.472665685106907</v>
      </c>
      <c r="AA222" s="64">
        <f t="shared" si="107"/>
        <v>27.763977559172517</v>
      </c>
      <c r="AB222" s="64">
        <f t="shared" si="108"/>
        <v>16.600298715542266</v>
      </c>
      <c r="AC222" s="64">
        <f t="shared" si="109"/>
        <v>41.58997554986373</v>
      </c>
      <c r="AD222" s="64">
        <f t="shared" si="110"/>
        <v>3.0165828273148207</v>
      </c>
      <c r="AE222" s="64">
        <f t="shared" si="111"/>
        <v>19.81443408837016</v>
      </c>
      <c r="AF222" s="64">
        <f t="shared" si="112"/>
        <v>1.2481605046610569</v>
      </c>
      <c r="AG222" s="64">
        <f t="shared" si="113"/>
        <v>0.88</v>
      </c>
      <c r="AH222" s="65">
        <v>8.2807200131459062</v>
      </c>
      <c r="AI222" s="65">
        <v>-0.20913240424513305</v>
      </c>
      <c r="AJ222" s="65">
        <v>-3.7463807522443702</v>
      </c>
      <c r="AK222" s="65">
        <v>-4.032993211829444</v>
      </c>
      <c r="AL222" s="65">
        <v>6.601131633237693</v>
      </c>
      <c r="AM222" s="65">
        <v>2.0886208471829599</v>
      </c>
      <c r="AN222" s="65">
        <v>3.4577063480298529</v>
      </c>
      <c r="AO222" s="65">
        <v>31.796970771001959</v>
      </c>
      <c r="AP222" s="65">
        <v>20.633291927371708</v>
      </c>
      <c r="AQ222" s="65">
        <v>45.622968761693173</v>
      </c>
      <c r="AR222" s="65">
        <v>2.3790392304891923</v>
      </c>
      <c r="AS222" s="65">
        <v>0</v>
      </c>
      <c r="AT222" s="65">
        <v>19.81443408837016</v>
      </c>
      <c r="AU222" s="65">
        <v>0.63754359682562844</v>
      </c>
      <c r="AV222" s="65">
        <v>1.2481605046610569</v>
      </c>
      <c r="AW222" s="65">
        <v>0.88</v>
      </c>
    </row>
    <row r="223" spans="1:49" s="75" customFormat="1" x14ac:dyDescent="0.35">
      <c r="A223" s="60">
        <v>221</v>
      </c>
      <c r="B223" s="55" t="s">
        <v>51</v>
      </c>
      <c r="C223" s="55" t="s">
        <v>36</v>
      </c>
      <c r="D223" s="55" t="s">
        <v>70</v>
      </c>
      <c r="E223" s="55" t="s">
        <v>123</v>
      </c>
      <c r="F223" s="55" t="s">
        <v>50</v>
      </c>
      <c r="G223" s="55" t="s">
        <v>137</v>
      </c>
      <c r="H223" s="61"/>
      <c r="I223" s="55"/>
      <c r="J223" s="55"/>
      <c r="K223" s="55" t="s">
        <v>37</v>
      </c>
      <c r="L223" s="62">
        <v>40263</v>
      </c>
      <c r="M223" s="55" t="s">
        <v>38</v>
      </c>
      <c r="N223" s="55" t="s">
        <v>39</v>
      </c>
      <c r="O223" s="63">
        <f t="shared" si="95"/>
        <v>0.29835763188539832</v>
      </c>
      <c r="P223" s="63">
        <f t="shared" si="96"/>
        <v>0.42343691606044842</v>
      </c>
      <c r="Q223" s="63">
        <f t="shared" si="97"/>
        <v>0.14734092354778344</v>
      </c>
      <c r="R223" s="64">
        <f t="shared" si="98"/>
        <v>68.904788760694458</v>
      </c>
      <c r="S223" s="64">
        <f t="shared" si="99"/>
        <v>56.621377658283663</v>
      </c>
      <c r="T223" s="64">
        <f t="shared" si="100"/>
        <v>83.735384602989924</v>
      </c>
      <c r="U223" s="64">
        <f t="shared" si="101"/>
        <v>46.962194167663249</v>
      </c>
      <c r="V223" s="64">
        <f t="shared" si="102"/>
        <v>34.678783065252446</v>
      </c>
      <c r="W223" s="64">
        <f t="shared" si="103"/>
        <v>61.792790009958708</v>
      </c>
      <c r="X223" s="64">
        <f t="shared" si="104"/>
        <v>19.81443408837016</v>
      </c>
      <c r="Y223" s="64">
        <f t="shared" si="105"/>
        <v>2.1281605046610568</v>
      </c>
      <c r="Z223" s="64">
        <f t="shared" si="106"/>
        <v>2.7792810648269208</v>
      </c>
      <c r="AA223" s="64">
        <f t="shared" si="107"/>
        <v>41.16633027552151</v>
      </c>
      <c r="AB223" s="64">
        <f t="shared" si="108"/>
        <v>28.8829191731107</v>
      </c>
      <c r="AC223" s="64">
        <f t="shared" si="109"/>
        <v>55.996926117816969</v>
      </c>
      <c r="AD223" s="64">
        <f t="shared" si="110"/>
        <v>3.0165828273148207</v>
      </c>
      <c r="AE223" s="64">
        <f t="shared" si="111"/>
        <v>19.81443408837016</v>
      </c>
      <c r="AF223" s="64">
        <f t="shared" si="112"/>
        <v>1.2481605046610569</v>
      </c>
      <c r="AG223" s="64">
        <f t="shared" si="113"/>
        <v>0.88</v>
      </c>
      <c r="AH223" s="65">
        <v>1.1215154149106941</v>
      </c>
      <c r="AI223" s="65">
        <v>-0.12259485766094032</v>
      </c>
      <c r="AJ223" s="65">
        <v>-5.2225270040474214</v>
      </c>
      <c r="AK223" s="65">
        <v>4.816027693905883</v>
      </c>
      <c r="AL223" s="65">
        <v>4.6102224795321334</v>
      </c>
      <c r="AM223" s="65">
        <v>-2.1633981232017048</v>
      </c>
      <c r="AN223" s="65">
        <v>4.5560631552941597</v>
      </c>
      <c r="AO223" s="65">
        <v>36.35030258161563</v>
      </c>
      <c r="AP223" s="65">
        <v>24.066891479204816</v>
      </c>
      <c r="AQ223" s="65">
        <v>51.180898423911088</v>
      </c>
      <c r="AR223" s="65">
        <v>2.3790392304891923</v>
      </c>
      <c r="AS223" s="65">
        <v>0</v>
      </c>
      <c r="AT223" s="65">
        <v>19.81443408837016</v>
      </c>
      <c r="AU223" s="65">
        <v>0.63754359682562844</v>
      </c>
      <c r="AV223" s="65">
        <v>1.2481605046610569</v>
      </c>
      <c r="AW223" s="65">
        <v>0.88</v>
      </c>
    </row>
    <row r="224" spans="1:49" s="75" customFormat="1" x14ac:dyDescent="0.35">
      <c r="A224" s="60">
        <v>222</v>
      </c>
      <c r="B224" s="55" t="s">
        <v>51</v>
      </c>
      <c r="C224" s="55" t="s">
        <v>36</v>
      </c>
      <c r="D224" s="55" t="s">
        <v>350</v>
      </c>
      <c r="E224" s="55"/>
      <c r="F224" s="55" t="s">
        <v>50</v>
      </c>
      <c r="G224" s="55" t="s">
        <v>137</v>
      </c>
      <c r="H224" s="61"/>
      <c r="I224" s="55"/>
      <c r="J224" s="55"/>
      <c r="K224" s="55" t="s">
        <v>37</v>
      </c>
      <c r="L224" s="62">
        <v>40263</v>
      </c>
      <c r="M224" s="55" t="s">
        <v>38</v>
      </c>
      <c r="N224" s="55" t="s">
        <v>39</v>
      </c>
      <c r="O224" s="63">
        <f t="shared" si="95"/>
        <v>0.35636545325481861</v>
      </c>
      <c r="P224" s="63">
        <f t="shared" si="96"/>
        <v>0.47004274915248423</v>
      </c>
      <c r="Q224" s="63">
        <f t="shared" si="97"/>
        <v>0.21557834475024937</v>
      </c>
      <c r="R224" s="64">
        <f t="shared" si="98"/>
        <v>63.208130663110538</v>
      </c>
      <c r="S224" s="64">
        <f t="shared" si="99"/>
        <v>52.044451819480287</v>
      </c>
      <c r="T224" s="64">
        <f t="shared" si="100"/>
        <v>77.034128653801758</v>
      </c>
      <c r="U224" s="64">
        <f t="shared" si="101"/>
        <v>47.253226071594241</v>
      </c>
      <c r="V224" s="64">
        <f t="shared" si="102"/>
        <v>36.08954722796399</v>
      </c>
      <c r="W224" s="64">
        <f t="shared" si="103"/>
        <v>61.079224062285462</v>
      </c>
      <c r="X224" s="64">
        <f t="shared" si="104"/>
        <v>13.826744086855241</v>
      </c>
      <c r="Y224" s="64">
        <f t="shared" si="105"/>
        <v>2.1281605046610568</v>
      </c>
      <c r="Z224" s="64">
        <f t="shared" si="106"/>
        <v>16.472665685106907</v>
      </c>
      <c r="AA224" s="64">
        <f t="shared" si="107"/>
        <v>27.763977559172517</v>
      </c>
      <c r="AB224" s="64">
        <f t="shared" si="108"/>
        <v>16.600298715542266</v>
      </c>
      <c r="AC224" s="64">
        <f t="shared" si="109"/>
        <v>41.58997554986373</v>
      </c>
      <c r="AD224" s="64">
        <f t="shared" si="110"/>
        <v>3.0165828273148207</v>
      </c>
      <c r="AE224" s="64">
        <f t="shared" si="111"/>
        <v>13.826744086855241</v>
      </c>
      <c r="AF224" s="64">
        <f t="shared" si="112"/>
        <v>1.2481605046610569</v>
      </c>
      <c r="AG224" s="64">
        <f t="shared" si="113"/>
        <v>0.88</v>
      </c>
      <c r="AH224" s="65">
        <v>8.2807200131459062</v>
      </c>
      <c r="AI224" s="65">
        <v>-0.20913240424513305</v>
      </c>
      <c r="AJ224" s="65">
        <v>-3.7463807522443702</v>
      </c>
      <c r="AK224" s="65">
        <v>-4.032993211829444</v>
      </c>
      <c r="AL224" s="65">
        <v>6.601131633237693</v>
      </c>
      <c r="AM224" s="65">
        <v>2.0886208471829599</v>
      </c>
      <c r="AN224" s="65">
        <v>3.4577063480298529</v>
      </c>
      <c r="AO224" s="65">
        <v>31.796970771001959</v>
      </c>
      <c r="AP224" s="65">
        <v>20.633291927371708</v>
      </c>
      <c r="AQ224" s="65">
        <v>45.622968761693173</v>
      </c>
      <c r="AR224" s="65">
        <v>2.3790392304891923</v>
      </c>
      <c r="AS224" s="65">
        <v>0</v>
      </c>
      <c r="AT224" s="65">
        <v>13.826744086855241</v>
      </c>
      <c r="AU224" s="65">
        <v>0.63754359682562844</v>
      </c>
      <c r="AV224" s="65">
        <v>1.2481605046610569</v>
      </c>
      <c r="AW224" s="65">
        <v>0.88</v>
      </c>
    </row>
    <row r="225" spans="1:49" s="75" customFormat="1" x14ac:dyDescent="0.35">
      <c r="A225" s="60">
        <v>223</v>
      </c>
      <c r="B225" s="55" t="s">
        <v>51</v>
      </c>
      <c r="C225" s="55" t="s">
        <v>36</v>
      </c>
      <c r="D225" s="55" t="s">
        <v>74</v>
      </c>
      <c r="E225" s="55" t="s">
        <v>123</v>
      </c>
      <c r="F225" s="55" t="s">
        <v>50</v>
      </c>
      <c r="G225" s="55" t="s">
        <v>137</v>
      </c>
      <c r="H225" s="61"/>
      <c r="I225" s="55"/>
      <c r="J225" s="55"/>
      <c r="K225" s="55" t="s">
        <v>37</v>
      </c>
      <c r="L225" s="62">
        <v>40263</v>
      </c>
      <c r="M225" s="55" t="s">
        <v>38</v>
      </c>
      <c r="N225" s="55" t="s">
        <v>39</v>
      </c>
      <c r="O225" s="63">
        <f t="shared" si="95"/>
        <v>0.35932896737254166</v>
      </c>
      <c r="P225" s="63">
        <f t="shared" si="96"/>
        <v>0.48440825154759182</v>
      </c>
      <c r="Q225" s="63">
        <f t="shared" si="97"/>
        <v>0.20831225903492689</v>
      </c>
      <c r="R225" s="64">
        <f t="shared" si="98"/>
        <v>62.917098759179545</v>
      </c>
      <c r="S225" s="64">
        <f t="shared" si="99"/>
        <v>50.633687656768743</v>
      </c>
      <c r="T225" s="64">
        <f t="shared" si="100"/>
        <v>77.747694601475004</v>
      </c>
      <c r="U225" s="64">
        <f t="shared" si="101"/>
        <v>46.962194167663249</v>
      </c>
      <c r="V225" s="64">
        <f t="shared" si="102"/>
        <v>34.678783065252446</v>
      </c>
      <c r="W225" s="64">
        <f t="shared" si="103"/>
        <v>61.792790009958708</v>
      </c>
      <c r="X225" s="64">
        <f t="shared" si="104"/>
        <v>13.826744086855241</v>
      </c>
      <c r="Y225" s="64">
        <f t="shared" si="105"/>
        <v>2.1281605046610568</v>
      </c>
      <c r="Z225" s="64">
        <f t="shared" si="106"/>
        <v>2.7792810648269208</v>
      </c>
      <c r="AA225" s="64">
        <f t="shared" si="107"/>
        <v>41.16633027552151</v>
      </c>
      <c r="AB225" s="64">
        <f t="shared" si="108"/>
        <v>28.8829191731107</v>
      </c>
      <c r="AC225" s="64">
        <f t="shared" si="109"/>
        <v>55.996926117816969</v>
      </c>
      <c r="AD225" s="64">
        <f t="shared" si="110"/>
        <v>3.0165828273148207</v>
      </c>
      <c r="AE225" s="64">
        <f t="shared" si="111"/>
        <v>13.826744086855241</v>
      </c>
      <c r="AF225" s="64">
        <f t="shared" si="112"/>
        <v>1.2481605046610569</v>
      </c>
      <c r="AG225" s="64">
        <f t="shared" si="113"/>
        <v>0.88</v>
      </c>
      <c r="AH225" s="65">
        <v>1.1215154149106941</v>
      </c>
      <c r="AI225" s="65">
        <v>-0.12259485766094032</v>
      </c>
      <c r="AJ225" s="65">
        <v>-5.2225270040474214</v>
      </c>
      <c r="AK225" s="65">
        <v>4.816027693905883</v>
      </c>
      <c r="AL225" s="65">
        <v>4.6102224795321334</v>
      </c>
      <c r="AM225" s="65">
        <v>-2.1633981232017048</v>
      </c>
      <c r="AN225" s="65">
        <v>4.5560631552941597</v>
      </c>
      <c r="AO225" s="65">
        <v>36.35030258161563</v>
      </c>
      <c r="AP225" s="65">
        <v>24.066891479204816</v>
      </c>
      <c r="AQ225" s="65">
        <v>51.180898423911088</v>
      </c>
      <c r="AR225" s="65">
        <v>2.3790392304891923</v>
      </c>
      <c r="AS225" s="65">
        <v>0</v>
      </c>
      <c r="AT225" s="65">
        <v>13.826744086855241</v>
      </c>
      <c r="AU225" s="65">
        <v>0.63754359682562844</v>
      </c>
      <c r="AV225" s="65">
        <v>1.2481605046610569</v>
      </c>
      <c r="AW225" s="65">
        <v>0.88</v>
      </c>
    </row>
    <row r="226" spans="1:49" x14ac:dyDescent="0.35">
      <c r="A226" s="60">
        <v>224</v>
      </c>
      <c r="B226" s="55" t="s">
        <v>51</v>
      </c>
      <c r="C226" s="55" t="s">
        <v>36</v>
      </c>
      <c r="D226" s="55" t="s">
        <v>57</v>
      </c>
      <c r="F226" s="55" t="s">
        <v>50</v>
      </c>
      <c r="G226" s="55" t="s">
        <v>137</v>
      </c>
      <c r="H226" s="61"/>
      <c r="K226" s="55" t="s">
        <v>37</v>
      </c>
      <c r="L226" s="62">
        <v>40263</v>
      </c>
      <c r="M226" s="55" t="s">
        <v>38</v>
      </c>
      <c r="N226" s="55" t="s">
        <v>39</v>
      </c>
      <c r="O226" s="63">
        <f t="shared" si="95"/>
        <v>0.21198330172956967</v>
      </c>
      <c r="P226" s="63">
        <f t="shared" si="96"/>
        <v>0.32566059762723526</v>
      </c>
      <c r="Q226" s="63">
        <f t="shared" si="97"/>
        <v>7.119619322500044E-2</v>
      </c>
      <c r="R226" s="64">
        <f t="shared" si="98"/>
        <v>77.387179853647609</v>
      </c>
      <c r="S226" s="64">
        <f t="shared" si="99"/>
        <v>66.223501010017358</v>
      </c>
      <c r="T226" s="64">
        <f t="shared" si="100"/>
        <v>91.21317784433883</v>
      </c>
      <c r="U226" s="64">
        <f t="shared" si="101"/>
        <v>47.253226071594241</v>
      </c>
      <c r="V226" s="64">
        <f t="shared" si="102"/>
        <v>36.08954722796399</v>
      </c>
      <c r="W226" s="64">
        <f t="shared" si="103"/>
        <v>61.079224062285462</v>
      </c>
      <c r="X226" s="64">
        <f t="shared" si="104"/>
        <v>28.005793277392314</v>
      </c>
      <c r="Y226" s="64">
        <f t="shared" si="105"/>
        <v>2.1281605046610568</v>
      </c>
      <c r="Z226" s="64">
        <f t="shared" si="106"/>
        <v>16.472665685106907</v>
      </c>
      <c r="AA226" s="64">
        <f t="shared" si="107"/>
        <v>27.763977559172517</v>
      </c>
      <c r="AB226" s="64">
        <f t="shared" si="108"/>
        <v>16.600298715542266</v>
      </c>
      <c r="AC226" s="64">
        <f t="shared" si="109"/>
        <v>41.58997554986373</v>
      </c>
      <c r="AD226" s="64">
        <f t="shared" si="110"/>
        <v>3.0165828273148207</v>
      </c>
      <c r="AE226" s="64">
        <f t="shared" si="111"/>
        <v>28.005793277392314</v>
      </c>
      <c r="AF226" s="64">
        <f t="shared" si="112"/>
        <v>1.2481605046610569</v>
      </c>
      <c r="AG226" s="64">
        <f t="shared" si="113"/>
        <v>0.88</v>
      </c>
      <c r="AH226" s="65">
        <v>8.2807200131459062</v>
      </c>
      <c r="AI226" s="65">
        <v>-0.20913240424513305</v>
      </c>
      <c r="AJ226" s="65">
        <v>-3.7463807522443702</v>
      </c>
      <c r="AK226" s="65">
        <v>-4.032993211829444</v>
      </c>
      <c r="AL226" s="65">
        <v>6.601131633237693</v>
      </c>
      <c r="AM226" s="65">
        <v>2.0886208471829599</v>
      </c>
      <c r="AN226" s="65">
        <v>3.4577063480298529</v>
      </c>
      <c r="AO226" s="65">
        <v>31.796970771001959</v>
      </c>
      <c r="AP226" s="65">
        <v>20.633291927371708</v>
      </c>
      <c r="AQ226" s="65">
        <v>45.622968761693173</v>
      </c>
      <c r="AR226" s="65">
        <v>2.3790392304891923</v>
      </c>
      <c r="AS226" s="65">
        <v>0</v>
      </c>
      <c r="AT226" s="65">
        <v>28.005793277392314</v>
      </c>
      <c r="AU226" s="65">
        <v>0.63754359682562844</v>
      </c>
      <c r="AV226" s="65">
        <v>1.2481605046610569</v>
      </c>
      <c r="AW226" s="65">
        <v>0.88</v>
      </c>
    </row>
    <row r="227" spans="1:49" x14ac:dyDescent="0.35">
      <c r="A227" s="60">
        <v>225</v>
      </c>
      <c r="B227" s="55" t="s">
        <v>51</v>
      </c>
      <c r="C227" s="55" t="s">
        <v>36</v>
      </c>
      <c r="D227" s="55" t="s">
        <v>57</v>
      </c>
      <c r="E227" s="55" t="s">
        <v>123</v>
      </c>
      <c r="F227" s="55" t="s">
        <v>50</v>
      </c>
      <c r="G227" s="55" t="s">
        <v>137</v>
      </c>
      <c r="H227" s="61"/>
      <c r="K227" s="55" t="s">
        <v>37</v>
      </c>
      <c r="L227" s="62">
        <v>40263</v>
      </c>
      <c r="M227" s="55" t="s">
        <v>38</v>
      </c>
      <c r="N227" s="55" t="s">
        <v>39</v>
      </c>
      <c r="O227" s="63">
        <f t="shared" si="95"/>
        <v>0.21494681584729264</v>
      </c>
      <c r="P227" s="63">
        <f t="shared" si="96"/>
        <v>0.3400261000223429</v>
      </c>
      <c r="Q227" s="63">
        <f t="shared" si="97"/>
        <v>6.3930107509677953E-2</v>
      </c>
      <c r="R227" s="64">
        <f t="shared" si="98"/>
        <v>77.096147949716624</v>
      </c>
      <c r="S227" s="64">
        <f t="shared" si="99"/>
        <v>64.812736847305814</v>
      </c>
      <c r="T227" s="64">
        <f t="shared" si="100"/>
        <v>91.926743792012076</v>
      </c>
      <c r="U227" s="64">
        <f t="shared" si="101"/>
        <v>46.962194167663249</v>
      </c>
      <c r="V227" s="64">
        <f t="shared" si="102"/>
        <v>34.678783065252446</v>
      </c>
      <c r="W227" s="64">
        <f t="shared" si="103"/>
        <v>61.792790009958708</v>
      </c>
      <c r="X227" s="64">
        <f t="shared" si="104"/>
        <v>28.005793277392314</v>
      </c>
      <c r="Y227" s="64">
        <f t="shared" si="105"/>
        <v>2.1281605046610568</v>
      </c>
      <c r="Z227" s="64">
        <f t="shared" si="106"/>
        <v>2.7792810648269208</v>
      </c>
      <c r="AA227" s="64">
        <f t="shared" si="107"/>
        <v>41.16633027552151</v>
      </c>
      <c r="AB227" s="64">
        <f t="shared" si="108"/>
        <v>28.8829191731107</v>
      </c>
      <c r="AC227" s="64">
        <f t="shared" si="109"/>
        <v>55.996926117816969</v>
      </c>
      <c r="AD227" s="64">
        <f t="shared" si="110"/>
        <v>3.0165828273148207</v>
      </c>
      <c r="AE227" s="64">
        <f t="shared" si="111"/>
        <v>28.005793277392314</v>
      </c>
      <c r="AF227" s="64">
        <f t="shared" si="112"/>
        <v>1.2481605046610569</v>
      </c>
      <c r="AG227" s="64">
        <f t="shared" si="113"/>
        <v>0.88</v>
      </c>
      <c r="AH227" s="65">
        <v>1.1215154149106941</v>
      </c>
      <c r="AI227" s="65">
        <v>-0.12259485766094032</v>
      </c>
      <c r="AJ227" s="65">
        <v>-5.2225270040474214</v>
      </c>
      <c r="AK227" s="65">
        <v>4.816027693905883</v>
      </c>
      <c r="AL227" s="65">
        <v>4.6102224795321334</v>
      </c>
      <c r="AM227" s="65">
        <v>-2.1633981232017048</v>
      </c>
      <c r="AN227" s="65">
        <v>4.5560631552941597</v>
      </c>
      <c r="AO227" s="65">
        <v>36.35030258161563</v>
      </c>
      <c r="AP227" s="65">
        <v>24.066891479204816</v>
      </c>
      <c r="AQ227" s="65">
        <v>51.180898423911088</v>
      </c>
      <c r="AR227" s="65">
        <v>2.3790392304891923</v>
      </c>
      <c r="AS227" s="65">
        <v>0</v>
      </c>
      <c r="AT227" s="65">
        <v>28.005793277392314</v>
      </c>
      <c r="AU227" s="65">
        <v>0.63754359682562844</v>
      </c>
      <c r="AV227" s="65">
        <v>1.2481605046610569</v>
      </c>
      <c r="AW227" s="65">
        <v>0.88</v>
      </c>
    </row>
    <row r="228" spans="1:49" x14ac:dyDescent="0.35">
      <c r="A228" s="60">
        <v>226</v>
      </c>
      <c r="B228" s="55" t="s">
        <v>51</v>
      </c>
      <c r="C228" s="55" t="s">
        <v>36</v>
      </c>
      <c r="D228" s="55" t="s">
        <v>56</v>
      </c>
      <c r="F228" s="55" t="s">
        <v>50</v>
      </c>
      <c r="G228" s="55" t="s">
        <v>137</v>
      </c>
      <c r="H228" s="61"/>
      <c r="K228" s="55" t="s">
        <v>37</v>
      </c>
      <c r="L228" s="62">
        <v>40263</v>
      </c>
      <c r="M228" s="55" t="s">
        <v>38</v>
      </c>
      <c r="N228" s="55" t="s">
        <v>39</v>
      </c>
      <c r="O228" s="63">
        <f t="shared" si="95"/>
        <v>0.18442650785448145</v>
      </c>
      <c r="P228" s="63">
        <f t="shared" si="96"/>
        <v>0.29810380375214707</v>
      </c>
      <c r="Q228" s="63">
        <f t="shared" si="97"/>
        <v>4.3639399349912227E-2</v>
      </c>
      <c r="R228" s="64">
        <f t="shared" si="98"/>
        <v>80.093394796150648</v>
      </c>
      <c r="S228" s="64">
        <f t="shared" si="99"/>
        <v>68.929715952520397</v>
      </c>
      <c r="T228" s="64">
        <f t="shared" si="100"/>
        <v>93.919392786841868</v>
      </c>
      <c r="U228" s="64">
        <f t="shared" si="101"/>
        <v>47.253226071594241</v>
      </c>
      <c r="V228" s="64">
        <f t="shared" si="102"/>
        <v>36.08954722796399</v>
      </c>
      <c r="W228" s="64">
        <f t="shared" si="103"/>
        <v>61.079224062285462</v>
      </c>
      <c r="X228" s="64">
        <f t="shared" si="104"/>
        <v>30.712008219895353</v>
      </c>
      <c r="Y228" s="64">
        <f t="shared" si="105"/>
        <v>2.1281605046610568</v>
      </c>
      <c r="Z228" s="64">
        <f t="shared" si="106"/>
        <v>16.472665685106907</v>
      </c>
      <c r="AA228" s="64">
        <f t="shared" si="107"/>
        <v>27.763977559172517</v>
      </c>
      <c r="AB228" s="64">
        <f t="shared" si="108"/>
        <v>16.600298715542266</v>
      </c>
      <c r="AC228" s="64">
        <f t="shared" si="109"/>
        <v>41.58997554986373</v>
      </c>
      <c r="AD228" s="64">
        <f t="shared" si="110"/>
        <v>3.0165828273148207</v>
      </c>
      <c r="AE228" s="64">
        <f t="shared" si="111"/>
        <v>30.712008219895353</v>
      </c>
      <c r="AF228" s="64">
        <f t="shared" si="112"/>
        <v>1.2481605046610569</v>
      </c>
      <c r="AG228" s="64">
        <f t="shared" si="113"/>
        <v>0.88</v>
      </c>
      <c r="AH228" s="65">
        <v>8.2807200131459062</v>
      </c>
      <c r="AI228" s="65">
        <v>-0.20913240424513305</v>
      </c>
      <c r="AJ228" s="65">
        <v>-3.7463807522443702</v>
      </c>
      <c r="AK228" s="65">
        <v>-4.032993211829444</v>
      </c>
      <c r="AL228" s="65">
        <v>6.601131633237693</v>
      </c>
      <c r="AM228" s="65">
        <v>2.0886208471829599</v>
      </c>
      <c r="AN228" s="65">
        <v>3.4577063480298529</v>
      </c>
      <c r="AO228" s="65">
        <v>31.796970771001959</v>
      </c>
      <c r="AP228" s="65">
        <v>20.633291927371708</v>
      </c>
      <c r="AQ228" s="65">
        <v>45.622968761693173</v>
      </c>
      <c r="AR228" s="65">
        <v>2.3790392304891923</v>
      </c>
      <c r="AS228" s="65">
        <v>0</v>
      </c>
      <c r="AT228" s="65">
        <v>30.712008219895353</v>
      </c>
      <c r="AU228" s="65">
        <v>0.63754359682562844</v>
      </c>
      <c r="AV228" s="65">
        <v>1.2481605046610569</v>
      </c>
      <c r="AW228" s="65">
        <v>0.88</v>
      </c>
    </row>
    <row r="229" spans="1:49" x14ac:dyDescent="0.35">
      <c r="A229" s="60">
        <v>227</v>
      </c>
      <c r="B229" s="55" t="s">
        <v>51</v>
      </c>
      <c r="C229" s="55" t="s">
        <v>36</v>
      </c>
      <c r="D229" s="55" t="s">
        <v>56</v>
      </c>
      <c r="E229" s="55" t="s">
        <v>123</v>
      </c>
      <c r="F229" s="55" t="s">
        <v>50</v>
      </c>
      <c r="G229" s="55" t="s">
        <v>137</v>
      </c>
      <c r="H229" s="61"/>
      <c r="K229" s="55" t="s">
        <v>37</v>
      </c>
      <c r="L229" s="62">
        <v>40263</v>
      </c>
      <c r="M229" s="55" t="s">
        <v>38</v>
      </c>
      <c r="N229" s="55" t="s">
        <v>39</v>
      </c>
      <c r="O229" s="63">
        <f t="shared" si="95"/>
        <v>0.18739002197220445</v>
      </c>
      <c r="P229" s="63">
        <f t="shared" si="96"/>
        <v>0.31246930614725471</v>
      </c>
      <c r="Q229" s="63">
        <f t="shared" si="97"/>
        <v>3.6373313634589732E-2</v>
      </c>
      <c r="R229" s="64">
        <f t="shared" si="98"/>
        <v>79.802362892219662</v>
      </c>
      <c r="S229" s="64">
        <f t="shared" si="99"/>
        <v>67.518951789808852</v>
      </c>
      <c r="T229" s="64">
        <f t="shared" si="100"/>
        <v>94.632958734515114</v>
      </c>
      <c r="U229" s="64">
        <f t="shared" si="101"/>
        <v>46.962194167663249</v>
      </c>
      <c r="V229" s="64">
        <f t="shared" si="102"/>
        <v>34.678783065252446</v>
      </c>
      <c r="W229" s="64">
        <f t="shared" si="103"/>
        <v>61.792790009958708</v>
      </c>
      <c r="X229" s="64">
        <f t="shared" si="104"/>
        <v>30.712008219895353</v>
      </c>
      <c r="Y229" s="64">
        <f t="shared" si="105"/>
        <v>2.1281605046610568</v>
      </c>
      <c r="Z229" s="64">
        <f t="shared" si="106"/>
        <v>2.7792810648269208</v>
      </c>
      <c r="AA229" s="64">
        <f t="shared" si="107"/>
        <v>41.16633027552151</v>
      </c>
      <c r="AB229" s="64">
        <f t="shared" si="108"/>
        <v>28.8829191731107</v>
      </c>
      <c r="AC229" s="64">
        <f t="shared" si="109"/>
        <v>55.996926117816969</v>
      </c>
      <c r="AD229" s="64">
        <f t="shared" si="110"/>
        <v>3.0165828273148207</v>
      </c>
      <c r="AE229" s="64">
        <f t="shared" si="111"/>
        <v>30.712008219895353</v>
      </c>
      <c r="AF229" s="64">
        <f t="shared" si="112"/>
        <v>1.2481605046610569</v>
      </c>
      <c r="AG229" s="64">
        <f t="shared" si="113"/>
        <v>0.88</v>
      </c>
      <c r="AH229" s="65">
        <v>1.1215154149106941</v>
      </c>
      <c r="AI229" s="65">
        <v>-0.12259485766094032</v>
      </c>
      <c r="AJ229" s="65">
        <v>-5.2225270040474214</v>
      </c>
      <c r="AK229" s="65">
        <v>4.816027693905883</v>
      </c>
      <c r="AL229" s="65">
        <v>4.6102224795321334</v>
      </c>
      <c r="AM229" s="65">
        <v>-2.1633981232017048</v>
      </c>
      <c r="AN229" s="65">
        <v>4.5560631552941597</v>
      </c>
      <c r="AO229" s="65">
        <v>36.35030258161563</v>
      </c>
      <c r="AP229" s="65">
        <v>24.066891479204816</v>
      </c>
      <c r="AQ229" s="65">
        <v>51.180898423911088</v>
      </c>
      <c r="AR229" s="65">
        <v>2.3790392304891923</v>
      </c>
      <c r="AS229" s="65">
        <v>0</v>
      </c>
      <c r="AT229" s="65">
        <v>30.712008219895353</v>
      </c>
      <c r="AU229" s="65">
        <v>0.63754359682562844</v>
      </c>
      <c r="AV229" s="65">
        <v>1.2481605046610569</v>
      </c>
      <c r="AW229" s="65">
        <v>0.88</v>
      </c>
    </row>
    <row r="230" spans="1:49" x14ac:dyDescent="0.35">
      <c r="A230" s="60">
        <v>228</v>
      </c>
      <c r="B230" s="55" t="s">
        <v>51</v>
      </c>
      <c r="C230" s="55" t="s">
        <v>36</v>
      </c>
      <c r="D230" s="55" t="s">
        <v>60</v>
      </c>
      <c r="F230" s="55" t="s">
        <v>50</v>
      </c>
      <c r="G230" s="55" t="s">
        <v>137</v>
      </c>
      <c r="H230" s="61"/>
      <c r="K230" s="55" t="s">
        <v>37</v>
      </c>
      <c r="L230" s="62">
        <v>40263</v>
      </c>
      <c r="M230" s="55" t="s">
        <v>38</v>
      </c>
      <c r="N230" s="55" t="s">
        <v>39</v>
      </c>
      <c r="O230" s="63">
        <f t="shared" si="95"/>
        <v>0.26316020464044787</v>
      </c>
      <c r="P230" s="63">
        <f t="shared" si="96"/>
        <v>0.37683750053811349</v>
      </c>
      <c r="Q230" s="63">
        <f t="shared" si="97"/>
        <v>0.12237309613587864</v>
      </c>
      <c r="R230" s="64">
        <f t="shared" si="98"/>
        <v>72.361352103284815</v>
      </c>
      <c r="S230" s="64">
        <f t="shared" si="99"/>
        <v>61.197673259654565</v>
      </c>
      <c r="T230" s="64">
        <f t="shared" si="100"/>
        <v>86.187350093976036</v>
      </c>
      <c r="U230" s="64">
        <f t="shared" si="101"/>
        <v>47.253226071594241</v>
      </c>
      <c r="V230" s="64">
        <f t="shared" si="102"/>
        <v>36.08954722796399</v>
      </c>
      <c r="W230" s="64">
        <f t="shared" si="103"/>
        <v>61.079224062285462</v>
      </c>
      <c r="X230" s="64">
        <f t="shared" si="104"/>
        <v>22.97996552702952</v>
      </c>
      <c r="Y230" s="64">
        <f t="shared" si="105"/>
        <v>2.1281605046610568</v>
      </c>
      <c r="Z230" s="64">
        <f t="shared" si="106"/>
        <v>16.472665685106907</v>
      </c>
      <c r="AA230" s="64">
        <f t="shared" si="107"/>
        <v>27.763977559172517</v>
      </c>
      <c r="AB230" s="64">
        <f t="shared" si="108"/>
        <v>16.600298715542266</v>
      </c>
      <c r="AC230" s="64">
        <f t="shared" si="109"/>
        <v>41.58997554986373</v>
      </c>
      <c r="AD230" s="64">
        <f t="shared" si="110"/>
        <v>3.0165828273148207</v>
      </c>
      <c r="AE230" s="64">
        <f t="shared" si="111"/>
        <v>22.97996552702952</v>
      </c>
      <c r="AF230" s="64">
        <f t="shared" si="112"/>
        <v>1.2481605046610569</v>
      </c>
      <c r="AG230" s="64">
        <f t="shared" si="113"/>
        <v>0.88</v>
      </c>
      <c r="AH230" s="65">
        <v>8.2807200131459062</v>
      </c>
      <c r="AI230" s="65">
        <v>-0.20913240424513305</v>
      </c>
      <c r="AJ230" s="65">
        <v>-3.7463807522443702</v>
      </c>
      <c r="AK230" s="65">
        <v>-4.032993211829444</v>
      </c>
      <c r="AL230" s="65">
        <v>6.601131633237693</v>
      </c>
      <c r="AM230" s="65">
        <v>2.0886208471829599</v>
      </c>
      <c r="AN230" s="65">
        <v>3.4577063480298529</v>
      </c>
      <c r="AO230" s="65">
        <v>31.796970771001959</v>
      </c>
      <c r="AP230" s="65">
        <v>20.633291927371708</v>
      </c>
      <c r="AQ230" s="65">
        <v>45.622968761693173</v>
      </c>
      <c r="AR230" s="65">
        <v>2.3790392304891923</v>
      </c>
      <c r="AS230" s="65">
        <v>0</v>
      </c>
      <c r="AT230" s="65">
        <v>22.97996552702952</v>
      </c>
      <c r="AU230" s="65">
        <v>0.63754359682562844</v>
      </c>
      <c r="AV230" s="65">
        <v>1.2481605046610569</v>
      </c>
      <c r="AW230" s="65">
        <v>0.88</v>
      </c>
    </row>
    <row r="231" spans="1:49" x14ac:dyDescent="0.35">
      <c r="A231" s="60">
        <v>229</v>
      </c>
      <c r="B231" s="55" t="s">
        <v>51</v>
      </c>
      <c r="C231" s="55" t="s">
        <v>36</v>
      </c>
      <c r="D231" s="55" t="s">
        <v>60</v>
      </c>
      <c r="E231" s="55" t="s">
        <v>123</v>
      </c>
      <c r="F231" s="55" t="s">
        <v>50</v>
      </c>
      <c r="G231" s="55" t="s">
        <v>137</v>
      </c>
      <c r="H231" s="61"/>
      <c r="K231" s="55" t="s">
        <v>37</v>
      </c>
      <c r="L231" s="62">
        <v>40263</v>
      </c>
      <c r="M231" s="55" t="s">
        <v>38</v>
      </c>
      <c r="N231" s="55" t="s">
        <v>39</v>
      </c>
      <c r="O231" s="63">
        <f t="shared" si="95"/>
        <v>0.26612371875817087</v>
      </c>
      <c r="P231" s="63">
        <f t="shared" si="96"/>
        <v>0.39120300293322108</v>
      </c>
      <c r="Q231" s="63">
        <f t="shared" si="97"/>
        <v>0.11510701042055616</v>
      </c>
      <c r="R231" s="64">
        <f t="shared" si="98"/>
        <v>72.07032019935383</v>
      </c>
      <c r="S231" s="64">
        <f t="shared" si="99"/>
        <v>59.78690909694302</v>
      </c>
      <c r="T231" s="64">
        <f t="shared" si="100"/>
        <v>86.900916041649282</v>
      </c>
      <c r="U231" s="64">
        <f t="shared" si="101"/>
        <v>46.962194167663249</v>
      </c>
      <c r="V231" s="64">
        <f t="shared" si="102"/>
        <v>34.678783065252446</v>
      </c>
      <c r="W231" s="64">
        <f t="shared" si="103"/>
        <v>61.792790009958708</v>
      </c>
      <c r="X231" s="64">
        <f t="shared" si="104"/>
        <v>22.97996552702952</v>
      </c>
      <c r="Y231" s="64">
        <f t="shared" si="105"/>
        <v>2.1281605046610568</v>
      </c>
      <c r="Z231" s="64">
        <f t="shared" si="106"/>
        <v>2.7792810648269208</v>
      </c>
      <c r="AA231" s="64">
        <f t="shared" si="107"/>
        <v>41.16633027552151</v>
      </c>
      <c r="AB231" s="64">
        <f t="shared" si="108"/>
        <v>28.8829191731107</v>
      </c>
      <c r="AC231" s="64">
        <f t="shared" si="109"/>
        <v>55.996926117816969</v>
      </c>
      <c r="AD231" s="64">
        <f t="shared" si="110"/>
        <v>3.0165828273148207</v>
      </c>
      <c r="AE231" s="64">
        <f t="shared" si="111"/>
        <v>22.97996552702952</v>
      </c>
      <c r="AF231" s="64">
        <f t="shared" si="112"/>
        <v>1.2481605046610569</v>
      </c>
      <c r="AG231" s="64">
        <f t="shared" si="113"/>
        <v>0.88</v>
      </c>
      <c r="AH231" s="65">
        <v>1.1215154149106941</v>
      </c>
      <c r="AI231" s="65">
        <v>-0.12259485766094032</v>
      </c>
      <c r="AJ231" s="65">
        <v>-5.2225270040474214</v>
      </c>
      <c r="AK231" s="65">
        <v>4.816027693905883</v>
      </c>
      <c r="AL231" s="65">
        <v>4.6102224795321334</v>
      </c>
      <c r="AM231" s="65">
        <v>-2.1633981232017048</v>
      </c>
      <c r="AN231" s="65">
        <v>4.5560631552941597</v>
      </c>
      <c r="AO231" s="65">
        <v>36.35030258161563</v>
      </c>
      <c r="AP231" s="65">
        <v>24.066891479204816</v>
      </c>
      <c r="AQ231" s="65">
        <v>51.180898423911088</v>
      </c>
      <c r="AR231" s="65">
        <v>2.3790392304891923</v>
      </c>
      <c r="AS231" s="65">
        <v>0</v>
      </c>
      <c r="AT231" s="65">
        <v>22.97996552702952</v>
      </c>
      <c r="AU231" s="65">
        <v>0.63754359682562844</v>
      </c>
      <c r="AV231" s="65">
        <v>1.2481605046610569</v>
      </c>
      <c r="AW231" s="65">
        <v>0.88</v>
      </c>
    </row>
    <row r="232" spans="1:49" x14ac:dyDescent="0.35">
      <c r="A232" s="60">
        <v>230</v>
      </c>
      <c r="B232" s="55" t="s">
        <v>51</v>
      </c>
      <c r="C232" s="55" t="s">
        <v>36</v>
      </c>
      <c r="D232" s="55" t="s">
        <v>351</v>
      </c>
      <c r="F232" s="55" t="s">
        <v>50</v>
      </c>
      <c r="G232" s="55" t="s">
        <v>137</v>
      </c>
      <c r="H232" s="61"/>
      <c r="K232" s="55" t="s">
        <v>37</v>
      </c>
      <c r="L232" s="62">
        <v>40263</v>
      </c>
      <c r="M232" s="55" t="s">
        <v>38</v>
      </c>
      <c r="N232" s="55" t="s">
        <v>39</v>
      </c>
      <c r="O232" s="63">
        <f t="shared" si="95"/>
        <v>0.22075062464723924</v>
      </c>
      <c r="P232" s="63">
        <f t="shared" si="96"/>
        <v>0.33442792054490483</v>
      </c>
      <c r="Q232" s="63">
        <f t="shared" si="97"/>
        <v>7.9963516142670013E-2</v>
      </c>
      <c r="R232" s="64">
        <f t="shared" si="98"/>
        <v>76.526184906517869</v>
      </c>
      <c r="S232" s="64">
        <f t="shared" si="99"/>
        <v>65.362506062887618</v>
      </c>
      <c r="T232" s="64">
        <f t="shared" si="100"/>
        <v>90.35218289720909</v>
      </c>
      <c r="U232" s="64">
        <f t="shared" si="101"/>
        <v>47.253226071594241</v>
      </c>
      <c r="V232" s="64">
        <f t="shared" si="102"/>
        <v>36.08954722796399</v>
      </c>
      <c r="W232" s="64">
        <f t="shared" si="103"/>
        <v>61.079224062285462</v>
      </c>
      <c r="X232" s="64">
        <f t="shared" si="104"/>
        <v>27.144798330262578</v>
      </c>
      <c r="Y232" s="64">
        <f t="shared" si="105"/>
        <v>2.1281605046610568</v>
      </c>
      <c r="Z232" s="64">
        <f t="shared" si="106"/>
        <v>16.472665685106907</v>
      </c>
      <c r="AA232" s="64">
        <f t="shared" si="107"/>
        <v>27.763977559172517</v>
      </c>
      <c r="AB232" s="64">
        <f t="shared" si="108"/>
        <v>16.600298715542266</v>
      </c>
      <c r="AC232" s="64">
        <f t="shared" si="109"/>
        <v>41.58997554986373</v>
      </c>
      <c r="AD232" s="64">
        <f t="shared" si="110"/>
        <v>3.0165828273148207</v>
      </c>
      <c r="AE232" s="64">
        <f t="shared" si="111"/>
        <v>27.144798330262578</v>
      </c>
      <c r="AF232" s="64">
        <f t="shared" si="112"/>
        <v>1.2481605046610569</v>
      </c>
      <c r="AG232" s="64">
        <f t="shared" si="113"/>
        <v>0.88</v>
      </c>
      <c r="AH232" s="65">
        <v>8.2807200131459062</v>
      </c>
      <c r="AI232" s="65">
        <v>-0.20913240424513305</v>
      </c>
      <c r="AJ232" s="65">
        <v>-3.7463807522443702</v>
      </c>
      <c r="AK232" s="65">
        <v>-4.032993211829444</v>
      </c>
      <c r="AL232" s="65">
        <v>6.601131633237693</v>
      </c>
      <c r="AM232" s="65">
        <v>2.0886208471829599</v>
      </c>
      <c r="AN232" s="65">
        <v>3.4577063480298529</v>
      </c>
      <c r="AO232" s="65">
        <v>31.796970771001959</v>
      </c>
      <c r="AP232" s="65">
        <v>20.633291927371708</v>
      </c>
      <c r="AQ232" s="65">
        <v>45.622968761693173</v>
      </c>
      <c r="AR232" s="65">
        <v>2.3790392304891923</v>
      </c>
      <c r="AS232" s="65">
        <v>0</v>
      </c>
      <c r="AT232" s="65">
        <v>27.144798330262578</v>
      </c>
      <c r="AU232" s="65">
        <v>0.63754359682562844</v>
      </c>
      <c r="AV232" s="65">
        <v>1.2481605046610569</v>
      </c>
      <c r="AW232" s="65">
        <v>0.88</v>
      </c>
    </row>
    <row r="233" spans="1:49" x14ac:dyDescent="0.35">
      <c r="A233" s="60">
        <v>231</v>
      </c>
      <c r="B233" s="55" t="s">
        <v>51</v>
      </c>
      <c r="C233" s="55" t="s">
        <v>36</v>
      </c>
      <c r="D233" s="55" t="s">
        <v>58</v>
      </c>
      <c r="E233" s="55" t="s">
        <v>123</v>
      </c>
      <c r="F233" s="55" t="s">
        <v>50</v>
      </c>
      <c r="G233" s="55" t="s">
        <v>137</v>
      </c>
      <c r="H233" s="61"/>
      <c r="K233" s="55" t="s">
        <v>37</v>
      </c>
      <c r="L233" s="62">
        <v>40263</v>
      </c>
      <c r="M233" s="55" t="s">
        <v>38</v>
      </c>
      <c r="N233" s="55" t="s">
        <v>39</v>
      </c>
      <c r="O233" s="63">
        <f t="shared" si="95"/>
        <v>0.22371413876496221</v>
      </c>
      <c r="P233" s="63">
        <f t="shared" si="96"/>
        <v>0.34879342294001248</v>
      </c>
      <c r="Q233" s="63">
        <f t="shared" si="97"/>
        <v>7.2697430427347512E-2</v>
      </c>
      <c r="R233" s="64">
        <f t="shared" si="98"/>
        <v>76.235153002586884</v>
      </c>
      <c r="S233" s="64">
        <f t="shared" si="99"/>
        <v>63.951741900176074</v>
      </c>
      <c r="T233" s="64">
        <f t="shared" si="100"/>
        <v>91.065748844882336</v>
      </c>
      <c r="U233" s="64">
        <f t="shared" si="101"/>
        <v>46.962194167663249</v>
      </c>
      <c r="V233" s="64">
        <f t="shared" si="102"/>
        <v>34.678783065252446</v>
      </c>
      <c r="W233" s="64">
        <f t="shared" si="103"/>
        <v>61.792790009958708</v>
      </c>
      <c r="X233" s="64">
        <f t="shared" si="104"/>
        <v>27.144798330262578</v>
      </c>
      <c r="Y233" s="64">
        <f t="shared" si="105"/>
        <v>2.1281605046610568</v>
      </c>
      <c r="Z233" s="64">
        <f t="shared" si="106"/>
        <v>2.7792810648269208</v>
      </c>
      <c r="AA233" s="64">
        <f t="shared" si="107"/>
        <v>41.16633027552151</v>
      </c>
      <c r="AB233" s="64">
        <f t="shared" si="108"/>
        <v>28.8829191731107</v>
      </c>
      <c r="AC233" s="64">
        <f t="shared" si="109"/>
        <v>55.996926117816969</v>
      </c>
      <c r="AD233" s="64">
        <f t="shared" si="110"/>
        <v>3.0165828273148207</v>
      </c>
      <c r="AE233" s="64">
        <f t="shared" si="111"/>
        <v>27.144798330262578</v>
      </c>
      <c r="AF233" s="64">
        <f t="shared" si="112"/>
        <v>1.2481605046610569</v>
      </c>
      <c r="AG233" s="64">
        <f t="shared" si="113"/>
        <v>0.88</v>
      </c>
      <c r="AH233" s="65">
        <v>1.1215154149106941</v>
      </c>
      <c r="AI233" s="65">
        <v>-0.12259485766094032</v>
      </c>
      <c r="AJ233" s="65">
        <v>-5.2225270040474214</v>
      </c>
      <c r="AK233" s="65">
        <v>4.816027693905883</v>
      </c>
      <c r="AL233" s="65">
        <v>4.6102224795321334</v>
      </c>
      <c r="AM233" s="65">
        <v>-2.1633981232017048</v>
      </c>
      <c r="AN233" s="65">
        <v>4.5560631552941597</v>
      </c>
      <c r="AO233" s="65">
        <v>36.35030258161563</v>
      </c>
      <c r="AP233" s="65">
        <v>24.066891479204816</v>
      </c>
      <c r="AQ233" s="65">
        <v>51.180898423911088</v>
      </c>
      <c r="AR233" s="65">
        <v>2.3790392304891923</v>
      </c>
      <c r="AS233" s="65">
        <v>0</v>
      </c>
      <c r="AT233" s="65">
        <v>27.144798330262578</v>
      </c>
      <c r="AU233" s="65">
        <v>0.63754359682562844</v>
      </c>
      <c r="AV233" s="65">
        <v>1.2481605046610569</v>
      </c>
      <c r="AW233" s="65">
        <v>0.88</v>
      </c>
    </row>
    <row r="234" spans="1:49" x14ac:dyDescent="0.35">
      <c r="A234" s="60">
        <v>232</v>
      </c>
      <c r="B234" s="55" t="s">
        <v>51</v>
      </c>
      <c r="C234" s="55" t="s">
        <v>36</v>
      </c>
      <c r="D234" s="55" t="s">
        <v>352</v>
      </c>
      <c r="F234" s="55" t="s">
        <v>50</v>
      </c>
      <c r="G234" s="55" t="s">
        <v>137</v>
      </c>
      <c r="H234" s="61"/>
      <c r="K234" s="55" t="s">
        <v>37</v>
      </c>
      <c r="L234" s="62">
        <v>40263</v>
      </c>
      <c r="M234" s="55" t="s">
        <v>38</v>
      </c>
      <c r="N234" s="55" t="s">
        <v>39</v>
      </c>
      <c r="O234" s="63">
        <f t="shared" si="95"/>
        <v>0.29948432143320564</v>
      </c>
      <c r="P234" s="63">
        <f t="shared" si="96"/>
        <v>0.41316161733087126</v>
      </c>
      <c r="Q234" s="63">
        <f t="shared" si="97"/>
        <v>0.15869721292863642</v>
      </c>
      <c r="R234" s="64">
        <f t="shared" si="98"/>
        <v>68.794142213652037</v>
      </c>
      <c r="S234" s="64">
        <f t="shared" si="99"/>
        <v>57.630463370021786</v>
      </c>
      <c r="T234" s="64">
        <f t="shared" si="100"/>
        <v>82.620140204343258</v>
      </c>
      <c r="U234" s="64">
        <f t="shared" si="101"/>
        <v>47.253226071594241</v>
      </c>
      <c r="V234" s="64">
        <f t="shared" si="102"/>
        <v>36.08954722796399</v>
      </c>
      <c r="W234" s="64">
        <f t="shared" si="103"/>
        <v>61.079224062285462</v>
      </c>
      <c r="X234" s="64">
        <f t="shared" si="104"/>
        <v>19.412755637396739</v>
      </c>
      <c r="Y234" s="64">
        <f t="shared" si="105"/>
        <v>2.1281605046610568</v>
      </c>
      <c r="Z234" s="64">
        <f t="shared" si="106"/>
        <v>16.472665685106907</v>
      </c>
      <c r="AA234" s="64">
        <f t="shared" si="107"/>
        <v>27.763977559172517</v>
      </c>
      <c r="AB234" s="64">
        <f t="shared" si="108"/>
        <v>16.600298715542266</v>
      </c>
      <c r="AC234" s="64">
        <f t="shared" si="109"/>
        <v>41.58997554986373</v>
      </c>
      <c r="AD234" s="64">
        <f t="shared" si="110"/>
        <v>3.0165828273148207</v>
      </c>
      <c r="AE234" s="64">
        <f t="shared" si="111"/>
        <v>19.412755637396739</v>
      </c>
      <c r="AF234" s="64">
        <f t="shared" si="112"/>
        <v>1.2481605046610569</v>
      </c>
      <c r="AG234" s="64">
        <f t="shared" si="113"/>
        <v>0.88</v>
      </c>
      <c r="AH234" s="65">
        <v>8.2807200131459062</v>
      </c>
      <c r="AI234" s="65">
        <v>-0.20913240424513305</v>
      </c>
      <c r="AJ234" s="65">
        <v>-3.7463807522443702</v>
      </c>
      <c r="AK234" s="65">
        <v>-4.032993211829444</v>
      </c>
      <c r="AL234" s="65">
        <v>6.601131633237693</v>
      </c>
      <c r="AM234" s="65">
        <v>2.0886208471829599</v>
      </c>
      <c r="AN234" s="65">
        <v>3.4577063480298529</v>
      </c>
      <c r="AO234" s="65">
        <v>31.796970771001959</v>
      </c>
      <c r="AP234" s="65">
        <v>20.633291927371708</v>
      </c>
      <c r="AQ234" s="65">
        <v>45.622968761693173</v>
      </c>
      <c r="AR234" s="65">
        <v>2.3790392304891923</v>
      </c>
      <c r="AS234" s="65">
        <v>0</v>
      </c>
      <c r="AT234" s="65">
        <v>19.412755637396739</v>
      </c>
      <c r="AU234" s="65">
        <v>0.63754359682562844</v>
      </c>
      <c r="AV234" s="65">
        <v>1.2481605046610569</v>
      </c>
      <c r="AW234" s="65">
        <v>0.88</v>
      </c>
    </row>
    <row r="235" spans="1:49" x14ac:dyDescent="0.35">
      <c r="A235" s="60">
        <v>233</v>
      </c>
      <c r="B235" s="55" t="s">
        <v>51</v>
      </c>
      <c r="C235" s="55" t="s">
        <v>36</v>
      </c>
      <c r="D235" s="55" t="s">
        <v>63</v>
      </c>
      <c r="E235" s="55" t="s">
        <v>123</v>
      </c>
      <c r="F235" s="55" t="s">
        <v>50</v>
      </c>
      <c r="G235" s="55" t="s">
        <v>137</v>
      </c>
      <c r="H235" s="61"/>
      <c r="K235" s="55" t="s">
        <v>37</v>
      </c>
      <c r="L235" s="62">
        <v>40263</v>
      </c>
      <c r="M235" s="55" t="s">
        <v>38</v>
      </c>
      <c r="N235" s="55" t="s">
        <v>39</v>
      </c>
      <c r="O235" s="63">
        <f t="shared" si="95"/>
        <v>0.3024478355509288</v>
      </c>
      <c r="P235" s="63">
        <f t="shared" si="96"/>
        <v>0.4275271197259789</v>
      </c>
      <c r="Q235" s="63">
        <f t="shared" si="97"/>
        <v>0.15143112721331392</v>
      </c>
      <c r="R235" s="64">
        <f t="shared" si="98"/>
        <v>68.503110309721038</v>
      </c>
      <c r="S235" s="64">
        <f t="shared" si="99"/>
        <v>56.219699207310242</v>
      </c>
      <c r="T235" s="64">
        <f t="shared" si="100"/>
        <v>83.333706152016504</v>
      </c>
      <c r="U235" s="64">
        <f t="shared" si="101"/>
        <v>46.962194167663249</v>
      </c>
      <c r="V235" s="64">
        <f t="shared" si="102"/>
        <v>34.678783065252446</v>
      </c>
      <c r="W235" s="64">
        <f t="shared" si="103"/>
        <v>61.792790009958708</v>
      </c>
      <c r="X235" s="64">
        <f t="shared" si="104"/>
        <v>19.412755637396739</v>
      </c>
      <c r="Y235" s="64">
        <f t="shared" si="105"/>
        <v>2.1281605046610568</v>
      </c>
      <c r="Z235" s="64">
        <f t="shared" si="106"/>
        <v>2.7792810648269208</v>
      </c>
      <c r="AA235" s="64">
        <f t="shared" si="107"/>
        <v>41.16633027552151</v>
      </c>
      <c r="AB235" s="64">
        <f t="shared" si="108"/>
        <v>28.8829191731107</v>
      </c>
      <c r="AC235" s="64">
        <f t="shared" si="109"/>
        <v>55.996926117816969</v>
      </c>
      <c r="AD235" s="64">
        <f t="shared" si="110"/>
        <v>3.0165828273148207</v>
      </c>
      <c r="AE235" s="64">
        <f t="shared" si="111"/>
        <v>19.412755637396739</v>
      </c>
      <c r="AF235" s="64">
        <f t="shared" si="112"/>
        <v>1.2481605046610569</v>
      </c>
      <c r="AG235" s="64">
        <f t="shared" si="113"/>
        <v>0.88</v>
      </c>
      <c r="AH235" s="65">
        <v>1.1215154149106941</v>
      </c>
      <c r="AI235" s="65">
        <v>-0.12259485766094032</v>
      </c>
      <c r="AJ235" s="65">
        <v>-5.2225270040474214</v>
      </c>
      <c r="AK235" s="65">
        <v>4.816027693905883</v>
      </c>
      <c r="AL235" s="65">
        <v>4.6102224795321334</v>
      </c>
      <c r="AM235" s="65">
        <v>-2.1633981232017048</v>
      </c>
      <c r="AN235" s="65">
        <v>4.5560631552941597</v>
      </c>
      <c r="AO235" s="65">
        <v>36.35030258161563</v>
      </c>
      <c r="AP235" s="65">
        <v>24.066891479204816</v>
      </c>
      <c r="AQ235" s="65">
        <v>51.180898423911088</v>
      </c>
      <c r="AR235" s="65">
        <v>2.3790392304891923</v>
      </c>
      <c r="AS235" s="65">
        <v>0</v>
      </c>
      <c r="AT235" s="65">
        <v>19.412755637396739</v>
      </c>
      <c r="AU235" s="65">
        <v>0.63754359682562844</v>
      </c>
      <c r="AV235" s="65">
        <v>1.2481605046610569</v>
      </c>
      <c r="AW235" s="65">
        <v>0.88</v>
      </c>
    </row>
    <row r="236" spans="1:49" x14ac:dyDescent="0.35">
      <c r="A236" s="60">
        <v>234</v>
      </c>
      <c r="B236" s="55" t="s">
        <v>51</v>
      </c>
      <c r="C236" s="55" t="s">
        <v>36</v>
      </c>
      <c r="D236" s="55" t="s">
        <v>353</v>
      </c>
      <c r="F236" s="55" t="s">
        <v>50</v>
      </c>
      <c r="G236" s="55" t="s">
        <v>137</v>
      </c>
      <c r="H236" s="61"/>
      <c r="K236" s="55" t="s">
        <v>37</v>
      </c>
      <c r="L236" s="62">
        <v>40263</v>
      </c>
      <c r="M236" s="55" t="s">
        <v>38</v>
      </c>
      <c r="N236" s="55" t="s">
        <v>39</v>
      </c>
      <c r="O236" s="63">
        <f t="shared" si="95"/>
        <v>0.32569342614391072</v>
      </c>
      <c r="P236" s="63">
        <f t="shared" si="96"/>
        <v>0.43937072204157634</v>
      </c>
      <c r="Q236" s="63">
        <f t="shared" si="97"/>
        <v>0.18490631763934148</v>
      </c>
      <c r="R236" s="64">
        <f t="shared" si="98"/>
        <v>66.220277085537248</v>
      </c>
      <c r="S236" s="64">
        <f t="shared" si="99"/>
        <v>55.056598241906997</v>
      </c>
      <c r="T236" s="64">
        <f t="shared" si="100"/>
        <v>80.046275076228468</v>
      </c>
      <c r="U236" s="64">
        <f t="shared" si="101"/>
        <v>47.253226071594241</v>
      </c>
      <c r="V236" s="64">
        <f t="shared" si="102"/>
        <v>36.08954722796399</v>
      </c>
      <c r="W236" s="64">
        <f t="shared" si="103"/>
        <v>61.079224062285462</v>
      </c>
      <c r="X236" s="64">
        <f t="shared" si="104"/>
        <v>16.838890509281949</v>
      </c>
      <c r="Y236" s="64">
        <f t="shared" si="105"/>
        <v>2.1281605046610568</v>
      </c>
      <c r="Z236" s="64">
        <f t="shared" si="106"/>
        <v>16.472665685106907</v>
      </c>
      <c r="AA236" s="64">
        <f t="shared" si="107"/>
        <v>27.763977559172517</v>
      </c>
      <c r="AB236" s="64">
        <f t="shared" si="108"/>
        <v>16.600298715542266</v>
      </c>
      <c r="AC236" s="64">
        <f t="shared" si="109"/>
        <v>41.58997554986373</v>
      </c>
      <c r="AD236" s="64">
        <f t="shared" si="110"/>
        <v>3.0165828273148207</v>
      </c>
      <c r="AE236" s="64">
        <f t="shared" si="111"/>
        <v>16.838890509281949</v>
      </c>
      <c r="AF236" s="64">
        <f t="shared" si="112"/>
        <v>1.2481605046610569</v>
      </c>
      <c r="AG236" s="64">
        <f t="shared" si="113"/>
        <v>0.88</v>
      </c>
      <c r="AH236" s="65">
        <v>8.2807200131459062</v>
      </c>
      <c r="AI236" s="65">
        <v>-0.20913240424513305</v>
      </c>
      <c r="AJ236" s="65">
        <v>-3.7463807522443702</v>
      </c>
      <c r="AK236" s="65">
        <v>-4.032993211829444</v>
      </c>
      <c r="AL236" s="65">
        <v>6.601131633237693</v>
      </c>
      <c r="AM236" s="65">
        <v>2.0886208471829599</v>
      </c>
      <c r="AN236" s="65">
        <v>3.4577063480298529</v>
      </c>
      <c r="AO236" s="65">
        <v>31.796970771001959</v>
      </c>
      <c r="AP236" s="65">
        <v>20.633291927371708</v>
      </c>
      <c r="AQ236" s="65">
        <v>45.622968761693173</v>
      </c>
      <c r="AR236" s="65">
        <v>2.3790392304891923</v>
      </c>
      <c r="AS236" s="65">
        <v>0</v>
      </c>
      <c r="AT236" s="65">
        <v>16.838890509281949</v>
      </c>
      <c r="AU236" s="65">
        <v>0.63754359682562844</v>
      </c>
      <c r="AV236" s="65">
        <v>1.2481605046610569</v>
      </c>
      <c r="AW236" s="65">
        <v>0.88</v>
      </c>
    </row>
    <row r="237" spans="1:49" x14ac:dyDescent="0.35">
      <c r="A237" s="60">
        <v>235</v>
      </c>
      <c r="B237" s="55" t="s">
        <v>51</v>
      </c>
      <c r="C237" s="55" t="s">
        <v>36</v>
      </c>
      <c r="D237" s="55" t="s">
        <v>64</v>
      </c>
      <c r="E237" s="55" t="s">
        <v>123</v>
      </c>
      <c r="F237" s="55" t="s">
        <v>50</v>
      </c>
      <c r="G237" s="55" t="s">
        <v>137</v>
      </c>
      <c r="H237" s="61"/>
      <c r="K237" s="55" t="s">
        <v>37</v>
      </c>
      <c r="L237" s="62">
        <v>40263</v>
      </c>
      <c r="M237" s="55" t="s">
        <v>38</v>
      </c>
      <c r="N237" s="55" t="s">
        <v>39</v>
      </c>
      <c r="O237" s="63">
        <f t="shared" si="95"/>
        <v>0.32865694026163383</v>
      </c>
      <c r="P237" s="63">
        <f t="shared" si="96"/>
        <v>0.45373622443668393</v>
      </c>
      <c r="Q237" s="63">
        <f t="shared" si="97"/>
        <v>0.17764023192401898</v>
      </c>
      <c r="R237" s="64">
        <f t="shared" si="98"/>
        <v>65.929245181606248</v>
      </c>
      <c r="S237" s="64">
        <f t="shared" si="99"/>
        <v>53.645834079195453</v>
      </c>
      <c r="T237" s="64">
        <f t="shared" si="100"/>
        <v>80.759841023901714</v>
      </c>
      <c r="U237" s="64">
        <f t="shared" si="101"/>
        <v>46.962194167663249</v>
      </c>
      <c r="V237" s="64">
        <f t="shared" si="102"/>
        <v>34.678783065252446</v>
      </c>
      <c r="W237" s="64">
        <f t="shared" si="103"/>
        <v>61.792790009958708</v>
      </c>
      <c r="X237" s="64">
        <f t="shared" si="104"/>
        <v>16.838890509281949</v>
      </c>
      <c r="Y237" s="64">
        <f t="shared" si="105"/>
        <v>2.1281605046610568</v>
      </c>
      <c r="Z237" s="64">
        <f t="shared" si="106"/>
        <v>2.7792810648269208</v>
      </c>
      <c r="AA237" s="64">
        <f t="shared" si="107"/>
        <v>41.16633027552151</v>
      </c>
      <c r="AB237" s="64">
        <f t="shared" si="108"/>
        <v>28.8829191731107</v>
      </c>
      <c r="AC237" s="64">
        <f t="shared" si="109"/>
        <v>55.996926117816969</v>
      </c>
      <c r="AD237" s="64">
        <f t="shared" si="110"/>
        <v>3.0165828273148207</v>
      </c>
      <c r="AE237" s="64">
        <f t="shared" si="111"/>
        <v>16.838890509281949</v>
      </c>
      <c r="AF237" s="64">
        <f t="shared" si="112"/>
        <v>1.2481605046610569</v>
      </c>
      <c r="AG237" s="64">
        <f t="shared" si="113"/>
        <v>0.88</v>
      </c>
      <c r="AH237" s="65">
        <v>1.1215154149106941</v>
      </c>
      <c r="AI237" s="65">
        <v>-0.12259485766094032</v>
      </c>
      <c r="AJ237" s="65">
        <v>-5.2225270040474214</v>
      </c>
      <c r="AK237" s="65">
        <v>4.816027693905883</v>
      </c>
      <c r="AL237" s="65">
        <v>4.6102224795321334</v>
      </c>
      <c r="AM237" s="65">
        <v>-2.1633981232017048</v>
      </c>
      <c r="AN237" s="65">
        <v>4.5560631552941597</v>
      </c>
      <c r="AO237" s="65">
        <v>36.35030258161563</v>
      </c>
      <c r="AP237" s="65">
        <v>24.066891479204816</v>
      </c>
      <c r="AQ237" s="65">
        <v>51.180898423911088</v>
      </c>
      <c r="AR237" s="65">
        <v>2.3790392304891923</v>
      </c>
      <c r="AS237" s="65">
        <v>0</v>
      </c>
      <c r="AT237" s="65">
        <v>16.838890509281949</v>
      </c>
      <c r="AU237" s="65">
        <v>0.63754359682562844</v>
      </c>
      <c r="AV237" s="65">
        <v>1.2481605046610569</v>
      </c>
      <c r="AW237" s="65">
        <v>0.88</v>
      </c>
    </row>
    <row r="238" spans="1:49" x14ac:dyDescent="0.35">
      <c r="A238" s="60">
        <v>236</v>
      </c>
      <c r="B238" s="55" t="s">
        <v>51</v>
      </c>
      <c r="C238" s="55" t="s">
        <v>36</v>
      </c>
      <c r="D238" s="55" t="s">
        <v>354</v>
      </c>
      <c r="F238" s="55" t="s">
        <v>50</v>
      </c>
      <c r="G238" s="55" t="s">
        <v>137</v>
      </c>
      <c r="H238" s="61"/>
      <c r="K238" s="55" t="s">
        <v>37</v>
      </c>
      <c r="L238" s="62">
        <v>40263</v>
      </c>
      <c r="M238" s="55" t="s">
        <v>38</v>
      </c>
      <c r="N238" s="55" t="s">
        <v>39</v>
      </c>
      <c r="O238" s="63">
        <f t="shared" si="95"/>
        <v>0.26472563255110687</v>
      </c>
      <c r="P238" s="63">
        <f t="shared" si="96"/>
        <v>0.37840292844877244</v>
      </c>
      <c r="Q238" s="63">
        <f t="shared" si="97"/>
        <v>0.1239385240465375</v>
      </c>
      <c r="R238" s="64">
        <f t="shared" si="98"/>
        <v>72.207619255318548</v>
      </c>
      <c r="S238" s="64">
        <f t="shared" si="99"/>
        <v>61.043940411688304</v>
      </c>
      <c r="T238" s="64">
        <f t="shared" si="100"/>
        <v>86.033617246009783</v>
      </c>
      <c r="U238" s="64">
        <f t="shared" si="101"/>
        <v>47.253226071594241</v>
      </c>
      <c r="V238" s="64">
        <f t="shared" si="102"/>
        <v>36.08954722796399</v>
      </c>
      <c r="W238" s="64">
        <f t="shared" si="103"/>
        <v>61.079224062285462</v>
      </c>
      <c r="X238" s="64">
        <f t="shared" si="104"/>
        <v>22.82623267906326</v>
      </c>
      <c r="Y238" s="64">
        <f t="shared" si="105"/>
        <v>2.1281605046610568</v>
      </c>
      <c r="Z238" s="64">
        <f t="shared" si="106"/>
        <v>16.472665685106907</v>
      </c>
      <c r="AA238" s="64">
        <f t="shared" si="107"/>
        <v>27.763977559172517</v>
      </c>
      <c r="AB238" s="64">
        <f t="shared" si="108"/>
        <v>16.600298715542266</v>
      </c>
      <c r="AC238" s="64">
        <f t="shared" si="109"/>
        <v>41.58997554986373</v>
      </c>
      <c r="AD238" s="64">
        <f t="shared" si="110"/>
        <v>3.0165828273148207</v>
      </c>
      <c r="AE238" s="64">
        <f t="shared" si="111"/>
        <v>22.82623267906326</v>
      </c>
      <c r="AF238" s="64">
        <f t="shared" si="112"/>
        <v>1.2481605046610569</v>
      </c>
      <c r="AG238" s="64">
        <f t="shared" si="113"/>
        <v>0.88</v>
      </c>
      <c r="AH238" s="65">
        <v>8.2807200131459062</v>
      </c>
      <c r="AI238" s="65">
        <v>-0.20913240424513305</v>
      </c>
      <c r="AJ238" s="65">
        <v>-3.7463807522443702</v>
      </c>
      <c r="AK238" s="65">
        <v>-4.032993211829444</v>
      </c>
      <c r="AL238" s="65">
        <v>6.601131633237693</v>
      </c>
      <c r="AM238" s="65">
        <v>2.0886208471829599</v>
      </c>
      <c r="AN238" s="65">
        <v>3.4577063480298529</v>
      </c>
      <c r="AO238" s="65">
        <v>31.796970771001959</v>
      </c>
      <c r="AP238" s="65">
        <v>20.633291927371708</v>
      </c>
      <c r="AQ238" s="65">
        <v>45.622968761693173</v>
      </c>
      <c r="AR238" s="65">
        <v>2.3790392304891923</v>
      </c>
      <c r="AS238" s="65">
        <v>0</v>
      </c>
      <c r="AT238" s="65">
        <v>22.82623267906326</v>
      </c>
      <c r="AU238" s="65">
        <v>0.63754359682562844</v>
      </c>
      <c r="AV238" s="65">
        <v>1.2481605046610569</v>
      </c>
      <c r="AW238" s="65">
        <v>0.88</v>
      </c>
    </row>
    <row r="239" spans="1:49" x14ac:dyDescent="0.35">
      <c r="A239" s="60">
        <v>237</v>
      </c>
      <c r="B239" s="55" t="s">
        <v>51</v>
      </c>
      <c r="C239" s="55" t="s">
        <v>36</v>
      </c>
      <c r="D239" s="55" t="s">
        <v>59</v>
      </c>
      <c r="E239" s="55" t="s">
        <v>123</v>
      </c>
      <c r="F239" s="55" t="s">
        <v>50</v>
      </c>
      <c r="G239" s="55" t="s">
        <v>137</v>
      </c>
      <c r="H239" s="61"/>
      <c r="K239" s="55" t="s">
        <v>37</v>
      </c>
      <c r="L239" s="62">
        <v>40263</v>
      </c>
      <c r="M239" s="55" t="s">
        <v>38</v>
      </c>
      <c r="N239" s="55" t="s">
        <v>39</v>
      </c>
      <c r="O239" s="63">
        <f t="shared" si="95"/>
        <v>0.26768914666882987</v>
      </c>
      <c r="P239" s="63">
        <f t="shared" si="96"/>
        <v>0.39276843084388002</v>
      </c>
      <c r="Q239" s="63">
        <f t="shared" si="97"/>
        <v>0.11667243833121516</v>
      </c>
      <c r="R239" s="64">
        <f t="shared" si="98"/>
        <v>71.916587351387562</v>
      </c>
      <c r="S239" s="64">
        <f t="shared" si="99"/>
        <v>59.63317624897676</v>
      </c>
      <c r="T239" s="64">
        <f t="shared" si="100"/>
        <v>86.747183193683014</v>
      </c>
      <c r="U239" s="64">
        <f t="shared" si="101"/>
        <v>46.962194167663249</v>
      </c>
      <c r="V239" s="64">
        <f t="shared" si="102"/>
        <v>34.678783065252446</v>
      </c>
      <c r="W239" s="64">
        <f t="shared" si="103"/>
        <v>61.792790009958708</v>
      </c>
      <c r="X239" s="64">
        <f t="shared" si="104"/>
        <v>22.82623267906326</v>
      </c>
      <c r="Y239" s="64">
        <f t="shared" si="105"/>
        <v>2.1281605046610568</v>
      </c>
      <c r="Z239" s="64">
        <f t="shared" si="106"/>
        <v>2.7792810648269208</v>
      </c>
      <c r="AA239" s="64">
        <f t="shared" si="107"/>
        <v>41.16633027552151</v>
      </c>
      <c r="AB239" s="64">
        <f t="shared" si="108"/>
        <v>28.8829191731107</v>
      </c>
      <c r="AC239" s="64">
        <f t="shared" si="109"/>
        <v>55.996926117816969</v>
      </c>
      <c r="AD239" s="64">
        <f t="shared" si="110"/>
        <v>3.0165828273148207</v>
      </c>
      <c r="AE239" s="64">
        <f t="shared" si="111"/>
        <v>22.82623267906326</v>
      </c>
      <c r="AF239" s="64">
        <f t="shared" si="112"/>
        <v>1.2481605046610569</v>
      </c>
      <c r="AG239" s="64">
        <f t="shared" si="113"/>
        <v>0.88</v>
      </c>
      <c r="AH239" s="65">
        <v>1.1215154149106941</v>
      </c>
      <c r="AI239" s="65">
        <v>-0.12259485766094032</v>
      </c>
      <c r="AJ239" s="65">
        <v>-5.2225270040474214</v>
      </c>
      <c r="AK239" s="65">
        <v>4.816027693905883</v>
      </c>
      <c r="AL239" s="65">
        <v>4.6102224795321334</v>
      </c>
      <c r="AM239" s="65">
        <v>-2.1633981232017048</v>
      </c>
      <c r="AN239" s="65">
        <v>4.5560631552941597</v>
      </c>
      <c r="AO239" s="65">
        <v>36.35030258161563</v>
      </c>
      <c r="AP239" s="65">
        <v>24.066891479204816</v>
      </c>
      <c r="AQ239" s="65">
        <v>51.180898423911088</v>
      </c>
      <c r="AR239" s="65">
        <v>2.3790392304891923</v>
      </c>
      <c r="AS239" s="65">
        <v>0</v>
      </c>
      <c r="AT239" s="65">
        <v>22.82623267906326</v>
      </c>
      <c r="AU239" s="65">
        <v>0.63754359682562844</v>
      </c>
      <c r="AV239" s="65">
        <v>1.2481605046610569</v>
      </c>
      <c r="AW239" s="65">
        <v>0.88</v>
      </c>
    </row>
    <row r="240" spans="1:49" x14ac:dyDescent="0.35">
      <c r="A240" s="60">
        <v>238</v>
      </c>
      <c r="B240" s="55" t="s">
        <v>51</v>
      </c>
      <c r="C240" s="55" t="s">
        <v>36</v>
      </c>
      <c r="D240" s="55" t="s">
        <v>122</v>
      </c>
      <c r="F240" s="55" t="s">
        <v>50</v>
      </c>
      <c r="G240" s="55" t="s">
        <v>137</v>
      </c>
      <c r="H240" s="61"/>
      <c r="K240" s="55" t="s">
        <v>37</v>
      </c>
      <c r="L240" s="62">
        <v>40263</v>
      </c>
      <c r="M240" s="55" t="s">
        <v>38</v>
      </c>
      <c r="N240" s="55" t="s">
        <v>39</v>
      </c>
      <c r="O240" s="63">
        <f t="shared" si="95"/>
        <v>0.22074130832461103</v>
      </c>
      <c r="P240" s="63">
        <f t="shared" si="96"/>
        <v>0.33441860422227665</v>
      </c>
      <c r="Q240" s="63">
        <f t="shared" si="97"/>
        <v>7.9954199820041816E-2</v>
      </c>
      <c r="R240" s="64">
        <f t="shared" si="98"/>
        <v>76.527099815981572</v>
      </c>
      <c r="S240" s="64">
        <f t="shared" si="99"/>
        <v>65.363420972351321</v>
      </c>
      <c r="T240" s="64">
        <f t="shared" si="100"/>
        <v>90.353097806672793</v>
      </c>
      <c r="U240" s="64">
        <f t="shared" si="101"/>
        <v>47.253226071594241</v>
      </c>
      <c r="V240" s="64">
        <f t="shared" si="102"/>
        <v>36.08954722796399</v>
      </c>
      <c r="W240" s="64">
        <f t="shared" si="103"/>
        <v>61.079224062285462</v>
      </c>
      <c r="X240" s="64">
        <f t="shared" si="104"/>
        <v>27.145713239726273</v>
      </c>
      <c r="Y240" s="64">
        <f t="shared" si="105"/>
        <v>2.1281605046610568</v>
      </c>
      <c r="Z240" s="64">
        <f t="shared" si="106"/>
        <v>16.472665685106907</v>
      </c>
      <c r="AA240" s="64">
        <f t="shared" si="107"/>
        <v>27.763977559172517</v>
      </c>
      <c r="AB240" s="64">
        <f t="shared" si="108"/>
        <v>16.600298715542266</v>
      </c>
      <c r="AC240" s="64">
        <f t="shared" si="109"/>
        <v>41.58997554986373</v>
      </c>
      <c r="AD240" s="64">
        <f t="shared" si="110"/>
        <v>3.0165828273148207</v>
      </c>
      <c r="AE240" s="64">
        <f t="shared" si="111"/>
        <v>27.145713239726273</v>
      </c>
      <c r="AF240" s="64">
        <f t="shared" si="112"/>
        <v>1.2481605046610569</v>
      </c>
      <c r="AG240" s="64">
        <f t="shared" si="113"/>
        <v>0.88</v>
      </c>
      <c r="AH240" s="65">
        <v>8.2807200131459062</v>
      </c>
      <c r="AI240" s="65">
        <v>-0.20913240424513305</v>
      </c>
      <c r="AJ240" s="65">
        <v>-3.7463807522443702</v>
      </c>
      <c r="AK240" s="65">
        <v>-4.032993211829444</v>
      </c>
      <c r="AL240" s="65">
        <v>6.601131633237693</v>
      </c>
      <c r="AM240" s="65">
        <v>2.0886208471829599</v>
      </c>
      <c r="AN240" s="65">
        <v>3.4577063480298529</v>
      </c>
      <c r="AO240" s="65">
        <v>31.796970771001959</v>
      </c>
      <c r="AP240" s="65">
        <v>20.633291927371708</v>
      </c>
      <c r="AQ240" s="65">
        <v>45.622968761693173</v>
      </c>
      <c r="AR240" s="65">
        <v>2.3790392304891923</v>
      </c>
      <c r="AS240" s="65">
        <v>0</v>
      </c>
      <c r="AT240" s="65">
        <v>27.145713239726273</v>
      </c>
      <c r="AU240" s="65">
        <v>0.63754359682562844</v>
      </c>
      <c r="AV240" s="65">
        <v>1.2481605046610569</v>
      </c>
      <c r="AW240" s="65">
        <v>0.88</v>
      </c>
    </row>
    <row r="241" spans="1:49" x14ac:dyDescent="0.35">
      <c r="A241" s="60">
        <v>239</v>
      </c>
      <c r="B241" s="55" t="s">
        <v>51</v>
      </c>
      <c r="C241" s="55" t="s">
        <v>36</v>
      </c>
      <c r="D241" s="55" t="s">
        <v>122</v>
      </c>
      <c r="E241" s="55" t="s">
        <v>123</v>
      </c>
      <c r="F241" s="55" t="s">
        <v>50</v>
      </c>
      <c r="G241" s="55" t="s">
        <v>137</v>
      </c>
      <c r="H241" s="61"/>
      <c r="K241" s="55" t="s">
        <v>37</v>
      </c>
      <c r="L241" s="62">
        <v>40263</v>
      </c>
      <c r="M241" s="55" t="s">
        <v>38</v>
      </c>
      <c r="N241" s="55" t="s">
        <v>39</v>
      </c>
      <c r="O241" s="63">
        <f t="shared" si="95"/>
        <v>0.22370482244233417</v>
      </c>
      <c r="P241" s="63">
        <f t="shared" si="96"/>
        <v>0.34878410661738429</v>
      </c>
      <c r="Q241" s="63">
        <f t="shared" si="97"/>
        <v>7.2688114104719315E-2</v>
      </c>
      <c r="R241" s="64">
        <f t="shared" si="98"/>
        <v>76.236067912050572</v>
      </c>
      <c r="S241" s="64">
        <f t="shared" si="99"/>
        <v>63.952656809639777</v>
      </c>
      <c r="T241" s="64">
        <f t="shared" si="100"/>
        <v>91.066663754346038</v>
      </c>
      <c r="U241" s="64">
        <f t="shared" si="101"/>
        <v>46.962194167663249</v>
      </c>
      <c r="V241" s="64">
        <f t="shared" si="102"/>
        <v>34.678783065252446</v>
      </c>
      <c r="W241" s="64">
        <f t="shared" si="103"/>
        <v>61.792790009958708</v>
      </c>
      <c r="X241" s="64">
        <f t="shared" si="104"/>
        <v>27.145713239726273</v>
      </c>
      <c r="Y241" s="64">
        <f t="shared" si="105"/>
        <v>2.1281605046610568</v>
      </c>
      <c r="Z241" s="64">
        <f t="shared" si="106"/>
        <v>2.7792810648269208</v>
      </c>
      <c r="AA241" s="64">
        <f t="shared" si="107"/>
        <v>41.16633027552151</v>
      </c>
      <c r="AB241" s="64">
        <f t="shared" si="108"/>
        <v>28.8829191731107</v>
      </c>
      <c r="AC241" s="64">
        <f t="shared" si="109"/>
        <v>55.996926117816969</v>
      </c>
      <c r="AD241" s="64">
        <f t="shared" si="110"/>
        <v>3.0165828273148207</v>
      </c>
      <c r="AE241" s="64">
        <f t="shared" si="111"/>
        <v>27.145713239726273</v>
      </c>
      <c r="AF241" s="64">
        <f t="shared" si="112"/>
        <v>1.2481605046610569</v>
      </c>
      <c r="AG241" s="64">
        <f t="shared" si="113"/>
        <v>0.88</v>
      </c>
      <c r="AH241" s="65">
        <v>1.1215154149106941</v>
      </c>
      <c r="AI241" s="65">
        <v>-0.12259485766094032</v>
      </c>
      <c r="AJ241" s="65">
        <v>-5.2225270040474214</v>
      </c>
      <c r="AK241" s="65">
        <v>4.816027693905883</v>
      </c>
      <c r="AL241" s="65">
        <v>4.6102224795321334</v>
      </c>
      <c r="AM241" s="65">
        <v>-2.1633981232017048</v>
      </c>
      <c r="AN241" s="65">
        <v>4.5560631552941597</v>
      </c>
      <c r="AO241" s="65">
        <v>36.35030258161563</v>
      </c>
      <c r="AP241" s="65">
        <v>24.066891479204816</v>
      </c>
      <c r="AQ241" s="65">
        <v>51.180898423911088</v>
      </c>
      <c r="AR241" s="65">
        <v>2.3790392304891923</v>
      </c>
      <c r="AS241" s="65">
        <v>0</v>
      </c>
      <c r="AT241" s="65">
        <v>27.145713239726273</v>
      </c>
      <c r="AU241" s="65">
        <v>0.63754359682562844</v>
      </c>
      <c r="AV241" s="65">
        <v>1.2481605046610569</v>
      </c>
      <c r="AW241" s="65">
        <v>0.88</v>
      </c>
    </row>
    <row r="242" spans="1:49" x14ac:dyDescent="0.35">
      <c r="A242" s="60">
        <v>240</v>
      </c>
      <c r="B242" s="55" t="s">
        <v>51</v>
      </c>
      <c r="C242" s="55" t="s">
        <v>36</v>
      </c>
      <c r="D242" s="55" t="s">
        <v>120</v>
      </c>
      <c r="E242" s="55" t="s">
        <v>123</v>
      </c>
      <c r="F242" s="55" t="s">
        <v>50</v>
      </c>
      <c r="G242" s="55" t="s">
        <v>137</v>
      </c>
      <c r="H242" s="61"/>
      <c r="K242" s="55" t="s">
        <v>37</v>
      </c>
      <c r="L242" s="62">
        <v>40263</v>
      </c>
      <c r="M242" s="55" t="s">
        <v>38</v>
      </c>
      <c r="N242" s="55" t="s">
        <v>39</v>
      </c>
      <c r="O242" s="63">
        <f t="shared" si="95"/>
        <v>0.4786341040899077</v>
      </c>
      <c r="P242" s="63">
        <f t="shared" si="96"/>
        <v>0.60371338826495791</v>
      </c>
      <c r="Q242" s="63">
        <f t="shared" si="97"/>
        <v>0.32761739575229282</v>
      </c>
      <c r="R242" s="64">
        <f t="shared" si="98"/>
        <v>51.200737807850615</v>
      </c>
      <c r="S242" s="64">
        <f t="shared" si="99"/>
        <v>38.917326705439812</v>
      </c>
      <c r="T242" s="64">
        <f t="shared" si="100"/>
        <v>66.031333650146081</v>
      </c>
      <c r="U242" s="64">
        <f t="shared" si="101"/>
        <v>46.962194167663249</v>
      </c>
      <c r="V242" s="64">
        <f t="shared" si="102"/>
        <v>34.678783065252446</v>
      </c>
      <c r="W242" s="64">
        <f t="shared" si="103"/>
        <v>61.792790009958708</v>
      </c>
      <c r="X242" s="64">
        <f t="shared" si="104"/>
        <v>2.1103831355263156</v>
      </c>
      <c r="Y242" s="64">
        <f t="shared" si="105"/>
        <v>2.1281605046610568</v>
      </c>
      <c r="Z242" s="64">
        <f t="shared" si="106"/>
        <v>2.7792810648269208</v>
      </c>
      <c r="AA242" s="64">
        <f t="shared" si="107"/>
        <v>41.16633027552151</v>
      </c>
      <c r="AB242" s="64">
        <f t="shared" si="108"/>
        <v>28.8829191731107</v>
      </c>
      <c r="AC242" s="64">
        <f t="shared" si="109"/>
        <v>55.996926117816969</v>
      </c>
      <c r="AD242" s="64">
        <f t="shared" si="110"/>
        <v>3.0165828273148207</v>
      </c>
      <c r="AE242" s="64">
        <f t="shared" si="111"/>
        <v>2.1103831355263156</v>
      </c>
      <c r="AF242" s="64">
        <f t="shared" si="112"/>
        <v>1.2481605046610569</v>
      </c>
      <c r="AG242" s="64">
        <f t="shared" si="113"/>
        <v>0.88</v>
      </c>
      <c r="AH242" s="65">
        <v>1.1215154149106941</v>
      </c>
      <c r="AI242" s="65">
        <v>-0.12259485766094032</v>
      </c>
      <c r="AJ242" s="65">
        <v>-5.2225270040474214</v>
      </c>
      <c r="AK242" s="65">
        <v>4.816027693905883</v>
      </c>
      <c r="AL242" s="65">
        <v>4.6102224795321334</v>
      </c>
      <c r="AM242" s="65">
        <v>-2.1633981232017048</v>
      </c>
      <c r="AN242" s="65">
        <v>4.5560631552941597</v>
      </c>
      <c r="AO242" s="65">
        <v>36.35030258161563</v>
      </c>
      <c r="AP242" s="65">
        <v>24.066891479204816</v>
      </c>
      <c r="AQ242" s="65">
        <v>51.180898423911088</v>
      </c>
      <c r="AR242" s="65">
        <v>2.3790392304891923</v>
      </c>
      <c r="AS242" s="65">
        <v>0</v>
      </c>
      <c r="AT242" s="65">
        <v>2.1103831355263156</v>
      </c>
      <c r="AU242" s="65">
        <v>0.63754359682562844</v>
      </c>
      <c r="AV242" s="65">
        <v>1.2481605046610569</v>
      </c>
      <c r="AW242" s="65">
        <v>0.88</v>
      </c>
    </row>
    <row r="243" spans="1:49" x14ac:dyDescent="0.35">
      <c r="A243" s="60">
        <v>241</v>
      </c>
      <c r="B243" s="55" t="s">
        <v>51</v>
      </c>
      <c r="C243" s="55" t="s">
        <v>36</v>
      </c>
      <c r="D243" s="55" t="s">
        <v>119</v>
      </c>
      <c r="F243" s="55" t="s">
        <v>50</v>
      </c>
      <c r="G243" s="55" t="s">
        <v>137</v>
      </c>
      <c r="H243" s="61"/>
      <c r="K243" s="55" t="s">
        <v>37</v>
      </c>
      <c r="L243" s="62">
        <v>40263</v>
      </c>
      <c r="M243" s="55" t="s">
        <v>38</v>
      </c>
      <c r="N243" s="55" t="s">
        <v>39</v>
      </c>
      <c r="O243" s="63">
        <f t="shared" si="95"/>
        <v>-0.19166025364316996</v>
      </c>
      <c r="P243" s="63">
        <f t="shared" si="96"/>
        <v>-7.7982957745504358E-2</v>
      </c>
      <c r="Q243" s="63">
        <f t="shared" si="97"/>
        <v>-0.33244736214773918</v>
      </c>
      <c r="R243" s="64">
        <f t="shared" si="98"/>
        <v>117.0269952090275</v>
      </c>
      <c r="S243" s="64">
        <f t="shared" si="99"/>
        <v>105.86331636539725</v>
      </c>
      <c r="T243" s="64">
        <f t="shared" si="100"/>
        <v>130.85299319971872</v>
      </c>
      <c r="U243" s="64">
        <f t="shared" si="101"/>
        <v>47.253226071594241</v>
      </c>
      <c r="V243" s="64">
        <f t="shared" si="102"/>
        <v>36.08954722796399</v>
      </c>
      <c r="W243" s="64">
        <f t="shared" si="103"/>
        <v>61.079224062285462</v>
      </c>
      <c r="X243" s="64">
        <f t="shared" si="104"/>
        <v>67.645608632772209</v>
      </c>
      <c r="Y243" s="64">
        <f t="shared" si="105"/>
        <v>2.1281605046610568</v>
      </c>
      <c r="Z243" s="64">
        <f t="shared" si="106"/>
        <v>16.472665685106907</v>
      </c>
      <c r="AA243" s="64">
        <f t="shared" si="107"/>
        <v>27.763977559172517</v>
      </c>
      <c r="AB243" s="64">
        <f t="shared" si="108"/>
        <v>16.600298715542266</v>
      </c>
      <c r="AC243" s="64">
        <f t="shared" si="109"/>
        <v>41.58997554986373</v>
      </c>
      <c r="AD243" s="64">
        <f t="shared" si="110"/>
        <v>3.0165828273148207</v>
      </c>
      <c r="AE243" s="64">
        <f t="shared" si="111"/>
        <v>67.645608632772209</v>
      </c>
      <c r="AF243" s="64">
        <f t="shared" si="112"/>
        <v>1.2481605046610569</v>
      </c>
      <c r="AG243" s="64">
        <f t="shared" si="113"/>
        <v>0.88</v>
      </c>
      <c r="AH243" s="65">
        <v>8.2807200131459062</v>
      </c>
      <c r="AI243" s="65">
        <v>-0.20913240424513305</v>
      </c>
      <c r="AJ243" s="65">
        <v>-3.7463807522443702</v>
      </c>
      <c r="AK243" s="65">
        <v>-4.032993211829444</v>
      </c>
      <c r="AL243" s="65">
        <v>6.601131633237693</v>
      </c>
      <c r="AM243" s="65">
        <v>2.0886208471829599</v>
      </c>
      <c r="AN243" s="65">
        <v>3.4577063480298529</v>
      </c>
      <c r="AO243" s="65">
        <v>31.796970771001959</v>
      </c>
      <c r="AP243" s="65">
        <v>20.633291927371708</v>
      </c>
      <c r="AQ243" s="65">
        <v>45.622968761693173</v>
      </c>
      <c r="AR243" s="65">
        <v>2.3790392304891923</v>
      </c>
      <c r="AS243" s="65">
        <v>0</v>
      </c>
      <c r="AT243" s="65">
        <v>67.645608632772209</v>
      </c>
      <c r="AU243" s="65">
        <v>0.63754359682562844</v>
      </c>
      <c r="AV243" s="65">
        <v>1.2481605046610569</v>
      </c>
      <c r="AW243" s="65">
        <v>0.88</v>
      </c>
    </row>
    <row r="244" spans="1:49" x14ac:dyDescent="0.35">
      <c r="A244" s="60">
        <v>242</v>
      </c>
      <c r="B244" s="55" t="s">
        <v>51</v>
      </c>
      <c r="C244" s="55" t="s">
        <v>36</v>
      </c>
      <c r="D244" s="55" t="s">
        <v>119</v>
      </c>
      <c r="E244" s="55" t="s">
        <v>123</v>
      </c>
      <c r="F244" s="55" t="s">
        <v>50</v>
      </c>
      <c r="G244" s="55" t="s">
        <v>137</v>
      </c>
      <c r="H244" s="61"/>
      <c r="K244" s="55" t="s">
        <v>37</v>
      </c>
      <c r="L244" s="62">
        <v>40263</v>
      </c>
      <c r="M244" s="55" t="s">
        <v>38</v>
      </c>
      <c r="N244" s="55" t="s">
        <v>39</v>
      </c>
      <c r="O244" s="63">
        <f t="shared" si="95"/>
        <v>-0.18869673952544683</v>
      </c>
      <c r="P244" s="63">
        <f t="shared" si="96"/>
        <v>-6.3617455350396729E-2</v>
      </c>
      <c r="Q244" s="63">
        <f t="shared" si="97"/>
        <v>-0.33971344786306185</v>
      </c>
      <c r="R244" s="64">
        <f t="shared" si="98"/>
        <v>116.7359633050965</v>
      </c>
      <c r="S244" s="64">
        <f t="shared" si="99"/>
        <v>104.45255220268571</v>
      </c>
      <c r="T244" s="64">
        <f t="shared" si="100"/>
        <v>131.56655914739198</v>
      </c>
      <c r="U244" s="64">
        <f t="shared" si="101"/>
        <v>46.962194167663249</v>
      </c>
      <c r="V244" s="64">
        <f t="shared" si="102"/>
        <v>34.678783065252446</v>
      </c>
      <c r="W244" s="64">
        <f t="shared" si="103"/>
        <v>61.792790009958708</v>
      </c>
      <c r="X244" s="64">
        <f t="shared" si="104"/>
        <v>67.645608632772209</v>
      </c>
      <c r="Y244" s="64">
        <f t="shared" si="105"/>
        <v>2.1281605046610568</v>
      </c>
      <c r="Z244" s="64">
        <f t="shared" si="106"/>
        <v>2.7792810648269208</v>
      </c>
      <c r="AA244" s="64">
        <f t="shared" si="107"/>
        <v>41.16633027552151</v>
      </c>
      <c r="AB244" s="64">
        <f t="shared" si="108"/>
        <v>28.8829191731107</v>
      </c>
      <c r="AC244" s="64">
        <f t="shared" si="109"/>
        <v>55.996926117816969</v>
      </c>
      <c r="AD244" s="64">
        <f t="shared" si="110"/>
        <v>3.0165828273148207</v>
      </c>
      <c r="AE244" s="64">
        <f t="shared" si="111"/>
        <v>67.645608632772209</v>
      </c>
      <c r="AF244" s="64">
        <f t="shared" si="112"/>
        <v>1.2481605046610569</v>
      </c>
      <c r="AG244" s="64">
        <f t="shared" si="113"/>
        <v>0.88</v>
      </c>
      <c r="AH244" s="65">
        <v>1.1215154149106941</v>
      </c>
      <c r="AI244" s="65">
        <v>-0.12259485766094032</v>
      </c>
      <c r="AJ244" s="65">
        <v>-5.2225270040474214</v>
      </c>
      <c r="AK244" s="65">
        <v>4.816027693905883</v>
      </c>
      <c r="AL244" s="65">
        <v>4.6102224795321334</v>
      </c>
      <c r="AM244" s="65">
        <v>-2.1633981232017048</v>
      </c>
      <c r="AN244" s="65">
        <v>4.5560631552941597</v>
      </c>
      <c r="AO244" s="65">
        <v>36.35030258161563</v>
      </c>
      <c r="AP244" s="65">
        <v>24.066891479204816</v>
      </c>
      <c r="AQ244" s="65">
        <v>51.180898423911088</v>
      </c>
      <c r="AR244" s="65">
        <v>2.3790392304891923</v>
      </c>
      <c r="AS244" s="65">
        <v>0</v>
      </c>
      <c r="AT244" s="65">
        <v>67.645608632772209</v>
      </c>
      <c r="AU244" s="65">
        <v>0.63754359682562844</v>
      </c>
      <c r="AV244" s="65">
        <v>1.2481605046610569</v>
      </c>
      <c r="AW244" s="65">
        <v>0.88</v>
      </c>
    </row>
    <row r="245" spans="1:49" x14ac:dyDescent="0.35">
      <c r="A245" s="60">
        <v>243</v>
      </c>
      <c r="B245" s="55" t="s">
        <v>51</v>
      </c>
      <c r="C245" s="55" t="s">
        <v>36</v>
      </c>
      <c r="D245" s="55" t="s">
        <v>118</v>
      </c>
      <c r="F245" s="55" t="s">
        <v>50</v>
      </c>
      <c r="G245" s="55" t="s">
        <v>137</v>
      </c>
      <c r="H245" s="61"/>
      <c r="K245" s="55" t="s">
        <v>37</v>
      </c>
      <c r="L245" s="62">
        <v>40263</v>
      </c>
      <c r="M245" s="55" t="s">
        <v>38</v>
      </c>
      <c r="N245" s="55" t="s">
        <v>39</v>
      </c>
      <c r="O245" s="63">
        <f t="shared" si="95"/>
        <v>7.4973169094037492E-2</v>
      </c>
      <c r="P245" s="63">
        <f t="shared" si="96"/>
        <v>0.1886504649917031</v>
      </c>
      <c r="Q245" s="63">
        <f t="shared" si="97"/>
        <v>-6.5813939410531735E-2</v>
      </c>
      <c r="R245" s="64">
        <f t="shared" si="98"/>
        <v>90.842259929120047</v>
      </c>
      <c r="S245" s="64">
        <f t="shared" si="99"/>
        <v>79.678581085489796</v>
      </c>
      <c r="T245" s="64">
        <f t="shared" si="100"/>
        <v>104.66825791981127</v>
      </c>
      <c r="U245" s="64">
        <f t="shared" si="101"/>
        <v>47.253226071594241</v>
      </c>
      <c r="V245" s="64">
        <f t="shared" si="102"/>
        <v>36.08954722796399</v>
      </c>
      <c r="W245" s="64">
        <f t="shared" si="103"/>
        <v>61.079224062285462</v>
      </c>
      <c r="X245" s="64">
        <f t="shared" si="104"/>
        <v>41.460873352864752</v>
      </c>
      <c r="Y245" s="64">
        <f t="shared" si="105"/>
        <v>2.1281605046610568</v>
      </c>
      <c r="Z245" s="64">
        <f t="shared" si="106"/>
        <v>16.472665685106907</v>
      </c>
      <c r="AA245" s="64">
        <f t="shared" si="107"/>
        <v>27.763977559172517</v>
      </c>
      <c r="AB245" s="64">
        <f t="shared" si="108"/>
        <v>16.600298715542266</v>
      </c>
      <c r="AC245" s="64">
        <f t="shared" si="109"/>
        <v>41.58997554986373</v>
      </c>
      <c r="AD245" s="64">
        <f t="shared" si="110"/>
        <v>3.0165828273148207</v>
      </c>
      <c r="AE245" s="64">
        <f t="shared" si="111"/>
        <v>41.460873352864752</v>
      </c>
      <c r="AF245" s="64">
        <f t="shared" si="112"/>
        <v>1.2481605046610569</v>
      </c>
      <c r="AG245" s="64">
        <f t="shared" si="113"/>
        <v>0.88</v>
      </c>
      <c r="AH245" s="65">
        <v>8.2807200131459062</v>
      </c>
      <c r="AI245" s="65">
        <v>-0.20913240424513305</v>
      </c>
      <c r="AJ245" s="65">
        <v>-3.7463807522443702</v>
      </c>
      <c r="AK245" s="65">
        <v>-4.032993211829444</v>
      </c>
      <c r="AL245" s="65">
        <v>6.601131633237693</v>
      </c>
      <c r="AM245" s="65">
        <v>2.0886208471829599</v>
      </c>
      <c r="AN245" s="65">
        <v>3.4577063480298529</v>
      </c>
      <c r="AO245" s="65">
        <v>31.796970771001959</v>
      </c>
      <c r="AP245" s="65">
        <v>20.633291927371708</v>
      </c>
      <c r="AQ245" s="65">
        <v>45.622968761693173</v>
      </c>
      <c r="AR245" s="65">
        <v>2.3790392304891923</v>
      </c>
      <c r="AS245" s="65">
        <v>0</v>
      </c>
      <c r="AT245" s="65">
        <v>41.460873352864752</v>
      </c>
      <c r="AU245" s="65">
        <v>0.63754359682562844</v>
      </c>
      <c r="AV245" s="65">
        <v>1.2481605046610569</v>
      </c>
      <c r="AW245" s="65">
        <v>0.88</v>
      </c>
    </row>
    <row r="246" spans="1:49" x14ac:dyDescent="0.35">
      <c r="A246" s="60">
        <v>244</v>
      </c>
      <c r="B246" s="55" t="s">
        <v>51</v>
      </c>
      <c r="C246" s="55" t="s">
        <v>36</v>
      </c>
      <c r="D246" s="55" t="s">
        <v>118</v>
      </c>
      <c r="E246" s="55" t="s">
        <v>123</v>
      </c>
      <c r="F246" s="55" t="s">
        <v>50</v>
      </c>
      <c r="G246" s="55" t="s">
        <v>137</v>
      </c>
      <c r="H246" s="61"/>
      <c r="K246" s="55" t="s">
        <v>37</v>
      </c>
      <c r="L246" s="62">
        <v>40263</v>
      </c>
      <c r="M246" s="55" t="s">
        <v>38</v>
      </c>
      <c r="N246" s="55" t="s">
        <v>39</v>
      </c>
      <c r="O246" s="63">
        <f t="shared" si="95"/>
        <v>7.7936683211760463E-2</v>
      </c>
      <c r="P246" s="63">
        <f t="shared" si="96"/>
        <v>0.20301596738681071</v>
      </c>
      <c r="Q246" s="63">
        <f t="shared" si="97"/>
        <v>-7.3080025125854237E-2</v>
      </c>
      <c r="R246" s="64">
        <f t="shared" si="98"/>
        <v>90.551228025189062</v>
      </c>
      <c r="S246" s="64">
        <f t="shared" si="99"/>
        <v>78.267816922778252</v>
      </c>
      <c r="T246" s="64">
        <f t="shared" si="100"/>
        <v>105.38182386748451</v>
      </c>
      <c r="U246" s="64">
        <f t="shared" si="101"/>
        <v>46.962194167663249</v>
      </c>
      <c r="V246" s="64">
        <f t="shared" si="102"/>
        <v>34.678783065252446</v>
      </c>
      <c r="W246" s="64">
        <f t="shared" si="103"/>
        <v>61.792790009958708</v>
      </c>
      <c r="X246" s="64">
        <f t="shared" si="104"/>
        <v>41.460873352864752</v>
      </c>
      <c r="Y246" s="64">
        <f t="shared" si="105"/>
        <v>2.1281605046610568</v>
      </c>
      <c r="Z246" s="64">
        <f t="shared" si="106"/>
        <v>2.7792810648269208</v>
      </c>
      <c r="AA246" s="64">
        <f t="shared" si="107"/>
        <v>41.16633027552151</v>
      </c>
      <c r="AB246" s="64">
        <f t="shared" si="108"/>
        <v>28.8829191731107</v>
      </c>
      <c r="AC246" s="64">
        <f t="shared" si="109"/>
        <v>55.996926117816969</v>
      </c>
      <c r="AD246" s="64">
        <f t="shared" si="110"/>
        <v>3.0165828273148207</v>
      </c>
      <c r="AE246" s="64">
        <f t="shared" si="111"/>
        <v>41.460873352864752</v>
      </c>
      <c r="AF246" s="64">
        <f t="shared" si="112"/>
        <v>1.2481605046610569</v>
      </c>
      <c r="AG246" s="64">
        <f t="shared" si="113"/>
        <v>0.88</v>
      </c>
      <c r="AH246" s="65">
        <v>1.1215154149106941</v>
      </c>
      <c r="AI246" s="65">
        <v>-0.12259485766094032</v>
      </c>
      <c r="AJ246" s="65">
        <v>-5.2225270040474214</v>
      </c>
      <c r="AK246" s="65">
        <v>4.816027693905883</v>
      </c>
      <c r="AL246" s="65">
        <v>4.6102224795321334</v>
      </c>
      <c r="AM246" s="65">
        <v>-2.1633981232017048</v>
      </c>
      <c r="AN246" s="65">
        <v>4.5560631552941597</v>
      </c>
      <c r="AO246" s="65">
        <v>36.35030258161563</v>
      </c>
      <c r="AP246" s="65">
        <v>24.066891479204816</v>
      </c>
      <c r="AQ246" s="65">
        <v>51.180898423911088</v>
      </c>
      <c r="AR246" s="65">
        <v>2.3790392304891923</v>
      </c>
      <c r="AS246" s="65">
        <v>0</v>
      </c>
      <c r="AT246" s="65">
        <v>41.460873352864752</v>
      </c>
      <c r="AU246" s="65">
        <v>0.63754359682562844</v>
      </c>
      <c r="AV246" s="65">
        <v>1.2481605046610569</v>
      </c>
      <c r="AW246" s="65">
        <v>0.88</v>
      </c>
    </row>
    <row r="247" spans="1:49" x14ac:dyDescent="0.35">
      <c r="A247" s="60">
        <v>245</v>
      </c>
      <c r="B247" s="55" t="s">
        <v>51</v>
      </c>
      <c r="C247" s="55" t="s">
        <v>36</v>
      </c>
      <c r="D247" s="55" t="s">
        <v>270</v>
      </c>
      <c r="F247" s="55" t="s">
        <v>52</v>
      </c>
      <c r="G247" s="55" t="s">
        <v>137</v>
      </c>
      <c r="H247" s="61">
        <v>6</v>
      </c>
      <c r="I247" s="55" t="s">
        <v>121</v>
      </c>
      <c r="K247" s="55" t="s">
        <v>37</v>
      </c>
      <c r="L247" s="62">
        <v>40263</v>
      </c>
      <c r="M247" s="55" t="s">
        <v>38</v>
      </c>
      <c r="N247" s="55" t="s">
        <v>39</v>
      </c>
      <c r="O247" s="63">
        <f t="shared" si="95"/>
        <v>0.47567058997218464</v>
      </c>
      <c r="P247" s="63">
        <f t="shared" si="96"/>
        <v>0.58934788586985021</v>
      </c>
      <c r="Q247" s="63">
        <f t="shared" si="97"/>
        <v>0.33488348146761532</v>
      </c>
      <c r="R247" s="64">
        <f t="shared" si="98"/>
        <v>51.491769711781608</v>
      </c>
      <c r="S247" s="64">
        <f t="shared" si="99"/>
        <v>40.328090868151357</v>
      </c>
      <c r="T247" s="64">
        <f t="shared" si="100"/>
        <v>65.317767702472835</v>
      </c>
      <c r="U247" s="64">
        <f t="shared" si="101"/>
        <v>47.253226071594241</v>
      </c>
      <c r="V247" s="64">
        <f t="shared" si="102"/>
        <v>36.08954722796399</v>
      </c>
      <c r="W247" s="64">
        <f t="shared" si="103"/>
        <v>61.079224062285462</v>
      </c>
      <c r="X247" s="64">
        <f t="shared" si="104"/>
        <v>2.1103831355263156</v>
      </c>
      <c r="Y247" s="64">
        <f t="shared" si="105"/>
        <v>2.1281605046610568</v>
      </c>
      <c r="Z247" s="64">
        <f t="shared" si="106"/>
        <v>16.472665685106907</v>
      </c>
      <c r="AA247" s="64">
        <f t="shared" si="107"/>
        <v>27.763977559172517</v>
      </c>
      <c r="AB247" s="64">
        <f t="shared" si="108"/>
        <v>16.600298715542266</v>
      </c>
      <c r="AC247" s="64">
        <f t="shared" si="109"/>
        <v>41.58997554986373</v>
      </c>
      <c r="AD247" s="64">
        <f t="shared" si="110"/>
        <v>3.0165828273148207</v>
      </c>
      <c r="AE247" s="64">
        <f t="shared" si="111"/>
        <v>2.1103831355263156</v>
      </c>
      <c r="AF247" s="64">
        <f t="shared" si="112"/>
        <v>1.2481605046610569</v>
      </c>
      <c r="AG247" s="64">
        <f t="shared" si="113"/>
        <v>0.88</v>
      </c>
      <c r="AH247" s="65">
        <v>8.2807200131459062</v>
      </c>
      <c r="AI247" s="65">
        <v>-0.20913240424513305</v>
      </c>
      <c r="AJ247" s="65">
        <v>-3.7463807522443702</v>
      </c>
      <c r="AK247" s="65">
        <v>-4.032993211829444</v>
      </c>
      <c r="AL247" s="65">
        <v>6.601131633237693</v>
      </c>
      <c r="AM247" s="65">
        <v>2.0886208471829599</v>
      </c>
      <c r="AN247" s="65">
        <v>3.4577063480298529</v>
      </c>
      <c r="AO247" s="65">
        <v>31.796970771001959</v>
      </c>
      <c r="AP247" s="65">
        <v>20.633291927371708</v>
      </c>
      <c r="AQ247" s="65">
        <v>45.622968761693173</v>
      </c>
      <c r="AR247" s="65">
        <v>2.3790392304891923</v>
      </c>
      <c r="AS247" s="65">
        <v>0</v>
      </c>
      <c r="AT247" s="65">
        <v>2.1103831355263156</v>
      </c>
      <c r="AU247" s="65">
        <v>0.63754359682562844</v>
      </c>
      <c r="AV247" s="65">
        <v>1.2481605046610569</v>
      </c>
      <c r="AW247" s="65">
        <v>0.88</v>
      </c>
    </row>
    <row r="248" spans="1:49" x14ac:dyDescent="0.35">
      <c r="A248" s="60">
        <v>246</v>
      </c>
      <c r="B248" s="55" t="s">
        <v>212</v>
      </c>
      <c r="C248" s="55" t="s">
        <v>166</v>
      </c>
      <c r="D248" s="55" t="s">
        <v>169</v>
      </c>
      <c r="F248" s="55" t="s">
        <v>52</v>
      </c>
      <c r="G248" s="55" t="s">
        <v>138</v>
      </c>
      <c r="H248" s="61">
        <v>7</v>
      </c>
      <c r="I248" s="55" t="s">
        <v>170</v>
      </c>
      <c r="J248" s="55" t="s">
        <v>237</v>
      </c>
      <c r="K248" s="55" t="s">
        <v>37</v>
      </c>
      <c r="L248" s="62">
        <v>40263</v>
      </c>
      <c r="M248" s="55" t="s">
        <v>38</v>
      </c>
      <c r="N248" s="55" t="s">
        <v>40</v>
      </c>
    </row>
    <row r="249" spans="1:49" x14ac:dyDescent="0.35">
      <c r="A249" s="60">
        <v>247</v>
      </c>
      <c r="B249" s="55" t="s">
        <v>212</v>
      </c>
      <c r="C249" s="55" t="s">
        <v>36</v>
      </c>
      <c r="D249" s="55" t="s">
        <v>169</v>
      </c>
      <c r="F249" s="55" t="s">
        <v>52</v>
      </c>
      <c r="G249" s="55" t="s">
        <v>138</v>
      </c>
      <c r="H249" s="61">
        <v>3</v>
      </c>
      <c r="I249" s="55" t="s">
        <v>171</v>
      </c>
      <c r="J249" s="55" t="s">
        <v>237</v>
      </c>
      <c r="K249" s="55" t="s">
        <v>37</v>
      </c>
      <c r="L249" s="62">
        <v>40263</v>
      </c>
      <c r="M249" s="55" t="s">
        <v>38</v>
      </c>
      <c r="N249" s="55" t="s">
        <v>39</v>
      </c>
    </row>
    <row r="250" spans="1:49" x14ac:dyDescent="0.35">
      <c r="A250" s="60">
        <v>248</v>
      </c>
      <c r="B250" s="55" t="s">
        <v>212</v>
      </c>
      <c r="C250" s="55" t="s">
        <v>168</v>
      </c>
      <c r="D250" s="55" t="s">
        <v>169</v>
      </c>
      <c r="F250" s="55" t="s">
        <v>52</v>
      </c>
      <c r="G250" s="55" t="s">
        <v>138</v>
      </c>
      <c r="H250" s="61">
        <v>7</v>
      </c>
      <c r="I250" s="55" t="s">
        <v>170</v>
      </c>
      <c r="J250" s="55" t="s">
        <v>237</v>
      </c>
      <c r="K250" s="55" t="s">
        <v>37</v>
      </c>
      <c r="L250" s="62">
        <v>40263</v>
      </c>
      <c r="M250" s="55" t="s">
        <v>38</v>
      </c>
      <c r="N250" s="55" t="s">
        <v>40</v>
      </c>
    </row>
    <row r="251" spans="1:49" x14ac:dyDescent="0.35">
      <c r="A251" s="60">
        <v>249</v>
      </c>
      <c r="B251" s="55" t="s">
        <v>212</v>
      </c>
      <c r="C251" s="55" t="s">
        <v>167</v>
      </c>
      <c r="D251" s="55" t="s">
        <v>169</v>
      </c>
      <c r="F251" s="55" t="s">
        <v>52</v>
      </c>
      <c r="G251" s="55" t="s">
        <v>138</v>
      </c>
      <c r="H251" s="61">
        <v>7</v>
      </c>
      <c r="I251" s="55" t="s">
        <v>170</v>
      </c>
      <c r="J251" s="55" t="s">
        <v>237</v>
      </c>
      <c r="K251" s="55" t="s">
        <v>37</v>
      </c>
      <c r="L251" s="62">
        <v>40263</v>
      </c>
      <c r="M251" s="55" t="s">
        <v>38</v>
      </c>
      <c r="N251" s="55" t="s">
        <v>40</v>
      </c>
    </row>
    <row r="252" spans="1:49" x14ac:dyDescent="0.35">
      <c r="A252" s="60">
        <v>250</v>
      </c>
      <c r="B252" s="55" t="s">
        <v>212</v>
      </c>
      <c r="C252" s="55" t="s">
        <v>201</v>
      </c>
      <c r="D252" s="55" t="s">
        <v>203</v>
      </c>
      <c r="F252" s="55" t="s">
        <v>52</v>
      </c>
      <c r="G252" s="55" t="s">
        <v>138</v>
      </c>
      <c r="H252" s="61">
        <v>3</v>
      </c>
      <c r="I252" s="55" t="s">
        <v>204</v>
      </c>
      <c r="J252" s="55" t="s">
        <v>237</v>
      </c>
      <c r="K252" s="55" t="s">
        <v>179</v>
      </c>
      <c r="L252" s="62">
        <v>41338</v>
      </c>
      <c r="M252" s="66" t="s">
        <v>180</v>
      </c>
      <c r="N252" s="55" t="s">
        <v>39</v>
      </c>
    </row>
    <row r="253" spans="1:49" x14ac:dyDescent="0.35">
      <c r="A253" s="60">
        <v>251</v>
      </c>
      <c r="B253" s="55" t="s">
        <v>212</v>
      </c>
      <c r="C253" s="55" t="s">
        <v>202</v>
      </c>
      <c r="D253" s="55" t="s">
        <v>203</v>
      </c>
      <c r="F253" s="55" t="s">
        <v>52</v>
      </c>
      <c r="G253" s="55" t="s">
        <v>138</v>
      </c>
      <c r="H253" s="61">
        <v>3</v>
      </c>
      <c r="I253" s="55" t="s">
        <v>204</v>
      </c>
      <c r="J253" s="55" t="s">
        <v>237</v>
      </c>
      <c r="K253" s="55" t="s">
        <v>179</v>
      </c>
      <c r="L253" s="62">
        <v>41338</v>
      </c>
      <c r="M253" s="66" t="s">
        <v>180</v>
      </c>
      <c r="N253" s="55" t="s">
        <v>39</v>
      </c>
    </row>
    <row r="254" spans="1:49" x14ac:dyDescent="0.35">
      <c r="A254" s="60">
        <v>252</v>
      </c>
      <c r="B254" s="55" t="s">
        <v>213</v>
      </c>
      <c r="C254" s="55" t="s">
        <v>166</v>
      </c>
      <c r="D254" s="55" t="s">
        <v>169</v>
      </c>
      <c r="F254" s="55" t="s">
        <v>52</v>
      </c>
      <c r="G254" s="55" t="s">
        <v>138</v>
      </c>
      <c r="H254" s="69">
        <v>7</v>
      </c>
      <c r="I254" s="85" t="s">
        <v>170</v>
      </c>
      <c r="J254" s="55" t="s">
        <v>235</v>
      </c>
      <c r="K254" s="55" t="s">
        <v>179</v>
      </c>
      <c r="L254" s="62">
        <v>41338</v>
      </c>
      <c r="M254" s="66" t="s">
        <v>180</v>
      </c>
      <c r="N254" s="55" t="s">
        <v>40</v>
      </c>
    </row>
    <row r="255" spans="1:49" x14ac:dyDescent="0.35">
      <c r="A255" s="60">
        <v>253</v>
      </c>
      <c r="B255" s="55" t="s">
        <v>213</v>
      </c>
      <c r="C255" s="55" t="s">
        <v>36</v>
      </c>
      <c r="D255" s="55" t="s">
        <v>169</v>
      </c>
      <c r="F255" s="55" t="s">
        <v>52</v>
      </c>
      <c r="G255" s="55" t="s">
        <v>138</v>
      </c>
      <c r="H255" s="69">
        <v>3</v>
      </c>
      <c r="I255" s="85" t="s">
        <v>171</v>
      </c>
      <c r="J255" s="55" t="s">
        <v>235</v>
      </c>
      <c r="K255" s="55" t="s">
        <v>179</v>
      </c>
      <c r="L255" s="62">
        <v>41338</v>
      </c>
      <c r="M255" s="66" t="s">
        <v>180</v>
      </c>
      <c r="N255" s="55" t="s">
        <v>39</v>
      </c>
    </row>
    <row r="256" spans="1:49" x14ac:dyDescent="0.35">
      <c r="A256" s="60">
        <v>254</v>
      </c>
      <c r="B256" s="55" t="s">
        <v>213</v>
      </c>
      <c r="C256" s="55" t="s">
        <v>168</v>
      </c>
      <c r="D256" s="55" t="s">
        <v>169</v>
      </c>
      <c r="F256" s="55" t="s">
        <v>52</v>
      </c>
      <c r="G256" s="55" t="s">
        <v>138</v>
      </c>
      <c r="H256" s="69">
        <v>7</v>
      </c>
      <c r="I256" s="85" t="s">
        <v>170</v>
      </c>
      <c r="J256" s="55" t="s">
        <v>235</v>
      </c>
      <c r="K256" s="55" t="s">
        <v>179</v>
      </c>
      <c r="L256" s="62">
        <v>41338</v>
      </c>
      <c r="M256" s="66" t="s">
        <v>180</v>
      </c>
      <c r="N256" s="55" t="s">
        <v>40</v>
      </c>
    </row>
    <row r="257" spans="1:49" x14ac:dyDescent="0.35">
      <c r="A257" s="60">
        <v>255</v>
      </c>
      <c r="B257" s="55" t="s">
        <v>213</v>
      </c>
      <c r="C257" s="55" t="s">
        <v>167</v>
      </c>
      <c r="D257" s="55" t="s">
        <v>169</v>
      </c>
      <c r="F257" s="55" t="s">
        <v>52</v>
      </c>
      <c r="G257" s="55" t="s">
        <v>138</v>
      </c>
      <c r="H257" s="69">
        <v>7</v>
      </c>
      <c r="I257" s="85" t="s">
        <v>170</v>
      </c>
      <c r="J257" s="55" t="s">
        <v>235</v>
      </c>
      <c r="K257" s="55" t="s">
        <v>179</v>
      </c>
      <c r="L257" s="62">
        <v>41338</v>
      </c>
      <c r="M257" s="66" t="s">
        <v>180</v>
      </c>
      <c r="N257" s="55" t="s">
        <v>40</v>
      </c>
    </row>
    <row r="258" spans="1:49" x14ac:dyDescent="0.35">
      <c r="A258" s="60">
        <v>256</v>
      </c>
      <c r="B258" s="55" t="s">
        <v>213</v>
      </c>
      <c r="C258" s="55" t="s">
        <v>172</v>
      </c>
      <c r="D258" s="55" t="s">
        <v>174</v>
      </c>
      <c r="F258" s="55" t="s">
        <v>52</v>
      </c>
      <c r="G258" s="55" t="s">
        <v>138</v>
      </c>
      <c r="H258" s="69">
        <v>3</v>
      </c>
      <c r="I258" s="85" t="s">
        <v>138</v>
      </c>
      <c r="J258" s="55" t="s">
        <v>235</v>
      </c>
      <c r="K258" s="55" t="s">
        <v>179</v>
      </c>
      <c r="L258" s="62">
        <v>41338</v>
      </c>
      <c r="M258" s="66" t="s">
        <v>180</v>
      </c>
      <c r="N258" s="55" t="s">
        <v>39</v>
      </c>
    </row>
    <row r="259" spans="1:49" x14ac:dyDescent="0.35">
      <c r="A259" s="60">
        <v>257</v>
      </c>
      <c r="B259" s="55" t="s">
        <v>214</v>
      </c>
      <c r="C259" s="55" t="s">
        <v>36</v>
      </c>
      <c r="D259" s="55" t="s">
        <v>215</v>
      </c>
      <c r="F259" s="55" t="s">
        <v>52</v>
      </c>
      <c r="G259" s="76" t="s">
        <v>138</v>
      </c>
      <c r="H259" s="73">
        <v>6</v>
      </c>
      <c r="I259" s="55" t="s">
        <v>217</v>
      </c>
      <c r="J259" s="55" t="s">
        <v>242</v>
      </c>
      <c r="K259" s="55" t="s">
        <v>219</v>
      </c>
      <c r="L259" s="62">
        <v>41260</v>
      </c>
      <c r="M259" s="66" t="s">
        <v>220</v>
      </c>
      <c r="N259" s="55" t="s">
        <v>39</v>
      </c>
    </row>
    <row r="260" spans="1:49" x14ac:dyDescent="0.35">
      <c r="A260" s="60">
        <v>258</v>
      </c>
      <c r="B260" s="55" t="s">
        <v>214</v>
      </c>
      <c r="C260" s="55" t="s">
        <v>36</v>
      </c>
      <c r="D260" s="55" t="s">
        <v>216</v>
      </c>
      <c r="F260" s="55" t="s">
        <v>52</v>
      </c>
      <c r="G260" s="76" t="s">
        <v>138</v>
      </c>
      <c r="H260" s="73">
        <v>5</v>
      </c>
      <c r="I260" s="55" t="s">
        <v>218</v>
      </c>
      <c r="J260" s="55" t="s">
        <v>242</v>
      </c>
      <c r="K260" s="55" t="s">
        <v>219</v>
      </c>
      <c r="L260" s="62">
        <v>41260</v>
      </c>
      <c r="M260" s="66" t="s">
        <v>220</v>
      </c>
      <c r="N260" s="55" t="s">
        <v>39</v>
      </c>
    </row>
    <row r="261" spans="1:49" x14ac:dyDescent="0.35">
      <c r="A261" s="60">
        <v>259</v>
      </c>
      <c r="B261" s="55" t="s">
        <v>214</v>
      </c>
      <c r="C261" s="55" t="s">
        <v>36</v>
      </c>
      <c r="D261" s="68" t="s">
        <v>247</v>
      </c>
      <c r="F261" s="55" t="s">
        <v>50</v>
      </c>
      <c r="G261" s="68" t="s">
        <v>137</v>
      </c>
      <c r="H261" s="61"/>
      <c r="K261" s="55" t="s">
        <v>219</v>
      </c>
      <c r="L261" s="62">
        <v>41260</v>
      </c>
      <c r="M261" s="66" t="s">
        <v>220</v>
      </c>
      <c r="N261" s="55" t="s">
        <v>39</v>
      </c>
      <c r="O261" s="63">
        <f t="shared" ref="O261:O278" si="114">IF($N261="Gasoline",(98.205-R261)/98.205,(97.006-R261)/97.006)</f>
        <v>0.47653692094951799</v>
      </c>
      <c r="P261" s="63">
        <f t="shared" ref="P261:P278" si="115">IF($N261="Gasoline",(98.205-S261)/98.205,(97.006-S261)/97.006)</f>
        <v>0.59286350044405034</v>
      </c>
      <c r="Q261" s="63">
        <f t="shared" ref="Q261:Q278" si="116">IF($N261="Gasoline",(98.205-T261)/98.205,(97.006-T261)/97.006)</f>
        <v>0.33108879576037176</v>
      </c>
      <c r="R261" s="64">
        <f t="shared" ref="R261:R278" si="117">SUM(U261,X261,Y261)</f>
        <v>51.406691678152583</v>
      </c>
      <c r="S261" s="64">
        <f t="shared" ref="S261:S278" si="118">SUM(V261,X261,Y261)</f>
        <v>39.982839938892035</v>
      </c>
      <c r="T261" s="64">
        <f t="shared" ref="T261:T278" si="119">SUM(W261,X261,Y261)</f>
        <v>65.690424812352688</v>
      </c>
      <c r="U261" s="64">
        <f t="shared" ref="U261:U278" si="120">SUM(Z261:AA261,AD261)</f>
        <v>42.730882989426583</v>
      </c>
      <c r="V261" s="64">
        <f t="shared" ref="V261:V278" si="121">SUM(Z261,AB261,AD261)</f>
        <v>31.307031250166034</v>
      </c>
      <c r="W261" s="64">
        <f t="shared" ref="W261:W278" si="122">SUM(Z261,AC261,AD261)</f>
        <v>57.014616123626688</v>
      </c>
      <c r="X261" s="64">
        <f t="shared" ref="X261:X278" si="123">AE261</f>
        <v>6.5476481840649479</v>
      </c>
      <c r="Y261" s="64">
        <f t="shared" ref="Y261:Y278" si="124">SUM(AF261:AG261)</f>
        <v>2.1281605046610568</v>
      </c>
      <c r="Z261" s="64">
        <f t="shared" ref="Z261:Z278" si="125">SUM(AH261,AI261,AJ261,AL261,AM261,AN261)</f>
        <v>12.698064384283368</v>
      </c>
      <c r="AA261" s="64">
        <f t="shared" ref="AA261:AA278" si="126">SUM($AK261,AO261)</f>
        <v>27.619739355683919</v>
      </c>
      <c r="AB261" s="64">
        <f t="shared" ref="AB261:AB278" si="127">SUM($AK261,AP261)</f>
        <v>16.195887616423374</v>
      </c>
      <c r="AC261" s="64">
        <f t="shared" ref="AC261:AC278" si="128">SUM($AK261,AQ261)</f>
        <v>41.903472489884024</v>
      </c>
      <c r="AD261" s="64">
        <f t="shared" ref="AD261:AD278" si="129">SUM(AR261,AU261)</f>
        <v>2.4130792494592956</v>
      </c>
      <c r="AE261" s="64">
        <f t="shared" ref="AE261:AE278" si="130">SUM(AS261:AT261)</f>
        <v>6.5476481840649479</v>
      </c>
      <c r="AF261" s="64">
        <f t="shared" ref="AF261:AF278" si="131">AV261</f>
        <v>1.2481605046610567</v>
      </c>
      <c r="AG261" s="64">
        <f t="shared" ref="AG261:AG278" si="132">AW261</f>
        <v>0.88</v>
      </c>
      <c r="AH261" s="71">
        <v>8.7136865953127849</v>
      </c>
      <c r="AI261" s="71">
        <v>0.57689268215621392</v>
      </c>
      <c r="AJ261" s="71">
        <v>-1.7978378905119807</v>
      </c>
      <c r="AK261" s="71">
        <v>-2.7859788420227445</v>
      </c>
      <c r="AL261" s="71">
        <v>6.7715588808044549</v>
      </c>
      <c r="AM261" s="71">
        <v>-0.64890667817924208</v>
      </c>
      <c r="AN261" s="71">
        <v>-0.91732920529886064</v>
      </c>
      <c r="AO261" s="71">
        <v>30.405718197706662</v>
      </c>
      <c r="AP261" s="71">
        <v>18.981866458446117</v>
      </c>
      <c r="AQ261" s="71">
        <v>44.689451331906767</v>
      </c>
      <c r="AR261" s="71">
        <v>2.3528391920559075</v>
      </c>
      <c r="AS261" s="71">
        <v>0</v>
      </c>
      <c r="AT261" s="71">
        <v>6.5476481840649479</v>
      </c>
      <c r="AU261" s="71">
        <v>6.0240057403388177E-2</v>
      </c>
      <c r="AV261" s="71">
        <v>1.2481605046610567</v>
      </c>
      <c r="AW261" s="71">
        <v>0.88</v>
      </c>
    </row>
    <row r="262" spans="1:49" x14ac:dyDescent="0.35">
      <c r="A262" s="60">
        <v>260</v>
      </c>
      <c r="B262" s="55" t="s">
        <v>214</v>
      </c>
      <c r="C262" s="55" t="s">
        <v>36</v>
      </c>
      <c r="D262" s="68" t="s">
        <v>248</v>
      </c>
      <c r="F262" s="55" t="s">
        <v>50</v>
      </c>
      <c r="G262" s="68" t="s">
        <v>137</v>
      </c>
      <c r="H262" s="61"/>
      <c r="K262" s="55" t="s">
        <v>219</v>
      </c>
      <c r="L262" s="62">
        <v>41260</v>
      </c>
      <c r="M262" s="66" t="s">
        <v>220</v>
      </c>
      <c r="N262" s="55" t="s">
        <v>39</v>
      </c>
      <c r="O262" s="63">
        <f t="shared" si="114"/>
        <v>0.52729696353796462</v>
      </c>
      <c r="P262" s="63">
        <f t="shared" si="115"/>
        <v>0.64362354303249691</v>
      </c>
      <c r="Q262" s="63">
        <f t="shared" si="116"/>
        <v>0.38184883834881839</v>
      </c>
      <c r="R262" s="64">
        <f t="shared" si="117"/>
        <v>46.421801695754183</v>
      </c>
      <c r="S262" s="64">
        <f t="shared" si="118"/>
        <v>34.997949956493635</v>
      </c>
      <c r="T262" s="64">
        <f t="shared" si="119"/>
        <v>60.705534829954289</v>
      </c>
      <c r="U262" s="64">
        <f t="shared" si="120"/>
        <v>42.730882989426583</v>
      </c>
      <c r="V262" s="64">
        <f t="shared" si="121"/>
        <v>31.307031250166034</v>
      </c>
      <c r="W262" s="64">
        <f t="shared" si="122"/>
        <v>57.014616123626688</v>
      </c>
      <c r="X262" s="64">
        <f t="shared" si="123"/>
        <v>1.5627582016665462</v>
      </c>
      <c r="Y262" s="64">
        <f t="shared" si="124"/>
        <v>2.1281605046610568</v>
      </c>
      <c r="Z262" s="64">
        <f t="shared" si="125"/>
        <v>12.698064384283368</v>
      </c>
      <c r="AA262" s="64">
        <f t="shared" si="126"/>
        <v>27.619739355683919</v>
      </c>
      <c r="AB262" s="64">
        <f t="shared" si="127"/>
        <v>16.195887616423374</v>
      </c>
      <c r="AC262" s="64">
        <f t="shared" si="128"/>
        <v>41.903472489884024</v>
      </c>
      <c r="AD262" s="64">
        <f t="shared" si="129"/>
        <v>2.4130792494592956</v>
      </c>
      <c r="AE262" s="64">
        <f t="shared" si="130"/>
        <v>1.5627582016665462</v>
      </c>
      <c r="AF262" s="64">
        <f t="shared" si="131"/>
        <v>1.2481605046610567</v>
      </c>
      <c r="AG262" s="64">
        <f t="shared" si="132"/>
        <v>0.88</v>
      </c>
      <c r="AH262" s="71">
        <v>8.7136865953127849</v>
      </c>
      <c r="AI262" s="71">
        <v>0.57689268215621392</v>
      </c>
      <c r="AJ262" s="71">
        <v>-1.7978378905119807</v>
      </c>
      <c r="AK262" s="71">
        <v>-2.7859788420227445</v>
      </c>
      <c r="AL262" s="71">
        <v>6.7715588808044549</v>
      </c>
      <c r="AM262" s="71">
        <v>-0.64890667817924208</v>
      </c>
      <c r="AN262" s="71">
        <v>-0.91732920529886064</v>
      </c>
      <c r="AO262" s="71">
        <v>30.405718197706662</v>
      </c>
      <c r="AP262" s="71">
        <v>18.981866458446117</v>
      </c>
      <c r="AQ262" s="71">
        <v>44.689451331906767</v>
      </c>
      <c r="AR262" s="71">
        <v>2.3528391920559075</v>
      </c>
      <c r="AS262" s="71">
        <v>0</v>
      </c>
      <c r="AT262" s="71">
        <v>1.5627582016665462</v>
      </c>
      <c r="AU262" s="71">
        <v>6.0240057403388177E-2</v>
      </c>
      <c r="AV262" s="71">
        <v>1.2481605046610567</v>
      </c>
      <c r="AW262" s="71">
        <v>0.88</v>
      </c>
    </row>
    <row r="263" spans="1:49" x14ac:dyDescent="0.35">
      <c r="A263" s="60">
        <v>261</v>
      </c>
      <c r="B263" s="55" t="s">
        <v>214</v>
      </c>
      <c r="C263" s="55" t="s">
        <v>36</v>
      </c>
      <c r="D263" s="68" t="s">
        <v>253</v>
      </c>
      <c r="F263" s="55" t="s">
        <v>50</v>
      </c>
      <c r="G263" s="68" t="s">
        <v>137</v>
      </c>
      <c r="H263" s="61"/>
      <c r="K263" s="55" t="s">
        <v>219</v>
      </c>
      <c r="L263" s="62">
        <v>41260</v>
      </c>
      <c r="M263" s="66" t="s">
        <v>220</v>
      </c>
      <c r="N263" s="55" t="s">
        <v>39</v>
      </c>
      <c r="O263" s="63">
        <f t="shared" si="114"/>
        <v>0.13948563458649008</v>
      </c>
      <c r="P263" s="63">
        <f t="shared" si="115"/>
        <v>0.2558122140810225</v>
      </c>
      <c r="Q263" s="63">
        <f t="shared" si="116"/>
        <v>-5.9624906026561559E-3</v>
      </c>
      <c r="R263" s="64">
        <f t="shared" si="117"/>
        <v>84.506813255433741</v>
      </c>
      <c r="S263" s="64">
        <f t="shared" si="118"/>
        <v>73.082961516173185</v>
      </c>
      <c r="T263" s="64">
        <f t="shared" si="119"/>
        <v>98.790546389633846</v>
      </c>
      <c r="U263" s="64">
        <f t="shared" si="120"/>
        <v>42.730882989426583</v>
      </c>
      <c r="V263" s="64">
        <f t="shared" si="121"/>
        <v>31.307031250166034</v>
      </c>
      <c r="W263" s="64">
        <f t="shared" si="122"/>
        <v>57.014616123626688</v>
      </c>
      <c r="X263" s="64">
        <f t="shared" si="123"/>
        <v>39.647769761346105</v>
      </c>
      <c r="Y263" s="64">
        <f t="shared" si="124"/>
        <v>2.1281605046610568</v>
      </c>
      <c r="Z263" s="64">
        <f t="shared" si="125"/>
        <v>12.698064384283368</v>
      </c>
      <c r="AA263" s="64">
        <f t="shared" si="126"/>
        <v>27.619739355683919</v>
      </c>
      <c r="AB263" s="64">
        <f t="shared" si="127"/>
        <v>16.195887616423374</v>
      </c>
      <c r="AC263" s="64">
        <f t="shared" si="128"/>
        <v>41.903472489884024</v>
      </c>
      <c r="AD263" s="64">
        <f t="shared" si="129"/>
        <v>2.4130792494592956</v>
      </c>
      <c r="AE263" s="64">
        <f t="shared" si="130"/>
        <v>39.647769761346105</v>
      </c>
      <c r="AF263" s="64">
        <f t="shared" si="131"/>
        <v>1.2481605046610567</v>
      </c>
      <c r="AG263" s="64">
        <f t="shared" si="132"/>
        <v>0.88</v>
      </c>
      <c r="AH263" s="71">
        <v>8.7136865953127849</v>
      </c>
      <c r="AI263" s="71">
        <v>0.57689268215621392</v>
      </c>
      <c r="AJ263" s="71">
        <v>-1.7978378905119807</v>
      </c>
      <c r="AK263" s="71">
        <v>-2.7859788420227445</v>
      </c>
      <c r="AL263" s="71">
        <v>6.7715588808044549</v>
      </c>
      <c r="AM263" s="71">
        <v>-0.64890667817924208</v>
      </c>
      <c r="AN263" s="71">
        <v>-0.91732920529886064</v>
      </c>
      <c r="AO263" s="71">
        <v>30.405718197706662</v>
      </c>
      <c r="AP263" s="71">
        <v>18.981866458446117</v>
      </c>
      <c r="AQ263" s="71">
        <v>44.689451331906767</v>
      </c>
      <c r="AR263" s="71">
        <v>2.3528391920559075</v>
      </c>
      <c r="AS263" s="71">
        <v>0</v>
      </c>
      <c r="AT263" s="71">
        <v>39.647769761346105</v>
      </c>
      <c r="AU263" s="71">
        <v>6.0240057403388177E-2</v>
      </c>
      <c r="AV263" s="71">
        <v>1.2481605046610567</v>
      </c>
      <c r="AW263" s="71">
        <v>0.88</v>
      </c>
    </row>
    <row r="264" spans="1:49" x14ac:dyDescent="0.35">
      <c r="A264" s="60">
        <v>262</v>
      </c>
      <c r="B264" s="55" t="s">
        <v>214</v>
      </c>
      <c r="C264" s="55" t="s">
        <v>36</v>
      </c>
      <c r="D264" s="68" t="s">
        <v>264</v>
      </c>
      <c r="F264" s="55" t="s">
        <v>50</v>
      </c>
      <c r="G264" s="68" t="s">
        <v>137</v>
      </c>
      <c r="H264" s="61"/>
      <c r="K264" s="55" t="s">
        <v>219</v>
      </c>
      <c r="L264" s="62">
        <v>41260</v>
      </c>
      <c r="M264" s="66" t="s">
        <v>220</v>
      </c>
      <c r="N264" s="55" t="s">
        <v>39</v>
      </c>
      <c r="O264" s="63">
        <f t="shared" si="114"/>
        <v>0.16057554572489025</v>
      </c>
      <c r="P264" s="63">
        <f t="shared" si="115"/>
        <v>0.27690212521942253</v>
      </c>
      <c r="Q264" s="63">
        <f t="shared" si="116"/>
        <v>1.5127420535744014E-2</v>
      </c>
      <c r="R264" s="64">
        <f t="shared" si="117"/>
        <v>82.435678532087152</v>
      </c>
      <c r="S264" s="64">
        <f t="shared" si="118"/>
        <v>71.011826792826611</v>
      </c>
      <c r="T264" s="64">
        <f t="shared" si="119"/>
        <v>96.719411666287257</v>
      </c>
      <c r="U264" s="64">
        <f t="shared" si="120"/>
        <v>42.730882989426583</v>
      </c>
      <c r="V264" s="64">
        <f t="shared" si="121"/>
        <v>31.307031250166034</v>
      </c>
      <c r="W264" s="64">
        <f t="shared" si="122"/>
        <v>57.014616123626688</v>
      </c>
      <c r="X264" s="64">
        <f t="shared" si="123"/>
        <v>37.576635037999516</v>
      </c>
      <c r="Y264" s="64">
        <f t="shared" si="124"/>
        <v>2.1281605046610568</v>
      </c>
      <c r="Z264" s="64">
        <f t="shared" si="125"/>
        <v>12.698064384283368</v>
      </c>
      <c r="AA264" s="64">
        <f t="shared" si="126"/>
        <v>27.619739355683919</v>
      </c>
      <c r="AB264" s="64">
        <f t="shared" si="127"/>
        <v>16.195887616423374</v>
      </c>
      <c r="AC264" s="64">
        <f t="shared" si="128"/>
        <v>41.903472489884024</v>
      </c>
      <c r="AD264" s="64">
        <f t="shared" si="129"/>
        <v>2.4130792494592956</v>
      </c>
      <c r="AE264" s="64">
        <f t="shared" si="130"/>
        <v>37.576635037999516</v>
      </c>
      <c r="AF264" s="64">
        <f t="shared" si="131"/>
        <v>1.2481605046610567</v>
      </c>
      <c r="AG264" s="64">
        <f t="shared" si="132"/>
        <v>0.88</v>
      </c>
      <c r="AH264" s="71">
        <v>8.7136865953127849</v>
      </c>
      <c r="AI264" s="71">
        <v>0.57689268215621392</v>
      </c>
      <c r="AJ264" s="71">
        <v>-1.7978378905119807</v>
      </c>
      <c r="AK264" s="71">
        <v>-2.7859788420227445</v>
      </c>
      <c r="AL264" s="71">
        <v>6.7715588808044549</v>
      </c>
      <c r="AM264" s="71">
        <v>-0.64890667817924208</v>
      </c>
      <c r="AN264" s="71">
        <v>-0.91732920529886064</v>
      </c>
      <c r="AO264" s="71">
        <v>30.405718197706662</v>
      </c>
      <c r="AP264" s="71">
        <v>18.981866458446117</v>
      </c>
      <c r="AQ264" s="71">
        <v>44.689451331906767</v>
      </c>
      <c r="AR264" s="71">
        <v>2.3528391920559075</v>
      </c>
      <c r="AS264" s="71">
        <v>0</v>
      </c>
      <c r="AT264" s="71">
        <v>37.576635037999516</v>
      </c>
      <c r="AU264" s="71">
        <v>6.0240057403388177E-2</v>
      </c>
      <c r="AV264" s="71">
        <v>1.2481605046610567</v>
      </c>
      <c r="AW264" s="71">
        <v>0.88</v>
      </c>
    </row>
    <row r="265" spans="1:49" x14ac:dyDescent="0.35">
      <c r="A265" s="60">
        <v>263</v>
      </c>
      <c r="B265" s="55" t="s">
        <v>214</v>
      </c>
      <c r="C265" s="55" t="s">
        <v>36</v>
      </c>
      <c r="D265" s="68" t="s">
        <v>254</v>
      </c>
      <c r="F265" s="55" t="s">
        <v>50</v>
      </c>
      <c r="G265" s="68" t="s">
        <v>137</v>
      </c>
      <c r="H265" s="61"/>
      <c r="K265" s="55" t="s">
        <v>219</v>
      </c>
      <c r="L265" s="62">
        <v>41260</v>
      </c>
      <c r="M265" s="66" t="s">
        <v>220</v>
      </c>
      <c r="N265" s="55" t="s">
        <v>39</v>
      </c>
      <c r="O265" s="63">
        <f t="shared" si="114"/>
        <v>0.3180543762528581</v>
      </c>
      <c r="P265" s="63">
        <f t="shared" si="115"/>
        <v>0.4343809557473905</v>
      </c>
      <c r="Q265" s="63">
        <f t="shared" si="116"/>
        <v>0.17260625106371189</v>
      </c>
      <c r="R265" s="64">
        <f t="shared" si="117"/>
        <v>66.970469980088069</v>
      </c>
      <c r="S265" s="64">
        <f t="shared" si="118"/>
        <v>55.546618240827513</v>
      </c>
      <c r="T265" s="64">
        <f t="shared" si="119"/>
        <v>81.254203114288174</v>
      </c>
      <c r="U265" s="64">
        <f t="shared" si="120"/>
        <v>42.730882989426583</v>
      </c>
      <c r="V265" s="64">
        <f t="shared" si="121"/>
        <v>31.307031250166034</v>
      </c>
      <c r="W265" s="64">
        <f t="shared" si="122"/>
        <v>57.014616123626688</v>
      </c>
      <c r="X265" s="64">
        <f t="shared" si="123"/>
        <v>22.111426486000429</v>
      </c>
      <c r="Y265" s="64">
        <f t="shared" si="124"/>
        <v>2.1281605046610568</v>
      </c>
      <c r="Z265" s="64">
        <f t="shared" si="125"/>
        <v>12.698064384283368</v>
      </c>
      <c r="AA265" s="64">
        <f t="shared" si="126"/>
        <v>27.619739355683919</v>
      </c>
      <c r="AB265" s="64">
        <f t="shared" si="127"/>
        <v>16.195887616423374</v>
      </c>
      <c r="AC265" s="64">
        <f t="shared" si="128"/>
        <v>41.903472489884024</v>
      </c>
      <c r="AD265" s="64">
        <f t="shared" si="129"/>
        <v>2.4130792494592956</v>
      </c>
      <c r="AE265" s="64">
        <f t="shared" si="130"/>
        <v>22.111426486000429</v>
      </c>
      <c r="AF265" s="64">
        <f t="shared" si="131"/>
        <v>1.2481605046610567</v>
      </c>
      <c r="AG265" s="64">
        <f t="shared" si="132"/>
        <v>0.88</v>
      </c>
      <c r="AH265" s="71">
        <v>8.7136865953127849</v>
      </c>
      <c r="AI265" s="71">
        <v>0.57689268215621392</v>
      </c>
      <c r="AJ265" s="71">
        <v>-1.7978378905119807</v>
      </c>
      <c r="AK265" s="71">
        <v>-2.7859788420227445</v>
      </c>
      <c r="AL265" s="71">
        <v>6.7715588808044549</v>
      </c>
      <c r="AM265" s="71">
        <v>-0.64890667817924208</v>
      </c>
      <c r="AN265" s="71">
        <v>-0.91732920529886064</v>
      </c>
      <c r="AO265" s="71">
        <v>30.405718197706662</v>
      </c>
      <c r="AP265" s="71">
        <v>18.981866458446117</v>
      </c>
      <c r="AQ265" s="71">
        <v>44.689451331906767</v>
      </c>
      <c r="AR265" s="71">
        <v>2.3528391920559075</v>
      </c>
      <c r="AS265" s="71">
        <v>0</v>
      </c>
      <c r="AT265" s="71">
        <v>22.111426486000429</v>
      </c>
      <c r="AU265" s="71">
        <v>6.0240057403388177E-2</v>
      </c>
      <c r="AV265" s="71">
        <v>1.2481605046610567</v>
      </c>
      <c r="AW265" s="71">
        <v>0.88</v>
      </c>
    </row>
    <row r="266" spans="1:49" x14ac:dyDescent="0.35">
      <c r="A266" s="60">
        <v>264</v>
      </c>
      <c r="B266" s="55" t="s">
        <v>214</v>
      </c>
      <c r="C266" s="55" t="s">
        <v>36</v>
      </c>
      <c r="D266" s="68" t="s">
        <v>263</v>
      </c>
      <c r="F266" s="55" t="s">
        <v>50</v>
      </c>
      <c r="G266" s="68" t="s">
        <v>137</v>
      </c>
      <c r="H266" s="61"/>
      <c r="K266" s="55" t="s">
        <v>219</v>
      </c>
      <c r="L266" s="62">
        <v>41260</v>
      </c>
      <c r="M266" s="66" t="s">
        <v>220</v>
      </c>
      <c r="N266" s="55" t="s">
        <v>39</v>
      </c>
      <c r="O266" s="63">
        <f t="shared" si="114"/>
        <v>0.34911034373802347</v>
      </c>
      <c r="P266" s="63">
        <f t="shared" si="115"/>
        <v>0.46543692323255592</v>
      </c>
      <c r="Q266" s="63">
        <f t="shared" si="116"/>
        <v>0.20366221854887726</v>
      </c>
      <c r="R266" s="64">
        <f t="shared" si="117"/>
        <v>63.920618693207402</v>
      </c>
      <c r="S266" s="64">
        <f t="shared" si="118"/>
        <v>52.496766953946846</v>
      </c>
      <c r="T266" s="64">
        <f t="shared" si="119"/>
        <v>78.204351827407507</v>
      </c>
      <c r="U266" s="64">
        <f t="shared" si="120"/>
        <v>42.730882989426583</v>
      </c>
      <c r="V266" s="64">
        <f t="shared" si="121"/>
        <v>31.307031250166034</v>
      </c>
      <c r="W266" s="64">
        <f t="shared" si="122"/>
        <v>57.014616123626688</v>
      </c>
      <c r="X266" s="64">
        <f t="shared" si="123"/>
        <v>19.061575199119762</v>
      </c>
      <c r="Y266" s="64">
        <f t="shared" si="124"/>
        <v>2.1281605046610568</v>
      </c>
      <c r="Z266" s="64">
        <f t="shared" si="125"/>
        <v>12.698064384283368</v>
      </c>
      <c r="AA266" s="64">
        <f t="shared" si="126"/>
        <v>27.619739355683919</v>
      </c>
      <c r="AB266" s="64">
        <f t="shared" si="127"/>
        <v>16.195887616423374</v>
      </c>
      <c r="AC266" s="64">
        <f t="shared" si="128"/>
        <v>41.903472489884024</v>
      </c>
      <c r="AD266" s="64">
        <f t="shared" si="129"/>
        <v>2.4130792494592956</v>
      </c>
      <c r="AE266" s="64">
        <f t="shared" si="130"/>
        <v>19.061575199119762</v>
      </c>
      <c r="AF266" s="64">
        <f t="shared" si="131"/>
        <v>1.2481605046610567</v>
      </c>
      <c r="AG266" s="64">
        <f t="shared" si="132"/>
        <v>0.88</v>
      </c>
      <c r="AH266" s="71">
        <v>8.7136865953127849</v>
      </c>
      <c r="AI266" s="71">
        <v>0.57689268215621392</v>
      </c>
      <c r="AJ266" s="71">
        <v>-1.7978378905119807</v>
      </c>
      <c r="AK266" s="71">
        <v>-2.7859788420227445</v>
      </c>
      <c r="AL266" s="71">
        <v>6.7715588808044549</v>
      </c>
      <c r="AM266" s="71">
        <v>-0.64890667817924208</v>
      </c>
      <c r="AN266" s="71">
        <v>-0.91732920529886064</v>
      </c>
      <c r="AO266" s="71">
        <v>30.405718197706662</v>
      </c>
      <c r="AP266" s="71">
        <v>18.981866458446117</v>
      </c>
      <c r="AQ266" s="71">
        <v>44.689451331906767</v>
      </c>
      <c r="AR266" s="71">
        <v>2.3528391920559075</v>
      </c>
      <c r="AS266" s="71">
        <v>0</v>
      </c>
      <c r="AT266" s="71">
        <v>19.061575199119762</v>
      </c>
      <c r="AU266" s="71">
        <v>6.0240057403388177E-2</v>
      </c>
      <c r="AV266" s="71">
        <v>1.2481605046610567</v>
      </c>
      <c r="AW266" s="71">
        <v>0.88</v>
      </c>
    </row>
    <row r="267" spans="1:49" s="75" customFormat="1" x14ac:dyDescent="0.35">
      <c r="A267" s="60">
        <v>265</v>
      </c>
      <c r="B267" s="55" t="s">
        <v>214</v>
      </c>
      <c r="C267" s="55" t="s">
        <v>36</v>
      </c>
      <c r="D267" s="68" t="s">
        <v>252</v>
      </c>
      <c r="E267" s="55"/>
      <c r="F267" s="55" t="s">
        <v>50</v>
      </c>
      <c r="G267" s="68" t="s">
        <v>137</v>
      </c>
      <c r="H267" s="61"/>
      <c r="I267" s="55"/>
      <c r="J267" s="55"/>
      <c r="K267" s="55" t="s">
        <v>219</v>
      </c>
      <c r="L267" s="62">
        <v>41260</v>
      </c>
      <c r="M267" s="66" t="s">
        <v>220</v>
      </c>
      <c r="N267" s="55" t="s">
        <v>39</v>
      </c>
      <c r="O267" s="63">
        <f t="shared" si="114"/>
        <v>0.46977310212742784</v>
      </c>
      <c r="P267" s="63">
        <f t="shared" si="115"/>
        <v>0.58609968162196024</v>
      </c>
      <c r="Q267" s="63">
        <f t="shared" si="116"/>
        <v>0.32432497693828172</v>
      </c>
      <c r="R267" s="64">
        <f t="shared" si="117"/>
        <v>52.070932505575946</v>
      </c>
      <c r="S267" s="64">
        <f t="shared" si="118"/>
        <v>40.647080766315398</v>
      </c>
      <c r="T267" s="64">
        <f t="shared" si="119"/>
        <v>66.354665639776044</v>
      </c>
      <c r="U267" s="64">
        <f t="shared" si="120"/>
        <v>43.345979898428894</v>
      </c>
      <c r="V267" s="64">
        <f t="shared" si="121"/>
        <v>31.922128159168345</v>
      </c>
      <c r="W267" s="64">
        <f t="shared" si="122"/>
        <v>57.629713032628999</v>
      </c>
      <c r="X267" s="64">
        <f t="shared" si="123"/>
        <v>6.596792102485999</v>
      </c>
      <c r="Y267" s="64">
        <f t="shared" si="124"/>
        <v>2.1281605046610568</v>
      </c>
      <c r="Z267" s="64">
        <f t="shared" si="125"/>
        <v>12.698064384283368</v>
      </c>
      <c r="AA267" s="64">
        <f t="shared" si="126"/>
        <v>27.619739355683919</v>
      </c>
      <c r="AB267" s="64">
        <f t="shared" si="127"/>
        <v>16.195887616423374</v>
      </c>
      <c r="AC267" s="64">
        <f t="shared" si="128"/>
        <v>41.903472489884024</v>
      </c>
      <c r="AD267" s="64">
        <f t="shared" si="129"/>
        <v>3.0281761584616049</v>
      </c>
      <c r="AE267" s="64">
        <f t="shared" si="130"/>
        <v>6.596792102485999</v>
      </c>
      <c r="AF267" s="64">
        <f t="shared" si="131"/>
        <v>1.2481605046610567</v>
      </c>
      <c r="AG267" s="64">
        <f t="shared" si="132"/>
        <v>0.88</v>
      </c>
      <c r="AH267" s="71">
        <v>8.7136865953127849</v>
      </c>
      <c r="AI267" s="71">
        <v>0.57689268215621392</v>
      </c>
      <c r="AJ267" s="71">
        <v>-1.7978378905119807</v>
      </c>
      <c r="AK267" s="71">
        <v>-2.7859788420227445</v>
      </c>
      <c r="AL267" s="71">
        <v>6.7715588808044549</v>
      </c>
      <c r="AM267" s="71">
        <v>-0.64890667817924208</v>
      </c>
      <c r="AN267" s="71">
        <v>-0.91732920529886064</v>
      </c>
      <c r="AO267" s="71">
        <v>30.405718197706662</v>
      </c>
      <c r="AP267" s="71">
        <v>18.981866458446117</v>
      </c>
      <c r="AQ267" s="71">
        <v>44.689451331906767</v>
      </c>
      <c r="AR267" s="71">
        <v>2.3528391920559075</v>
      </c>
      <c r="AS267" s="71">
        <v>0</v>
      </c>
      <c r="AT267" s="71">
        <v>6.596792102485999</v>
      </c>
      <c r="AU267" s="71">
        <v>0.67533696640569718</v>
      </c>
      <c r="AV267" s="71">
        <v>1.2481605046610567</v>
      </c>
      <c r="AW267" s="71">
        <v>0.88</v>
      </c>
    </row>
    <row r="268" spans="1:49" s="75" customFormat="1" x14ac:dyDescent="0.35">
      <c r="A268" s="60">
        <v>266</v>
      </c>
      <c r="B268" s="55" t="s">
        <v>214</v>
      </c>
      <c r="C268" s="55" t="s">
        <v>36</v>
      </c>
      <c r="D268" s="68" t="s">
        <v>250</v>
      </c>
      <c r="E268" s="55"/>
      <c r="F268" s="55" t="s">
        <v>50</v>
      </c>
      <c r="G268" s="68" t="s">
        <v>137</v>
      </c>
      <c r="H268" s="61"/>
      <c r="I268" s="55"/>
      <c r="J268" s="55"/>
      <c r="K268" s="55" t="s">
        <v>219</v>
      </c>
      <c r="L268" s="62">
        <v>41260</v>
      </c>
      <c r="M268" s="66" t="s">
        <v>220</v>
      </c>
      <c r="N268" s="55" t="s">
        <v>39</v>
      </c>
      <c r="O268" s="63">
        <f t="shared" si="114"/>
        <v>0.52053314471587442</v>
      </c>
      <c r="P268" s="63">
        <f t="shared" si="115"/>
        <v>0.63685972421040682</v>
      </c>
      <c r="Q268" s="63">
        <f t="shared" si="116"/>
        <v>0.37508501952672824</v>
      </c>
      <c r="R268" s="64">
        <f t="shared" si="117"/>
        <v>47.086042523177547</v>
      </c>
      <c r="S268" s="64">
        <f t="shared" si="118"/>
        <v>35.662190783916998</v>
      </c>
      <c r="T268" s="64">
        <f t="shared" si="119"/>
        <v>61.369775657377652</v>
      </c>
      <c r="U268" s="64">
        <f t="shared" si="120"/>
        <v>43.345979898428894</v>
      </c>
      <c r="V268" s="64">
        <f t="shared" si="121"/>
        <v>31.922128159168345</v>
      </c>
      <c r="W268" s="64">
        <f t="shared" si="122"/>
        <v>57.629713032628999</v>
      </c>
      <c r="X268" s="64">
        <f t="shared" si="123"/>
        <v>1.6119021200875987</v>
      </c>
      <c r="Y268" s="64">
        <f t="shared" si="124"/>
        <v>2.1281605046610568</v>
      </c>
      <c r="Z268" s="64">
        <f t="shared" si="125"/>
        <v>12.698064384283368</v>
      </c>
      <c r="AA268" s="64">
        <f t="shared" si="126"/>
        <v>27.619739355683919</v>
      </c>
      <c r="AB268" s="64">
        <f t="shared" si="127"/>
        <v>16.195887616423374</v>
      </c>
      <c r="AC268" s="64">
        <f t="shared" si="128"/>
        <v>41.903472489884024</v>
      </c>
      <c r="AD268" s="64">
        <f t="shared" si="129"/>
        <v>3.0281761584616049</v>
      </c>
      <c r="AE268" s="64">
        <f t="shared" si="130"/>
        <v>1.6119021200875987</v>
      </c>
      <c r="AF268" s="64">
        <f t="shared" si="131"/>
        <v>1.2481605046610567</v>
      </c>
      <c r="AG268" s="64">
        <f t="shared" si="132"/>
        <v>0.88</v>
      </c>
      <c r="AH268" s="71">
        <v>8.7136865953127849</v>
      </c>
      <c r="AI268" s="71">
        <v>0.57689268215621392</v>
      </c>
      <c r="AJ268" s="71">
        <v>-1.7978378905119807</v>
      </c>
      <c r="AK268" s="71">
        <v>-2.7859788420227445</v>
      </c>
      <c r="AL268" s="71">
        <v>6.7715588808044549</v>
      </c>
      <c r="AM268" s="71">
        <v>-0.64890667817924208</v>
      </c>
      <c r="AN268" s="71">
        <v>-0.91732920529886064</v>
      </c>
      <c r="AO268" s="71">
        <v>30.405718197706662</v>
      </c>
      <c r="AP268" s="71">
        <v>18.981866458446117</v>
      </c>
      <c r="AQ268" s="71">
        <v>44.689451331906767</v>
      </c>
      <c r="AR268" s="71">
        <v>2.3528391920559075</v>
      </c>
      <c r="AS268" s="71">
        <v>0</v>
      </c>
      <c r="AT268" s="71">
        <v>1.6119021200875987</v>
      </c>
      <c r="AU268" s="71">
        <v>0.67533696640569718</v>
      </c>
      <c r="AV268" s="71">
        <v>1.2481605046610567</v>
      </c>
      <c r="AW268" s="71">
        <v>0.88</v>
      </c>
    </row>
    <row r="269" spans="1:49" s="75" customFormat="1" x14ac:dyDescent="0.35">
      <c r="A269" s="60">
        <v>267</v>
      </c>
      <c r="B269" s="55" t="s">
        <v>214</v>
      </c>
      <c r="C269" s="55" t="s">
        <v>36</v>
      </c>
      <c r="D269" s="68" t="s">
        <v>259</v>
      </c>
      <c r="E269" s="55"/>
      <c r="F269" s="55" t="s">
        <v>50</v>
      </c>
      <c r="G269" s="68" t="s">
        <v>137</v>
      </c>
      <c r="H269" s="61"/>
      <c r="I269" s="55"/>
      <c r="J269" s="55"/>
      <c r="K269" s="55" t="s">
        <v>219</v>
      </c>
      <c r="L269" s="62">
        <v>41260</v>
      </c>
      <c r="M269" s="55" t="s">
        <v>220</v>
      </c>
      <c r="N269" s="55" t="s">
        <v>39</v>
      </c>
      <c r="O269" s="63">
        <f t="shared" si="114"/>
        <v>-5.9002280428696048E-2</v>
      </c>
      <c r="P269" s="63">
        <f t="shared" si="115"/>
        <v>5.7324299065836373E-2</v>
      </c>
      <c r="Q269" s="63">
        <f t="shared" si="116"/>
        <v>-0.20445040561784228</v>
      </c>
      <c r="R269" s="64">
        <f t="shared" si="117"/>
        <v>103.99931894950009</v>
      </c>
      <c r="S269" s="64">
        <f t="shared" si="118"/>
        <v>92.575467210239538</v>
      </c>
      <c r="T269" s="64">
        <f t="shared" si="119"/>
        <v>118.2830520837002</v>
      </c>
      <c r="U269" s="64">
        <f t="shared" si="120"/>
        <v>43.345979898428894</v>
      </c>
      <c r="V269" s="64">
        <f t="shared" si="121"/>
        <v>31.922128159168345</v>
      </c>
      <c r="W269" s="64">
        <f t="shared" si="122"/>
        <v>57.629713032628999</v>
      </c>
      <c r="X269" s="64">
        <f t="shared" si="123"/>
        <v>58.525178546410146</v>
      </c>
      <c r="Y269" s="64">
        <f t="shared" si="124"/>
        <v>2.1281605046610568</v>
      </c>
      <c r="Z269" s="64">
        <f t="shared" si="125"/>
        <v>12.698064384283368</v>
      </c>
      <c r="AA269" s="64">
        <f t="shared" si="126"/>
        <v>27.619739355683919</v>
      </c>
      <c r="AB269" s="64">
        <f t="shared" si="127"/>
        <v>16.195887616423374</v>
      </c>
      <c r="AC269" s="64">
        <f t="shared" si="128"/>
        <v>41.903472489884024</v>
      </c>
      <c r="AD269" s="64">
        <f t="shared" si="129"/>
        <v>3.0281761584616049</v>
      </c>
      <c r="AE269" s="64">
        <f t="shared" si="130"/>
        <v>58.525178546410146</v>
      </c>
      <c r="AF269" s="64">
        <f t="shared" si="131"/>
        <v>1.2481605046610567</v>
      </c>
      <c r="AG269" s="64">
        <f t="shared" si="132"/>
        <v>0.88</v>
      </c>
      <c r="AH269" s="71">
        <v>8.7136865953127849</v>
      </c>
      <c r="AI269" s="71">
        <v>0.57689268215621392</v>
      </c>
      <c r="AJ269" s="71">
        <v>-1.7978378905119807</v>
      </c>
      <c r="AK269" s="71">
        <v>-2.7859788420227445</v>
      </c>
      <c r="AL269" s="71">
        <v>6.7715588808044549</v>
      </c>
      <c r="AM269" s="71">
        <v>-0.64890667817924208</v>
      </c>
      <c r="AN269" s="71">
        <v>-0.91732920529886064</v>
      </c>
      <c r="AO269" s="71">
        <v>30.405718197706662</v>
      </c>
      <c r="AP269" s="71">
        <v>18.981866458446117</v>
      </c>
      <c r="AQ269" s="71">
        <v>44.689451331906767</v>
      </c>
      <c r="AR269" s="71">
        <v>2.3528391920559075</v>
      </c>
      <c r="AS269" s="71">
        <v>0</v>
      </c>
      <c r="AT269" s="71">
        <v>58.525178546410146</v>
      </c>
      <c r="AU269" s="71">
        <v>0.67533696640569718</v>
      </c>
      <c r="AV269" s="71">
        <v>1.2481605046610567</v>
      </c>
      <c r="AW269" s="71">
        <v>0.88</v>
      </c>
    </row>
    <row r="270" spans="1:49" s="75" customFormat="1" x14ac:dyDescent="0.35">
      <c r="A270" s="60">
        <v>268</v>
      </c>
      <c r="B270" s="55" t="s">
        <v>214</v>
      </c>
      <c r="C270" s="55" t="s">
        <v>36</v>
      </c>
      <c r="D270" s="86" t="s">
        <v>260</v>
      </c>
      <c r="E270" s="55"/>
      <c r="F270" s="55" t="s">
        <v>50</v>
      </c>
      <c r="G270" s="68" t="s">
        <v>137</v>
      </c>
      <c r="H270" s="61"/>
      <c r="I270" s="55"/>
      <c r="J270" s="55"/>
      <c r="K270" s="55" t="s">
        <v>219</v>
      </c>
      <c r="L270" s="62">
        <v>41260</v>
      </c>
      <c r="M270" s="55" t="s">
        <v>220</v>
      </c>
      <c r="N270" s="55" t="s">
        <v>39</v>
      </c>
      <c r="O270" s="63">
        <f t="shared" si="114"/>
        <v>-3.7912369290295733E-2</v>
      </c>
      <c r="P270" s="63">
        <f t="shared" si="115"/>
        <v>7.8414210204236681E-2</v>
      </c>
      <c r="Q270" s="63">
        <f t="shared" si="116"/>
        <v>-0.18336049447944197</v>
      </c>
      <c r="R270" s="64">
        <f t="shared" si="117"/>
        <v>101.92818422615349</v>
      </c>
      <c r="S270" s="64">
        <f t="shared" si="118"/>
        <v>90.504332486892935</v>
      </c>
      <c r="T270" s="64">
        <f t="shared" si="119"/>
        <v>116.2119173603536</v>
      </c>
      <c r="U270" s="64">
        <f t="shared" si="120"/>
        <v>43.345979898428894</v>
      </c>
      <c r="V270" s="64">
        <f t="shared" si="121"/>
        <v>31.922128159168345</v>
      </c>
      <c r="W270" s="64">
        <f t="shared" si="122"/>
        <v>57.629713032628999</v>
      </c>
      <c r="X270" s="64">
        <f t="shared" si="123"/>
        <v>56.454043823063543</v>
      </c>
      <c r="Y270" s="64">
        <f t="shared" si="124"/>
        <v>2.1281605046610568</v>
      </c>
      <c r="Z270" s="64">
        <f t="shared" si="125"/>
        <v>12.698064384283368</v>
      </c>
      <c r="AA270" s="64">
        <f t="shared" si="126"/>
        <v>27.619739355683919</v>
      </c>
      <c r="AB270" s="64">
        <f t="shared" si="127"/>
        <v>16.195887616423374</v>
      </c>
      <c r="AC270" s="64">
        <f t="shared" si="128"/>
        <v>41.903472489884024</v>
      </c>
      <c r="AD270" s="64">
        <f t="shared" si="129"/>
        <v>3.0281761584616049</v>
      </c>
      <c r="AE270" s="64">
        <f t="shared" si="130"/>
        <v>56.454043823063543</v>
      </c>
      <c r="AF270" s="64">
        <f t="shared" si="131"/>
        <v>1.2481605046610567</v>
      </c>
      <c r="AG270" s="64">
        <f t="shared" si="132"/>
        <v>0.88</v>
      </c>
      <c r="AH270" s="65">
        <v>8.7136865953127849</v>
      </c>
      <c r="AI270" s="65">
        <v>0.57689268215621392</v>
      </c>
      <c r="AJ270" s="65">
        <v>-1.7978378905119807</v>
      </c>
      <c r="AK270" s="65">
        <v>-2.7859788420227445</v>
      </c>
      <c r="AL270" s="65">
        <v>6.7715588808044549</v>
      </c>
      <c r="AM270" s="65">
        <v>-0.64890667817924208</v>
      </c>
      <c r="AN270" s="65">
        <v>-0.91732920529886064</v>
      </c>
      <c r="AO270" s="65">
        <v>30.405718197706662</v>
      </c>
      <c r="AP270" s="65">
        <v>18.981866458446117</v>
      </c>
      <c r="AQ270" s="65">
        <v>44.689451331906767</v>
      </c>
      <c r="AR270" s="65">
        <v>2.3528391920559075</v>
      </c>
      <c r="AS270" s="65">
        <v>0</v>
      </c>
      <c r="AT270" s="65">
        <v>56.454043823063543</v>
      </c>
      <c r="AU270" s="65">
        <v>0.67533696640569718</v>
      </c>
      <c r="AV270" s="65">
        <v>1.2481605046610567</v>
      </c>
      <c r="AW270" s="65">
        <v>0.88</v>
      </c>
    </row>
    <row r="271" spans="1:49" s="75" customFormat="1" x14ac:dyDescent="0.35">
      <c r="A271" s="60">
        <v>269</v>
      </c>
      <c r="B271" s="55" t="s">
        <v>214</v>
      </c>
      <c r="C271" s="55" t="s">
        <v>36</v>
      </c>
      <c r="D271" s="86" t="s">
        <v>258</v>
      </c>
      <c r="E271" s="55"/>
      <c r="F271" s="55" t="s">
        <v>50</v>
      </c>
      <c r="G271" s="68" t="s">
        <v>137</v>
      </c>
      <c r="H271" s="61"/>
      <c r="I271" s="55"/>
      <c r="J271" s="55"/>
      <c r="K271" s="55" t="s">
        <v>219</v>
      </c>
      <c r="L271" s="62">
        <v>41260</v>
      </c>
      <c r="M271" s="66" t="s">
        <v>220</v>
      </c>
      <c r="N271" s="55" t="s">
        <v>39</v>
      </c>
      <c r="O271" s="63">
        <f t="shared" si="114"/>
        <v>0.21754083460634388</v>
      </c>
      <c r="P271" s="63">
        <f t="shared" si="115"/>
        <v>0.33386741410087617</v>
      </c>
      <c r="Q271" s="63">
        <f t="shared" si="116"/>
        <v>7.2092709417197642E-2</v>
      </c>
      <c r="R271" s="64">
        <f t="shared" si="117"/>
        <v>76.841402337483999</v>
      </c>
      <c r="S271" s="64">
        <f t="shared" si="118"/>
        <v>65.417550598223457</v>
      </c>
      <c r="T271" s="64">
        <f t="shared" si="119"/>
        <v>91.125135471684104</v>
      </c>
      <c r="U271" s="64">
        <f t="shared" si="120"/>
        <v>43.345979898428894</v>
      </c>
      <c r="V271" s="64">
        <f t="shared" si="121"/>
        <v>31.922128159168345</v>
      </c>
      <c r="W271" s="64">
        <f t="shared" si="122"/>
        <v>57.629713032628999</v>
      </c>
      <c r="X271" s="64">
        <f t="shared" si="123"/>
        <v>31.367261934394051</v>
      </c>
      <c r="Y271" s="64">
        <f t="shared" si="124"/>
        <v>2.1281605046610568</v>
      </c>
      <c r="Z271" s="64">
        <f t="shared" si="125"/>
        <v>12.698064384283368</v>
      </c>
      <c r="AA271" s="64">
        <f t="shared" si="126"/>
        <v>27.619739355683919</v>
      </c>
      <c r="AB271" s="64">
        <f t="shared" si="127"/>
        <v>16.195887616423374</v>
      </c>
      <c r="AC271" s="64">
        <f t="shared" si="128"/>
        <v>41.903472489884024</v>
      </c>
      <c r="AD271" s="64">
        <f t="shared" si="129"/>
        <v>3.0281761584616049</v>
      </c>
      <c r="AE271" s="64">
        <f t="shared" si="130"/>
        <v>31.367261934394051</v>
      </c>
      <c r="AF271" s="64">
        <f t="shared" si="131"/>
        <v>1.2481605046610567</v>
      </c>
      <c r="AG271" s="64">
        <f t="shared" si="132"/>
        <v>0.88</v>
      </c>
      <c r="AH271" s="71">
        <v>8.7136865953127849</v>
      </c>
      <c r="AI271" s="71">
        <v>0.57689268215621392</v>
      </c>
      <c r="AJ271" s="71">
        <v>-1.7978378905119807</v>
      </c>
      <c r="AK271" s="71">
        <v>-2.7859788420227445</v>
      </c>
      <c r="AL271" s="71">
        <v>6.7715588808044549</v>
      </c>
      <c r="AM271" s="71">
        <v>-0.64890667817924208</v>
      </c>
      <c r="AN271" s="71">
        <v>-0.91732920529886064</v>
      </c>
      <c r="AO271" s="71">
        <v>30.405718197706662</v>
      </c>
      <c r="AP271" s="71">
        <v>18.981866458446117</v>
      </c>
      <c r="AQ271" s="71">
        <v>44.689451331906767</v>
      </c>
      <c r="AR271" s="71">
        <v>2.3528391920559075</v>
      </c>
      <c r="AS271" s="71">
        <v>0</v>
      </c>
      <c r="AT271" s="71">
        <v>31.367261934394051</v>
      </c>
      <c r="AU271" s="71">
        <v>0.67533696640569718</v>
      </c>
      <c r="AV271" s="71">
        <v>1.2481605046610567</v>
      </c>
      <c r="AW271" s="71">
        <v>0.88</v>
      </c>
    </row>
    <row r="272" spans="1:49" s="75" customFormat="1" x14ac:dyDescent="0.35">
      <c r="A272" s="60">
        <v>270</v>
      </c>
      <c r="B272" s="55" t="s">
        <v>214</v>
      </c>
      <c r="C272" s="55" t="s">
        <v>36</v>
      </c>
      <c r="D272" s="68" t="s">
        <v>256</v>
      </c>
      <c r="E272" s="55"/>
      <c r="F272" s="55" t="s">
        <v>50</v>
      </c>
      <c r="G272" s="68" t="s">
        <v>137</v>
      </c>
      <c r="H272" s="61"/>
      <c r="I272" s="55"/>
      <c r="J272" s="55"/>
      <c r="K272" s="55" t="s">
        <v>219</v>
      </c>
      <c r="L272" s="62">
        <v>41260</v>
      </c>
      <c r="M272" s="66" t="s">
        <v>220</v>
      </c>
      <c r="N272" s="55" t="s">
        <v>39</v>
      </c>
      <c r="O272" s="63">
        <f t="shared" si="114"/>
        <v>0.24859680209150942</v>
      </c>
      <c r="P272" s="63">
        <f t="shared" si="115"/>
        <v>0.36492338158604171</v>
      </c>
      <c r="Q272" s="63">
        <f t="shared" si="116"/>
        <v>0.10314867690236318</v>
      </c>
      <c r="R272" s="64">
        <f t="shared" si="117"/>
        <v>73.791551050603317</v>
      </c>
      <c r="S272" s="64">
        <f t="shared" si="118"/>
        <v>62.367699311342776</v>
      </c>
      <c r="T272" s="64">
        <f t="shared" si="119"/>
        <v>88.075284184803422</v>
      </c>
      <c r="U272" s="64">
        <f t="shared" si="120"/>
        <v>43.345979898428894</v>
      </c>
      <c r="V272" s="64">
        <f t="shared" si="121"/>
        <v>31.922128159168345</v>
      </c>
      <c r="W272" s="64">
        <f t="shared" si="122"/>
        <v>57.629713032628999</v>
      </c>
      <c r="X272" s="64">
        <f t="shared" si="123"/>
        <v>28.317410647513373</v>
      </c>
      <c r="Y272" s="64">
        <f t="shared" si="124"/>
        <v>2.1281605046610568</v>
      </c>
      <c r="Z272" s="64">
        <f t="shared" si="125"/>
        <v>12.698064384283368</v>
      </c>
      <c r="AA272" s="64">
        <f t="shared" si="126"/>
        <v>27.619739355683919</v>
      </c>
      <c r="AB272" s="64">
        <f t="shared" si="127"/>
        <v>16.195887616423374</v>
      </c>
      <c r="AC272" s="64">
        <f t="shared" si="128"/>
        <v>41.903472489884024</v>
      </c>
      <c r="AD272" s="64">
        <f t="shared" si="129"/>
        <v>3.0281761584616049</v>
      </c>
      <c r="AE272" s="64">
        <f t="shared" si="130"/>
        <v>28.317410647513373</v>
      </c>
      <c r="AF272" s="64">
        <f t="shared" si="131"/>
        <v>1.2481605046610567</v>
      </c>
      <c r="AG272" s="64">
        <f t="shared" si="132"/>
        <v>0.88</v>
      </c>
      <c r="AH272" s="71">
        <v>8.7136865953127849</v>
      </c>
      <c r="AI272" s="71">
        <v>0.57689268215621392</v>
      </c>
      <c r="AJ272" s="71">
        <v>-1.7978378905119807</v>
      </c>
      <c r="AK272" s="71">
        <v>-2.7859788420227445</v>
      </c>
      <c r="AL272" s="71">
        <v>6.7715588808044549</v>
      </c>
      <c r="AM272" s="71">
        <v>-0.64890667817924208</v>
      </c>
      <c r="AN272" s="71">
        <v>-0.91732920529886064</v>
      </c>
      <c r="AO272" s="71">
        <v>30.405718197706662</v>
      </c>
      <c r="AP272" s="71">
        <v>18.981866458446117</v>
      </c>
      <c r="AQ272" s="71">
        <v>44.689451331906767</v>
      </c>
      <c r="AR272" s="71">
        <v>2.3528391920559075</v>
      </c>
      <c r="AS272" s="71">
        <v>0</v>
      </c>
      <c r="AT272" s="71">
        <v>28.317410647513373</v>
      </c>
      <c r="AU272" s="71">
        <v>0.67533696640569718</v>
      </c>
      <c r="AV272" s="71">
        <v>1.2481605046610567</v>
      </c>
      <c r="AW272" s="71">
        <v>0.88</v>
      </c>
    </row>
    <row r="273" spans="1:49" s="75" customFormat="1" x14ac:dyDescent="0.35">
      <c r="A273" s="60">
        <v>271</v>
      </c>
      <c r="B273" s="55" t="s">
        <v>214</v>
      </c>
      <c r="C273" s="55" t="s">
        <v>36</v>
      </c>
      <c r="D273" s="68" t="s">
        <v>251</v>
      </c>
      <c r="E273" s="55"/>
      <c r="F273" s="55" t="s">
        <v>50</v>
      </c>
      <c r="G273" s="68" t="s">
        <v>137</v>
      </c>
      <c r="H273" s="61"/>
      <c r="I273" s="55"/>
      <c r="J273" s="55"/>
      <c r="K273" s="55" t="s">
        <v>219</v>
      </c>
      <c r="L273" s="62">
        <v>41260</v>
      </c>
      <c r="M273" s="66" t="s">
        <v>220</v>
      </c>
      <c r="N273" s="55" t="s">
        <v>39</v>
      </c>
      <c r="O273" s="63">
        <f t="shared" si="114"/>
        <v>0.47712507910796065</v>
      </c>
      <c r="P273" s="63">
        <f t="shared" si="115"/>
        <v>0.59345165860249294</v>
      </c>
      <c r="Q273" s="63">
        <f t="shared" si="116"/>
        <v>0.33167695391881441</v>
      </c>
      <c r="R273" s="64">
        <f t="shared" si="117"/>
        <v>51.348931606202726</v>
      </c>
      <c r="S273" s="64">
        <f t="shared" si="118"/>
        <v>39.925079866942177</v>
      </c>
      <c r="T273" s="64">
        <f t="shared" si="119"/>
        <v>65.632664740402831</v>
      </c>
      <c r="U273" s="64">
        <f t="shared" si="120"/>
        <v>42.677396301687253</v>
      </c>
      <c r="V273" s="64">
        <f t="shared" si="121"/>
        <v>31.253544562426704</v>
      </c>
      <c r="W273" s="64">
        <f t="shared" si="122"/>
        <v>56.961129435887358</v>
      </c>
      <c r="X273" s="64">
        <f t="shared" si="123"/>
        <v>6.5433747998544201</v>
      </c>
      <c r="Y273" s="64">
        <f t="shared" si="124"/>
        <v>2.1281605046610568</v>
      </c>
      <c r="Z273" s="64">
        <f t="shared" si="125"/>
        <v>12.698064384283368</v>
      </c>
      <c r="AA273" s="64">
        <f t="shared" si="126"/>
        <v>27.619739355683919</v>
      </c>
      <c r="AB273" s="64">
        <f t="shared" si="127"/>
        <v>16.195887616423374</v>
      </c>
      <c r="AC273" s="64">
        <f t="shared" si="128"/>
        <v>41.903472489884024</v>
      </c>
      <c r="AD273" s="64">
        <f t="shared" si="129"/>
        <v>2.3595925617199645</v>
      </c>
      <c r="AE273" s="64">
        <f t="shared" si="130"/>
        <v>6.5433747998544201</v>
      </c>
      <c r="AF273" s="64">
        <f t="shared" si="131"/>
        <v>1.2481605046610567</v>
      </c>
      <c r="AG273" s="64">
        <f t="shared" si="132"/>
        <v>0.88</v>
      </c>
      <c r="AH273" s="71">
        <v>8.7136865953127849</v>
      </c>
      <c r="AI273" s="71">
        <v>0.57689268215621392</v>
      </c>
      <c r="AJ273" s="71">
        <v>-1.7978378905119807</v>
      </c>
      <c r="AK273" s="71">
        <v>-2.7859788420227445</v>
      </c>
      <c r="AL273" s="71">
        <v>6.7715588808044549</v>
      </c>
      <c r="AM273" s="71">
        <v>-0.64890667817924208</v>
      </c>
      <c r="AN273" s="71">
        <v>-0.91732920529886064</v>
      </c>
      <c r="AO273" s="71">
        <v>30.405718197706662</v>
      </c>
      <c r="AP273" s="71">
        <v>18.981866458446117</v>
      </c>
      <c r="AQ273" s="71">
        <v>44.689451331906767</v>
      </c>
      <c r="AR273" s="71">
        <v>2.3528391920559075</v>
      </c>
      <c r="AS273" s="71">
        <v>0</v>
      </c>
      <c r="AT273" s="71">
        <v>6.5433747998544201</v>
      </c>
      <c r="AU273" s="71">
        <v>6.753369664056973E-3</v>
      </c>
      <c r="AV273" s="71">
        <v>1.2481605046610567</v>
      </c>
      <c r="AW273" s="71">
        <v>0.88</v>
      </c>
    </row>
    <row r="274" spans="1:49" s="75" customFormat="1" x14ac:dyDescent="0.35">
      <c r="A274" s="60">
        <v>272</v>
      </c>
      <c r="B274" s="55" t="s">
        <v>214</v>
      </c>
      <c r="C274" s="55" t="s">
        <v>36</v>
      </c>
      <c r="D274" s="68" t="s">
        <v>249</v>
      </c>
      <c r="E274" s="55"/>
      <c r="F274" s="55" t="s">
        <v>50</v>
      </c>
      <c r="G274" s="68" t="s">
        <v>137</v>
      </c>
      <c r="H274" s="61"/>
      <c r="I274" s="55"/>
      <c r="J274" s="55"/>
      <c r="K274" s="55" t="s">
        <v>219</v>
      </c>
      <c r="L274" s="62">
        <v>41260</v>
      </c>
      <c r="M274" s="66" t="s">
        <v>220</v>
      </c>
      <c r="N274" s="55" t="s">
        <v>39</v>
      </c>
      <c r="O274" s="63">
        <f t="shared" si="114"/>
        <v>0.52788512169640722</v>
      </c>
      <c r="P274" s="63">
        <f t="shared" si="115"/>
        <v>0.64421170119093962</v>
      </c>
      <c r="Q274" s="63">
        <f t="shared" si="116"/>
        <v>0.38243699650726104</v>
      </c>
      <c r="R274" s="64">
        <f t="shared" si="117"/>
        <v>46.364041623804326</v>
      </c>
      <c r="S274" s="64">
        <f t="shared" si="118"/>
        <v>34.940189884543777</v>
      </c>
      <c r="T274" s="64">
        <f t="shared" si="119"/>
        <v>60.647774758004431</v>
      </c>
      <c r="U274" s="64">
        <f t="shared" si="120"/>
        <v>42.677396301687253</v>
      </c>
      <c r="V274" s="64">
        <f t="shared" si="121"/>
        <v>31.253544562426704</v>
      </c>
      <c r="W274" s="64">
        <f t="shared" si="122"/>
        <v>56.961129435887358</v>
      </c>
      <c r="X274" s="64">
        <f t="shared" si="123"/>
        <v>1.55848481745602</v>
      </c>
      <c r="Y274" s="64">
        <f t="shared" si="124"/>
        <v>2.1281605046610568</v>
      </c>
      <c r="Z274" s="64">
        <f t="shared" si="125"/>
        <v>12.698064384283368</v>
      </c>
      <c r="AA274" s="64">
        <f t="shared" si="126"/>
        <v>27.619739355683919</v>
      </c>
      <c r="AB274" s="64">
        <f t="shared" si="127"/>
        <v>16.195887616423374</v>
      </c>
      <c r="AC274" s="64">
        <f t="shared" si="128"/>
        <v>41.903472489884024</v>
      </c>
      <c r="AD274" s="64">
        <f t="shared" si="129"/>
        <v>2.3595925617199645</v>
      </c>
      <c r="AE274" s="64">
        <f t="shared" si="130"/>
        <v>1.55848481745602</v>
      </c>
      <c r="AF274" s="64">
        <f t="shared" si="131"/>
        <v>1.2481605046610567</v>
      </c>
      <c r="AG274" s="64">
        <f t="shared" si="132"/>
        <v>0.88</v>
      </c>
      <c r="AH274" s="71">
        <v>8.7136865953127849</v>
      </c>
      <c r="AI274" s="71">
        <v>0.57689268215621392</v>
      </c>
      <c r="AJ274" s="71">
        <v>-1.7978378905119807</v>
      </c>
      <c r="AK274" s="71">
        <v>-2.7859788420227445</v>
      </c>
      <c r="AL274" s="71">
        <v>6.7715588808044549</v>
      </c>
      <c r="AM274" s="71">
        <v>-0.64890667817924208</v>
      </c>
      <c r="AN274" s="71">
        <v>-0.91732920529886064</v>
      </c>
      <c r="AO274" s="71">
        <v>30.405718197706662</v>
      </c>
      <c r="AP274" s="71">
        <v>18.981866458446117</v>
      </c>
      <c r="AQ274" s="71">
        <v>44.689451331906767</v>
      </c>
      <c r="AR274" s="71">
        <v>2.3528391920559075</v>
      </c>
      <c r="AS274" s="71">
        <v>0</v>
      </c>
      <c r="AT274" s="71">
        <v>1.55848481745602</v>
      </c>
      <c r="AU274" s="71">
        <v>6.753369664056973E-3</v>
      </c>
      <c r="AV274" s="71">
        <v>1.2481605046610567</v>
      </c>
      <c r="AW274" s="71">
        <v>0.88</v>
      </c>
    </row>
    <row r="275" spans="1:49" s="75" customFormat="1" x14ac:dyDescent="0.35">
      <c r="A275" s="60">
        <v>273</v>
      </c>
      <c r="B275" s="55" t="s">
        <v>214</v>
      </c>
      <c r="C275" s="55" t="s">
        <v>36</v>
      </c>
      <c r="D275" s="68" t="s">
        <v>261</v>
      </c>
      <c r="E275" s="55"/>
      <c r="F275" s="55" t="s">
        <v>50</v>
      </c>
      <c r="G275" s="68" t="s">
        <v>137</v>
      </c>
      <c r="H275" s="61"/>
      <c r="I275" s="55"/>
      <c r="J275" s="55"/>
      <c r="K275" s="55" t="s">
        <v>219</v>
      </c>
      <c r="L275" s="62">
        <v>41260</v>
      </c>
      <c r="M275" s="66" t="s">
        <v>220</v>
      </c>
      <c r="N275" s="55" t="s">
        <v>39</v>
      </c>
      <c r="O275" s="63">
        <f t="shared" si="114"/>
        <v>0.15674545328346287</v>
      </c>
      <c r="P275" s="63">
        <f t="shared" si="115"/>
        <v>0.27307203277799513</v>
      </c>
      <c r="Q275" s="63">
        <f t="shared" si="116"/>
        <v>1.1297328094316638E-2</v>
      </c>
      <c r="R275" s="64">
        <f t="shared" si="117"/>
        <v>82.811812760297528</v>
      </c>
      <c r="S275" s="64">
        <f t="shared" si="118"/>
        <v>71.387961021036986</v>
      </c>
      <c r="T275" s="64">
        <f t="shared" si="119"/>
        <v>97.095545894497633</v>
      </c>
      <c r="U275" s="64">
        <f t="shared" si="120"/>
        <v>42.677396301687253</v>
      </c>
      <c r="V275" s="64">
        <f t="shared" si="121"/>
        <v>31.253544562426704</v>
      </c>
      <c r="W275" s="64">
        <f t="shared" si="122"/>
        <v>56.961129435887358</v>
      </c>
      <c r="X275" s="64">
        <f t="shared" si="123"/>
        <v>38.006255953949228</v>
      </c>
      <c r="Y275" s="64">
        <f t="shared" si="124"/>
        <v>2.1281605046610568</v>
      </c>
      <c r="Z275" s="64">
        <f t="shared" si="125"/>
        <v>12.698064384283368</v>
      </c>
      <c r="AA275" s="64">
        <f t="shared" si="126"/>
        <v>27.619739355683919</v>
      </c>
      <c r="AB275" s="64">
        <f t="shared" si="127"/>
        <v>16.195887616423374</v>
      </c>
      <c r="AC275" s="64">
        <f t="shared" si="128"/>
        <v>41.903472489884024</v>
      </c>
      <c r="AD275" s="64">
        <f t="shared" si="129"/>
        <v>2.3595925617199645</v>
      </c>
      <c r="AE275" s="64">
        <f t="shared" si="130"/>
        <v>38.006255953949228</v>
      </c>
      <c r="AF275" s="64">
        <f t="shared" si="131"/>
        <v>1.2481605046610567</v>
      </c>
      <c r="AG275" s="64">
        <f t="shared" si="132"/>
        <v>0.88</v>
      </c>
      <c r="AH275" s="71">
        <v>8.7136865953127849</v>
      </c>
      <c r="AI275" s="71">
        <v>0.57689268215621392</v>
      </c>
      <c r="AJ275" s="71">
        <v>-1.7978378905119807</v>
      </c>
      <c r="AK275" s="71">
        <v>-2.7859788420227445</v>
      </c>
      <c r="AL275" s="71">
        <v>6.7715588808044549</v>
      </c>
      <c r="AM275" s="71">
        <v>-0.64890667817924208</v>
      </c>
      <c r="AN275" s="71">
        <v>-0.91732920529886064</v>
      </c>
      <c r="AO275" s="71">
        <v>30.405718197706662</v>
      </c>
      <c r="AP275" s="71">
        <v>18.981866458446117</v>
      </c>
      <c r="AQ275" s="71">
        <v>44.689451331906767</v>
      </c>
      <c r="AR275" s="71">
        <v>2.3528391920559075</v>
      </c>
      <c r="AS275" s="71">
        <v>0</v>
      </c>
      <c r="AT275" s="71">
        <v>38.006255953949228</v>
      </c>
      <c r="AU275" s="71">
        <v>6.753369664056973E-3</v>
      </c>
      <c r="AV275" s="71">
        <v>1.2481605046610567</v>
      </c>
      <c r="AW275" s="71">
        <v>0.88</v>
      </c>
    </row>
    <row r="276" spans="1:49" s="75" customFormat="1" x14ac:dyDescent="0.35">
      <c r="A276" s="60">
        <v>274</v>
      </c>
      <c r="B276" s="55" t="s">
        <v>214</v>
      </c>
      <c r="C276" s="55" t="s">
        <v>36</v>
      </c>
      <c r="D276" s="68" t="s">
        <v>262</v>
      </c>
      <c r="E276" s="55"/>
      <c r="F276" s="55" t="s">
        <v>50</v>
      </c>
      <c r="G276" s="68" t="s">
        <v>137</v>
      </c>
      <c r="H276" s="61"/>
      <c r="I276" s="55"/>
      <c r="J276" s="55"/>
      <c r="K276" s="55" t="s">
        <v>219</v>
      </c>
      <c r="L276" s="62">
        <v>41260</v>
      </c>
      <c r="M276" s="66" t="s">
        <v>220</v>
      </c>
      <c r="N276" s="55" t="s">
        <v>39</v>
      </c>
      <c r="O276" s="63">
        <f t="shared" si="114"/>
        <v>0.17783536442186318</v>
      </c>
      <c r="P276" s="63">
        <f t="shared" si="115"/>
        <v>0.29416194391639561</v>
      </c>
      <c r="Q276" s="63">
        <f t="shared" si="116"/>
        <v>3.2387239232716955E-2</v>
      </c>
      <c r="R276" s="64">
        <f t="shared" si="117"/>
        <v>80.740678036950925</v>
      </c>
      <c r="S276" s="64">
        <f t="shared" si="118"/>
        <v>69.316826297690369</v>
      </c>
      <c r="T276" s="64">
        <f t="shared" si="119"/>
        <v>95.02441117115103</v>
      </c>
      <c r="U276" s="64">
        <f t="shared" si="120"/>
        <v>42.677396301687253</v>
      </c>
      <c r="V276" s="64">
        <f t="shared" si="121"/>
        <v>31.253544562426704</v>
      </c>
      <c r="W276" s="64">
        <f t="shared" si="122"/>
        <v>56.961129435887358</v>
      </c>
      <c r="X276" s="64">
        <f t="shared" si="123"/>
        <v>35.935121230602618</v>
      </c>
      <c r="Y276" s="64">
        <f t="shared" si="124"/>
        <v>2.1281605046610568</v>
      </c>
      <c r="Z276" s="64">
        <f t="shared" si="125"/>
        <v>12.698064384283368</v>
      </c>
      <c r="AA276" s="64">
        <f t="shared" si="126"/>
        <v>27.619739355683919</v>
      </c>
      <c r="AB276" s="64">
        <f t="shared" si="127"/>
        <v>16.195887616423374</v>
      </c>
      <c r="AC276" s="64">
        <f t="shared" si="128"/>
        <v>41.903472489884024</v>
      </c>
      <c r="AD276" s="64">
        <f t="shared" si="129"/>
        <v>2.3595925617199645</v>
      </c>
      <c r="AE276" s="64">
        <f t="shared" si="130"/>
        <v>35.935121230602618</v>
      </c>
      <c r="AF276" s="64">
        <f t="shared" si="131"/>
        <v>1.2481605046610567</v>
      </c>
      <c r="AG276" s="64">
        <f t="shared" si="132"/>
        <v>0.88</v>
      </c>
      <c r="AH276" s="71">
        <v>8.7136865953127849</v>
      </c>
      <c r="AI276" s="71">
        <v>0.57689268215621392</v>
      </c>
      <c r="AJ276" s="71">
        <v>-1.7978378905119807</v>
      </c>
      <c r="AK276" s="71">
        <v>-2.7859788420227445</v>
      </c>
      <c r="AL276" s="71">
        <v>6.7715588808044549</v>
      </c>
      <c r="AM276" s="71">
        <v>-0.64890667817924208</v>
      </c>
      <c r="AN276" s="71">
        <v>-0.91732920529886064</v>
      </c>
      <c r="AO276" s="71">
        <v>30.405718197706662</v>
      </c>
      <c r="AP276" s="71">
        <v>18.981866458446117</v>
      </c>
      <c r="AQ276" s="71">
        <v>44.689451331906767</v>
      </c>
      <c r="AR276" s="71">
        <v>2.3528391920559075</v>
      </c>
      <c r="AS276" s="71">
        <v>0</v>
      </c>
      <c r="AT276" s="71">
        <v>35.935121230602618</v>
      </c>
      <c r="AU276" s="71">
        <v>6.753369664056973E-3</v>
      </c>
      <c r="AV276" s="71">
        <v>1.2481605046610567</v>
      </c>
      <c r="AW276" s="71">
        <v>0.88</v>
      </c>
    </row>
    <row r="277" spans="1:49" s="75" customFormat="1" x14ac:dyDescent="0.35">
      <c r="A277" s="60">
        <v>275</v>
      </c>
      <c r="B277" s="55" t="s">
        <v>214</v>
      </c>
      <c r="C277" s="55" t="s">
        <v>36</v>
      </c>
      <c r="D277" s="68" t="s">
        <v>257</v>
      </c>
      <c r="E277" s="55"/>
      <c r="F277" s="55" t="s">
        <v>50</v>
      </c>
      <c r="G277" s="68" t="s">
        <v>137</v>
      </c>
      <c r="H277" s="61"/>
      <c r="I277" s="55"/>
      <c r="J277" s="55"/>
      <c r="K277" s="55" t="s">
        <v>219</v>
      </c>
      <c r="L277" s="62">
        <v>41260</v>
      </c>
      <c r="M277" s="66" t="s">
        <v>220</v>
      </c>
      <c r="N277" s="55" t="s">
        <v>39</v>
      </c>
      <c r="O277" s="63">
        <f t="shared" si="114"/>
        <v>0.32679468422212016</v>
      </c>
      <c r="P277" s="63">
        <f t="shared" si="115"/>
        <v>0.44312126371665256</v>
      </c>
      <c r="Q277" s="63">
        <f t="shared" si="116"/>
        <v>0.18134655903297389</v>
      </c>
      <c r="R277" s="64">
        <f t="shared" si="117"/>
        <v>66.112128035966691</v>
      </c>
      <c r="S277" s="64">
        <f t="shared" si="118"/>
        <v>54.688276296706135</v>
      </c>
      <c r="T277" s="64">
        <f t="shared" si="119"/>
        <v>80.395861170166796</v>
      </c>
      <c r="U277" s="64">
        <f t="shared" si="120"/>
        <v>42.677396301687253</v>
      </c>
      <c r="V277" s="64">
        <f t="shared" si="121"/>
        <v>31.253544562426704</v>
      </c>
      <c r="W277" s="64">
        <f t="shared" si="122"/>
        <v>56.961129435887358</v>
      </c>
      <c r="X277" s="64">
        <f t="shared" si="123"/>
        <v>21.306571229618378</v>
      </c>
      <c r="Y277" s="64">
        <f t="shared" si="124"/>
        <v>2.1281605046610568</v>
      </c>
      <c r="Z277" s="64">
        <f t="shared" si="125"/>
        <v>12.698064384283368</v>
      </c>
      <c r="AA277" s="64">
        <f t="shared" si="126"/>
        <v>27.619739355683919</v>
      </c>
      <c r="AB277" s="64">
        <f t="shared" si="127"/>
        <v>16.195887616423374</v>
      </c>
      <c r="AC277" s="64">
        <f t="shared" si="128"/>
        <v>41.903472489884024</v>
      </c>
      <c r="AD277" s="64">
        <f t="shared" si="129"/>
        <v>2.3595925617199645</v>
      </c>
      <c r="AE277" s="64">
        <f t="shared" si="130"/>
        <v>21.306571229618378</v>
      </c>
      <c r="AF277" s="64">
        <f t="shared" si="131"/>
        <v>1.2481605046610567</v>
      </c>
      <c r="AG277" s="64">
        <f t="shared" si="132"/>
        <v>0.88</v>
      </c>
      <c r="AH277" s="71">
        <v>8.7136865953127849</v>
      </c>
      <c r="AI277" s="71">
        <v>0.57689268215621392</v>
      </c>
      <c r="AJ277" s="71">
        <v>-1.7978378905119807</v>
      </c>
      <c r="AK277" s="71">
        <v>-2.7859788420227445</v>
      </c>
      <c r="AL277" s="71">
        <v>6.7715588808044549</v>
      </c>
      <c r="AM277" s="71">
        <v>-0.64890667817924208</v>
      </c>
      <c r="AN277" s="71">
        <v>-0.91732920529886064</v>
      </c>
      <c r="AO277" s="71">
        <v>30.405718197706662</v>
      </c>
      <c r="AP277" s="71">
        <v>18.981866458446117</v>
      </c>
      <c r="AQ277" s="71">
        <v>44.689451331906767</v>
      </c>
      <c r="AR277" s="71">
        <v>2.3528391920559075</v>
      </c>
      <c r="AS277" s="71">
        <v>0</v>
      </c>
      <c r="AT277" s="71">
        <v>21.306571229618378</v>
      </c>
      <c r="AU277" s="71">
        <v>6.753369664056973E-3</v>
      </c>
      <c r="AV277" s="71">
        <v>1.2481605046610567</v>
      </c>
      <c r="AW277" s="71">
        <v>0.88</v>
      </c>
    </row>
    <row r="278" spans="1:49" s="75" customFormat="1" x14ac:dyDescent="0.35">
      <c r="A278" s="60">
        <v>276</v>
      </c>
      <c r="B278" s="55" t="s">
        <v>214</v>
      </c>
      <c r="C278" s="55" t="s">
        <v>36</v>
      </c>
      <c r="D278" s="68" t="s">
        <v>255</v>
      </c>
      <c r="E278" s="55"/>
      <c r="F278" s="55" t="s">
        <v>50</v>
      </c>
      <c r="G278" s="68" t="s">
        <v>137</v>
      </c>
      <c r="H278" s="61"/>
      <c r="I278" s="55"/>
      <c r="J278" s="55"/>
      <c r="K278" s="55" t="s">
        <v>219</v>
      </c>
      <c r="L278" s="62">
        <v>41260</v>
      </c>
      <c r="M278" s="66" t="s">
        <v>220</v>
      </c>
      <c r="N278" s="55" t="s">
        <v>39</v>
      </c>
      <c r="O278" s="63">
        <f t="shared" si="114"/>
        <v>0.35785065170728569</v>
      </c>
      <c r="P278" s="63">
        <f t="shared" si="115"/>
        <v>0.47417723120181793</v>
      </c>
      <c r="Q278" s="63">
        <f t="shared" si="116"/>
        <v>0.21240252651813943</v>
      </c>
      <c r="R278" s="64">
        <f t="shared" si="117"/>
        <v>63.06227674908601</v>
      </c>
      <c r="S278" s="64">
        <f t="shared" si="118"/>
        <v>51.638425009825468</v>
      </c>
      <c r="T278" s="64">
        <f t="shared" si="119"/>
        <v>77.346009883286115</v>
      </c>
      <c r="U278" s="64">
        <f t="shared" si="120"/>
        <v>42.677396301687253</v>
      </c>
      <c r="V278" s="64">
        <f t="shared" si="121"/>
        <v>31.253544562426704</v>
      </c>
      <c r="W278" s="64">
        <f t="shared" si="122"/>
        <v>56.961129435887358</v>
      </c>
      <c r="X278" s="64">
        <f t="shared" si="123"/>
        <v>18.256719942737707</v>
      </c>
      <c r="Y278" s="64">
        <f t="shared" si="124"/>
        <v>2.1281605046610568</v>
      </c>
      <c r="Z278" s="64">
        <f t="shared" si="125"/>
        <v>12.698064384283368</v>
      </c>
      <c r="AA278" s="64">
        <f t="shared" si="126"/>
        <v>27.619739355683919</v>
      </c>
      <c r="AB278" s="64">
        <f t="shared" si="127"/>
        <v>16.195887616423374</v>
      </c>
      <c r="AC278" s="64">
        <f t="shared" si="128"/>
        <v>41.903472489884024</v>
      </c>
      <c r="AD278" s="64">
        <f t="shared" si="129"/>
        <v>2.3595925617199645</v>
      </c>
      <c r="AE278" s="64">
        <f t="shared" si="130"/>
        <v>18.256719942737707</v>
      </c>
      <c r="AF278" s="64">
        <f t="shared" si="131"/>
        <v>1.2481605046610567</v>
      </c>
      <c r="AG278" s="64">
        <f t="shared" si="132"/>
        <v>0.88</v>
      </c>
      <c r="AH278" s="71">
        <v>8.7136865953127849</v>
      </c>
      <c r="AI278" s="71">
        <v>0.57689268215621392</v>
      </c>
      <c r="AJ278" s="71">
        <v>-1.7978378905119807</v>
      </c>
      <c r="AK278" s="71">
        <v>-2.7859788420227445</v>
      </c>
      <c r="AL278" s="71">
        <v>6.7715588808044549</v>
      </c>
      <c r="AM278" s="71">
        <v>-0.64890667817924208</v>
      </c>
      <c r="AN278" s="71">
        <v>-0.91732920529886064</v>
      </c>
      <c r="AO278" s="71">
        <v>30.405718197706662</v>
      </c>
      <c r="AP278" s="71">
        <v>18.981866458446117</v>
      </c>
      <c r="AQ278" s="71">
        <v>44.689451331906767</v>
      </c>
      <c r="AR278" s="71">
        <v>2.3528391920559075</v>
      </c>
      <c r="AS278" s="71">
        <v>0</v>
      </c>
      <c r="AT278" s="71">
        <v>18.256719942737707</v>
      </c>
      <c r="AU278" s="71">
        <v>6.753369664056973E-3</v>
      </c>
      <c r="AV278" s="71">
        <v>1.2481605046610567</v>
      </c>
      <c r="AW278" s="71">
        <v>0.88</v>
      </c>
    </row>
    <row r="279" spans="1:49" s="75" customFormat="1" x14ac:dyDescent="0.35">
      <c r="A279" s="60">
        <v>277</v>
      </c>
      <c r="B279" s="55" t="s">
        <v>173</v>
      </c>
      <c r="C279" s="87" t="s">
        <v>193</v>
      </c>
      <c r="D279" s="55" t="s">
        <v>169</v>
      </c>
      <c r="E279" s="55"/>
      <c r="F279" s="55" t="s">
        <v>52</v>
      </c>
      <c r="G279" s="55" t="s">
        <v>138</v>
      </c>
      <c r="H279" s="88">
        <v>7</v>
      </c>
      <c r="I279" s="55" t="s">
        <v>170</v>
      </c>
      <c r="J279" s="55" t="s">
        <v>235</v>
      </c>
      <c r="K279" s="68" t="s">
        <v>37</v>
      </c>
      <c r="L279" s="70">
        <v>40263</v>
      </c>
      <c r="M279" s="55" t="s">
        <v>38</v>
      </c>
      <c r="N279" s="55" t="s">
        <v>40</v>
      </c>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55"/>
      <c r="AU279" s="55"/>
      <c r="AV279" s="55"/>
      <c r="AW279" s="55"/>
    </row>
    <row r="280" spans="1:49" s="75" customFormat="1" x14ac:dyDescent="0.35">
      <c r="A280" s="60">
        <v>278</v>
      </c>
      <c r="B280" s="55" t="s">
        <v>173</v>
      </c>
      <c r="C280" s="74" t="s">
        <v>36</v>
      </c>
      <c r="D280" s="55" t="s">
        <v>169</v>
      </c>
      <c r="E280" s="55"/>
      <c r="F280" s="55" t="s">
        <v>52</v>
      </c>
      <c r="G280" s="55" t="s">
        <v>138</v>
      </c>
      <c r="H280" s="69">
        <v>3</v>
      </c>
      <c r="I280" s="55" t="s">
        <v>171</v>
      </c>
      <c r="J280" s="55" t="s">
        <v>235</v>
      </c>
      <c r="K280" s="68" t="s">
        <v>37</v>
      </c>
      <c r="L280" s="70">
        <v>40263</v>
      </c>
      <c r="M280" s="55" t="s">
        <v>38</v>
      </c>
      <c r="N280" s="55" t="s">
        <v>39</v>
      </c>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55"/>
    </row>
    <row r="281" spans="1:49" x14ac:dyDescent="0.35">
      <c r="A281" s="60">
        <v>279</v>
      </c>
      <c r="B281" s="55" t="s">
        <v>173</v>
      </c>
      <c r="C281" s="87" t="s">
        <v>168</v>
      </c>
      <c r="D281" s="55" t="s">
        <v>169</v>
      </c>
      <c r="F281" s="55" t="s">
        <v>52</v>
      </c>
      <c r="G281" s="55" t="s">
        <v>138</v>
      </c>
      <c r="H281" s="88">
        <v>7</v>
      </c>
      <c r="I281" s="55" t="s">
        <v>170</v>
      </c>
      <c r="J281" s="55" t="s">
        <v>235</v>
      </c>
      <c r="K281" s="68" t="s">
        <v>37</v>
      </c>
      <c r="L281" s="70">
        <v>40263</v>
      </c>
      <c r="M281" s="55" t="s">
        <v>38</v>
      </c>
      <c r="N281" s="55" t="s">
        <v>40</v>
      </c>
    </row>
    <row r="282" spans="1:49" x14ac:dyDescent="0.35">
      <c r="A282" s="60">
        <v>280</v>
      </c>
      <c r="B282" s="55" t="s">
        <v>173</v>
      </c>
      <c r="C282" s="87" t="s">
        <v>167</v>
      </c>
      <c r="D282" s="55" t="s">
        <v>169</v>
      </c>
      <c r="F282" s="55" t="s">
        <v>52</v>
      </c>
      <c r="G282" s="55" t="s">
        <v>138</v>
      </c>
      <c r="H282" s="88">
        <v>7</v>
      </c>
      <c r="I282" s="55" t="s">
        <v>170</v>
      </c>
      <c r="J282" s="55" t="s">
        <v>235</v>
      </c>
      <c r="K282" s="68" t="s">
        <v>37</v>
      </c>
      <c r="L282" s="70">
        <v>40263</v>
      </c>
      <c r="M282" s="55" t="s">
        <v>38</v>
      </c>
      <c r="N282" s="55" t="s">
        <v>40</v>
      </c>
    </row>
    <row r="283" spans="1:49" x14ac:dyDescent="0.35">
      <c r="A283" s="60">
        <v>281</v>
      </c>
      <c r="B283" s="55" t="s">
        <v>173</v>
      </c>
      <c r="C283" s="87" t="s">
        <v>172</v>
      </c>
      <c r="D283" s="55" t="s">
        <v>174</v>
      </c>
      <c r="F283" s="55" t="s">
        <v>52</v>
      </c>
      <c r="G283" s="55" t="s">
        <v>138</v>
      </c>
      <c r="H283" s="88">
        <v>3</v>
      </c>
      <c r="I283" s="55" t="s">
        <v>138</v>
      </c>
      <c r="J283" s="55" t="s">
        <v>235</v>
      </c>
      <c r="K283" s="68" t="s">
        <v>37</v>
      </c>
      <c r="L283" s="70">
        <v>40263</v>
      </c>
      <c r="M283" s="55" t="s">
        <v>38</v>
      </c>
      <c r="N283" s="55" t="s">
        <v>39</v>
      </c>
    </row>
    <row r="284" spans="1:49" x14ac:dyDescent="0.35">
      <c r="A284" s="60">
        <v>282</v>
      </c>
      <c r="B284" s="74" t="s">
        <v>230</v>
      </c>
      <c r="C284" s="89" t="s">
        <v>36</v>
      </c>
      <c r="D284" s="55" t="s">
        <v>176</v>
      </c>
      <c r="F284" s="55" t="s">
        <v>52</v>
      </c>
      <c r="G284" s="55" t="s">
        <v>138</v>
      </c>
      <c r="H284" s="73">
        <v>5</v>
      </c>
      <c r="I284" s="55" t="s">
        <v>231</v>
      </c>
      <c r="J284" s="55" t="s">
        <v>365</v>
      </c>
      <c r="K284" s="72" t="s">
        <v>188</v>
      </c>
      <c r="L284" s="62">
        <v>41838</v>
      </c>
      <c r="M284" s="66" t="s">
        <v>189</v>
      </c>
      <c r="N284" s="55" t="s">
        <v>39</v>
      </c>
    </row>
    <row r="285" spans="1:49" x14ac:dyDescent="0.35">
      <c r="A285" s="60">
        <v>283</v>
      </c>
      <c r="B285" s="74" t="s">
        <v>230</v>
      </c>
      <c r="C285" s="74" t="s">
        <v>168</v>
      </c>
      <c r="D285" s="55" t="s">
        <v>176</v>
      </c>
      <c r="F285" s="55" t="s">
        <v>52</v>
      </c>
      <c r="G285" s="55" t="s">
        <v>138</v>
      </c>
      <c r="H285" s="73">
        <v>5</v>
      </c>
      <c r="I285" s="55" t="s">
        <v>231</v>
      </c>
      <c r="J285" s="55" t="s">
        <v>243</v>
      </c>
      <c r="K285" s="72" t="s">
        <v>188</v>
      </c>
      <c r="L285" s="62">
        <v>41838</v>
      </c>
      <c r="M285" s="66" t="s">
        <v>189</v>
      </c>
      <c r="N285" s="55" t="s">
        <v>40</v>
      </c>
    </row>
    <row r="286" spans="1:49" x14ac:dyDescent="0.35">
      <c r="A286" s="60">
        <v>284</v>
      </c>
      <c r="B286" s="74" t="s">
        <v>230</v>
      </c>
      <c r="C286" s="74" t="s">
        <v>167</v>
      </c>
      <c r="D286" s="55" t="s">
        <v>176</v>
      </c>
      <c r="F286" s="55" t="s">
        <v>52</v>
      </c>
      <c r="G286" s="55" t="s">
        <v>138</v>
      </c>
      <c r="H286" s="73">
        <v>5</v>
      </c>
      <c r="I286" s="55" t="s">
        <v>231</v>
      </c>
      <c r="J286" s="55" t="s">
        <v>243</v>
      </c>
      <c r="K286" s="72" t="s">
        <v>188</v>
      </c>
      <c r="L286" s="62">
        <v>41838</v>
      </c>
      <c r="M286" s="66" t="s">
        <v>189</v>
      </c>
      <c r="N286" s="55" t="s">
        <v>40</v>
      </c>
    </row>
    <row r="287" spans="1:49" x14ac:dyDescent="0.35">
      <c r="A287" s="60">
        <v>285</v>
      </c>
      <c r="B287" s="74" t="s">
        <v>230</v>
      </c>
      <c r="C287" s="74" t="s">
        <v>172</v>
      </c>
      <c r="D287" s="55" t="s">
        <v>176</v>
      </c>
      <c r="F287" s="55" t="s">
        <v>52</v>
      </c>
      <c r="G287" s="55" t="s">
        <v>138</v>
      </c>
      <c r="H287" s="73">
        <v>5</v>
      </c>
      <c r="I287" s="55" t="s">
        <v>231</v>
      </c>
      <c r="J287" s="55" t="s">
        <v>243</v>
      </c>
      <c r="K287" s="72" t="s">
        <v>188</v>
      </c>
      <c r="L287" s="62">
        <v>41838</v>
      </c>
      <c r="M287" s="66" t="s">
        <v>189</v>
      </c>
      <c r="N287" s="55" t="s">
        <v>39</v>
      </c>
    </row>
    <row r="288" spans="1:49" x14ac:dyDescent="0.35">
      <c r="A288" s="60">
        <v>286</v>
      </c>
      <c r="B288" s="74" t="s">
        <v>230</v>
      </c>
      <c r="C288" s="74" t="s">
        <v>133</v>
      </c>
      <c r="D288" s="55" t="s">
        <v>176</v>
      </c>
      <c r="F288" s="55" t="s">
        <v>52</v>
      </c>
      <c r="G288" s="55" t="s">
        <v>138</v>
      </c>
      <c r="H288" s="73">
        <v>5</v>
      </c>
      <c r="I288" s="55" t="s">
        <v>231</v>
      </c>
      <c r="J288" s="55" t="s">
        <v>243</v>
      </c>
      <c r="K288" s="72" t="s">
        <v>188</v>
      </c>
      <c r="L288" s="62">
        <v>41838</v>
      </c>
      <c r="M288" s="66" t="s">
        <v>189</v>
      </c>
      <c r="N288" s="55" t="s">
        <v>40</v>
      </c>
    </row>
    <row r="289" spans="1:49" x14ac:dyDescent="0.35">
      <c r="A289" s="60">
        <v>287</v>
      </c>
      <c r="B289" s="74" t="s">
        <v>232</v>
      </c>
      <c r="C289" s="89" t="s">
        <v>36</v>
      </c>
      <c r="D289" s="55" t="s">
        <v>176</v>
      </c>
      <c r="F289" s="55" t="s">
        <v>52</v>
      </c>
      <c r="G289" s="55" t="s">
        <v>138</v>
      </c>
      <c r="H289" s="73">
        <v>5</v>
      </c>
      <c r="I289" s="55" t="s">
        <v>231</v>
      </c>
      <c r="J289" s="55" t="s">
        <v>365</v>
      </c>
      <c r="K289" s="72" t="s">
        <v>188</v>
      </c>
      <c r="L289" s="62">
        <v>41838</v>
      </c>
      <c r="M289" s="66" t="s">
        <v>189</v>
      </c>
      <c r="N289" s="55" t="s">
        <v>39</v>
      </c>
    </row>
    <row r="290" spans="1:49" x14ac:dyDescent="0.35">
      <c r="A290" s="60">
        <v>288</v>
      </c>
      <c r="B290" s="74" t="s">
        <v>232</v>
      </c>
      <c r="C290" s="74" t="s">
        <v>168</v>
      </c>
      <c r="D290" s="55" t="s">
        <v>176</v>
      </c>
      <c r="F290" s="55" t="s">
        <v>52</v>
      </c>
      <c r="G290" s="55" t="s">
        <v>138</v>
      </c>
      <c r="H290" s="73">
        <v>5</v>
      </c>
      <c r="I290" s="55" t="s">
        <v>231</v>
      </c>
      <c r="J290" s="55" t="s">
        <v>243</v>
      </c>
      <c r="K290" s="72" t="s">
        <v>188</v>
      </c>
      <c r="L290" s="62">
        <v>41838</v>
      </c>
      <c r="M290" s="66" t="s">
        <v>189</v>
      </c>
      <c r="N290" s="55" t="s">
        <v>40</v>
      </c>
    </row>
    <row r="291" spans="1:49" x14ac:dyDescent="0.35">
      <c r="A291" s="60">
        <v>289</v>
      </c>
      <c r="B291" s="74" t="s">
        <v>232</v>
      </c>
      <c r="C291" s="74" t="s">
        <v>167</v>
      </c>
      <c r="D291" s="55" t="s">
        <v>176</v>
      </c>
      <c r="F291" s="55" t="s">
        <v>52</v>
      </c>
      <c r="G291" s="55" t="s">
        <v>138</v>
      </c>
      <c r="H291" s="73">
        <v>5</v>
      </c>
      <c r="I291" s="55" t="s">
        <v>231</v>
      </c>
      <c r="J291" s="55" t="s">
        <v>243</v>
      </c>
      <c r="K291" s="72" t="s">
        <v>188</v>
      </c>
      <c r="L291" s="62">
        <v>41838</v>
      </c>
      <c r="M291" s="66" t="s">
        <v>189</v>
      </c>
      <c r="N291" s="55" t="s">
        <v>40</v>
      </c>
    </row>
    <row r="292" spans="1:49" x14ac:dyDescent="0.35">
      <c r="A292" s="60">
        <v>290</v>
      </c>
      <c r="B292" s="74" t="s">
        <v>232</v>
      </c>
      <c r="C292" s="74" t="s">
        <v>172</v>
      </c>
      <c r="D292" s="55" t="s">
        <v>176</v>
      </c>
      <c r="F292" s="55" t="s">
        <v>52</v>
      </c>
      <c r="G292" s="55" t="s">
        <v>138</v>
      </c>
      <c r="H292" s="73">
        <v>5</v>
      </c>
      <c r="I292" s="55" t="s">
        <v>231</v>
      </c>
      <c r="J292" s="55" t="s">
        <v>243</v>
      </c>
      <c r="K292" s="72" t="s">
        <v>188</v>
      </c>
      <c r="L292" s="62">
        <v>41838</v>
      </c>
      <c r="M292" s="66" t="s">
        <v>189</v>
      </c>
      <c r="N292" s="55" t="s">
        <v>39</v>
      </c>
    </row>
    <row r="293" spans="1:49" x14ac:dyDescent="0.35">
      <c r="A293" s="60">
        <v>291</v>
      </c>
      <c r="B293" s="74" t="s">
        <v>232</v>
      </c>
      <c r="C293" s="74" t="s">
        <v>133</v>
      </c>
      <c r="D293" s="55" t="s">
        <v>176</v>
      </c>
      <c r="F293" s="55" t="s">
        <v>52</v>
      </c>
      <c r="G293" s="55" t="s">
        <v>138</v>
      </c>
      <c r="H293" s="73">
        <v>5</v>
      </c>
      <c r="I293" s="55" t="s">
        <v>231</v>
      </c>
      <c r="J293" s="55" t="s">
        <v>243</v>
      </c>
      <c r="K293" s="72" t="s">
        <v>188</v>
      </c>
      <c r="L293" s="62">
        <v>41838</v>
      </c>
      <c r="M293" s="66" t="s">
        <v>189</v>
      </c>
      <c r="N293" s="55" t="s">
        <v>40</v>
      </c>
    </row>
    <row r="294" spans="1:49" x14ac:dyDescent="0.35">
      <c r="A294" s="60">
        <v>292</v>
      </c>
      <c r="B294" s="55" t="s">
        <v>181</v>
      </c>
      <c r="C294" s="55" t="s">
        <v>131</v>
      </c>
      <c r="D294" s="55" t="s">
        <v>471</v>
      </c>
      <c r="F294" s="55" t="s">
        <v>52</v>
      </c>
      <c r="G294" s="55" t="s">
        <v>138</v>
      </c>
      <c r="H294" s="61">
        <v>4</v>
      </c>
      <c r="I294" s="55" t="s">
        <v>177</v>
      </c>
      <c r="J294" s="55" t="s">
        <v>243</v>
      </c>
      <c r="K294" s="68" t="s">
        <v>37</v>
      </c>
      <c r="L294" s="70">
        <v>40263</v>
      </c>
      <c r="M294" s="55" t="s">
        <v>38</v>
      </c>
      <c r="N294" s="68" t="s">
        <v>40</v>
      </c>
    </row>
    <row r="295" spans="1:49" x14ac:dyDescent="0.35">
      <c r="A295" s="60">
        <v>293</v>
      </c>
      <c r="B295" s="55" t="s">
        <v>181</v>
      </c>
      <c r="C295" s="55" t="s">
        <v>131</v>
      </c>
      <c r="D295" s="55" t="s">
        <v>475</v>
      </c>
      <c r="F295" s="55" t="s">
        <v>52</v>
      </c>
      <c r="G295" s="55" t="s">
        <v>138</v>
      </c>
      <c r="H295" s="61">
        <v>5</v>
      </c>
      <c r="I295" s="55" t="s">
        <v>178</v>
      </c>
      <c r="J295" s="55" t="s">
        <v>243</v>
      </c>
      <c r="K295" s="68" t="s">
        <v>37</v>
      </c>
      <c r="L295" s="70">
        <v>40263</v>
      </c>
      <c r="M295" s="55" t="s">
        <v>38</v>
      </c>
      <c r="N295" s="68" t="s">
        <v>40</v>
      </c>
    </row>
    <row r="296" spans="1:49" x14ac:dyDescent="0.35">
      <c r="A296" s="60">
        <v>294</v>
      </c>
      <c r="B296" s="55" t="s">
        <v>181</v>
      </c>
      <c r="C296" s="55" t="s">
        <v>135</v>
      </c>
      <c r="D296" s="55" t="s">
        <v>471</v>
      </c>
      <c r="F296" s="55" t="s">
        <v>52</v>
      </c>
      <c r="G296" s="55" t="s">
        <v>138</v>
      </c>
      <c r="H296" s="73">
        <v>4</v>
      </c>
      <c r="I296" s="55" t="s">
        <v>177</v>
      </c>
      <c r="J296" s="55" t="s">
        <v>243</v>
      </c>
      <c r="K296" s="55" t="s">
        <v>179</v>
      </c>
      <c r="L296" s="62">
        <v>41338</v>
      </c>
      <c r="M296" s="66" t="s">
        <v>180</v>
      </c>
      <c r="N296" s="68" t="s">
        <v>40</v>
      </c>
    </row>
    <row r="297" spans="1:49" x14ac:dyDescent="0.35">
      <c r="A297" s="60">
        <v>295</v>
      </c>
      <c r="B297" s="55" t="s">
        <v>181</v>
      </c>
      <c r="C297" s="55" t="s">
        <v>135</v>
      </c>
      <c r="D297" s="55" t="s">
        <v>475</v>
      </c>
      <c r="F297" s="55" t="s">
        <v>52</v>
      </c>
      <c r="G297" s="55" t="s">
        <v>138</v>
      </c>
      <c r="H297" s="73">
        <v>5</v>
      </c>
      <c r="I297" s="55" t="s">
        <v>178</v>
      </c>
      <c r="J297" s="55" t="s">
        <v>243</v>
      </c>
      <c r="K297" s="55" t="s">
        <v>179</v>
      </c>
      <c r="L297" s="62">
        <v>41338</v>
      </c>
      <c r="M297" s="66" t="s">
        <v>180</v>
      </c>
      <c r="N297" s="68" t="s">
        <v>40</v>
      </c>
    </row>
    <row r="298" spans="1:49" x14ac:dyDescent="0.35">
      <c r="A298" s="60">
        <v>296</v>
      </c>
      <c r="B298" s="55" t="s">
        <v>181</v>
      </c>
      <c r="C298" s="55" t="s">
        <v>134</v>
      </c>
      <c r="D298" s="55" t="s">
        <v>471</v>
      </c>
      <c r="F298" s="55" t="s">
        <v>52</v>
      </c>
      <c r="G298" s="55" t="s">
        <v>138</v>
      </c>
      <c r="H298" s="73">
        <v>4</v>
      </c>
      <c r="I298" s="55" t="s">
        <v>177</v>
      </c>
      <c r="J298" s="55" t="s">
        <v>243</v>
      </c>
      <c r="K298" s="55" t="s">
        <v>179</v>
      </c>
      <c r="L298" s="62">
        <v>41338</v>
      </c>
      <c r="M298" s="66" t="s">
        <v>180</v>
      </c>
      <c r="N298" s="68" t="s">
        <v>40</v>
      </c>
    </row>
    <row r="299" spans="1:49" x14ac:dyDescent="0.35">
      <c r="A299" s="60">
        <v>297</v>
      </c>
      <c r="B299" s="55" t="s">
        <v>181</v>
      </c>
      <c r="C299" s="55" t="s">
        <v>134</v>
      </c>
      <c r="D299" s="55" t="s">
        <v>475</v>
      </c>
      <c r="F299" s="55" t="s">
        <v>52</v>
      </c>
      <c r="G299" s="55" t="s">
        <v>138</v>
      </c>
      <c r="H299" s="73">
        <v>5</v>
      </c>
      <c r="I299" s="55" t="s">
        <v>178</v>
      </c>
      <c r="J299" s="55" t="s">
        <v>243</v>
      </c>
      <c r="K299" s="55" t="s">
        <v>179</v>
      </c>
      <c r="L299" s="62">
        <v>41338</v>
      </c>
      <c r="M299" s="66" t="s">
        <v>180</v>
      </c>
      <c r="N299" s="68" t="s">
        <v>40</v>
      </c>
    </row>
    <row r="300" spans="1:49" x14ac:dyDescent="0.35">
      <c r="A300" s="60">
        <v>298</v>
      </c>
      <c r="B300" s="55" t="s">
        <v>181</v>
      </c>
      <c r="C300" s="55" t="s">
        <v>133</v>
      </c>
      <c r="D300" s="55" t="s">
        <v>471</v>
      </c>
      <c r="F300" s="55" t="s">
        <v>52</v>
      </c>
      <c r="G300" s="55" t="s">
        <v>138</v>
      </c>
      <c r="H300" s="61">
        <v>4</v>
      </c>
      <c r="I300" s="55" t="s">
        <v>177</v>
      </c>
      <c r="J300" s="55" t="s">
        <v>243</v>
      </c>
      <c r="K300" s="68" t="s">
        <v>37</v>
      </c>
      <c r="L300" s="70">
        <v>40263</v>
      </c>
      <c r="M300" s="55" t="s">
        <v>38</v>
      </c>
      <c r="N300" s="68" t="s">
        <v>40</v>
      </c>
    </row>
    <row r="301" spans="1:49" x14ac:dyDescent="0.35">
      <c r="A301" s="60">
        <v>299</v>
      </c>
      <c r="B301" s="55" t="s">
        <v>181</v>
      </c>
      <c r="C301" s="55" t="s">
        <v>133</v>
      </c>
      <c r="D301" s="55" t="s">
        <v>475</v>
      </c>
      <c r="F301" s="55" t="s">
        <v>52</v>
      </c>
      <c r="G301" s="55" t="s">
        <v>138</v>
      </c>
      <c r="H301" s="61">
        <v>5</v>
      </c>
      <c r="I301" s="55" t="s">
        <v>178</v>
      </c>
      <c r="J301" s="55" t="s">
        <v>243</v>
      </c>
      <c r="K301" s="68" t="s">
        <v>37</v>
      </c>
      <c r="L301" s="70">
        <v>40263</v>
      </c>
      <c r="M301" s="55" t="s">
        <v>38</v>
      </c>
      <c r="N301" s="68" t="s">
        <v>40</v>
      </c>
    </row>
    <row r="302" spans="1:49" x14ac:dyDescent="0.35">
      <c r="A302" s="60">
        <v>300</v>
      </c>
      <c r="B302" s="55" t="s">
        <v>221</v>
      </c>
      <c r="C302" s="55" t="s">
        <v>131</v>
      </c>
      <c r="D302" s="74" t="s">
        <v>132</v>
      </c>
      <c r="F302" s="55" t="s">
        <v>50</v>
      </c>
      <c r="G302" s="68" t="s">
        <v>137</v>
      </c>
      <c r="H302" s="61"/>
      <c r="K302" s="55" t="s">
        <v>222</v>
      </c>
      <c r="L302" s="62">
        <v>40935</v>
      </c>
      <c r="M302" s="66" t="s">
        <v>223</v>
      </c>
      <c r="N302" s="68" t="s">
        <v>40</v>
      </c>
      <c r="O302" s="63">
        <f t="shared" ref="O302:Q303" si="133">IF($N302="Gasoline",(98.205-R302)/98.205,(97.006-R302)/97.006)</f>
        <v>0.16832888019175984</v>
      </c>
      <c r="P302" s="63">
        <f t="shared" si="133"/>
        <v>0.35686675516818211</v>
      </c>
      <c r="Q302" s="63">
        <f t="shared" si="133"/>
        <v>-3.8754661270850407E-2</v>
      </c>
      <c r="R302" s="64">
        <f>SUM(U302,X302,Y302)</f>
        <v>80.677088648118144</v>
      </c>
      <c r="S302" s="64">
        <f>SUM(V302,X302,Y302)</f>
        <v>62.387783548155326</v>
      </c>
      <c r="T302" s="64">
        <f>SUM(W302,X302,Y302)</f>
        <v>100.76543467124011</v>
      </c>
      <c r="U302" s="64">
        <f>SUM(Z302:AA302,AD302)</f>
        <v>52.180401557163364</v>
      </c>
      <c r="V302" s="64">
        <f>SUM(Z302,AB302,AD302)</f>
        <v>33.89109645720054</v>
      </c>
      <c r="W302" s="64">
        <f>SUM(Z302,AC302,AD302)</f>
        <v>72.268747580285336</v>
      </c>
      <c r="X302" s="64">
        <f>AE302</f>
        <v>25.100700512452157</v>
      </c>
      <c r="Y302" s="64">
        <f>SUM(AF302:AG302)</f>
        <v>3.3959865785026304</v>
      </c>
      <c r="Z302" s="64">
        <f>SUM(AH302,AI302,AJ302,AL302,AM302,AN302)</f>
        <v>4.7619908781977225</v>
      </c>
      <c r="AA302" s="64">
        <f>SUM($AK302,AO302)</f>
        <v>46.110143297582859</v>
      </c>
      <c r="AB302" s="64">
        <f>AP302</f>
        <v>27.820838197620034</v>
      </c>
      <c r="AC302" s="64">
        <f>AQ302</f>
        <v>66.198489320704823</v>
      </c>
      <c r="AD302" s="64">
        <f>SUM(AR302,AU302)</f>
        <v>1.3082673813827852</v>
      </c>
      <c r="AE302" s="64">
        <f>SUM(AS302:AT302)</f>
        <v>25.100700512452157</v>
      </c>
      <c r="AF302" s="64">
        <f>AV302</f>
        <v>2.6959865785026302</v>
      </c>
      <c r="AG302" s="64">
        <f>AW302</f>
        <v>0.7</v>
      </c>
      <c r="AH302" s="71">
        <v>0.36679098513280167</v>
      </c>
      <c r="AI302" s="71">
        <v>-1.787286911321477E-2</v>
      </c>
      <c r="AJ302" s="71">
        <v>0.30530187383395224</v>
      </c>
      <c r="AK302" s="71">
        <v>0.66819280722636498</v>
      </c>
      <c r="AL302" s="71">
        <v>4.6551930981376266</v>
      </c>
      <c r="AM302" s="71">
        <v>0.11692391790473856</v>
      </c>
      <c r="AN302" s="71">
        <v>-0.66434612769818169</v>
      </c>
      <c r="AO302" s="71">
        <v>45.441950490356497</v>
      </c>
      <c r="AP302" s="71">
        <v>27.820838197620034</v>
      </c>
      <c r="AQ302" s="71">
        <v>66.198489320704823</v>
      </c>
      <c r="AR302" s="71">
        <v>1.1865818527634036</v>
      </c>
      <c r="AS302" s="71">
        <v>25.245948751965241</v>
      </c>
      <c r="AT302" s="71">
        <v>-0.1452482395130836</v>
      </c>
      <c r="AU302" s="71">
        <v>0.12168552861938153</v>
      </c>
      <c r="AV302" s="71">
        <v>2.6959865785026302</v>
      </c>
      <c r="AW302" s="71">
        <v>0.7</v>
      </c>
    </row>
    <row r="303" spans="1:49" x14ac:dyDescent="0.35">
      <c r="A303" s="60">
        <v>301</v>
      </c>
      <c r="B303" s="55" t="s">
        <v>221</v>
      </c>
      <c r="C303" s="55" t="s">
        <v>133</v>
      </c>
      <c r="D303" s="55" t="s">
        <v>139</v>
      </c>
      <c r="F303" s="55" t="s">
        <v>50</v>
      </c>
      <c r="G303" s="68" t="s">
        <v>137</v>
      </c>
      <c r="H303" s="61"/>
      <c r="K303" s="55" t="s">
        <v>222</v>
      </c>
      <c r="L303" s="62">
        <v>40935</v>
      </c>
      <c r="M303" s="66" t="s">
        <v>223</v>
      </c>
      <c r="N303" s="68" t="s">
        <v>40</v>
      </c>
      <c r="O303" s="63">
        <f t="shared" si="133"/>
        <v>0.10625999001643202</v>
      </c>
      <c r="P303" s="63">
        <f t="shared" si="133"/>
        <v>0.29747383077582862</v>
      </c>
      <c r="Q303" s="63">
        <f t="shared" si="133"/>
        <v>-0.10376274056794119</v>
      </c>
      <c r="R303" s="64">
        <f>SUM(U303,X303,Y303)</f>
        <v>86.698143408465995</v>
      </c>
      <c r="S303" s="64">
        <f>SUM(V303,X303,Y303)</f>
        <v>68.149253571759971</v>
      </c>
      <c r="T303" s="64">
        <f>SUM(W303,X303,Y303)</f>
        <v>107.0716084115337</v>
      </c>
      <c r="U303" s="64">
        <f>SUM(Z303:AA303,AD303)</f>
        <v>53.629778004226765</v>
      </c>
      <c r="V303" s="64">
        <f>SUM(Z303,AB303,AD303)</f>
        <v>35.080888167520747</v>
      </c>
      <c r="W303" s="64">
        <f>SUM(Z303,AC303,AD303)</f>
        <v>74.003243007294486</v>
      </c>
      <c r="X303" s="64">
        <f>AE303</f>
        <v>30.887835073032768</v>
      </c>
      <c r="Y303" s="64">
        <f>SUM(AF303:AG303)</f>
        <v>2.1805303312064481</v>
      </c>
      <c r="Z303" s="64">
        <f>SUM(AH303,AI303,AJ303,AL303,AM303,AN303)</f>
        <v>4.8295790201054718</v>
      </c>
      <c r="AA303" s="64">
        <f>SUM($AK303,AO303)</f>
        <v>46.764596232982683</v>
      </c>
      <c r="AB303" s="64">
        <f>AP303</f>
        <v>28.215706396276666</v>
      </c>
      <c r="AC303" s="64">
        <f>AQ303</f>
        <v>67.138061236050405</v>
      </c>
      <c r="AD303" s="64">
        <f>SUM(AR303,AU303)</f>
        <v>2.0356027511386103</v>
      </c>
      <c r="AE303" s="64">
        <f>SUM(AS303:AT303)</f>
        <v>30.887835073032768</v>
      </c>
      <c r="AF303" s="64">
        <f>AV303</f>
        <v>1.4805303312064479</v>
      </c>
      <c r="AG303" s="64">
        <f>AW303</f>
        <v>0.7</v>
      </c>
      <c r="AH303" s="71">
        <v>0.37199694242833958</v>
      </c>
      <c r="AI303" s="71">
        <v>-1.8126543268588157E-2</v>
      </c>
      <c r="AJ303" s="71">
        <v>0.30963510060846483</v>
      </c>
      <c r="AK303" s="71">
        <v>0.67767663687486801</v>
      </c>
      <c r="AL303" s="71">
        <v>4.7212654321199174</v>
      </c>
      <c r="AM303" s="71">
        <v>0.11858344866779334</v>
      </c>
      <c r="AN303" s="71">
        <v>-0.67377536045045494</v>
      </c>
      <c r="AO303" s="71">
        <v>46.086919596107812</v>
      </c>
      <c r="AP303" s="71">
        <v>28.215706396276666</v>
      </c>
      <c r="AQ303" s="71">
        <v>67.138061236050405</v>
      </c>
      <c r="AR303" s="71">
        <v>1.9121901090100237</v>
      </c>
      <c r="AS303" s="71">
        <v>25.60427089295375</v>
      </c>
      <c r="AT303" s="71">
        <v>5.2835641800790167</v>
      </c>
      <c r="AU303" s="71">
        <v>0.12341264212858648</v>
      </c>
      <c r="AV303" s="71">
        <v>1.4805303312064479</v>
      </c>
      <c r="AW303" s="71">
        <v>0.7</v>
      </c>
    </row>
    <row r="304" spans="1:49" x14ac:dyDescent="0.35">
      <c r="A304" s="60">
        <v>302</v>
      </c>
      <c r="B304" s="90" t="s">
        <v>224</v>
      </c>
      <c r="C304" s="55" t="s">
        <v>166</v>
      </c>
      <c r="D304" s="55" t="s">
        <v>169</v>
      </c>
      <c r="F304" s="55" t="s">
        <v>52</v>
      </c>
      <c r="G304" s="55" t="s">
        <v>138</v>
      </c>
      <c r="H304" s="61">
        <v>7</v>
      </c>
      <c r="I304" s="55" t="s">
        <v>170</v>
      </c>
      <c r="J304" s="55" t="s">
        <v>235</v>
      </c>
      <c r="K304" s="55" t="s">
        <v>183</v>
      </c>
      <c r="L304" s="62">
        <v>41466</v>
      </c>
      <c r="M304" s="66" t="s">
        <v>225</v>
      </c>
      <c r="N304" s="68" t="s">
        <v>40</v>
      </c>
    </row>
    <row r="305" spans="1:14" x14ac:dyDescent="0.35">
      <c r="A305" s="60">
        <v>303</v>
      </c>
      <c r="B305" s="90" t="s">
        <v>224</v>
      </c>
      <c r="C305" s="55" t="s">
        <v>36</v>
      </c>
      <c r="D305" s="55" t="s">
        <v>169</v>
      </c>
      <c r="F305" s="55" t="s">
        <v>52</v>
      </c>
      <c r="G305" s="55" t="s">
        <v>138</v>
      </c>
      <c r="H305" s="61">
        <v>3</v>
      </c>
      <c r="I305" s="55" t="s">
        <v>171</v>
      </c>
      <c r="J305" s="55" t="s">
        <v>235</v>
      </c>
      <c r="K305" s="55" t="s">
        <v>183</v>
      </c>
      <c r="L305" s="62">
        <v>41466</v>
      </c>
      <c r="M305" s="66" t="s">
        <v>225</v>
      </c>
      <c r="N305" s="68" t="s">
        <v>39</v>
      </c>
    </row>
    <row r="306" spans="1:14" x14ac:dyDescent="0.35">
      <c r="A306" s="60">
        <v>304</v>
      </c>
      <c r="B306" s="90" t="s">
        <v>224</v>
      </c>
      <c r="C306" s="55" t="s">
        <v>168</v>
      </c>
      <c r="D306" s="55" t="s">
        <v>169</v>
      </c>
      <c r="F306" s="55" t="s">
        <v>52</v>
      </c>
      <c r="G306" s="55" t="s">
        <v>138</v>
      </c>
      <c r="H306" s="61">
        <v>7</v>
      </c>
      <c r="I306" s="55" t="s">
        <v>170</v>
      </c>
      <c r="J306" s="55" t="s">
        <v>235</v>
      </c>
      <c r="K306" s="55" t="s">
        <v>183</v>
      </c>
      <c r="L306" s="62">
        <v>41466</v>
      </c>
      <c r="M306" s="66" t="s">
        <v>225</v>
      </c>
      <c r="N306" s="68" t="s">
        <v>40</v>
      </c>
    </row>
    <row r="307" spans="1:14" x14ac:dyDescent="0.35">
      <c r="A307" s="60">
        <v>305</v>
      </c>
      <c r="B307" s="90" t="s">
        <v>224</v>
      </c>
      <c r="C307" s="55" t="s">
        <v>167</v>
      </c>
      <c r="D307" s="55" t="s">
        <v>169</v>
      </c>
      <c r="F307" s="55" t="s">
        <v>52</v>
      </c>
      <c r="G307" s="55" t="s">
        <v>138</v>
      </c>
      <c r="H307" s="61">
        <v>7</v>
      </c>
      <c r="I307" s="55" t="s">
        <v>170</v>
      </c>
      <c r="J307" s="55" t="s">
        <v>235</v>
      </c>
      <c r="K307" s="55" t="s">
        <v>183</v>
      </c>
      <c r="L307" s="62">
        <v>41466</v>
      </c>
      <c r="M307" s="66" t="s">
        <v>225</v>
      </c>
      <c r="N307" s="68" t="s">
        <v>40</v>
      </c>
    </row>
    <row r="308" spans="1:14" x14ac:dyDescent="0.35">
      <c r="A308" s="60">
        <v>306</v>
      </c>
      <c r="B308" s="90" t="s">
        <v>224</v>
      </c>
      <c r="C308" s="55" t="s">
        <v>172</v>
      </c>
      <c r="D308" s="55" t="s">
        <v>174</v>
      </c>
      <c r="F308" s="55" t="s">
        <v>52</v>
      </c>
      <c r="G308" s="55" t="s">
        <v>138</v>
      </c>
      <c r="H308" s="61">
        <v>3</v>
      </c>
      <c r="I308" s="55" t="s">
        <v>138</v>
      </c>
      <c r="J308" s="55" t="s">
        <v>235</v>
      </c>
      <c r="K308" s="55" t="s">
        <v>183</v>
      </c>
      <c r="L308" s="62">
        <v>41466</v>
      </c>
      <c r="M308" s="66" t="s">
        <v>225</v>
      </c>
      <c r="N308" s="68" t="s">
        <v>39</v>
      </c>
    </row>
    <row r="309" spans="1:14" x14ac:dyDescent="0.35">
      <c r="A309" s="60">
        <v>307</v>
      </c>
      <c r="B309" s="55" t="s">
        <v>163</v>
      </c>
      <c r="C309" s="55" t="s">
        <v>193</v>
      </c>
      <c r="D309" s="55" t="s">
        <v>169</v>
      </c>
      <c r="F309" s="55" t="s">
        <v>52</v>
      </c>
      <c r="G309" s="55" t="s">
        <v>138</v>
      </c>
      <c r="H309" s="61">
        <v>7</v>
      </c>
      <c r="I309" s="55" t="s">
        <v>170</v>
      </c>
      <c r="J309" s="55" t="s">
        <v>237</v>
      </c>
      <c r="K309" s="55" t="s">
        <v>37</v>
      </c>
      <c r="L309" s="62">
        <v>40263</v>
      </c>
      <c r="M309" s="55" t="s">
        <v>38</v>
      </c>
      <c r="N309" s="55" t="s">
        <v>40</v>
      </c>
    </row>
    <row r="310" spans="1:14" x14ac:dyDescent="0.35">
      <c r="A310" s="60">
        <v>308</v>
      </c>
      <c r="B310" s="55" t="s">
        <v>153</v>
      </c>
      <c r="C310" s="55" t="s">
        <v>166</v>
      </c>
      <c r="D310" s="55" t="s">
        <v>169</v>
      </c>
      <c r="F310" s="55" t="s">
        <v>52</v>
      </c>
      <c r="G310" s="55" t="s">
        <v>138</v>
      </c>
      <c r="H310" s="61">
        <v>7</v>
      </c>
      <c r="I310" s="55" t="s">
        <v>170</v>
      </c>
      <c r="J310" s="55" t="s">
        <v>246</v>
      </c>
      <c r="K310" s="55" t="s">
        <v>37</v>
      </c>
      <c r="L310" s="62">
        <v>40263</v>
      </c>
      <c r="M310" s="66" t="s">
        <v>38</v>
      </c>
      <c r="N310" s="75" t="s">
        <v>40</v>
      </c>
    </row>
    <row r="311" spans="1:14" x14ac:dyDescent="0.35">
      <c r="A311" s="60">
        <v>309</v>
      </c>
      <c r="B311" s="55" t="s">
        <v>163</v>
      </c>
      <c r="C311" s="55" t="s">
        <v>36</v>
      </c>
      <c r="D311" s="55" t="s">
        <v>169</v>
      </c>
      <c r="F311" s="55" t="s">
        <v>52</v>
      </c>
      <c r="G311" s="55" t="s">
        <v>138</v>
      </c>
      <c r="H311" s="61">
        <v>3</v>
      </c>
      <c r="I311" s="55" t="s">
        <v>171</v>
      </c>
      <c r="J311" s="55" t="s">
        <v>237</v>
      </c>
      <c r="K311" s="55" t="s">
        <v>37</v>
      </c>
      <c r="L311" s="62">
        <v>40263</v>
      </c>
      <c r="M311" s="55" t="s">
        <v>38</v>
      </c>
      <c r="N311" s="55" t="s">
        <v>39</v>
      </c>
    </row>
    <row r="312" spans="1:14" x14ac:dyDescent="0.35">
      <c r="A312" s="60">
        <v>310</v>
      </c>
      <c r="B312" s="55" t="s">
        <v>163</v>
      </c>
      <c r="C312" s="55" t="s">
        <v>168</v>
      </c>
      <c r="D312" s="55" t="s">
        <v>169</v>
      </c>
      <c r="F312" s="55" t="s">
        <v>52</v>
      </c>
      <c r="G312" s="55" t="s">
        <v>138</v>
      </c>
      <c r="H312" s="61">
        <v>7</v>
      </c>
      <c r="I312" s="55" t="s">
        <v>170</v>
      </c>
      <c r="J312" s="55" t="s">
        <v>237</v>
      </c>
      <c r="K312" s="55" t="s">
        <v>37</v>
      </c>
      <c r="L312" s="62">
        <v>40263</v>
      </c>
      <c r="M312" s="55" t="s">
        <v>38</v>
      </c>
      <c r="N312" s="55" t="s">
        <v>40</v>
      </c>
    </row>
    <row r="313" spans="1:14" x14ac:dyDescent="0.35">
      <c r="A313" s="60">
        <v>311</v>
      </c>
      <c r="B313" s="55" t="s">
        <v>163</v>
      </c>
      <c r="C313" s="55" t="s">
        <v>168</v>
      </c>
      <c r="D313" s="55" t="s">
        <v>169</v>
      </c>
      <c r="F313" s="55" t="s">
        <v>52</v>
      </c>
      <c r="G313" s="55" t="s">
        <v>138</v>
      </c>
      <c r="H313" s="61">
        <v>7</v>
      </c>
      <c r="I313" s="55" t="s">
        <v>170</v>
      </c>
      <c r="J313" s="55" t="s">
        <v>237</v>
      </c>
      <c r="K313" s="55" t="s">
        <v>37</v>
      </c>
      <c r="L313" s="62">
        <v>40263</v>
      </c>
      <c r="M313" s="66" t="s">
        <v>38</v>
      </c>
      <c r="N313" s="75" t="s">
        <v>40</v>
      </c>
    </row>
    <row r="314" spans="1:14" x14ac:dyDescent="0.35">
      <c r="A314" s="60">
        <v>312</v>
      </c>
      <c r="B314" s="55" t="s">
        <v>163</v>
      </c>
      <c r="C314" s="55" t="s">
        <v>167</v>
      </c>
      <c r="D314" s="55" t="s">
        <v>169</v>
      </c>
      <c r="F314" s="55" t="s">
        <v>52</v>
      </c>
      <c r="G314" s="55" t="s">
        <v>138</v>
      </c>
      <c r="H314" s="61">
        <v>7</v>
      </c>
      <c r="I314" s="55" t="s">
        <v>170</v>
      </c>
      <c r="J314" s="55" t="s">
        <v>237</v>
      </c>
      <c r="K314" s="55" t="s">
        <v>37</v>
      </c>
      <c r="L314" s="62">
        <v>40263</v>
      </c>
      <c r="M314" s="55" t="s">
        <v>38</v>
      </c>
      <c r="N314" s="55" t="s">
        <v>40</v>
      </c>
    </row>
    <row r="315" spans="1:14" x14ac:dyDescent="0.35">
      <c r="A315" s="60">
        <v>313</v>
      </c>
      <c r="B315" s="55" t="s">
        <v>163</v>
      </c>
      <c r="C315" s="55" t="s">
        <v>167</v>
      </c>
      <c r="D315" s="55" t="s">
        <v>169</v>
      </c>
      <c r="F315" s="55" t="s">
        <v>52</v>
      </c>
      <c r="G315" s="55" t="s">
        <v>138</v>
      </c>
      <c r="H315" s="61">
        <v>7</v>
      </c>
      <c r="I315" s="55" t="s">
        <v>170</v>
      </c>
      <c r="J315" s="55" t="s">
        <v>237</v>
      </c>
      <c r="K315" s="55" t="s">
        <v>37</v>
      </c>
      <c r="L315" s="62">
        <v>40263</v>
      </c>
      <c r="M315" s="66" t="s">
        <v>38</v>
      </c>
      <c r="N315" s="75" t="s">
        <v>40</v>
      </c>
    </row>
    <row r="316" spans="1:14" x14ac:dyDescent="0.35">
      <c r="A316" s="60">
        <v>314</v>
      </c>
      <c r="B316" s="55" t="s">
        <v>163</v>
      </c>
      <c r="C316" s="55" t="s">
        <v>201</v>
      </c>
      <c r="D316" s="55" t="s">
        <v>203</v>
      </c>
      <c r="F316" s="55" t="s">
        <v>52</v>
      </c>
      <c r="G316" s="55" t="s">
        <v>138</v>
      </c>
      <c r="H316" s="61">
        <v>3</v>
      </c>
      <c r="I316" s="55" t="s">
        <v>204</v>
      </c>
      <c r="J316" s="55" t="s">
        <v>237</v>
      </c>
      <c r="K316" s="55" t="s">
        <v>179</v>
      </c>
      <c r="L316" s="62">
        <v>41338</v>
      </c>
      <c r="M316" s="66" t="s">
        <v>180</v>
      </c>
      <c r="N316" s="75" t="s">
        <v>39</v>
      </c>
    </row>
    <row r="317" spans="1:14" x14ac:dyDescent="0.35">
      <c r="A317" s="60">
        <v>315</v>
      </c>
      <c r="B317" s="55" t="s">
        <v>163</v>
      </c>
      <c r="C317" s="55" t="s">
        <v>202</v>
      </c>
      <c r="D317" s="55" t="s">
        <v>203</v>
      </c>
      <c r="F317" s="55" t="s">
        <v>52</v>
      </c>
      <c r="G317" s="55" t="s">
        <v>138</v>
      </c>
      <c r="H317" s="61">
        <v>3</v>
      </c>
      <c r="I317" s="55" t="s">
        <v>204</v>
      </c>
      <c r="J317" s="55" t="s">
        <v>237</v>
      </c>
      <c r="K317" s="55" t="s">
        <v>179</v>
      </c>
      <c r="L317" s="62">
        <v>41338</v>
      </c>
      <c r="M317" s="66" t="s">
        <v>180</v>
      </c>
      <c r="N317" s="75" t="s">
        <v>39</v>
      </c>
    </row>
    <row r="318" spans="1:14" x14ac:dyDescent="0.35">
      <c r="A318" s="60">
        <v>316</v>
      </c>
      <c r="B318" s="55" t="s">
        <v>226</v>
      </c>
      <c r="C318" s="55" t="s">
        <v>131</v>
      </c>
      <c r="D318" s="55" t="s">
        <v>209</v>
      </c>
      <c r="F318" s="55" t="s">
        <v>52</v>
      </c>
      <c r="G318" s="55" t="s">
        <v>138</v>
      </c>
      <c r="H318" s="73">
        <v>4</v>
      </c>
      <c r="I318" s="55" t="s">
        <v>210</v>
      </c>
      <c r="J318" s="55" t="s">
        <v>244</v>
      </c>
      <c r="K318" s="55" t="s">
        <v>179</v>
      </c>
      <c r="L318" s="62">
        <v>41338</v>
      </c>
      <c r="M318" s="66" t="s">
        <v>180</v>
      </c>
      <c r="N318" s="55" t="s">
        <v>40</v>
      </c>
    </row>
    <row r="319" spans="1:14" x14ac:dyDescent="0.35">
      <c r="A319" s="60">
        <v>317</v>
      </c>
      <c r="B319" s="55" t="s">
        <v>226</v>
      </c>
      <c r="C319" s="55" t="s">
        <v>168</v>
      </c>
      <c r="D319" s="55" t="s">
        <v>209</v>
      </c>
      <c r="F319" s="55" t="s">
        <v>52</v>
      </c>
      <c r="G319" s="55" t="s">
        <v>138</v>
      </c>
      <c r="H319" s="73">
        <v>4</v>
      </c>
      <c r="I319" s="55" t="s">
        <v>210</v>
      </c>
      <c r="J319" s="55" t="s">
        <v>244</v>
      </c>
      <c r="K319" s="55" t="s">
        <v>179</v>
      </c>
      <c r="L319" s="62">
        <v>41338</v>
      </c>
      <c r="M319" s="66" t="s">
        <v>180</v>
      </c>
      <c r="N319" s="55" t="s">
        <v>40</v>
      </c>
    </row>
    <row r="320" spans="1:14" x14ac:dyDescent="0.35">
      <c r="A320" s="60">
        <v>318</v>
      </c>
      <c r="B320" s="55" t="s">
        <v>164</v>
      </c>
      <c r="C320" s="55" t="s">
        <v>193</v>
      </c>
      <c r="D320" s="55" t="s">
        <v>169</v>
      </c>
      <c r="F320" s="55" t="s">
        <v>52</v>
      </c>
      <c r="G320" s="55" t="s">
        <v>138</v>
      </c>
      <c r="H320" s="61">
        <v>7</v>
      </c>
      <c r="I320" s="55" t="s">
        <v>170</v>
      </c>
      <c r="J320" s="55" t="s">
        <v>237</v>
      </c>
      <c r="K320" s="55" t="s">
        <v>37</v>
      </c>
      <c r="L320" s="62">
        <v>40263</v>
      </c>
      <c r="M320" s="55" t="s">
        <v>38</v>
      </c>
      <c r="N320" s="55" t="s">
        <v>40</v>
      </c>
    </row>
    <row r="321" spans="1:49" x14ac:dyDescent="0.35">
      <c r="A321" s="60">
        <v>319</v>
      </c>
      <c r="B321" s="55" t="s">
        <v>164</v>
      </c>
      <c r="C321" s="55" t="s">
        <v>36</v>
      </c>
      <c r="D321" s="55" t="s">
        <v>169</v>
      </c>
      <c r="F321" s="55" t="s">
        <v>52</v>
      </c>
      <c r="G321" s="55" t="s">
        <v>138</v>
      </c>
      <c r="H321" s="61">
        <v>3</v>
      </c>
      <c r="I321" s="55" t="s">
        <v>171</v>
      </c>
      <c r="J321" s="55" t="s">
        <v>237</v>
      </c>
      <c r="K321" s="55" t="s">
        <v>37</v>
      </c>
      <c r="L321" s="62">
        <v>40263</v>
      </c>
      <c r="M321" s="55" t="s">
        <v>38</v>
      </c>
      <c r="N321" s="55" t="s">
        <v>39</v>
      </c>
    </row>
    <row r="322" spans="1:49" x14ac:dyDescent="0.35">
      <c r="A322" s="60">
        <v>320</v>
      </c>
      <c r="B322" s="55" t="s">
        <v>164</v>
      </c>
      <c r="C322" s="55" t="s">
        <v>168</v>
      </c>
      <c r="D322" s="55" t="s">
        <v>169</v>
      </c>
      <c r="F322" s="55" t="s">
        <v>52</v>
      </c>
      <c r="G322" s="55" t="s">
        <v>138</v>
      </c>
      <c r="H322" s="61">
        <v>7</v>
      </c>
      <c r="I322" s="55" t="s">
        <v>170</v>
      </c>
      <c r="J322" s="55" t="s">
        <v>237</v>
      </c>
      <c r="K322" s="55" t="s">
        <v>37</v>
      </c>
      <c r="L322" s="62">
        <v>40263</v>
      </c>
      <c r="M322" s="55" t="s">
        <v>38</v>
      </c>
      <c r="N322" s="55" t="s">
        <v>40</v>
      </c>
    </row>
    <row r="323" spans="1:49" x14ac:dyDescent="0.35">
      <c r="A323" s="60">
        <v>321</v>
      </c>
      <c r="B323" s="55" t="s">
        <v>164</v>
      </c>
      <c r="C323" s="55" t="s">
        <v>167</v>
      </c>
      <c r="D323" s="55" t="s">
        <v>169</v>
      </c>
      <c r="F323" s="55" t="s">
        <v>52</v>
      </c>
      <c r="G323" s="55" t="s">
        <v>138</v>
      </c>
      <c r="H323" s="61">
        <v>7</v>
      </c>
      <c r="I323" s="55" t="s">
        <v>170</v>
      </c>
      <c r="J323" s="55" t="s">
        <v>237</v>
      </c>
      <c r="K323" s="55" t="s">
        <v>37</v>
      </c>
      <c r="L323" s="62">
        <v>40263</v>
      </c>
      <c r="M323" s="55" t="s">
        <v>38</v>
      </c>
      <c r="N323" s="55" t="s">
        <v>40</v>
      </c>
    </row>
    <row r="324" spans="1:49" x14ac:dyDescent="0.35">
      <c r="A324" s="60">
        <v>322</v>
      </c>
      <c r="B324" s="55" t="s">
        <v>164</v>
      </c>
      <c r="C324" s="55" t="s">
        <v>201</v>
      </c>
      <c r="D324" s="55" t="s">
        <v>203</v>
      </c>
      <c r="F324" s="55" t="s">
        <v>52</v>
      </c>
      <c r="G324" s="55" t="s">
        <v>138</v>
      </c>
      <c r="H324" s="73">
        <v>3</v>
      </c>
      <c r="I324" s="55" t="s">
        <v>204</v>
      </c>
      <c r="J324" s="55" t="s">
        <v>237</v>
      </c>
      <c r="K324" s="55" t="s">
        <v>179</v>
      </c>
      <c r="L324" s="62">
        <v>41338</v>
      </c>
      <c r="M324" s="66" t="s">
        <v>180</v>
      </c>
      <c r="N324" s="55" t="s">
        <v>39</v>
      </c>
    </row>
    <row r="325" spans="1:49" x14ac:dyDescent="0.35">
      <c r="A325" s="60">
        <v>323</v>
      </c>
      <c r="B325" s="55" t="s">
        <v>164</v>
      </c>
      <c r="C325" s="55" t="s">
        <v>202</v>
      </c>
      <c r="D325" s="55" t="s">
        <v>203</v>
      </c>
      <c r="F325" s="55" t="s">
        <v>52</v>
      </c>
      <c r="G325" s="55" t="s">
        <v>138</v>
      </c>
      <c r="H325" s="73">
        <v>3</v>
      </c>
      <c r="I325" s="55" t="s">
        <v>204</v>
      </c>
      <c r="J325" s="55" t="s">
        <v>237</v>
      </c>
      <c r="K325" s="55" t="s">
        <v>179</v>
      </c>
      <c r="L325" s="62">
        <v>41338</v>
      </c>
      <c r="M325" s="66" t="s">
        <v>180</v>
      </c>
      <c r="N325" s="55" t="s">
        <v>39</v>
      </c>
    </row>
    <row r="326" spans="1:49" x14ac:dyDescent="0.35">
      <c r="A326" s="60">
        <v>324</v>
      </c>
      <c r="B326" s="55" t="s">
        <v>165</v>
      </c>
      <c r="C326" s="55" t="s">
        <v>193</v>
      </c>
      <c r="D326" s="55" t="s">
        <v>169</v>
      </c>
      <c r="F326" s="55" t="s">
        <v>52</v>
      </c>
      <c r="G326" s="55" t="s">
        <v>138</v>
      </c>
      <c r="H326" s="61">
        <v>7</v>
      </c>
      <c r="I326" s="55" t="s">
        <v>170</v>
      </c>
      <c r="J326" s="55" t="s">
        <v>237</v>
      </c>
      <c r="K326" s="55" t="s">
        <v>37</v>
      </c>
      <c r="L326" s="62">
        <v>40263</v>
      </c>
      <c r="M326" s="55" t="s">
        <v>38</v>
      </c>
      <c r="N326" s="55" t="s">
        <v>40</v>
      </c>
    </row>
    <row r="327" spans="1:49" x14ac:dyDescent="0.35">
      <c r="A327" s="60">
        <v>325</v>
      </c>
      <c r="B327" s="55" t="s">
        <v>165</v>
      </c>
      <c r="C327" s="55" t="s">
        <v>36</v>
      </c>
      <c r="D327" s="55" t="s">
        <v>169</v>
      </c>
      <c r="F327" s="55" t="s">
        <v>52</v>
      </c>
      <c r="G327" s="55" t="s">
        <v>138</v>
      </c>
      <c r="H327" s="61">
        <v>3</v>
      </c>
      <c r="I327" s="55" t="s">
        <v>171</v>
      </c>
      <c r="J327" s="55" t="s">
        <v>237</v>
      </c>
      <c r="K327" s="55" t="s">
        <v>37</v>
      </c>
      <c r="L327" s="62">
        <v>40263</v>
      </c>
      <c r="M327" s="55" t="s">
        <v>38</v>
      </c>
      <c r="N327" s="55" t="s">
        <v>39</v>
      </c>
    </row>
    <row r="328" spans="1:49" x14ac:dyDescent="0.35">
      <c r="A328" s="60">
        <v>326</v>
      </c>
      <c r="B328" s="55" t="s">
        <v>165</v>
      </c>
      <c r="C328" s="55" t="s">
        <v>168</v>
      </c>
      <c r="D328" s="55" t="s">
        <v>169</v>
      </c>
      <c r="F328" s="55" t="s">
        <v>52</v>
      </c>
      <c r="G328" s="55" t="s">
        <v>138</v>
      </c>
      <c r="H328" s="61">
        <v>7</v>
      </c>
      <c r="I328" s="55" t="s">
        <v>170</v>
      </c>
      <c r="J328" s="55" t="s">
        <v>237</v>
      </c>
      <c r="K328" s="55" t="s">
        <v>37</v>
      </c>
      <c r="L328" s="62">
        <v>40263</v>
      </c>
      <c r="M328" s="55" t="s">
        <v>38</v>
      </c>
      <c r="N328" s="55" t="s">
        <v>40</v>
      </c>
    </row>
    <row r="329" spans="1:49" x14ac:dyDescent="0.35">
      <c r="A329" s="60">
        <v>327</v>
      </c>
      <c r="B329" s="55" t="s">
        <v>165</v>
      </c>
      <c r="C329" s="55" t="s">
        <v>167</v>
      </c>
      <c r="D329" s="55" t="s">
        <v>169</v>
      </c>
      <c r="F329" s="55" t="s">
        <v>52</v>
      </c>
      <c r="G329" s="55" t="s">
        <v>138</v>
      </c>
      <c r="H329" s="61">
        <v>7</v>
      </c>
      <c r="I329" s="55" t="s">
        <v>170</v>
      </c>
      <c r="J329" s="55" t="s">
        <v>237</v>
      </c>
      <c r="K329" s="55" t="s">
        <v>37</v>
      </c>
      <c r="L329" s="62">
        <v>40263</v>
      </c>
      <c r="M329" s="55" t="s">
        <v>38</v>
      </c>
      <c r="N329" s="55" t="s">
        <v>40</v>
      </c>
    </row>
    <row r="330" spans="1:49" x14ac:dyDescent="0.35">
      <c r="A330" s="60">
        <v>328</v>
      </c>
      <c r="B330" s="55" t="s">
        <v>165</v>
      </c>
      <c r="C330" s="55" t="s">
        <v>201</v>
      </c>
      <c r="D330" s="55" t="s">
        <v>203</v>
      </c>
      <c r="F330" s="55" t="s">
        <v>52</v>
      </c>
      <c r="G330" s="55" t="s">
        <v>138</v>
      </c>
      <c r="H330" s="73">
        <v>3</v>
      </c>
      <c r="I330" s="55" t="s">
        <v>204</v>
      </c>
      <c r="J330" s="55" t="s">
        <v>237</v>
      </c>
      <c r="K330" s="55" t="s">
        <v>179</v>
      </c>
      <c r="L330" s="62">
        <v>41338</v>
      </c>
      <c r="M330" s="66" t="s">
        <v>180</v>
      </c>
      <c r="N330" s="55" t="s">
        <v>39</v>
      </c>
    </row>
    <row r="331" spans="1:49" x14ac:dyDescent="0.35">
      <c r="A331" s="60">
        <v>329</v>
      </c>
      <c r="B331" s="55" t="s">
        <v>165</v>
      </c>
      <c r="C331" s="55" t="s">
        <v>202</v>
      </c>
      <c r="D331" s="55" t="s">
        <v>203</v>
      </c>
      <c r="F331" s="55" t="s">
        <v>52</v>
      </c>
      <c r="G331" s="55" t="s">
        <v>138</v>
      </c>
      <c r="H331" s="73">
        <v>3</v>
      </c>
      <c r="I331" s="55" t="s">
        <v>204</v>
      </c>
      <c r="J331" s="55" t="s">
        <v>237</v>
      </c>
      <c r="K331" s="55" t="s">
        <v>179</v>
      </c>
      <c r="L331" s="62">
        <v>41338</v>
      </c>
      <c r="M331" s="66" t="s">
        <v>180</v>
      </c>
      <c r="N331" s="55" t="s">
        <v>39</v>
      </c>
    </row>
    <row r="332" spans="1:49" x14ac:dyDescent="0.35">
      <c r="A332" s="60">
        <v>330</v>
      </c>
      <c r="B332" s="55" t="s">
        <v>130</v>
      </c>
      <c r="C332" s="55" t="s">
        <v>131</v>
      </c>
      <c r="D332" s="55" t="s">
        <v>475</v>
      </c>
      <c r="F332" s="55" t="s">
        <v>52</v>
      </c>
      <c r="G332" s="55" t="s">
        <v>138</v>
      </c>
      <c r="H332" s="73">
        <v>5</v>
      </c>
      <c r="I332" s="55" t="s">
        <v>178</v>
      </c>
      <c r="J332" s="55" t="s">
        <v>245</v>
      </c>
      <c r="K332" s="55" t="s">
        <v>37</v>
      </c>
      <c r="L332" s="62">
        <v>40263</v>
      </c>
      <c r="M332" s="55" t="s">
        <v>38</v>
      </c>
      <c r="N332" s="55" t="s">
        <v>40</v>
      </c>
    </row>
    <row r="333" spans="1:49" x14ac:dyDescent="0.35">
      <c r="A333" s="60">
        <v>331</v>
      </c>
      <c r="B333" s="55" t="s">
        <v>130</v>
      </c>
      <c r="C333" s="55" t="s">
        <v>131</v>
      </c>
      <c r="D333" s="55" t="s">
        <v>471</v>
      </c>
      <c r="F333" s="55" t="s">
        <v>52</v>
      </c>
      <c r="G333" s="55" t="s">
        <v>138</v>
      </c>
      <c r="H333" s="73">
        <v>4</v>
      </c>
      <c r="I333" s="55" t="s">
        <v>177</v>
      </c>
      <c r="J333" s="55" t="s">
        <v>245</v>
      </c>
      <c r="K333" s="55" t="s">
        <v>37</v>
      </c>
      <c r="L333" s="62">
        <v>40263</v>
      </c>
      <c r="M333" s="55" t="s">
        <v>38</v>
      </c>
      <c r="N333" s="55" t="s">
        <v>40</v>
      </c>
    </row>
    <row r="334" spans="1:49" x14ac:dyDescent="0.35">
      <c r="A334" s="60">
        <v>332</v>
      </c>
      <c r="B334" s="55" t="s">
        <v>130</v>
      </c>
      <c r="C334" s="55" t="s">
        <v>131</v>
      </c>
      <c r="D334" s="55" t="s">
        <v>132</v>
      </c>
      <c r="F334" s="55" t="s">
        <v>50</v>
      </c>
      <c r="G334" s="68" t="s">
        <v>137</v>
      </c>
      <c r="H334" s="61"/>
      <c r="K334" s="55" t="s">
        <v>37</v>
      </c>
      <c r="L334" s="62">
        <v>40263</v>
      </c>
      <c r="M334" s="55" t="s">
        <v>38</v>
      </c>
      <c r="N334" s="55" t="s">
        <v>40</v>
      </c>
      <c r="O334" s="63">
        <f t="shared" ref="O334:Q335" si="134">IF($N334="Gasoline",(98.205-R334)/98.205,(97.006-R334)/97.006)</f>
        <v>0.56538396719980544</v>
      </c>
      <c r="P334" s="63">
        <f t="shared" si="134"/>
        <v>0.85313198408730362</v>
      </c>
      <c r="Q334" s="63">
        <f t="shared" si="134"/>
        <v>0.21767696468050102</v>
      </c>
      <c r="R334" s="64">
        <f>SUM(U334,X334,Y334)</f>
        <v>42.160362877815679</v>
      </c>
      <c r="S334" s="64">
        <f>SUM(V334,X334,Y334)</f>
        <v>14.247078751627029</v>
      </c>
      <c r="T334" s="64">
        <f>SUM(W334,X334,Y334)</f>
        <v>75.890028364203317</v>
      </c>
      <c r="U334" s="64">
        <f>SUM(Z334:AA334,AD334)</f>
        <v>27.501972547277447</v>
      </c>
      <c r="V334" s="64">
        <f>SUM(Z334,AB334,AD334)</f>
        <v>-0.41131157891120607</v>
      </c>
      <c r="W334" s="64">
        <f>SUM(Z334,AC334,AD334)</f>
        <v>61.231638033665078</v>
      </c>
      <c r="X334" s="64">
        <f>AE334</f>
        <v>13.151706437618637</v>
      </c>
      <c r="Y334" s="64">
        <f>SUM(AF334:AG334)</f>
        <v>1.5066838929195985</v>
      </c>
      <c r="Z334" s="64">
        <f>SUM(AH334,AI334,AJ334,AL334,AM334,AN334)</f>
        <v>-8.7993483654880453</v>
      </c>
      <c r="AA334" s="64">
        <f t="shared" ref="AA334:AC335" si="135">SUM($AK334,AO334)</f>
        <v>33.647232955660257</v>
      </c>
      <c r="AB334" s="64">
        <f t="shared" si="135"/>
        <v>5.7339488294716059</v>
      </c>
      <c r="AC334" s="64">
        <f t="shared" si="135"/>
        <v>67.376898442047889</v>
      </c>
      <c r="AD334" s="64">
        <f>SUM(AR334,AU334)</f>
        <v>2.6540879571052334</v>
      </c>
      <c r="AE334" s="64">
        <f>SUM(AS334:AT334)</f>
        <v>13.151706437618637</v>
      </c>
      <c r="AF334" s="64">
        <f>AV334</f>
        <v>0.80668389291959841</v>
      </c>
      <c r="AG334" s="64">
        <f>AW334</f>
        <v>0.7</v>
      </c>
      <c r="AH334" s="65">
        <v>0.10570708552678758</v>
      </c>
      <c r="AI334" s="65">
        <v>-7.9501179488471978</v>
      </c>
      <c r="AJ334" s="65">
        <v>-2.1003216285189521</v>
      </c>
      <c r="AK334" s="65">
        <v>-8.8961443828596352</v>
      </c>
      <c r="AL334" s="65">
        <v>5.4015646649632751</v>
      </c>
      <c r="AM334" s="65">
        <v>2.1796791305180148</v>
      </c>
      <c r="AN334" s="65">
        <v>-6.4358596691299734</v>
      </c>
      <c r="AO334" s="65">
        <v>42.543377338519896</v>
      </c>
      <c r="AP334" s="65">
        <v>14.630093212331241</v>
      </c>
      <c r="AQ334" s="65">
        <v>76.27304282490752</v>
      </c>
      <c r="AR334" s="65">
        <v>2.6540879571052334</v>
      </c>
      <c r="AS334" s="65">
        <v>13.741475630953619</v>
      </c>
      <c r="AT334" s="65">
        <v>-0.58976919333498268</v>
      </c>
      <c r="AU334" s="65">
        <v>0</v>
      </c>
      <c r="AV334" s="65">
        <v>0.80668389291959841</v>
      </c>
      <c r="AW334" s="65">
        <v>0.7</v>
      </c>
    </row>
    <row r="335" spans="1:49" x14ac:dyDescent="0.35">
      <c r="A335" s="60">
        <v>333</v>
      </c>
      <c r="B335" s="55" t="s">
        <v>130</v>
      </c>
      <c r="C335" s="55" t="s">
        <v>131</v>
      </c>
      <c r="D335" s="55" t="s">
        <v>132</v>
      </c>
      <c r="E335" s="55" t="s">
        <v>123</v>
      </c>
      <c r="F335" s="55" t="s">
        <v>50</v>
      </c>
      <c r="G335" s="68" t="s">
        <v>137</v>
      </c>
      <c r="H335" s="61"/>
      <c r="K335" s="55" t="s">
        <v>37</v>
      </c>
      <c r="L335" s="62">
        <v>40263</v>
      </c>
      <c r="M335" s="55" t="s">
        <v>38</v>
      </c>
      <c r="N335" s="55" t="s">
        <v>40</v>
      </c>
      <c r="O335" s="63">
        <f t="shared" si="134"/>
        <v>0.69735278987619909</v>
      </c>
      <c r="P335" s="63">
        <f t="shared" si="134"/>
        <v>0.97701261938914785</v>
      </c>
      <c r="Q335" s="63">
        <f t="shared" si="134"/>
        <v>0.35992321766117374</v>
      </c>
      <c r="R335" s="64">
        <f>SUM(U335,X335,Y335)</f>
        <v>29.358595265269436</v>
      </c>
      <c r="S335" s="64">
        <f>SUM(V335,X335,Y335)</f>
        <v>2.2299138435363233</v>
      </c>
      <c r="T335" s="64">
        <f>SUM(W335,X335,Y335)</f>
        <v>62.09128834756018</v>
      </c>
      <c r="U335" s="64">
        <f>SUM(Z335:AA335,AD335)</f>
        <v>14.700204934731204</v>
      </c>
      <c r="V335" s="64">
        <f>SUM(Z335,AB335,AD335)</f>
        <v>-12.428476487001912</v>
      </c>
      <c r="W335" s="64">
        <f>SUM(Z335,AC335,AD335)</f>
        <v>47.432898017021948</v>
      </c>
      <c r="X335" s="64">
        <f>AE335</f>
        <v>13.151706437618637</v>
      </c>
      <c r="Y335" s="64">
        <f>SUM(AF335:AG335)</f>
        <v>1.5066838929195985</v>
      </c>
      <c r="Z335" s="64">
        <f>SUM(AH335,AI335,AJ335,AL335,AM335,AN335)</f>
        <v>-5.8847883866397908</v>
      </c>
      <c r="AA335" s="64">
        <f t="shared" si="135"/>
        <v>17.930905364265762</v>
      </c>
      <c r="AB335" s="64">
        <f t="shared" si="135"/>
        <v>-9.1977760574673546</v>
      </c>
      <c r="AC335" s="64">
        <f t="shared" si="135"/>
        <v>50.663598446556506</v>
      </c>
      <c r="AD335" s="64">
        <f>SUM(AR335,AU335)</f>
        <v>2.6540879571052334</v>
      </c>
      <c r="AE335" s="64">
        <f>SUM(AS335:AT335)</f>
        <v>13.151706437618637</v>
      </c>
      <c r="AF335" s="64">
        <f>AV335</f>
        <v>0.80668389291959841</v>
      </c>
      <c r="AG335" s="64">
        <f>AW335</f>
        <v>0.7</v>
      </c>
      <c r="AH335" s="65">
        <v>0.764880856414209</v>
      </c>
      <c r="AI335" s="65">
        <v>0.65695924087256818</v>
      </c>
      <c r="AJ335" s="65">
        <v>0.97931226867517629</v>
      </c>
      <c r="AK335" s="65">
        <v>-0.69616470986576917</v>
      </c>
      <c r="AL335" s="65">
        <v>4.4754129453838383</v>
      </c>
      <c r="AM335" s="65">
        <v>-0.92521805078837649</v>
      </c>
      <c r="AN335" s="65">
        <v>-11.836135647197207</v>
      </c>
      <c r="AO335" s="65">
        <v>18.627070074131531</v>
      </c>
      <c r="AP335" s="65">
        <v>-8.5016113476015853</v>
      </c>
      <c r="AQ335" s="65">
        <v>51.359763156422275</v>
      </c>
      <c r="AR335" s="65">
        <v>2.6540879571052334</v>
      </c>
      <c r="AS335" s="65">
        <v>13.741475630953619</v>
      </c>
      <c r="AT335" s="65">
        <v>-0.58976919333498268</v>
      </c>
      <c r="AU335" s="65">
        <v>0</v>
      </c>
      <c r="AV335" s="65">
        <v>0.80668389291959841</v>
      </c>
      <c r="AW335" s="65">
        <v>0.7</v>
      </c>
    </row>
    <row r="336" spans="1:49" x14ac:dyDescent="0.35">
      <c r="A336" s="60">
        <v>334</v>
      </c>
      <c r="B336" s="55" t="s">
        <v>130</v>
      </c>
      <c r="C336" s="55" t="s">
        <v>135</v>
      </c>
      <c r="D336" s="55" t="s">
        <v>475</v>
      </c>
      <c r="F336" s="55" t="s">
        <v>52</v>
      </c>
      <c r="G336" s="55" t="s">
        <v>138</v>
      </c>
      <c r="H336" s="73">
        <v>5</v>
      </c>
      <c r="I336" s="55" t="s">
        <v>178</v>
      </c>
      <c r="J336" s="55" t="s">
        <v>245</v>
      </c>
      <c r="K336" s="55" t="s">
        <v>179</v>
      </c>
      <c r="L336" s="62">
        <v>41338</v>
      </c>
      <c r="M336" s="66" t="s">
        <v>180</v>
      </c>
      <c r="N336" s="55" t="s">
        <v>40</v>
      </c>
    </row>
    <row r="337" spans="1:49" x14ac:dyDescent="0.35">
      <c r="A337" s="60">
        <v>335</v>
      </c>
      <c r="B337" s="55" t="s">
        <v>130</v>
      </c>
      <c r="C337" s="55" t="s">
        <v>135</v>
      </c>
      <c r="D337" s="55" t="s">
        <v>471</v>
      </c>
      <c r="F337" s="55" t="s">
        <v>52</v>
      </c>
      <c r="G337" s="55" t="s">
        <v>138</v>
      </c>
      <c r="H337" s="73">
        <v>4</v>
      </c>
      <c r="I337" s="55" t="s">
        <v>177</v>
      </c>
      <c r="J337" s="55" t="s">
        <v>245</v>
      </c>
      <c r="K337" s="55" t="s">
        <v>179</v>
      </c>
      <c r="L337" s="62">
        <v>41338</v>
      </c>
      <c r="M337" s="66" t="s">
        <v>180</v>
      </c>
      <c r="N337" s="55" t="s">
        <v>40</v>
      </c>
      <c r="AH337" s="65"/>
      <c r="AI337" s="65"/>
      <c r="AJ337" s="65"/>
      <c r="AK337" s="65"/>
      <c r="AL337" s="65"/>
      <c r="AM337" s="65"/>
      <c r="AN337" s="65"/>
      <c r="AO337" s="65"/>
      <c r="AP337" s="65"/>
      <c r="AQ337" s="65"/>
      <c r="AR337" s="65"/>
      <c r="AS337" s="65"/>
      <c r="AT337" s="65"/>
      <c r="AU337" s="65"/>
      <c r="AV337" s="65"/>
      <c r="AW337" s="65"/>
    </row>
    <row r="338" spans="1:49" x14ac:dyDescent="0.35">
      <c r="A338" s="60">
        <v>336</v>
      </c>
      <c r="B338" s="55" t="s">
        <v>130</v>
      </c>
      <c r="C338" s="55" t="s">
        <v>134</v>
      </c>
      <c r="D338" s="55" t="s">
        <v>475</v>
      </c>
      <c r="F338" s="55" t="s">
        <v>52</v>
      </c>
      <c r="G338" s="55" t="s">
        <v>138</v>
      </c>
      <c r="H338" s="73">
        <v>5</v>
      </c>
      <c r="I338" s="55" t="s">
        <v>178</v>
      </c>
      <c r="J338" s="55" t="s">
        <v>245</v>
      </c>
      <c r="K338" s="55" t="s">
        <v>179</v>
      </c>
      <c r="L338" s="62">
        <v>41338</v>
      </c>
      <c r="M338" s="66" t="s">
        <v>180</v>
      </c>
      <c r="N338" s="55" t="s">
        <v>40</v>
      </c>
    </row>
    <row r="339" spans="1:49" x14ac:dyDescent="0.35">
      <c r="A339" s="60">
        <v>337</v>
      </c>
      <c r="B339" s="55" t="s">
        <v>130</v>
      </c>
      <c r="C339" s="55" t="s">
        <v>134</v>
      </c>
      <c r="D339" s="55" t="s">
        <v>471</v>
      </c>
      <c r="F339" s="55" t="s">
        <v>52</v>
      </c>
      <c r="G339" s="55" t="s">
        <v>138</v>
      </c>
      <c r="H339" s="73">
        <v>4</v>
      </c>
      <c r="I339" s="55" t="s">
        <v>177</v>
      </c>
      <c r="J339" s="55" t="s">
        <v>245</v>
      </c>
      <c r="K339" s="55" t="s">
        <v>179</v>
      </c>
      <c r="L339" s="62">
        <v>41338</v>
      </c>
      <c r="M339" s="66" t="s">
        <v>180</v>
      </c>
      <c r="N339" s="55" t="s">
        <v>40</v>
      </c>
      <c r="AH339" s="65"/>
      <c r="AI339" s="65"/>
      <c r="AJ339" s="65"/>
      <c r="AK339" s="65"/>
      <c r="AL339" s="65"/>
      <c r="AM339" s="65"/>
      <c r="AN339" s="65"/>
      <c r="AO339" s="65"/>
      <c r="AP339" s="65"/>
      <c r="AQ339" s="65"/>
      <c r="AR339" s="65"/>
      <c r="AS339" s="65"/>
      <c r="AT339" s="65"/>
      <c r="AU339" s="65"/>
      <c r="AV339" s="65"/>
      <c r="AW339" s="65"/>
    </row>
    <row r="340" spans="1:49" x14ac:dyDescent="0.35">
      <c r="A340" s="60">
        <v>338</v>
      </c>
      <c r="B340" s="55" t="s">
        <v>130</v>
      </c>
      <c r="C340" s="55" t="s">
        <v>133</v>
      </c>
      <c r="D340" s="55" t="s">
        <v>475</v>
      </c>
      <c r="F340" s="55" t="s">
        <v>52</v>
      </c>
      <c r="G340" s="55" t="s">
        <v>138</v>
      </c>
      <c r="H340" s="73">
        <v>5</v>
      </c>
      <c r="I340" s="55" t="s">
        <v>178</v>
      </c>
      <c r="J340" s="55" t="s">
        <v>245</v>
      </c>
      <c r="K340" s="55" t="s">
        <v>37</v>
      </c>
      <c r="L340" s="62">
        <v>40263</v>
      </c>
      <c r="M340" s="55" t="s">
        <v>38</v>
      </c>
      <c r="N340" s="55" t="s">
        <v>40</v>
      </c>
    </row>
    <row r="341" spans="1:49" x14ac:dyDescent="0.35">
      <c r="A341" s="60">
        <v>339</v>
      </c>
      <c r="B341" s="55" t="s">
        <v>130</v>
      </c>
      <c r="C341" s="55" t="s">
        <v>133</v>
      </c>
      <c r="D341" s="55" t="s">
        <v>471</v>
      </c>
      <c r="F341" s="55" t="s">
        <v>52</v>
      </c>
      <c r="G341" s="55" t="s">
        <v>138</v>
      </c>
      <c r="H341" s="73">
        <v>4</v>
      </c>
      <c r="I341" s="55" t="s">
        <v>177</v>
      </c>
      <c r="J341" s="55" t="s">
        <v>245</v>
      </c>
      <c r="K341" s="55" t="s">
        <v>37</v>
      </c>
      <c r="L341" s="62">
        <v>40263</v>
      </c>
      <c r="M341" s="55" t="s">
        <v>38</v>
      </c>
      <c r="N341" s="55" t="s">
        <v>40</v>
      </c>
      <c r="AH341" s="65"/>
      <c r="AI341" s="65"/>
      <c r="AJ341" s="65"/>
      <c r="AK341" s="65"/>
      <c r="AL341" s="65"/>
      <c r="AM341" s="65"/>
      <c r="AN341" s="65"/>
      <c r="AO341" s="65"/>
      <c r="AP341" s="65"/>
      <c r="AQ341" s="65"/>
      <c r="AR341" s="65"/>
      <c r="AS341" s="65"/>
      <c r="AT341" s="65"/>
      <c r="AU341" s="65"/>
      <c r="AV341" s="65"/>
      <c r="AW341" s="65"/>
    </row>
    <row r="342" spans="1:49" x14ac:dyDescent="0.35">
      <c r="A342" s="60">
        <v>340</v>
      </c>
      <c r="B342" s="55" t="s">
        <v>227</v>
      </c>
      <c r="C342" s="55" t="s">
        <v>36</v>
      </c>
      <c r="D342" s="55" t="s">
        <v>355</v>
      </c>
      <c r="F342" s="55" t="s">
        <v>52</v>
      </c>
      <c r="G342" s="55" t="s">
        <v>138</v>
      </c>
      <c r="H342" s="73">
        <v>6</v>
      </c>
      <c r="I342" s="55" t="s">
        <v>229</v>
      </c>
      <c r="J342" s="55" t="s">
        <v>365</v>
      </c>
      <c r="K342" s="55" t="s">
        <v>37</v>
      </c>
      <c r="L342" s="62">
        <v>40263</v>
      </c>
      <c r="M342" s="66" t="s">
        <v>38</v>
      </c>
      <c r="N342" s="55" t="s">
        <v>39</v>
      </c>
    </row>
    <row r="343" spans="1:49" x14ac:dyDescent="0.35">
      <c r="A343" s="60">
        <v>341</v>
      </c>
      <c r="B343" s="55" t="s">
        <v>228</v>
      </c>
      <c r="C343" s="55" t="s">
        <v>36</v>
      </c>
      <c r="D343" s="55" t="s">
        <v>355</v>
      </c>
      <c r="F343" s="55" t="s">
        <v>52</v>
      </c>
      <c r="G343" s="55" t="s">
        <v>138</v>
      </c>
      <c r="H343" s="73">
        <v>6</v>
      </c>
      <c r="I343" s="55" t="s">
        <v>229</v>
      </c>
      <c r="J343" s="55" t="s">
        <v>365</v>
      </c>
      <c r="K343" s="55" t="s">
        <v>179</v>
      </c>
      <c r="L343" s="62">
        <v>41338</v>
      </c>
      <c r="M343" s="66" t="s">
        <v>180</v>
      </c>
      <c r="N343" s="55" t="s">
        <v>39</v>
      </c>
    </row>
    <row r="344" spans="1:49" x14ac:dyDescent="0.35">
      <c r="A344" s="60">
        <v>342</v>
      </c>
      <c r="B344" s="55" t="s">
        <v>142</v>
      </c>
      <c r="C344" s="55" t="s">
        <v>36</v>
      </c>
      <c r="D344" s="55" t="s">
        <v>143</v>
      </c>
      <c r="F344" s="55" t="s">
        <v>52</v>
      </c>
      <c r="G344" s="55" t="s">
        <v>138</v>
      </c>
      <c r="H344" s="73">
        <v>5</v>
      </c>
      <c r="I344" s="55" t="s">
        <v>144</v>
      </c>
      <c r="J344" s="55" t="s">
        <v>272</v>
      </c>
      <c r="K344" s="55" t="s">
        <v>37</v>
      </c>
      <c r="L344" s="62">
        <v>40263</v>
      </c>
      <c r="M344" s="55" t="s">
        <v>38</v>
      </c>
      <c r="N344" s="55" t="s">
        <v>39</v>
      </c>
      <c r="O344" s="63"/>
      <c r="P344" s="63"/>
      <c r="Q344" s="63"/>
      <c r="R344" s="64"/>
      <c r="S344" s="64"/>
      <c r="T344" s="64"/>
      <c r="U344" s="64"/>
      <c r="V344" s="64"/>
      <c r="W344" s="64"/>
      <c r="X344" s="64"/>
      <c r="Y344" s="64"/>
      <c r="Z344" s="64"/>
      <c r="AA344" s="64"/>
      <c r="AB344" s="64"/>
      <c r="AC344" s="64"/>
      <c r="AD344" s="64"/>
      <c r="AE344" s="64"/>
      <c r="AF344" s="64"/>
      <c r="AG344" s="64"/>
    </row>
    <row r="345" spans="1:49" x14ac:dyDescent="0.35">
      <c r="A345" s="60">
        <v>343</v>
      </c>
      <c r="B345" s="55" t="s">
        <v>142</v>
      </c>
      <c r="C345" s="55" t="s">
        <v>36</v>
      </c>
      <c r="D345" s="55" t="s">
        <v>375</v>
      </c>
      <c r="E345" s="55" t="s">
        <v>145</v>
      </c>
      <c r="F345" s="55" t="s">
        <v>50</v>
      </c>
      <c r="G345" s="68" t="s">
        <v>137</v>
      </c>
      <c r="H345" s="73"/>
      <c r="K345" s="55" t="s">
        <v>37</v>
      </c>
      <c r="L345" s="62">
        <v>40263</v>
      </c>
      <c r="M345" s="55" t="s">
        <v>38</v>
      </c>
      <c r="N345" s="55" t="s">
        <v>39</v>
      </c>
      <c r="O345" s="63">
        <f t="shared" ref="O345:O353" si="136">IF($N345="Gasoline",(98.205-R345)/98.205,(97.006-R345)/97.006)</f>
        <v>0.50612110473699035</v>
      </c>
      <c r="P345" s="63">
        <f t="shared" ref="P345:P353" si="137">IF($N345="Gasoline",(98.205-S345)/98.205,(97.006-S345)/97.006)</f>
        <v>0.60141316080352247</v>
      </c>
      <c r="Q345" s="63">
        <f t="shared" ref="Q345:Q353" si="138">IF($N345="Gasoline",(98.205-T345)/98.205,(97.006-T345)/97.006)</f>
        <v>0.42378681955873432</v>
      </c>
      <c r="R345" s="64">
        <f t="shared" ref="R345:R353" si="139">SUM(U345,X345,Y345)</f>
        <v>48.501376909303865</v>
      </c>
      <c r="S345" s="64">
        <f t="shared" ref="S345:S353" si="140">SUM(V345,X345,Y345)</f>
        <v>39.143220543290077</v>
      </c>
      <c r="T345" s="64">
        <f t="shared" ref="T345:T353" si="141">SUM(W345,X345,Y345)</f>
        <v>56.587015385234494</v>
      </c>
      <c r="U345" s="64">
        <f t="shared" ref="U345:U353" si="142">SUM(Z345:AA345,AD345)</f>
        <v>46.686117216632056</v>
      </c>
      <c r="V345" s="64">
        <f t="shared" ref="V345:V353" si="143">SUM(Z345,AB345,AD345)</f>
        <v>37.327960850618268</v>
      </c>
      <c r="W345" s="64">
        <f t="shared" ref="W345:W353" si="144">SUM(Z345,AC345,AD345)</f>
        <v>54.771755692562685</v>
      </c>
      <c r="X345" s="64">
        <f t="shared" ref="X345:X353" si="145">AE345</f>
        <v>-1.9231098065040138</v>
      </c>
      <c r="Y345" s="64">
        <f t="shared" ref="Y345:Y353" si="146">SUM(AF345:AG345)</f>
        <v>3.7383694991758225</v>
      </c>
      <c r="Z345" s="64">
        <f t="shared" ref="Z345:Z353" si="147">SUM(AH345,AI345,AJ345,AL345,AM345,AN345)</f>
        <v>39.434140338142953</v>
      </c>
      <c r="AA345" s="64">
        <f t="shared" ref="AA345:AA353" si="148">SUM($AK345,AO345)</f>
        <v>5.3493066749693803</v>
      </c>
      <c r="AB345" s="64">
        <f t="shared" ref="AB345:AB353" si="149">SUM($AK345,AP345)</f>
        <v>-4.0088496910444</v>
      </c>
      <c r="AC345" s="64">
        <f t="shared" ref="AC345:AC353" si="150">SUM($AK345,AQ345)</f>
        <v>13.434945150900012</v>
      </c>
      <c r="AD345" s="64">
        <f t="shared" ref="AD345:AD353" si="151">SUM(AR345,AU345)</f>
        <v>1.9026702035197169</v>
      </c>
      <c r="AE345" s="64">
        <f t="shared" ref="AE345:AE353" si="152">SUM(AS345:AT345)</f>
        <v>-1.9231098065040138</v>
      </c>
      <c r="AF345" s="64">
        <f t="shared" ref="AF345:AF353" si="153">AV345</f>
        <v>2.8583694991758226</v>
      </c>
      <c r="AG345" s="64">
        <f t="shared" ref="AG345:AG353" si="154">AW345</f>
        <v>0.88</v>
      </c>
      <c r="AH345" s="65">
        <v>0</v>
      </c>
      <c r="AI345" s="65">
        <v>0</v>
      </c>
      <c r="AJ345" s="65">
        <v>0</v>
      </c>
      <c r="AK345" s="65">
        <v>1.0489967167953567</v>
      </c>
      <c r="AL345" s="65">
        <v>39.077066755247309</v>
      </c>
      <c r="AM345" s="65">
        <v>0.48464927756857856</v>
      </c>
      <c r="AN345" s="65">
        <v>-0.12757569467293234</v>
      </c>
      <c r="AO345" s="65">
        <v>4.3003099581740232</v>
      </c>
      <c r="AP345" s="65">
        <v>-5.0578464078397571</v>
      </c>
      <c r="AQ345" s="65">
        <v>12.385948434104655</v>
      </c>
      <c r="AR345" s="65">
        <v>1.9026702035197169</v>
      </c>
      <c r="AS345" s="65">
        <v>0</v>
      </c>
      <c r="AT345" s="65">
        <v>-1.9231098065040138</v>
      </c>
      <c r="AU345" s="65">
        <v>0</v>
      </c>
      <c r="AV345" s="65">
        <v>2.8583694991758226</v>
      </c>
      <c r="AW345" s="65">
        <v>0.88</v>
      </c>
    </row>
    <row r="346" spans="1:49" x14ac:dyDescent="0.35">
      <c r="A346" s="60">
        <v>344</v>
      </c>
      <c r="B346" s="55" t="s">
        <v>142</v>
      </c>
      <c r="C346" s="55" t="s">
        <v>36</v>
      </c>
      <c r="D346" s="55" t="s">
        <v>374</v>
      </c>
      <c r="E346" s="55" t="s">
        <v>146</v>
      </c>
      <c r="F346" s="55" t="s">
        <v>50</v>
      </c>
      <c r="G346" s="68" t="s">
        <v>137</v>
      </c>
      <c r="H346" s="73"/>
      <c r="K346" s="55" t="s">
        <v>37</v>
      </c>
      <c r="L346" s="62">
        <v>40263</v>
      </c>
      <c r="M346" s="55" t="s">
        <v>38</v>
      </c>
      <c r="N346" s="55" t="s">
        <v>39</v>
      </c>
      <c r="O346" s="63">
        <f t="shared" si="136"/>
        <v>0.90870095918708205</v>
      </c>
      <c r="P346" s="63">
        <f t="shared" si="137"/>
        <v>1.0039930152536143</v>
      </c>
      <c r="Q346" s="63">
        <f t="shared" si="138"/>
        <v>0.82636667400882602</v>
      </c>
      <c r="R346" s="64">
        <f t="shared" si="139"/>
        <v>8.9660223030326076</v>
      </c>
      <c r="S346" s="64">
        <f t="shared" si="140"/>
        <v>-0.39213406298118025</v>
      </c>
      <c r="T346" s="64">
        <f t="shared" si="141"/>
        <v>17.051660778963235</v>
      </c>
      <c r="U346" s="64">
        <f t="shared" si="142"/>
        <v>46.686117216632056</v>
      </c>
      <c r="V346" s="64">
        <f t="shared" si="143"/>
        <v>37.327960850618268</v>
      </c>
      <c r="W346" s="64">
        <f t="shared" si="144"/>
        <v>54.771755692562685</v>
      </c>
      <c r="X346" s="64">
        <f t="shared" si="145"/>
        <v>-41.458464412775271</v>
      </c>
      <c r="Y346" s="64">
        <f t="shared" si="146"/>
        <v>3.7383694991758225</v>
      </c>
      <c r="Z346" s="64">
        <f t="shared" si="147"/>
        <v>39.434140338142953</v>
      </c>
      <c r="AA346" s="64">
        <f t="shared" si="148"/>
        <v>5.3493066749693803</v>
      </c>
      <c r="AB346" s="64">
        <f t="shared" si="149"/>
        <v>-4.0088496910444</v>
      </c>
      <c r="AC346" s="64">
        <f t="shared" si="150"/>
        <v>13.434945150900012</v>
      </c>
      <c r="AD346" s="64">
        <f t="shared" si="151"/>
        <v>1.9026702035197169</v>
      </c>
      <c r="AE346" s="64">
        <f t="shared" si="152"/>
        <v>-41.458464412775271</v>
      </c>
      <c r="AF346" s="64">
        <f t="shared" si="153"/>
        <v>2.8583694991758226</v>
      </c>
      <c r="AG346" s="64">
        <f t="shared" si="154"/>
        <v>0.88</v>
      </c>
      <c r="AH346" s="65">
        <v>0</v>
      </c>
      <c r="AI346" s="65">
        <v>0</v>
      </c>
      <c r="AJ346" s="65">
        <v>0</v>
      </c>
      <c r="AK346" s="65">
        <v>1.0489967167953567</v>
      </c>
      <c r="AL346" s="65">
        <v>39.077066755247309</v>
      </c>
      <c r="AM346" s="65">
        <v>0.48464927756857856</v>
      </c>
      <c r="AN346" s="65">
        <v>-0.12757569467293234</v>
      </c>
      <c r="AO346" s="65">
        <v>4.3003099581740232</v>
      </c>
      <c r="AP346" s="65">
        <v>-5.0578464078397571</v>
      </c>
      <c r="AQ346" s="65">
        <v>12.385948434104655</v>
      </c>
      <c r="AR346" s="65">
        <v>1.9026702035197169</v>
      </c>
      <c r="AS346" s="65">
        <v>0</v>
      </c>
      <c r="AT346" s="65">
        <v>-41.458464412775271</v>
      </c>
      <c r="AU346" s="65">
        <v>0</v>
      </c>
      <c r="AV346" s="65">
        <v>2.8583694991758226</v>
      </c>
      <c r="AW346" s="65">
        <v>0.88</v>
      </c>
    </row>
    <row r="347" spans="1:49" x14ac:dyDescent="0.35">
      <c r="A347" s="60">
        <v>345</v>
      </c>
      <c r="B347" s="55" t="s">
        <v>142</v>
      </c>
      <c r="C347" s="55" t="s">
        <v>36</v>
      </c>
      <c r="D347" s="55" t="s">
        <v>376</v>
      </c>
      <c r="E347" s="55" t="s">
        <v>147</v>
      </c>
      <c r="F347" s="55" t="s">
        <v>50</v>
      </c>
      <c r="G347" s="55" t="s">
        <v>137</v>
      </c>
      <c r="H347" s="73"/>
      <c r="K347" s="55" t="s">
        <v>37</v>
      </c>
      <c r="L347" s="62">
        <v>40263</v>
      </c>
      <c r="M347" s="55" t="s">
        <v>38</v>
      </c>
      <c r="N347" s="55" t="s">
        <v>39</v>
      </c>
      <c r="O347" s="63">
        <f t="shared" si="136"/>
        <v>0.45419950390365216</v>
      </c>
      <c r="P347" s="63">
        <f t="shared" si="137"/>
        <v>0.54949155997018428</v>
      </c>
      <c r="Q347" s="63">
        <f t="shared" si="138"/>
        <v>0.37186521872539613</v>
      </c>
      <c r="R347" s="64">
        <f t="shared" si="139"/>
        <v>53.600337719141841</v>
      </c>
      <c r="S347" s="64">
        <f t="shared" si="140"/>
        <v>44.242181353128053</v>
      </c>
      <c r="T347" s="64">
        <f t="shared" si="141"/>
        <v>61.68597619507247</v>
      </c>
      <c r="U347" s="64">
        <f t="shared" si="142"/>
        <v>46.686117216632056</v>
      </c>
      <c r="V347" s="64">
        <f t="shared" si="143"/>
        <v>37.327960850618268</v>
      </c>
      <c r="W347" s="64">
        <f t="shared" si="144"/>
        <v>54.771755692562685</v>
      </c>
      <c r="X347" s="64">
        <f t="shared" si="145"/>
        <v>3.1758510033339578</v>
      </c>
      <c r="Y347" s="64">
        <f t="shared" si="146"/>
        <v>3.7383694991758225</v>
      </c>
      <c r="Z347" s="64">
        <f t="shared" si="147"/>
        <v>39.434140338142953</v>
      </c>
      <c r="AA347" s="64">
        <f t="shared" si="148"/>
        <v>5.3493066749693803</v>
      </c>
      <c r="AB347" s="64">
        <f t="shared" si="149"/>
        <v>-4.0088496910444</v>
      </c>
      <c r="AC347" s="64">
        <f t="shared" si="150"/>
        <v>13.434945150900012</v>
      </c>
      <c r="AD347" s="64">
        <f t="shared" si="151"/>
        <v>1.9026702035197169</v>
      </c>
      <c r="AE347" s="64">
        <f t="shared" si="152"/>
        <v>3.1758510033339578</v>
      </c>
      <c r="AF347" s="64">
        <f t="shared" si="153"/>
        <v>2.8583694991758226</v>
      </c>
      <c r="AG347" s="64">
        <f t="shared" si="154"/>
        <v>0.88</v>
      </c>
      <c r="AH347" s="65">
        <v>0</v>
      </c>
      <c r="AI347" s="65">
        <v>0</v>
      </c>
      <c r="AJ347" s="65">
        <v>0</v>
      </c>
      <c r="AK347" s="65">
        <v>1.0489967167953567</v>
      </c>
      <c r="AL347" s="65">
        <v>39.077066755247309</v>
      </c>
      <c r="AM347" s="65">
        <v>0.48464927756857856</v>
      </c>
      <c r="AN347" s="65">
        <v>-0.12757569467293234</v>
      </c>
      <c r="AO347" s="65">
        <v>4.3003099581740232</v>
      </c>
      <c r="AP347" s="65">
        <v>-5.0578464078397571</v>
      </c>
      <c r="AQ347" s="65">
        <v>12.385948434104655</v>
      </c>
      <c r="AR347" s="65">
        <v>1.9026702035197169</v>
      </c>
      <c r="AS347" s="65">
        <v>0</v>
      </c>
      <c r="AT347" s="65">
        <v>3.1758510033339578</v>
      </c>
      <c r="AU347" s="65">
        <v>0</v>
      </c>
      <c r="AV347" s="65">
        <v>2.8583694991758226</v>
      </c>
      <c r="AW347" s="65">
        <v>0.88</v>
      </c>
    </row>
    <row r="348" spans="1:49" x14ac:dyDescent="0.35">
      <c r="A348" s="60">
        <v>346</v>
      </c>
      <c r="B348" s="55" t="s">
        <v>142</v>
      </c>
      <c r="C348" s="55" t="s">
        <v>36</v>
      </c>
      <c r="D348" s="55" t="s">
        <v>377</v>
      </c>
      <c r="E348" s="55" t="s">
        <v>148</v>
      </c>
      <c r="F348" s="55" t="s">
        <v>50</v>
      </c>
      <c r="G348" s="55" t="s">
        <v>137</v>
      </c>
      <c r="H348" s="73"/>
      <c r="K348" s="55" t="s">
        <v>37</v>
      </c>
      <c r="L348" s="62">
        <v>40263</v>
      </c>
      <c r="M348" s="55" t="s">
        <v>38</v>
      </c>
      <c r="N348" s="55" t="s">
        <v>39</v>
      </c>
      <c r="O348" s="63">
        <f t="shared" si="136"/>
        <v>0.88864519197942304</v>
      </c>
      <c r="P348" s="63">
        <f t="shared" si="137"/>
        <v>0.98393724804595517</v>
      </c>
      <c r="Q348" s="63">
        <f t="shared" si="138"/>
        <v>0.80631090680116702</v>
      </c>
      <c r="R348" s="64">
        <f t="shared" si="139"/>
        <v>10.935598921660761</v>
      </c>
      <c r="S348" s="64">
        <f t="shared" si="140"/>
        <v>1.5774425556469729</v>
      </c>
      <c r="T348" s="64">
        <f t="shared" si="141"/>
        <v>19.021237397591388</v>
      </c>
      <c r="U348" s="64">
        <f t="shared" si="142"/>
        <v>46.686117216632056</v>
      </c>
      <c r="V348" s="64">
        <f t="shared" si="143"/>
        <v>37.327960850618268</v>
      </c>
      <c r="W348" s="64">
        <f t="shared" si="144"/>
        <v>54.771755692562685</v>
      </c>
      <c r="X348" s="64">
        <f t="shared" si="145"/>
        <v>-39.488887794147118</v>
      </c>
      <c r="Y348" s="64">
        <f t="shared" si="146"/>
        <v>3.7383694991758225</v>
      </c>
      <c r="Z348" s="64">
        <f t="shared" si="147"/>
        <v>39.434140338142953</v>
      </c>
      <c r="AA348" s="64">
        <f t="shared" si="148"/>
        <v>5.3493066749693803</v>
      </c>
      <c r="AB348" s="64">
        <f t="shared" si="149"/>
        <v>-4.0088496910444</v>
      </c>
      <c r="AC348" s="64">
        <f t="shared" si="150"/>
        <v>13.434945150900012</v>
      </c>
      <c r="AD348" s="64">
        <f t="shared" si="151"/>
        <v>1.9026702035197169</v>
      </c>
      <c r="AE348" s="64">
        <f t="shared" si="152"/>
        <v>-39.488887794147118</v>
      </c>
      <c r="AF348" s="64">
        <f t="shared" si="153"/>
        <v>2.8583694991758226</v>
      </c>
      <c r="AG348" s="64">
        <f t="shared" si="154"/>
        <v>0.88</v>
      </c>
      <c r="AH348" s="65">
        <v>0</v>
      </c>
      <c r="AI348" s="65">
        <v>0</v>
      </c>
      <c r="AJ348" s="65">
        <v>0</v>
      </c>
      <c r="AK348" s="65">
        <v>1.0489967167953567</v>
      </c>
      <c r="AL348" s="65">
        <v>39.077066755247309</v>
      </c>
      <c r="AM348" s="65">
        <v>0.48464927756857856</v>
      </c>
      <c r="AN348" s="65">
        <v>-0.12757569467293234</v>
      </c>
      <c r="AO348" s="65">
        <v>4.3003099581740232</v>
      </c>
      <c r="AP348" s="65">
        <v>-5.0578464078397571</v>
      </c>
      <c r="AQ348" s="65">
        <v>12.385948434104655</v>
      </c>
      <c r="AR348" s="65">
        <v>1.9026702035197169</v>
      </c>
      <c r="AS348" s="65">
        <v>0</v>
      </c>
      <c r="AT348" s="65">
        <v>-39.488887794147118</v>
      </c>
      <c r="AU348" s="65">
        <v>0</v>
      </c>
      <c r="AV348" s="65">
        <v>2.8583694991758226</v>
      </c>
      <c r="AW348" s="65">
        <v>0.88</v>
      </c>
    </row>
    <row r="349" spans="1:49" x14ac:dyDescent="0.35">
      <c r="A349" s="60">
        <v>347</v>
      </c>
      <c r="B349" s="55" t="s">
        <v>142</v>
      </c>
      <c r="C349" s="55" t="s">
        <v>36</v>
      </c>
      <c r="D349" s="55" t="s">
        <v>378</v>
      </c>
      <c r="E349" s="55" t="s">
        <v>149</v>
      </c>
      <c r="F349" s="55" t="s">
        <v>50</v>
      </c>
      <c r="G349" s="55" t="s">
        <v>137</v>
      </c>
      <c r="H349" s="73"/>
      <c r="K349" s="55" t="s">
        <v>37</v>
      </c>
      <c r="L349" s="62">
        <v>40263</v>
      </c>
      <c r="M349" s="55" t="s">
        <v>38</v>
      </c>
      <c r="N349" s="55" t="s">
        <v>39</v>
      </c>
      <c r="O349" s="63">
        <f t="shared" si="136"/>
        <v>0.4929525486634681</v>
      </c>
      <c r="P349" s="63">
        <f t="shared" si="137"/>
        <v>0.58824460473000006</v>
      </c>
      <c r="Q349" s="63">
        <f t="shared" si="138"/>
        <v>0.41061826348521202</v>
      </c>
      <c r="R349" s="64">
        <f t="shared" si="139"/>
        <v>49.794594958504113</v>
      </c>
      <c r="S349" s="64">
        <f t="shared" si="140"/>
        <v>40.43643859249034</v>
      </c>
      <c r="T349" s="64">
        <f t="shared" si="141"/>
        <v>57.88023343443475</v>
      </c>
      <c r="U349" s="64">
        <f t="shared" si="142"/>
        <v>45.369450171323173</v>
      </c>
      <c r="V349" s="64">
        <f t="shared" si="143"/>
        <v>36.0112938053094</v>
      </c>
      <c r="W349" s="64">
        <f t="shared" si="144"/>
        <v>53.45508864725381</v>
      </c>
      <c r="X349" s="64">
        <f t="shared" si="145"/>
        <v>0.68677528800511756</v>
      </c>
      <c r="Y349" s="64">
        <f t="shared" si="146"/>
        <v>3.7383694991758225</v>
      </c>
      <c r="Z349" s="64">
        <f t="shared" si="147"/>
        <v>38.24127447547253</v>
      </c>
      <c r="AA349" s="64">
        <f t="shared" si="148"/>
        <v>5.3493066749693803</v>
      </c>
      <c r="AB349" s="64">
        <f t="shared" si="149"/>
        <v>-4.0088496910444</v>
      </c>
      <c r="AC349" s="64">
        <f t="shared" si="150"/>
        <v>13.434945150900012</v>
      </c>
      <c r="AD349" s="64">
        <f t="shared" si="151"/>
        <v>1.7788690208812663</v>
      </c>
      <c r="AE349" s="64">
        <f t="shared" si="152"/>
        <v>0.68677528800511756</v>
      </c>
      <c r="AF349" s="64">
        <f t="shared" si="153"/>
        <v>2.8583694991758226</v>
      </c>
      <c r="AG349" s="64">
        <f t="shared" si="154"/>
        <v>0.88</v>
      </c>
      <c r="AH349" s="65">
        <v>0</v>
      </c>
      <c r="AI349" s="65">
        <v>0</v>
      </c>
      <c r="AJ349" s="65">
        <v>0</v>
      </c>
      <c r="AK349" s="65">
        <v>1.0489967167953567</v>
      </c>
      <c r="AL349" s="65">
        <v>37.884200892576885</v>
      </c>
      <c r="AM349" s="65">
        <v>0.48464927756857856</v>
      </c>
      <c r="AN349" s="65">
        <v>-0.12757569467293234</v>
      </c>
      <c r="AO349" s="65">
        <v>4.3003099581740232</v>
      </c>
      <c r="AP349" s="65">
        <v>-5.0578464078397571</v>
      </c>
      <c r="AQ349" s="65">
        <v>12.385948434104655</v>
      </c>
      <c r="AR349" s="65">
        <v>1.7788690208812663</v>
      </c>
      <c r="AS349" s="65">
        <v>0</v>
      </c>
      <c r="AT349" s="65">
        <v>0.68677528800511756</v>
      </c>
      <c r="AU349" s="65">
        <v>0</v>
      </c>
      <c r="AV349" s="65">
        <v>2.8583694991758226</v>
      </c>
      <c r="AW349" s="65">
        <v>0.88</v>
      </c>
    </row>
    <row r="350" spans="1:49" x14ac:dyDescent="0.35">
      <c r="A350" s="60">
        <v>348</v>
      </c>
      <c r="B350" s="55" t="s">
        <v>142</v>
      </c>
      <c r="C350" s="55" t="s">
        <v>36</v>
      </c>
      <c r="D350" s="55" t="s">
        <v>379</v>
      </c>
      <c r="E350" s="55" t="s">
        <v>150</v>
      </c>
      <c r="F350" s="55" t="s">
        <v>50</v>
      </c>
      <c r="G350" s="55" t="s">
        <v>137</v>
      </c>
      <c r="H350" s="73"/>
      <c r="K350" s="55" t="s">
        <v>37</v>
      </c>
      <c r="L350" s="62">
        <v>40263</v>
      </c>
      <c r="M350" s="55" t="s">
        <v>38</v>
      </c>
      <c r="N350" s="55" t="s">
        <v>39</v>
      </c>
      <c r="O350" s="63">
        <f t="shared" si="136"/>
        <v>0.61223546850053234</v>
      </c>
      <c r="P350" s="63">
        <f t="shared" si="137"/>
        <v>0.70752752456706436</v>
      </c>
      <c r="Q350" s="63">
        <f t="shared" si="138"/>
        <v>0.52990118332227631</v>
      </c>
      <c r="R350" s="64">
        <f t="shared" si="139"/>
        <v>38.080415815905219</v>
      </c>
      <c r="S350" s="64">
        <f t="shared" si="140"/>
        <v>28.722259449891443</v>
      </c>
      <c r="T350" s="64">
        <f t="shared" si="141"/>
        <v>46.166054291835856</v>
      </c>
      <c r="U350" s="64">
        <f t="shared" si="142"/>
        <v>45.369450171323173</v>
      </c>
      <c r="V350" s="64">
        <f t="shared" si="143"/>
        <v>36.0112938053094</v>
      </c>
      <c r="W350" s="64">
        <f t="shared" si="144"/>
        <v>53.45508864725381</v>
      </c>
      <c r="X350" s="64">
        <f t="shared" si="145"/>
        <v>-11.027403854593778</v>
      </c>
      <c r="Y350" s="64">
        <f t="shared" si="146"/>
        <v>3.7383694991758225</v>
      </c>
      <c r="Z350" s="64">
        <f t="shared" si="147"/>
        <v>38.24127447547253</v>
      </c>
      <c r="AA350" s="64">
        <f t="shared" si="148"/>
        <v>5.3493066749693803</v>
      </c>
      <c r="AB350" s="64">
        <f t="shared" si="149"/>
        <v>-4.0088496910444</v>
      </c>
      <c r="AC350" s="64">
        <f t="shared" si="150"/>
        <v>13.434945150900012</v>
      </c>
      <c r="AD350" s="64">
        <f t="shared" si="151"/>
        <v>1.7788690208812663</v>
      </c>
      <c r="AE350" s="64">
        <f t="shared" si="152"/>
        <v>-11.027403854593778</v>
      </c>
      <c r="AF350" s="64">
        <f t="shared" si="153"/>
        <v>2.8583694991758226</v>
      </c>
      <c r="AG350" s="64">
        <f t="shared" si="154"/>
        <v>0.88</v>
      </c>
      <c r="AH350" s="65">
        <v>0</v>
      </c>
      <c r="AI350" s="65">
        <v>0</v>
      </c>
      <c r="AJ350" s="65">
        <v>0</v>
      </c>
      <c r="AK350" s="65">
        <v>1.0489967167953567</v>
      </c>
      <c r="AL350" s="65">
        <v>37.884200892576885</v>
      </c>
      <c r="AM350" s="65">
        <v>0.48464927756857856</v>
      </c>
      <c r="AN350" s="65">
        <v>-0.12757569467293234</v>
      </c>
      <c r="AO350" s="65">
        <v>4.3003099581740232</v>
      </c>
      <c r="AP350" s="65">
        <v>-5.0578464078397571</v>
      </c>
      <c r="AQ350" s="65">
        <v>12.385948434104655</v>
      </c>
      <c r="AR350" s="65">
        <v>1.7788690208812663</v>
      </c>
      <c r="AS350" s="65">
        <v>0</v>
      </c>
      <c r="AT350" s="65">
        <v>-11.027403854593778</v>
      </c>
      <c r="AU350" s="65">
        <v>0</v>
      </c>
      <c r="AV350" s="65">
        <v>2.8583694991758226</v>
      </c>
      <c r="AW350" s="65">
        <v>0.88</v>
      </c>
    </row>
    <row r="351" spans="1:49" x14ac:dyDescent="0.35">
      <c r="A351" s="60">
        <v>349</v>
      </c>
      <c r="B351" s="55" t="s">
        <v>142</v>
      </c>
      <c r="C351" s="55" t="s">
        <v>36</v>
      </c>
      <c r="D351" s="55" t="s">
        <v>380</v>
      </c>
      <c r="E351" s="55" t="s">
        <v>151</v>
      </c>
      <c r="F351" s="55" t="s">
        <v>50</v>
      </c>
      <c r="G351" s="55" t="s">
        <v>137</v>
      </c>
      <c r="H351" s="73"/>
      <c r="K351" s="55" t="s">
        <v>37</v>
      </c>
      <c r="L351" s="62">
        <v>40263</v>
      </c>
      <c r="M351" s="55" t="s">
        <v>38</v>
      </c>
      <c r="N351" s="55" t="s">
        <v>39</v>
      </c>
      <c r="O351" s="63">
        <f t="shared" si="136"/>
        <v>0.44103094783012992</v>
      </c>
      <c r="P351" s="63">
        <f t="shared" si="137"/>
        <v>0.53632300389666188</v>
      </c>
      <c r="Q351" s="63">
        <f t="shared" si="138"/>
        <v>0.35869666265187389</v>
      </c>
      <c r="R351" s="64">
        <f t="shared" si="139"/>
        <v>54.89355576834209</v>
      </c>
      <c r="S351" s="64">
        <f t="shared" si="140"/>
        <v>45.535399402328316</v>
      </c>
      <c r="T351" s="64">
        <f t="shared" si="141"/>
        <v>62.979194244272726</v>
      </c>
      <c r="U351" s="64">
        <f t="shared" si="142"/>
        <v>45.369450171323173</v>
      </c>
      <c r="V351" s="64">
        <f t="shared" si="143"/>
        <v>36.0112938053094</v>
      </c>
      <c r="W351" s="64">
        <f t="shared" si="144"/>
        <v>53.45508864725381</v>
      </c>
      <c r="X351" s="64">
        <f t="shared" si="145"/>
        <v>5.7857360978430883</v>
      </c>
      <c r="Y351" s="64">
        <f t="shared" si="146"/>
        <v>3.7383694991758225</v>
      </c>
      <c r="Z351" s="64">
        <f t="shared" si="147"/>
        <v>38.24127447547253</v>
      </c>
      <c r="AA351" s="64">
        <f t="shared" si="148"/>
        <v>5.3493066749693803</v>
      </c>
      <c r="AB351" s="64">
        <f t="shared" si="149"/>
        <v>-4.0088496910444</v>
      </c>
      <c r="AC351" s="64">
        <f t="shared" si="150"/>
        <v>13.434945150900012</v>
      </c>
      <c r="AD351" s="64">
        <f t="shared" si="151"/>
        <v>1.7788690208812663</v>
      </c>
      <c r="AE351" s="64">
        <f t="shared" si="152"/>
        <v>5.7857360978430883</v>
      </c>
      <c r="AF351" s="64">
        <f t="shared" si="153"/>
        <v>2.8583694991758226</v>
      </c>
      <c r="AG351" s="64">
        <f t="shared" si="154"/>
        <v>0.88</v>
      </c>
      <c r="AH351" s="65">
        <v>0</v>
      </c>
      <c r="AI351" s="65">
        <v>0</v>
      </c>
      <c r="AJ351" s="65">
        <v>0</v>
      </c>
      <c r="AK351" s="65">
        <v>1.0489967167953567</v>
      </c>
      <c r="AL351" s="65">
        <v>37.884200892576885</v>
      </c>
      <c r="AM351" s="65">
        <v>0.48464927756857856</v>
      </c>
      <c r="AN351" s="65">
        <v>-0.12757569467293234</v>
      </c>
      <c r="AO351" s="65">
        <v>4.3003099581740232</v>
      </c>
      <c r="AP351" s="65">
        <v>-5.0578464078397571</v>
      </c>
      <c r="AQ351" s="65">
        <v>12.385948434104655</v>
      </c>
      <c r="AR351" s="65">
        <v>1.7788690208812663</v>
      </c>
      <c r="AS351" s="65">
        <v>0</v>
      </c>
      <c r="AT351" s="65">
        <v>5.7857360978430883</v>
      </c>
      <c r="AU351" s="65">
        <v>0</v>
      </c>
      <c r="AV351" s="65">
        <v>2.8583694991758226</v>
      </c>
      <c r="AW351" s="65">
        <v>0.88</v>
      </c>
    </row>
    <row r="352" spans="1:49" x14ac:dyDescent="0.35">
      <c r="A352" s="60">
        <v>350</v>
      </c>
      <c r="B352" s="55" t="s">
        <v>142</v>
      </c>
      <c r="C352" s="55" t="s">
        <v>36</v>
      </c>
      <c r="D352" s="55" t="s">
        <v>381</v>
      </c>
      <c r="E352" s="55" t="s">
        <v>152</v>
      </c>
      <c r="F352" s="55" t="s">
        <v>50</v>
      </c>
      <c r="G352" s="55" t="s">
        <v>137</v>
      </c>
      <c r="H352" s="73"/>
      <c r="K352" s="55" t="s">
        <v>37</v>
      </c>
      <c r="L352" s="62">
        <v>40263</v>
      </c>
      <c r="M352" s="55" t="s">
        <v>38</v>
      </c>
      <c r="N352" s="55" t="s">
        <v>39</v>
      </c>
      <c r="O352" s="63">
        <f t="shared" si="136"/>
        <v>0.59217970129287323</v>
      </c>
      <c r="P352" s="63">
        <f t="shared" si="137"/>
        <v>0.68747175735940524</v>
      </c>
      <c r="Q352" s="63">
        <f t="shared" si="138"/>
        <v>0.50984541611461709</v>
      </c>
      <c r="R352" s="64">
        <f t="shared" si="139"/>
        <v>40.049992434533387</v>
      </c>
      <c r="S352" s="64">
        <f t="shared" si="140"/>
        <v>30.691836068519613</v>
      </c>
      <c r="T352" s="64">
        <f t="shared" si="141"/>
        <v>48.135630910464023</v>
      </c>
      <c r="U352" s="64">
        <f t="shared" si="142"/>
        <v>45.369450171323173</v>
      </c>
      <c r="V352" s="64">
        <f t="shared" si="143"/>
        <v>36.0112938053094</v>
      </c>
      <c r="W352" s="64">
        <f t="shared" si="144"/>
        <v>53.45508864725381</v>
      </c>
      <c r="X352" s="64">
        <f t="shared" si="145"/>
        <v>-9.0578272359656076</v>
      </c>
      <c r="Y352" s="64">
        <f t="shared" si="146"/>
        <v>3.7383694991758225</v>
      </c>
      <c r="Z352" s="64">
        <f t="shared" si="147"/>
        <v>38.24127447547253</v>
      </c>
      <c r="AA352" s="64">
        <f t="shared" si="148"/>
        <v>5.3493066749693803</v>
      </c>
      <c r="AB352" s="64">
        <f t="shared" si="149"/>
        <v>-4.0088496910444</v>
      </c>
      <c r="AC352" s="64">
        <f t="shared" si="150"/>
        <v>13.434945150900012</v>
      </c>
      <c r="AD352" s="64">
        <f t="shared" si="151"/>
        <v>1.7788690208812663</v>
      </c>
      <c r="AE352" s="64">
        <f t="shared" si="152"/>
        <v>-9.0578272359656076</v>
      </c>
      <c r="AF352" s="64">
        <f t="shared" si="153"/>
        <v>2.8583694991758226</v>
      </c>
      <c r="AG352" s="64">
        <f t="shared" si="154"/>
        <v>0.88</v>
      </c>
      <c r="AH352" s="65">
        <v>0</v>
      </c>
      <c r="AI352" s="65">
        <v>0</v>
      </c>
      <c r="AJ352" s="65">
        <v>0</v>
      </c>
      <c r="AK352" s="65">
        <v>1.0489967167953567</v>
      </c>
      <c r="AL352" s="65">
        <v>37.884200892576885</v>
      </c>
      <c r="AM352" s="65">
        <v>0.48464927756857856</v>
      </c>
      <c r="AN352" s="65">
        <v>-0.12757569467293234</v>
      </c>
      <c r="AO352" s="65">
        <v>4.3003099581740232</v>
      </c>
      <c r="AP352" s="65">
        <v>-5.0578464078397571</v>
      </c>
      <c r="AQ352" s="65">
        <v>12.385948434104655</v>
      </c>
      <c r="AR352" s="65">
        <v>1.7788690208812663</v>
      </c>
      <c r="AS352" s="65">
        <v>0</v>
      </c>
      <c r="AT352" s="65">
        <v>-9.0578272359656076</v>
      </c>
      <c r="AU352" s="65">
        <v>0</v>
      </c>
      <c r="AV352" s="65">
        <v>2.8583694991758226</v>
      </c>
      <c r="AW352" s="65">
        <v>0.88</v>
      </c>
    </row>
    <row r="353" spans="1:49" x14ac:dyDescent="0.35">
      <c r="A353" s="60">
        <v>351</v>
      </c>
      <c r="B353" s="55" t="s">
        <v>153</v>
      </c>
      <c r="C353" s="55" t="s">
        <v>193</v>
      </c>
      <c r="D353" s="55" t="s">
        <v>43</v>
      </c>
      <c r="F353" s="55" t="s">
        <v>50</v>
      </c>
      <c r="G353" s="55" t="s">
        <v>137</v>
      </c>
      <c r="H353" s="61"/>
      <c r="K353" s="55" t="s">
        <v>37</v>
      </c>
      <c r="L353" s="62">
        <v>40263</v>
      </c>
      <c r="M353" s="55" t="s">
        <v>38</v>
      </c>
      <c r="N353" s="55" t="s">
        <v>40</v>
      </c>
      <c r="O353" s="63">
        <f t="shared" si="136"/>
        <v>0.7054184877671893</v>
      </c>
      <c r="P353" s="63">
        <f t="shared" si="137"/>
        <v>0.77493952701888769</v>
      </c>
      <c r="Q353" s="63">
        <f t="shared" si="138"/>
        <v>0.62138365706047671</v>
      </c>
      <c r="R353" s="64">
        <f t="shared" si="139"/>
        <v>28.576174175656043</v>
      </c>
      <c r="S353" s="64">
        <f t="shared" si="140"/>
        <v>21.832216242005792</v>
      </c>
      <c r="T353" s="64">
        <f t="shared" si="141"/>
        <v>36.728056963191399</v>
      </c>
      <c r="U353" s="64">
        <f t="shared" si="142"/>
        <v>21.191033396678986</v>
      </c>
      <c r="V353" s="64">
        <f t="shared" si="143"/>
        <v>14.447075463028735</v>
      </c>
      <c r="W353" s="64">
        <f t="shared" si="144"/>
        <v>29.342916184214342</v>
      </c>
      <c r="X353" s="64">
        <f t="shared" si="145"/>
        <v>5.3908374663020657</v>
      </c>
      <c r="Y353" s="64">
        <f t="shared" si="146"/>
        <v>1.9943033126749921</v>
      </c>
      <c r="Z353" s="64">
        <f t="shared" si="147"/>
        <v>6.499629071990654</v>
      </c>
      <c r="AA353" s="64">
        <f t="shared" si="148"/>
        <v>13.074409614458274</v>
      </c>
      <c r="AB353" s="64">
        <f t="shared" si="149"/>
        <v>6.3304516808080269</v>
      </c>
      <c r="AC353" s="64">
        <f t="shared" si="150"/>
        <v>21.226292401993632</v>
      </c>
      <c r="AD353" s="64">
        <f t="shared" si="151"/>
        <v>1.6169947102300553</v>
      </c>
      <c r="AE353" s="64">
        <f t="shared" si="152"/>
        <v>5.3908374663020657</v>
      </c>
      <c r="AF353" s="64">
        <f t="shared" si="153"/>
        <v>1.2943033126749921</v>
      </c>
      <c r="AG353" s="64">
        <f t="shared" si="154"/>
        <v>0.7</v>
      </c>
      <c r="AH353" s="65">
        <v>4.3730652713635356</v>
      </c>
      <c r="AI353" s="65">
        <v>-1.6126302277657478</v>
      </c>
      <c r="AJ353" s="65">
        <v>3.589756478876438</v>
      </c>
      <c r="AK353" s="65">
        <v>-2.5554638087114818</v>
      </c>
      <c r="AL353" s="65">
        <v>1.3580361794237141</v>
      </c>
      <c r="AM353" s="65">
        <v>-0.95432724304051209</v>
      </c>
      <c r="AN353" s="65">
        <v>-0.25427138686677436</v>
      </c>
      <c r="AO353" s="65">
        <v>15.629873423169755</v>
      </c>
      <c r="AP353" s="65">
        <v>8.8859154895195083</v>
      </c>
      <c r="AQ353" s="65">
        <v>23.781756210705115</v>
      </c>
      <c r="AR353" s="65">
        <v>1.6169947102300553</v>
      </c>
      <c r="AS353" s="65">
        <v>0</v>
      </c>
      <c r="AT353" s="65">
        <v>5.3908374663020657</v>
      </c>
      <c r="AU353" s="65">
        <v>0</v>
      </c>
      <c r="AV353" s="65">
        <v>1.2943033126749921</v>
      </c>
      <c r="AW353" s="65">
        <v>0.7</v>
      </c>
    </row>
    <row r="354" spans="1:49" x14ac:dyDescent="0.35">
      <c r="A354" s="60">
        <v>352</v>
      </c>
      <c r="B354" s="55" t="s">
        <v>153</v>
      </c>
      <c r="C354" s="55" t="s">
        <v>36</v>
      </c>
      <c r="D354" s="55" t="s">
        <v>169</v>
      </c>
      <c r="F354" s="55" t="s">
        <v>52</v>
      </c>
      <c r="G354" s="55" t="s">
        <v>138</v>
      </c>
      <c r="H354" s="73">
        <v>3</v>
      </c>
      <c r="I354" s="55" t="s">
        <v>171</v>
      </c>
      <c r="J354" s="55" t="s">
        <v>246</v>
      </c>
      <c r="K354" s="55" t="s">
        <v>37</v>
      </c>
      <c r="L354" s="62">
        <v>40263</v>
      </c>
      <c r="M354" s="55" t="s">
        <v>38</v>
      </c>
      <c r="N354" s="55" t="s">
        <v>39</v>
      </c>
    </row>
    <row r="355" spans="1:49" x14ac:dyDescent="0.35">
      <c r="A355" s="60">
        <v>353</v>
      </c>
      <c r="B355" s="55" t="s">
        <v>153</v>
      </c>
      <c r="C355" s="55" t="s">
        <v>36</v>
      </c>
      <c r="D355" s="55" t="s">
        <v>41</v>
      </c>
      <c r="F355" s="55" t="s">
        <v>50</v>
      </c>
      <c r="G355" s="55" t="s">
        <v>137</v>
      </c>
      <c r="H355" s="61"/>
      <c r="K355" s="55" t="s">
        <v>37</v>
      </c>
      <c r="L355" s="62">
        <v>40263</v>
      </c>
      <c r="M355" s="55" t="s">
        <v>38</v>
      </c>
      <c r="N355" s="55" t="s">
        <v>39</v>
      </c>
      <c r="O355" s="63">
        <f t="shared" ref="O355:Q356" si="155">IF($N355="Gasoline",(98.205-R355)/98.205,(97.006-R355)/97.006)</f>
        <v>1.1027106494470746</v>
      </c>
      <c r="P355" s="63">
        <f t="shared" si="155"/>
        <v>1.1689346736020838</v>
      </c>
      <c r="Q355" s="63">
        <f t="shared" si="155"/>
        <v>1.0226611461818098</v>
      </c>
      <c r="R355" s="64">
        <f>SUM(U355,X355,Y355)</f>
        <v>-10.086699328949962</v>
      </c>
      <c r="S355" s="64">
        <f>SUM(V355,X355,Y355)</f>
        <v>-16.590229621092636</v>
      </c>
      <c r="T355" s="64">
        <f>SUM(W355,X355,Y355)</f>
        <v>-2.2254378607846204</v>
      </c>
      <c r="U355" s="64">
        <f>SUM(Z355:AA355,AD355)</f>
        <v>20.413047587859463</v>
      </c>
      <c r="V355" s="64">
        <f>SUM(Z355,AB355,AD355)</f>
        <v>13.909517295716787</v>
      </c>
      <c r="W355" s="64">
        <f>SUM(Z355,AC355,AD355)</f>
        <v>28.274309056024805</v>
      </c>
      <c r="X355" s="64">
        <f>AE355</f>
        <v>-32.627907421470482</v>
      </c>
      <c r="Y355" s="64">
        <f>SUM(AF355:AG355)</f>
        <v>2.1281605046610568</v>
      </c>
      <c r="Z355" s="64">
        <f>SUM(AH355,AI355,AJ355,AL355,AM355,AN355)</f>
        <v>6.2679128015510619</v>
      </c>
      <c r="AA355" s="64">
        <f t="shared" ref="AA355:AC356" si="156">SUM($AK355,AO355)</f>
        <v>12.585787055532867</v>
      </c>
      <c r="AB355" s="64">
        <f t="shared" si="156"/>
        <v>6.0822567633901912</v>
      </c>
      <c r="AC355" s="64">
        <f t="shared" si="156"/>
        <v>20.447048523698207</v>
      </c>
      <c r="AD355" s="64">
        <f>SUM(AR355,AU355)</f>
        <v>1.5593477307755339</v>
      </c>
      <c r="AE355" s="64">
        <f>SUM(AS355:AT355)</f>
        <v>-32.627907421470482</v>
      </c>
      <c r="AF355" s="64">
        <f>AV355</f>
        <v>1.2481605046610567</v>
      </c>
      <c r="AG355" s="64">
        <f>AW355</f>
        <v>0.88</v>
      </c>
      <c r="AH355" s="65">
        <v>4.21716247078127</v>
      </c>
      <c r="AI355" s="65">
        <v>-1.5551388451288028</v>
      </c>
      <c r="AJ355" s="65">
        <v>3.4617791783476792</v>
      </c>
      <c r="AK355" s="65">
        <v>-2.4868685378156301</v>
      </c>
      <c r="AL355" s="65">
        <v>1.3096212506435221</v>
      </c>
      <c r="AM355" s="65">
        <v>-0.92030481697789401</v>
      </c>
      <c r="AN355" s="65">
        <v>-0.24520643611471152</v>
      </c>
      <c r="AO355" s="65">
        <v>15.072655593348497</v>
      </c>
      <c r="AP355" s="65">
        <v>8.5691253012058208</v>
      </c>
      <c r="AQ355" s="65">
        <v>22.933917061513839</v>
      </c>
      <c r="AR355" s="65">
        <v>1.5593477307755339</v>
      </c>
      <c r="AS355" s="65">
        <v>0</v>
      </c>
      <c r="AT355" s="65">
        <v>-32.627907421470482</v>
      </c>
      <c r="AU355" s="65">
        <v>0</v>
      </c>
      <c r="AV355" s="65">
        <v>1.2481605046610567</v>
      </c>
      <c r="AW355" s="65">
        <v>0.88</v>
      </c>
    </row>
    <row r="356" spans="1:49" x14ac:dyDescent="0.35">
      <c r="A356" s="60">
        <v>354</v>
      </c>
      <c r="B356" s="55" t="s">
        <v>153</v>
      </c>
      <c r="C356" s="55" t="s">
        <v>36</v>
      </c>
      <c r="D356" s="55" t="s">
        <v>42</v>
      </c>
      <c r="F356" s="55" t="s">
        <v>50</v>
      </c>
      <c r="G356" s="55" t="s">
        <v>137</v>
      </c>
      <c r="H356" s="61"/>
      <c r="K356" s="55" t="s">
        <v>37</v>
      </c>
      <c r="L356" s="62">
        <v>40263</v>
      </c>
      <c r="M356" s="55" t="s">
        <v>38</v>
      </c>
      <c r="N356" s="55" t="s">
        <v>39</v>
      </c>
      <c r="O356" s="63">
        <f t="shared" si="155"/>
        <v>0.72264457565411166</v>
      </c>
      <c r="P356" s="63">
        <f t="shared" si="155"/>
        <v>0.79195892107750465</v>
      </c>
      <c r="Q356" s="63">
        <f t="shared" si="155"/>
        <v>0.63885958990162828</v>
      </c>
      <c r="R356" s="64">
        <f>SUM(U356,X356,Y356)</f>
        <v>27.237689447887959</v>
      </c>
      <c r="S356" s="64">
        <f>SUM(V356,X356,Y356)</f>
        <v>20.43067415558366</v>
      </c>
      <c r="T356" s="64">
        <f>SUM(W356,X356,Y356)</f>
        <v>35.465793973710596</v>
      </c>
      <c r="U356" s="64">
        <f>SUM(Z356:AA356,AD356)</f>
        <v>21.314578978138439</v>
      </c>
      <c r="V356" s="64">
        <f>SUM(Z356,AB356,AD356)</f>
        <v>14.507563685834139</v>
      </c>
      <c r="W356" s="64">
        <f>SUM(Z356,AC356,AD356)</f>
        <v>29.542683503961083</v>
      </c>
      <c r="X356" s="64">
        <f>AE356</f>
        <v>3.7367051616295006</v>
      </c>
      <c r="Y356" s="64">
        <f>SUM(AF356:AG356)</f>
        <v>2.1864053081200177</v>
      </c>
      <c r="Z356" s="64">
        <f>SUM(AH356,AI356,AJ356,AL356,AM356,AN356)</f>
        <v>6.5604019068071073</v>
      </c>
      <c r="AA356" s="64">
        <f t="shared" si="156"/>
        <v>13.122063136398534</v>
      </c>
      <c r="AB356" s="64">
        <f t="shared" si="156"/>
        <v>6.3150478440942361</v>
      </c>
      <c r="AC356" s="64">
        <f t="shared" si="156"/>
        <v>21.350167662221178</v>
      </c>
      <c r="AD356" s="64">
        <f>SUM(AR356,AU356)</f>
        <v>1.6321139349327956</v>
      </c>
      <c r="AE356" s="64">
        <f>SUM(AS356:AT356)</f>
        <v>3.7367051616295006</v>
      </c>
      <c r="AF356" s="64">
        <f>AV356</f>
        <v>1.3064053081200175</v>
      </c>
      <c r="AG356" s="64">
        <f>AW356</f>
        <v>0.88</v>
      </c>
      <c r="AH356" s="65">
        <v>4.4139543083277255</v>
      </c>
      <c r="AI356" s="65">
        <v>-1.6277086436824908</v>
      </c>
      <c r="AJ356" s="65">
        <v>3.6233214215994294</v>
      </c>
      <c r="AK356" s="65">
        <v>-2.6539527366291211</v>
      </c>
      <c r="AL356" s="65">
        <v>1.3707340899494926</v>
      </c>
      <c r="AM356" s="65">
        <v>-0.96325039407878832</v>
      </c>
      <c r="AN356" s="65">
        <v>-0.25664887530826053</v>
      </c>
      <c r="AO356" s="65">
        <v>15.776015873027655</v>
      </c>
      <c r="AP356" s="65">
        <v>8.9690005807233568</v>
      </c>
      <c r="AQ356" s="65">
        <v>24.004120398850301</v>
      </c>
      <c r="AR356" s="65">
        <v>1.6321139349327956</v>
      </c>
      <c r="AS356" s="65">
        <v>0</v>
      </c>
      <c r="AT356" s="65">
        <v>3.7367051616295006</v>
      </c>
      <c r="AU356" s="65">
        <v>0</v>
      </c>
      <c r="AV356" s="65">
        <v>1.3064053081200175</v>
      </c>
      <c r="AW356" s="65">
        <v>0.88</v>
      </c>
    </row>
    <row r="357" spans="1:49" x14ac:dyDescent="0.35">
      <c r="A357" s="60">
        <v>355</v>
      </c>
      <c r="B357" s="55" t="s">
        <v>153</v>
      </c>
      <c r="C357" s="91" t="s">
        <v>168</v>
      </c>
      <c r="D357" s="55" t="s">
        <v>169</v>
      </c>
      <c r="F357" s="55" t="s">
        <v>52</v>
      </c>
      <c r="G357" s="55" t="s">
        <v>138</v>
      </c>
      <c r="H357" s="92">
        <v>7</v>
      </c>
      <c r="I357" s="55" t="s">
        <v>170</v>
      </c>
      <c r="J357" s="55" t="s">
        <v>246</v>
      </c>
      <c r="K357" s="68" t="s">
        <v>37</v>
      </c>
      <c r="L357" s="70">
        <v>40263</v>
      </c>
      <c r="M357" s="55" t="s">
        <v>38</v>
      </c>
      <c r="N357" s="55" t="s">
        <v>40</v>
      </c>
    </row>
    <row r="358" spans="1:49" x14ac:dyDescent="0.35">
      <c r="A358" s="60">
        <v>356</v>
      </c>
      <c r="B358" s="55" t="s">
        <v>153</v>
      </c>
      <c r="C358" s="91" t="s">
        <v>167</v>
      </c>
      <c r="D358" s="55" t="s">
        <v>169</v>
      </c>
      <c r="F358" s="55" t="s">
        <v>52</v>
      </c>
      <c r="G358" s="55" t="s">
        <v>138</v>
      </c>
      <c r="H358" s="92">
        <v>7</v>
      </c>
      <c r="I358" s="55" t="s">
        <v>170</v>
      </c>
      <c r="J358" s="55" t="s">
        <v>246</v>
      </c>
      <c r="K358" s="68" t="s">
        <v>37</v>
      </c>
      <c r="L358" s="70">
        <v>40263</v>
      </c>
      <c r="M358" s="55" t="s">
        <v>38</v>
      </c>
      <c r="N358" s="55" t="s">
        <v>40</v>
      </c>
    </row>
    <row r="359" spans="1:49" x14ac:dyDescent="0.35">
      <c r="A359" s="60">
        <v>357</v>
      </c>
      <c r="B359" s="55" t="s">
        <v>153</v>
      </c>
      <c r="C359" s="93" t="s">
        <v>172</v>
      </c>
      <c r="D359" s="55" t="s">
        <v>174</v>
      </c>
      <c r="F359" s="55" t="s">
        <v>52</v>
      </c>
      <c r="G359" s="55" t="s">
        <v>138</v>
      </c>
      <c r="H359" s="61">
        <v>3</v>
      </c>
      <c r="I359" s="55" t="s">
        <v>138</v>
      </c>
      <c r="J359" s="55" t="s">
        <v>246</v>
      </c>
      <c r="K359" s="68" t="s">
        <v>37</v>
      </c>
      <c r="L359" s="70">
        <v>40263</v>
      </c>
      <c r="M359" s="55" t="s">
        <v>38</v>
      </c>
      <c r="N359" s="55" t="s">
        <v>39</v>
      </c>
    </row>
    <row r="360" spans="1:49" x14ac:dyDescent="0.35">
      <c r="A360" s="60">
        <v>358</v>
      </c>
      <c r="B360" s="55" t="s">
        <v>233</v>
      </c>
      <c r="C360" s="55" t="s">
        <v>166</v>
      </c>
      <c r="D360" s="55" t="s">
        <v>169</v>
      </c>
      <c r="F360" s="55" t="s">
        <v>52</v>
      </c>
      <c r="G360" s="55" t="s">
        <v>138</v>
      </c>
      <c r="H360" s="61">
        <v>7</v>
      </c>
      <c r="I360" s="55" t="s">
        <v>170</v>
      </c>
      <c r="J360" s="55" t="s">
        <v>237</v>
      </c>
      <c r="K360" s="55" t="s">
        <v>37</v>
      </c>
      <c r="L360" s="62">
        <v>40263</v>
      </c>
      <c r="M360" s="55" t="s">
        <v>38</v>
      </c>
      <c r="N360" s="55" t="s">
        <v>40</v>
      </c>
    </row>
    <row r="361" spans="1:49" x14ac:dyDescent="0.35">
      <c r="A361" s="60">
        <v>359</v>
      </c>
      <c r="B361" s="55" t="s">
        <v>233</v>
      </c>
      <c r="C361" s="55" t="s">
        <v>36</v>
      </c>
      <c r="D361" s="55" t="s">
        <v>169</v>
      </c>
      <c r="F361" s="55" t="s">
        <v>52</v>
      </c>
      <c r="G361" s="55" t="s">
        <v>138</v>
      </c>
      <c r="H361" s="61">
        <v>3</v>
      </c>
      <c r="I361" s="55" t="s">
        <v>171</v>
      </c>
      <c r="J361" s="55" t="s">
        <v>237</v>
      </c>
      <c r="K361" s="55" t="s">
        <v>37</v>
      </c>
      <c r="L361" s="62">
        <v>40263</v>
      </c>
      <c r="M361" s="55" t="s">
        <v>38</v>
      </c>
      <c r="N361" s="55" t="s">
        <v>39</v>
      </c>
    </row>
    <row r="362" spans="1:49" x14ac:dyDescent="0.35">
      <c r="A362" s="60">
        <v>360</v>
      </c>
      <c r="B362" s="55" t="s">
        <v>233</v>
      </c>
      <c r="C362" s="55" t="s">
        <v>168</v>
      </c>
      <c r="D362" s="55" t="s">
        <v>169</v>
      </c>
      <c r="F362" s="55" t="s">
        <v>52</v>
      </c>
      <c r="G362" s="55" t="s">
        <v>138</v>
      </c>
      <c r="H362" s="61">
        <v>7</v>
      </c>
      <c r="I362" s="55" t="s">
        <v>170</v>
      </c>
      <c r="J362" s="55" t="s">
        <v>237</v>
      </c>
      <c r="K362" s="55" t="s">
        <v>37</v>
      </c>
      <c r="L362" s="62">
        <v>40263</v>
      </c>
      <c r="M362" s="55" t="s">
        <v>38</v>
      </c>
      <c r="N362" s="55" t="s">
        <v>40</v>
      </c>
    </row>
    <row r="363" spans="1:49" x14ac:dyDescent="0.35">
      <c r="A363" s="60">
        <v>361</v>
      </c>
      <c r="B363" s="55" t="s">
        <v>233</v>
      </c>
      <c r="C363" s="55" t="s">
        <v>167</v>
      </c>
      <c r="D363" s="55" t="s">
        <v>169</v>
      </c>
      <c r="F363" s="55" t="s">
        <v>52</v>
      </c>
      <c r="G363" s="55" t="s">
        <v>138</v>
      </c>
      <c r="H363" s="61">
        <v>7</v>
      </c>
      <c r="I363" s="55" t="s">
        <v>170</v>
      </c>
      <c r="J363" s="55" t="s">
        <v>237</v>
      </c>
      <c r="K363" s="55" t="s">
        <v>37</v>
      </c>
      <c r="L363" s="62">
        <v>40263</v>
      </c>
      <c r="M363" s="55" t="s">
        <v>38</v>
      </c>
      <c r="N363" s="55" t="s">
        <v>40</v>
      </c>
    </row>
    <row r="364" spans="1:49" x14ac:dyDescent="0.35">
      <c r="A364" s="60">
        <v>362</v>
      </c>
      <c r="B364" s="55" t="s">
        <v>233</v>
      </c>
      <c r="C364" s="55" t="s">
        <v>201</v>
      </c>
      <c r="D364" s="55" t="s">
        <v>203</v>
      </c>
      <c r="F364" s="55" t="s">
        <v>52</v>
      </c>
      <c r="G364" s="55" t="s">
        <v>138</v>
      </c>
      <c r="H364" s="61">
        <v>3</v>
      </c>
      <c r="I364" s="55" t="s">
        <v>204</v>
      </c>
      <c r="J364" s="55" t="s">
        <v>237</v>
      </c>
      <c r="K364" s="55" t="s">
        <v>179</v>
      </c>
      <c r="L364" s="62">
        <v>41338</v>
      </c>
      <c r="M364" s="66" t="s">
        <v>180</v>
      </c>
      <c r="N364" s="55" t="s">
        <v>39</v>
      </c>
    </row>
    <row r="365" spans="1:49" x14ac:dyDescent="0.35">
      <c r="A365" s="60">
        <v>363</v>
      </c>
      <c r="B365" s="55" t="s">
        <v>233</v>
      </c>
      <c r="C365" s="55" t="s">
        <v>202</v>
      </c>
      <c r="D365" s="55" t="s">
        <v>203</v>
      </c>
      <c r="F365" s="55" t="s">
        <v>52</v>
      </c>
      <c r="G365" s="55" t="s">
        <v>138</v>
      </c>
      <c r="H365" s="61">
        <v>3</v>
      </c>
      <c r="I365" s="55" t="s">
        <v>204</v>
      </c>
      <c r="J365" s="55" t="s">
        <v>237</v>
      </c>
      <c r="K365" s="55" t="s">
        <v>179</v>
      </c>
      <c r="L365" s="62">
        <v>41338</v>
      </c>
      <c r="M365" s="66" t="s">
        <v>180</v>
      </c>
      <c r="N365" s="55" t="s">
        <v>39</v>
      </c>
    </row>
    <row r="366" spans="1:49" x14ac:dyDescent="0.35">
      <c r="A366" s="60">
        <v>364</v>
      </c>
      <c r="B366" s="55" t="s">
        <v>140</v>
      </c>
      <c r="C366" s="55" t="s">
        <v>131</v>
      </c>
      <c r="D366" s="55" t="s">
        <v>132</v>
      </c>
      <c r="F366" s="55" t="s">
        <v>50</v>
      </c>
      <c r="G366" s="55" t="s">
        <v>137</v>
      </c>
      <c r="H366" s="61"/>
      <c r="K366" s="55" t="s">
        <v>37</v>
      </c>
      <c r="L366" s="62">
        <v>40263</v>
      </c>
      <c r="M366" s="55" t="s">
        <v>38</v>
      </c>
      <c r="N366" s="55" t="s">
        <v>40</v>
      </c>
      <c r="O366" s="63">
        <f>IF($N366="Gasoline",(98.205-R366)/98.205,(97.006-R366)/97.006)</f>
        <v>0.85817533381962252</v>
      </c>
      <c r="P366" s="63" t="s">
        <v>141</v>
      </c>
      <c r="Q366" s="63" t="s">
        <v>141</v>
      </c>
      <c r="R366" s="64">
        <f>SUM(U366,X366,Y366)</f>
        <v>13.757843567493691</v>
      </c>
      <c r="S366" s="64" t="s">
        <v>141</v>
      </c>
      <c r="T366" s="64" t="s">
        <v>141</v>
      </c>
      <c r="U366" s="64">
        <f>SUM(Z366:AA366,AD366)</f>
        <v>2.6540879571052334</v>
      </c>
      <c r="V366" s="64" t="s">
        <v>141</v>
      </c>
      <c r="W366" s="64" t="s">
        <v>141</v>
      </c>
      <c r="X366" s="64">
        <f>AE366</f>
        <v>9.5970717174688591</v>
      </c>
      <c r="Y366" s="64">
        <f>SUM(AF366:AG366)</f>
        <v>1.5066838929195985</v>
      </c>
      <c r="Z366" s="64">
        <f>SUM(AH366,AI366,AJ366,AL366,AM366,AN366)</f>
        <v>0</v>
      </c>
      <c r="AA366" s="64">
        <f t="shared" ref="AA366:AC369" si="157">SUM($AK366,AO366)</f>
        <v>0</v>
      </c>
      <c r="AB366" s="64">
        <f t="shared" si="157"/>
        <v>0</v>
      </c>
      <c r="AC366" s="64">
        <f t="shared" si="157"/>
        <v>0</v>
      </c>
      <c r="AD366" s="64">
        <f>SUM(AR366,AU366)</f>
        <v>2.6540879571052334</v>
      </c>
      <c r="AE366" s="64">
        <f>SUM(AS366:AT366)</f>
        <v>9.5970717174688591</v>
      </c>
      <c r="AF366" s="64">
        <f t="shared" ref="AF366:AG369" si="158">AV366</f>
        <v>0.80668389291959841</v>
      </c>
      <c r="AG366" s="64">
        <f t="shared" si="158"/>
        <v>0.7</v>
      </c>
      <c r="AH366" s="65">
        <v>0</v>
      </c>
      <c r="AI366" s="65">
        <v>0</v>
      </c>
      <c r="AJ366" s="65">
        <v>0</v>
      </c>
      <c r="AK366" s="65">
        <v>0</v>
      </c>
      <c r="AL366" s="65">
        <v>0</v>
      </c>
      <c r="AM366" s="65">
        <v>0</v>
      </c>
      <c r="AN366" s="65">
        <v>0</v>
      </c>
      <c r="AO366" s="65">
        <v>0</v>
      </c>
      <c r="AP366" s="65">
        <v>0</v>
      </c>
      <c r="AQ366" s="65">
        <v>0</v>
      </c>
      <c r="AR366" s="65">
        <v>2.6540879571052334</v>
      </c>
      <c r="AS366" s="65">
        <v>8.4451993284615039</v>
      </c>
      <c r="AT366" s="65">
        <v>1.1518723890073557</v>
      </c>
      <c r="AU366" s="65">
        <v>0</v>
      </c>
      <c r="AV366" s="65">
        <v>0.80668389291959841</v>
      </c>
      <c r="AW366" s="65">
        <v>0.7</v>
      </c>
    </row>
    <row r="367" spans="1:49" x14ac:dyDescent="0.35">
      <c r="A367" s="60">
        <v>365</v>
      </c>
      <c r="B367" s="55" t="s">
        <v>51</v>
      </c>
      <c r="C367" s="55" t="s">
        <v>36</v>
      </c>
      <c r="D367" s="55" t="s">
        <v>120</v>
      </c>
      <c r="F367" s="55" t="s">
        <v>50</v>
      </c>
      <c r="G367" s="55" t="s">
        <v>137</v>
      </c>
      <c r="H367" s="61"/>
      <c r="K367" s="55" t="s">
        <v>37</v>
      </c>
      <c r="L367" s="62">
        <v>40263</v>
      </c>
      <c r="M367" s="55" t="s">
        <v>38</v>
      </c>
      <c r="N367" s="55" t="s">
        <v>39</v>
      </c>
      <c r="O367" s="63">
        <f>IF($N367="Gasoline",(98.205-R367)/98.205,(97.006-R367)/97.006)</f>
        <v>0.47567058997218464</v>
      </c>
      <c r="P367" s="63">
        <f>IF($N367="Gasoline",(98.205-S367)/98.205,(97.006-S367)/97.006)</f>
        <v>0.58934788586985021</v>
      </c>
      <c r="Q367" s="63">
        <f>IF($N367="Gasoline",(98.205-T367)/98.205,(97.006-T367)/97.006)</f>
        <v>0.33488348146761532</v>
      </c>
      <c r="R367" s="64">
        <f>SUM(U367,X367,Y367)</f>
        <v>51.491769711781608</v>
      </c>
      <c r="S367" s="64">
        <f>SUM(V367,X367,Y367)</f>
        <v>40.328090868151357</v>
      </c>
      <c r="T367" s="64">
        <f>SUM(W367,X367,Y367)</f>
        <v>65.317767702472835</v>
      </c>
      <c r="U367" s="64">
        <f>SUM(Z367:AA367,AD367)</f>
        <v>47.253226071594241</v>
      </c>
      <c r="V367" s="64">
        <f>SUM(Z367,AB367,AD367)</f>
        <v>36.08954722796399</v>
      </c>
      <c r="W367" s="64">
        <f>SUM(Z367,AC367,AD367)</f>
        <v>61.079224062285462</v>
      </c>
      <c r="X367" s="64">
        <f>AE367</f>
        <v>2.1103831355263156</v>
      </c>
      <c r="Y367" s="64">
        <f>SUM(AF367:AG367)</f>
        <v>2.1281605046610568</v>
      </c>
      <c r="Z367" s="64">
        <f>SUM(AH367,AI367,AJ367,AL367,AM367,AN367)</f>
        <v>16.472665685106907</v>
      </c>
      <c r="AA367" s="64">
        <f t="shared" si="157"/>
        <v>27.763977559172517</v>
      </c>
      <c r="AB367" s="64">
        <f t="shared" si="157"/>
        <v>16.600298715542266</v>
      </c>
      <c r="AC367" s="64">
        <f t="shared" si="157"/>
        <v>41.58997554986373</v>
      </c>
      <c r="AD367" s="64">
        <f>SUM(AR367,AU367)</f>
        <v>3.0165828273148207</v>
      </c>
      <c r="AE367" s="64">
        <f>SUM(AS367:AT367)</f>
        <v>2.1103831355263156</v>
      </c>
      <c r="AF367" s="64">
        <f t="shared" si="158"/>
        <v>1.2481605046610569</v>
      </c>
      <c r="AG367" s="64">
        <f t="shared" si="158"/>
        <v>0.88</v>
      </c>
      <c r="AH367" s="65">
        <v>8.2807200131459062</v>
      </c>
      <c r="AI367" s="65">
        <v>-0.20913240424513305</v>
      </c>
      <c r="AJ367" s="65">
        <v>-3.7463807522443702</v>
      </c>
      <c r="AK367" s="65">
        <v>-4.032993211829444</v>
      </c>
      <c r="AL367" s="65">
        <v>6.601131633237693</v>
      </c>
      <c r="AM367" s="65">
        <v>2.0886208471829599</v>
      </c>
      <c r="AN367" s="65">
        <v>3.4577063480298529</v>
      </c>
      <c r="AO367" s="65">
        <v>31.796970771001959</v>
      </c>
      <c r="AP367" s="65">
        <v>20.633291927371708</v>
      </c>
      <c r="AQ367" s="65">
        <v>45.622968761693173</v>
      </c>
      <c r="AR367" s="65">
        <v>2.3790392304891923</v>
      </c>
      <c r="AS367" s="65">
        <v>0</v>
      </c>
      <c r="AT367" s="65">
        <v>2.1103831355263156</v>
      </c>
      <c r="AU367" s="65">
        <v>0.63754359682562844</v>
      </c>
      <c r="AV367" s="65">
        <v>1.2481605046610569</v>
      </c>
      <c r="AW367" s="65">
        <v>0.88</v>
      </c>
    </row>
    <row r="368" spans="1:49" x14ac:dyDescent="0.35">
      <c r="A368" s="60">
        <v>366</v>
      </c>
      <c r="B368" s="55" t="s">
        <v>389</v>
      </c>
      <c r="C368" s="55" t="s">
        <v>399</v>
      </c>
      <c r="D368" s="55" t="s">
        <v>390</v>
      </c>
      <c r="E368" s="55" t="s">
        <v>391</v>
      </c>
      <c r="F368" s="55" t="s">
        <v>50</v>
      </c>
      <c r="G368" s="55" t="s">
        <v>137</v>
      </c>
      <c r="K368" s="55" t="s">
        <v>37</v>
      </c>
      <c r="L368" s="62">
        <v>40263</v>
      </c>
      <c r="M368" s="55" t="s">
        <v>38</v>
      </c>
      <c r="N368" s="55" t="s">
        <v>39</v>
      </c>
      <c r="O368" s="63">
        <f>IF($N368="Gasoline",(98.205-R368)/98.205,(97.006-R368)/97.006)</f>
        <v>3.7981643636916459E-6</v>
      </c>
      <c r="P368" s="63" t="s">
        <v>141</v>
      </c>
      <c r="Q368" s="63" t="s">
        <v>141</v>
      </c>
      <c r="R368" s="64">
        <f>SUM(U368,X368,Y368)</f>
        <v>98.204627001268662</v>
      </c>
      <c r="S368" s="64" t="s">
        <v>141</v>
      </c>
      <c r="T368" s="64" t="s">
        <v>141</v>
      </c>
      <c r="U368" s="64">
        <f>SUM(Z368:AA368,AD368)</f>
        <v>0</v>
      </c>
      <c r="V368" s="64" t="s">
        <v>141</v>
      </c>
      <c r="W368" s="64" t="s">
        <v>141</v>
      </c>
      <c r="X368" s="64">
        <f>AE368</f>
        <v>19.200487185324192</v>
      </c>
      <c r="Y368" s="64">
        <f>SUM(AF368:AG368)</f>
        <v>79.00413981594447</v>
      </c>
      <c r="Z368" s="64">
        <f>SUM(AH368,AI368,AJ368,AL368,AM368,AN368)</f>
        <v>0</v>
      </c>
      <c r="AA368" s="64">
        <f t="shared" si="157"/>
        <v>0</v>
      </c>
      <c r="AB368" s="64">
        <f t="shared" si="157"/>
        <v>0</v>
      </c>
      <c r="AC368" s="64">
        <f t="shared" si="157"/>
        <v>0</v>
      </c>
      <c r="AD368" s="64">
        <f>SUM(AR368,AU368)</f>
        <v>0</v>
      </c>
      <c r="AE368" s="64">
        <f>SUM(AS368:AT368)</f>
        <v>19.200487185324192</v>
      </c>
      <c r="AF368" s="64">
        <f t="shared" si="158"/>
        <v>0</v>
      </c>
      <c r="AG368" s="64">
        <f t="shared" si="158"/>
        <v>79.00413981594447</v>
      </c>
      <c r="AH368" s="95">
        <v>0</v>
      </c>
      <c r="AI368" s="95">
        <v>0</v>
      </c>
      <c r="AJ368" s="95">
        <v>0</v>
      </c>
      <c r="AK368" s="95">
        <v>0</v>
      </c>
      <c r="AL368" s="95">
        <v>0</v>
      </c>
      <c r="AM368" s="95">
        <v>0</v>
      </c>
      <c r="AN368" s="95">
        <v>0</v>
      </c>
      <c r="AO368" s="95">
        <v>0</v>
      </c>
      <c r="AP368" s="95">
        <v>0</v>
      </c>
      <c r="AQ368" s="95">
        <v>0</v>
      </c>
      <c r="AR368" s="95">
        <v>0</v>
      </c>
      <c r="AS368" s="95">
        <v>0</v>
      </c>
      <c r="AT368" s="65">
        <v>19.200487185324192</v>
      </c>
      <c r="AU368" s="95">
        <v>0</v>
      </c>
      <c r="AV368" s="95">
        <v>0</v>
      </c>
      <c r="AW368" s="65">
        <v>79.00413981594447</v>
      </c>
    </row>
    <row r="369" spans="1:49" x14ac:dyDescent="0.35">
      <c r="A369" s="60">
        <v>367</v>
      </c>
      <c r="B369" s="55" t="s">
        <v>389</v>
      </c>
      <c r="C369" s="55" t="s">
        <v>398</v>
      </c>
      <c r="D369" s="55" t="s">
        <v>390</v>
      </c>
      <c r="E369" s="55" t="s">
        <v>391</v>
      </c>
      <c r="F369" s="55" t="s">
        <v>50</v>
      </c>
      <c r="G369" s="55" t="s">
        <v>137</v>
      </c>
      <c r="K369" s="55" t="s">
        <v>37</v>
      </c>
      <c r="L369" s="62">
        <v>40263</v>
      </c>
      <c r="M369" s="55" t="s">
        <v>38</v>
      </c>
      <c r="N369" s="55" t="s">
        <v>40</v>
      </c>
      <c r="O369" s="63">
        <f>IF($N369="Gasoline",(98.205-R369)/98.205,(97.006-R369)/97.006)</f>
        <v>-4.7586754525558232E-7</v>
      </c>
      <c r="P369" s="63" t="s">
        <v>141</v>
      </c>
      <c r="Q369" s="63" t="s">
        <v>141</v>
      </c>
      <c r="R369" s="64">
        <f>SUM(U369,X369,Y369)</f>
        <v>97.006046162007095</v>
      </c>
      <c r="S369" s="64" t="s">
        <v>141</v>
      </c>
      <c r="T369" s="64" t="s">
        <v>141</v>
      </c>
      <c r="U369" s="64">
        <f>SUM(Z369:AA369,AD369)</f>
        <v>0</v>
      </c>
      <c r="V369" s="64" t="s">
        <v>141</v>
      </c>
      <c r="W369" s="64" t="s">
        <v>141</v>
      </c>
      <c r="X369" s="64">
        <f>AE369</f>
        <v>17.998150531237865</v>
      </c>
      <c r="Y369" s="64">
        <f>SUM(AF369:AG369)</f>
        <v>79.007895630769227</v>
      </c>
      <c r="Z369" s="64">
        <f>SUM(AH369,AI369,AJ369,AL369,AM369,AN369)</f>
        <v>0</v>
      </c>
      <c r="AA369" s="64">
        <f t="shared" si="157"/>
        <v>0</v>
      </c>
      <c r="AB369" s="64">
        <f t="shared" si="157"/>
        <v>0</v>
      </c>
      <c r="AC369" s="64">
        <f t="shared" si="157"/>
        <v>0</v>
      </c>
      <c r="AD369" s="64">
        <f>SUM(AR369,AU369)</f>
        <v>0</v>
      </c>
      <c r="AE369" s="64">
        <f>SUM(AS369:AT369)</f>
        <v>17.998150531237865</v>
      </c>
      <c r="AF369" s="64">
        <f t="shared" si="158"/>
        <v>0</v>
      </c>
      <c r="AG369" s="64">
        <f t="shared" si="158"/>
        <v>79.007895630769227</v>
      </c>
      <c r="AH369" s="95">
        <v>0</v>
      </c>
      <c r="AI369" s="95">
        <v>0</v>
      </c>
      <c r="AJ369" s="95">
        <v>0</v>
      </c>
      <c r="AK369" s="95">
        <v>0</v>
      </c>
      <c r="AL369" s="95">
        <v>0</v>
      </c>
      <c r="AM369" s="95">
        <v>0</v>
      </c>
      <c r="AN369" s="95">
        <v>0</v>
      </c>
      <c r="AO369" s="95">
        <v>0</v>
      </c>
      <c r="AP369" s="95">
        <v>0</v>
      </c>
      <c r="AQ369" s="95">
        <v>0</v>
      </c>
      <c r="AR369" s="95">
        <v>0</v>
      </c>
      <c r="AS369" s="95">
        <v>0</v>
      </c>
      <c r="AT369" s="65">
        <v>17.998150531237865</v>
      </c>
      <c r="AU369" s="95">
        <v>0</v>
      </c>
      <c r="AV369" s="95">
        <v>0</v>
      </c>
      <c r="AW369" s="65">
        <v>79.007895630769227</v>
      </c>
    </row>
    <row r="370" spans="1:49" x14ac:dyDescent="0.35">
      <c r="A370" s="60">
        <v>368</v>
      </c>
      <c r="B370" s="55" t="s">
        <v>161</v>
      </c>
      <c r="C370" s="55" t="s">
        <v>466</v>
      </c>
      <c r="D370" s="55" t="s">
        <v>203</v>
      </c>
      <c r="F370" s="55" t="s">
        <v>52</v>
      </c>
      <c r="G370" s="55" t="s">
        <v>138</v>
      </c>
      <c r="H370" s="83">
        <v>3</v>
      </c>
      <c r="I370" s="83" t="s">
        <v>204</v>
      </c>
      <c r="J370" s="83" t="s">
        <v>237</v>
      </c>
      <c r="K370" s="83" t="s">
        <v>469</v>
      </c>
      <c r="L370" s="70">
        <v>43867</v>
      </c>
      <c r="M370" s="96" t="s">
        <v>483</v>
      </c>
      <c r="N370" s="83" t="s">
        <v>40</v>
      </c>
    </row>
    <row r="371" spans="1:49" x14ac:dyDescent="0.35">
      <c r="A371" s="60">
        <v>369</v>
      </c>
      <c r="B371" s="55" t="s">
        <v>162</v>
      </c>
      <c r="C371" s="55" t="s">
        <v>466</v>
      </c>
      <c r="D371" s="55" t="s">
        <v>203</v>
      </c>
      <c r="F371" s="55" t="s">
        <v>52</v>
      </c>
      <c r="G371" s="55" t="s">
        <v>138</v>
      </c>
      <c r="H371" s="83">
        <v>3</v>
      </c>
      <c r="I371" s="83" t="s">
        <v>204</v>
      </c>
      <c r="J371" s="83" t="s">
        <v>237</v>
      </c>
      <c r="K371" s="83" t="s">
        <v>469</v>
      </c>
      <c r="L371" s="70">
        <v>43867</v>
      </c>
      <c r="M371" s="96" t="s">
        <v>483</v>
      </c>
      <c r="N371" s="83" t="s">
        <v>40</v>
      </c>
    </row>
    <row r="372" spans="1:49" x14ac:dyDescent="0.35">
      <c r="A372" s="60">
        <v>370</v>
      </c>
      <c r="B372" s="55" t="s">
        <v>241</v>
      </c>
      <c r="C372" s="55" t="s">
        <v>466</v>
      </c>
      <c r="D372" s="55" t="s">
        <v>203</v>
      </c>
      <c r="F372" s="55" t="s">
        <v>52</v>
      </c>
      <c r="G372" s="55" t="s">
        <v>138</v>
      </c>
      <c r="H372" s="83">
        <v>3</v>
      </c>
      <c r="I372" s="83" t="s">
        <v>204</v>
      </c>
      <c r="J372" s="83" t="s">
        <v>237</v>
      </c>
      <c r="K372" s="83" t="s">
        <v>469</v>
      </c>
      <c r="L372" s="70">
        <v>43867</v>
      </c>
      <c r="M372" s="96" t="s">
        <v>483</v>
      </c>
      <c r="N372" s="83" t="s">
        <v>40</v>
      </c>
    </row>
    <row r="373" spans="1:49" x14ac:dyDescent="0.35">
      <c r="A373" s="60">
        <v>371</v>
      </c>
      <c r="B373" s="55" t="s">
        <v>212</v>
      </c>
      <c r="C373" s="55" t="s">
        <v>466</v>
      </c>
      <c r="D373" s="55" t="s">
        <v>203</v>
      </c>
      <c r="F373" s="55" t="s">
        <v>52</v>
      </c>
      <c r="G373" s="55" t="s">
        <v>138</v>
      </c>
      <c r="H373" s="83">
        <v>3</v>
      </c>
      <c r="I373" s="83" t="s">
        <v>204</v>
      </c>
      <c r="J373" s="83" t="s">
        <v>237</v>
      </c>
      <c r="K373" s="83" t="s">
        <v>469</v>
      </c>
      <c r="L373" s="70">
        <v>43867</v>
      </c>
      <c r="M373" s="96" t="s">
        <v>483</v>
      </c>
      <c r="N373" s="83" t="s">
        <v>40</v>
      </c>
    </row>
    <row r="374" spans="1:49" x14ac:dyDescent="0.35">
      <c r="A374" s="60">
        <v>372</v>
      </c>
      <c r="B374" s="55" t="s">
        <v>163</v>
      </c>
      <c r="C374" s="55" t="s">
        <v>466</v>
      </c>
      <c r="D374" s="55" t="s">
        <v>203</v>
      </c>
      <c r="F374" s="55" t="s">
        <v>52</v>
      </c>
      <c r="G374" s="55" t="s">
        <v>138</v>
      </c>
      <c r="H374" s="83">
        <v>3</v>
      </c>
      <c r="I374" s="83" t="s">
        <v>204</v>
      </c>
      <c r="J374" s="83" t="s">
        <v>237</v>
      </c>
      <c r="K374" s="83" t="s">
        <v>469</v>
      </c>
      <c r="L374" s="70">
        <v>43867</v>
      </c>
      <c r="M374" s="96" t="s">
        <v>483</v>
      </c>
      <c r="N374" s="83" t="s">
        <v>40</v>
      </c>
    </row>
    <row r="375" spans="1:49" x14ac:dyDescent="0.35">
      <c r="A375" s="60">
        <v>373</v>
      </c>
      <c r="B375" s="55" t="s">
        <v>164</v>
      </c>
      <c r="C375" s="55" t="s">
        <v>466</v>
      </c>
      <c r="D375" s="55" t="s">
        <v>203</v>
      </c>
      <c r="F375" s="55" t="s">
        <v>52</v>
      </c>
      <c r="G375" s="55" t="s">
        <v>138</v>
      </c>
      <c r="H375" s="83">
        <v>3</v>
      </c>
      <c r="I375" s="83" t="s">
        <v>204</v>
      </c>
      <c r="J375" s="83" t="s">
        <v>237</v>
      </c>
      <c r="K375" s="83" t="s">
        <v>469</v>
      </c>
      <c r="L375" s="70">
        <v>43867</v>
      </c>
      <c r="M375" s="96" t="s">
        <v>483</v>
      </c>
      <c r="N375" s="83" t="s">
        <v>40</v>
      </c>
    </row>
    <row r="376" spans="1:49" x14ac:dyDescent="0.35">
      <c r="A376" s="60">
        <v>374</v>
      </c>
      <c r="B376" s="55" t="s">
        <v>165</v>
      </c>
      <c r="C376" s="55" t="s">
        <v>466</v>
      </c>
      <c r="D376" s="55" t="s">
        <v>203</v>
      </c>
      <c r="F376" s="55" t="s">
        <v>52</v>
      </c>
      <c r="G376" s="55" t="s">
        <v>138</v>
      </c>
      <c r="H376" s="83">
        <v>3</v>
      </c>
      <c r="I376" s="83" t="s">
        <v>204</v>
      </c>
      <c r="J376" s="83" t="s">
        <v>237</v>
      </c>
      <c r="K376" s="83" t="s">
        <v>469</v>
      </c>
      <c r="L376" s="70">
        <v>43867</v>
      </c>
      <c r="M376" s="96" t="s">
        <v>483</v>
      </c>
      <c r="N376" s="83" t="s">
        <v>40</v>
      </c>
    </row>
    <row r="377" spans="1:49" x14ac:dyDescent="0.35">
      <c r="A377" s="60">
        <v>375</v>
      </c>
      <c r="B377" s="55" t="s">
        <v>233</v>
      </c>
      <c r="C377" s="55" t="s">
        <v>466</v>
      </c>
      <c r="D377" s="55" t="s">
        <v>203</v>
      </c>
      <c r="F377" s="55" t="s">
        <v>52</v>
      </c>
      <c r="G377" s="55" t="s">
        <v>138</v>
      </c>
      <c r="H377" s="83">
        <v>3</v>
      </c>
      <c r="I377" s="83" t="s">
        <v>204</v>
      </c>
      <c r="J377" s="83" t="s">
        <v>237</v>
      </c>
      <c r="K377" s="83" t="s">
        <v>469</v>
      </c>
      <c r="L377" s="70">
        <v>43867</v>
      </c>
      <c r="M377" s="96" t="s">
        <v>483</v>
      </c>
      <c r="N377" s="83" t="s">
        <v>40</v>
      </c>
    </row>
    <row r="378" spans="1:49" x14ac:dyDescent="0.35">
      <c r="A378" s="60">
        <v>376</v>
      </c>
      <c r="B378" s="55" t="s">
        <v>161</v>
      </c>
      <c r="C378" s="55" t="s">
        <v>467</v>
      </c>
      <c r="D378" s="55" t="s">
        <v>203</v>
      </c>
      <c r="F378" s="55" t="s">
        <v>52</v>
      </c>
      <c r="G378" s="55" t="s">
        <v>138</v>
      </c>
      <c r="H378" s="83">
        <v>3</v>
      </c>
      <c r="I378" s="83" t="s">
        <v>204</v>
      </c>
      <c r="J378" s="83" t="s">
        <v>237</v>
      </c>
      <c r="K378" s="83" t="s">
        <v>469</v>
      </c>
      <c r="L378" s="70">
        <v>43867</v>
      </c>
      <c r="M378" s="96" t="s">
        <v>483</v>
      </c>
      <c r="N378" s="83" t="s">
        <v>40</v>
      </c>
    </row>
    <row r="379" spans="1:49" x14ac:dyDescent="0.35">
      <c r="A379" s="60">
        <v>377</v>
      </c>
      <c r="B379" s="55" t="s">
        <v>162</v>
      </c>
      <c r="C379" s="55" t="s">
        <v>467</v>
      </c>
      <c r="D379" s="55" t="s">
        <v>203</v>
      </c>
      <c r="F379" s="55" t="s">
        <v>52</v>
      </c>
      <c r="G379" s="55" t="s">
        <v>138</v>
      </c>
      <c r="H379" s="83">
        <v>3</v>
      </c>
      <c r="I379" s="83" t="s">
        <v>204</v>
      </c>
      <c r="J379" s="83" t="s">
        <v>237</v>
      </c>
      <c r="K379" s="83" t="s">
        <v>469</v>
      </c>
      <c r="L379" s="70">
        <v>43867</v>
      </c>
      <c r="M379" s="96" t="s">
        <v>483</v>
      </c>
      <c r="N379" s="83" t="s">
        <v>40</v>
      </c>
    </row>
    <row r="380" spans="1:49" x14ac:dyDescent="0.35">
      <c r="A380" s="60">
        <v>378</v>
      </c>
      <c r="B380" s="55" t="s">
        <v>241</v>
      </c>
      <c r="C380" s="55" t="s">
        <v>467</v>
      </c>
      <c r="D380" s="55" t="s">
        <v>203</v>
      </c>
      <c r="F380" s="55" t="s">
        <v>52</v>
      </c>
      <c r="G380" s="55" t="s">
        <v>138</v>
      </c>
      <c r="H380" s="83">
        <v>3</v>
      </c>
      <c r="I380" s="83" t="s">
        <v>204</v>
      </c>
      <c r="J380" s="83" t="s">
        <v>237</v>
      </c>
      <c r="K380" s="83" t="s">
        <v>469</v>
      </c>
      <c r="L380" s="70">
        <v>43867</v>
      </c>
      <c r="M380" s="96" t="s">
        <v>483</v>
      </c>
      <c r="N380" s="83" t="s">
        <v>40</v>
      </c>
    </row>
    <row r="381" spans="1:49" x14ac:dyDescent="0.35">
      <c r="A381" s="60">
        <v>379</v>
      </c>
      <c r="B381" s="55" t="s">
        <v>212</v>
      </c>
      <c r="C381" s="55" t="s">
        <v>467</v>
      </c>
      <c r="D381" s="55" t="s">
        <v>203</v>
      </c>
      <c r="F381" s="55" t="s">
        <v>52</v>
      </c>
      <c r="G381" s="55" t="s">
        <v>138</v>
      </c>
      <c r="H381" s="83">
        <v>3</v>
      </c>
      <c r="I381" s="83" t="s">
        <v>204</v>
      </c>
      <c r="J381" s="83" t="s">
        <v>237</v>
      </c>
      <c r="K381" s="83" t="s">
        <v>469</v>
      </c>
      <c r="L381" s="70">
        <v>43867</v>
      </c>
      <c r="M381" s="96" t="s">
        <v>483</v>
      </c>
      <c r="N381" s="83" t="s">
        <v>40</v>
      </c>
    </row>
    <row r="382" spans="1:49" x14ac:dyDescent="0.35">
      <c r="A382" s="60">
        <v>380</v>
      </c>
      <c r="B382" s="55" t="s">
        <v>163</v>
      </c>
      <c r="C382" s="55" t="s">
        <v>467</v>
      </c>
      <c r="D382" s="55" t="s">
        <v>203</v>
      </c>
      <c r="F382" s="55" t="s">
        <v>52</v>
      </c>
      <c r="G382" s="55" t="s">
        <v>138</v>
      </c>
      <c r="H382" s="83">
        <v>3</v>
      </c>
      <c r="I382" s="83" t="s">
        <v>204</v>
      </c>
      <c r="J382" s="83" t="s">
        <v>237</v>
      </c>
      <c r="K382" s="83" t="s">
        <v>469</v>
      </c>
      <c r="L382" s="70">
        <v>43867</v>
      </c>
      <c r="M382" s="96" t="s">
        <v>483</v>
      </c>
      <c r="N382" s="83" t="s">
        <v>40</v>
      </c>
    </row>
    <row r="383" spans="1:49" x14ac:dyDescent="0.35">
      <c r="A383" s="60">
        <v>381</v>
      </c>
      <c r="B383" s="55" t="s">
        <v>164</v>
      </c>
      <c r="C383" s="55" t="s">
        <v>467</v>
      </c>
      <c r="D383" s="55" t="s">
        <v>203</v>
      </c>
      <c r="F383" s="55" t="s">
        <v>52</v>
      </c>
      <c r="G383" s="55" t="s">
        <v>138</v>
      </c>
      <c r="H383" s="83">
        <v>3</v>
      </c>
      <c r="I383" s="83" t="s">
        <v>204</v>
      </c>
      <c r="J383" s="83" t="s">
        <v>237</v>
      </c>
      <c r="K383" s="83" t="s">
        <v>469</v>
      </c>
      <c r="L383" s="70">
        <v>43867</v>
      </c>
      <c r="M383" s="96" t="s">
        <v>483</v>
      </c>
      <c r="N383" s="83" t="s">
        <v>40</v>
      </c>
    </row>
    <row r="384" spans="1:49" x14ac:dyDescent="0.35">
      <c r="A384" s="60">
        <v>382</v>
      </c>
      <c r="B384" s="55" t="s">
        <v>165</v>
      </c>
      <c r="C384" s="55" t="s">
        <v>467</v>
      </c>
      <c r="D384" s="55" t="s">
        <v>203</v>
      </c>
      <c r="F384" s="55" t="s">
        <v>52</v>
      </c>
      <c r="G384" s="55" t="s">
        <v>138</v>
      </c>
      <c r="H384" s="83">
        <v>3</v>
      </c>
      <c r="I384" s="83" t="s">
        <v>204</v>
      </c>
      <c r="J384" s="83" t="s">
        <v>237</v>
      </c>
      <c r="K384" s="83" t="s">
        <v>469</v>
      </c>
      <c r="L384" s="70">
        <v>43867</v>
      </c>
      <c r="M384" s="96" t="s">
        <v>483</v>
      </c>
      <c r="N384" s="83" t="s">
        <v>40</v>
      </c>
    </row>
    <row r="385" spans="1:14" x14ac:dyDescent="0.35">
      <c r="A385" s="60">
        <v>383</v>
      </c>
      <c r="B385" s="55" t="s">
        <v>233</v>
      </c>
      <c r="C385" s="55" t="s">
        <v>467</v>
      </c>
      <c r="D385" s="55" t="s">
        <v>203</v>
      </c>
      <c r="F385" s="55" t="s">
        <v>52</v>
      </c>
      <c r="G385" s="55" t="s">
        <v>138</v>
      </c>
      <c r="H385" s="83">
        <v>3</v>
      </c>
      <c r="I385" s="83" t="s">
        <v>204</v>
      </c>
      <c r="J385" s="83" t="s">
        <v>237</v>
      </c>
      <c r="K385" s="83" t="s">
        <v>469</v>
      </c>
      <c r="L385" s="70">
        <v>43867</v>
      </c>
      <c r="M385" s="96" t="s">
        <v>483</v>
      </c>
      <c r="N385" s="83" t="s">
        <v>40</v>
      </c>
    </row>
    <row r="386" spans="1:14" x14ac:dyDescent="0.35">
      <c r="A386" s="60">
        <v>384</v>
      </c>
      <c r="B386" s="55" t="s">
        <v>161</v>
      </c>
      <c r="C386" s="55" t="s">
        <v>468</v>
      </c>
      <c r="D386" s="55" t="s">
        <v>203</v>
      </c>
      <c r="F386" s="55" t="s">
        <v>52</v>
      </c>
      <c r="G386" s="55" t="s">
        <v>138</v>
      </c>
      <c r="H386" s="83">
        <v>3</v>
      </c>
      <c r="I386" s="83" t="s">
        <v>204</v>
      </c>
      <c r="J386" s="83" t="s">
        <v>237</v>
      </c>
      <c r="K386" s="83" t="s">
        <v>469</v>
      </c>
      <c r="L386" s="70">
        <v>43867</v>
      </c>
      <c r="M386" s="96" t="s">
        <v>483</v>
      </c>
      <c r="N386" s="83" t="s">
        <v>40</v>
      </c>
    </row>
    <row r="387" spans="1:14" x14ac:dyDescent="0.35">
      <c r="A387" s="60">
        <v>385</v>
      </c>
      <c r="B387" s="55" t="s">
        <v>162</v>
      </c>
      <c r="C387" s="55" t="s">
        <v>468</v>
      </c>
      <c r="D387" s="55" t="s">
        <v>203</v>
      </c>
      <c r="F387" s="55" t="s">
        <v>52</v>
      </c>
      <c r="G387" s="55" t="s">
        <v>138</v>
      </c>
      <c r="H387" s="83">
        <v>3</v>
      </c>
      <c r="I387" s="83" t="s">
        <v>204</v>
      </c>
      <c r="J387" s="83" t="s">
        <v>237</v>
      </c>
      <c r="K387" s="83" t="s">
        <v>469</v>
      </c>
      <c r="L387" s="70">
        <v>43867</v>
      </c>
      <c r="M387" s="96" t="s">
        <v>483</v>
      </c>
      <c r="N387" s="83" t="s">
        <v>40</v>
      </c>
    </row>
    <row r="388" spans="1:14" x14ac:dyDescent="0.35">
      <c r="A388" s="60">
        <v>386</v>
      </c>
      <c r="B388" s="55" t="s">
        <v>241</v>
      </c>
      <c r="C388" s="55" t="s">
        <v>468</v>
      </c>
      <c r="D388" s="55" t="s">
        <v>203</v>
      </c>
      <c r="F388" s="55" t="s">
        <v>52</v>
      </c>
      <c r="G388" s="55" t="s">
        <v>138</v>
      </c>
      <c r="H388" s="83">
        <v>3</v>
      </c>
      <c r="I388" s="83" t="s">
        <v>204</v>
      </c>
      <c r="J388" s="83" t="s">
        <v>237</v>
      </c>
      <c r="K388" s="83" t="s">
        <v>469</v>
      </c>
      <c r="L388" s="70">
        <v>43867</v>
      </c>
      <c r="M388" s="96" t="s">
        <v>483</v>
      </c>
      <c r="N388" s="83" t="s">
        <v>40</v>
      </c>
    </row>
    <row r="389" spans="1:14" x14ac:dyDescent="0.35">
      <c r="A389" s="60">
        <v>387</v>
      </c>
      <c r="B389" s="55" t="s">
        <v>212</v>
      </c>
      <c r="C389" s="55" t="s">
        <v>468</v>
      </c>
      <c r="D389" s="55" t="s">
        <v>203</v>
      </c>
      <c r="F389" s="55" t="s">
        <v>52</v>
      </c>
      <c r="G389" s="55" t="s">
        <v>138</v>
      </c>
      <c r="H389" s="83">
        <v>3</v>
      </c>
      <c r="I389" s="83" t="s">
        <v>204</v>
      </c>
      <c r="J389" s="83" t="s">
        <v>237</v>
      </c>
      <c r="K389" s="83" t="s">
        <v>469</v>
      </c>
      <c r="L389" s="70">
        <v>43867</v>
      </c>
      <c r="M389" s="96" t="s">
        <v>483</v>
      </c>
      <c r="N389" s="83" t="s">
        <v>40</v>
      </c>
    </row>
    <row r="390" spans="1:14" x14ac:dyDescent="0.35">
      <c r="A390" s="60">
        <v>388</v>
      </c>
      <c r="B390" s="55" t="s">
        <v>163</v>
      </c>
      <c r="C390" s="55" t="s">
        <v>468</v>
      </c>
      <c r="D390" s="55" t="s">
        <v>203</v>
      </c>
      <c r="F390" s="55" t="s">
        <v>52</v>
      </c>
      <c r="G390" s="55" t="s">
        <v>138</v>
      </c>
      <c r="H390" s="83">
        <v>3</v>
      </c>
      <c r="I390" s="83" t="s">
        <v>204</v>
      </c>
      <c r="J390" s="83" t="s">
        <v>237</v>
      </c>
      <c r="K390" s="83" t="s">
        <v>469</v>
      </c>
      <c r="L390" s="70">
        <v>43867</v>
      </c>
      <c r="M390" s="96" t="s">
        <v>483</v>
      </c>
      <c r="N390" s="83" t="s">
        <v>40</v>
      </c>
    </row>
    <row r="391" spans="1:14" x14ac:dyDescent="0.35">
      <c r="A391" s="60">
        <v>389</v>
      </c>
      <c r="B391" s="55" t="s">
        <v>164</v>
      </c>
      <c r="C391" s="55" t="s">
        <v>468</v>
      </c>
      <c r="D391" s="55" t="s">
        <v>203</v>
      </c>
      <c r="F391" s="55" t="s">
        <v>52</v>
      </c>
      <c r="G391" s="55" t="s">
        <v>138</v>
      </c>
      <c r="H391" s="83">
        <v>3</v>
      </c>
      <c r="I391" s="83" t="s">
        <v>204</v>
      </c>
      <c r="J391" s="83" t="s">
        <v>237</v>
      </c>
      <c r="K391" s="83" t="s">
        <v>469</v>
      </c>
      <c r="L391" s="70">
        <v>43867</v>
      </c>
      <c r="M391" s="96" t="s">
        <v>483</v>
      </c>
      <c r="N391" s="83" t="s">
        <v>40</v>
      </c>
    </row>
    <row r="392" spans="1:14" x14ac:dyDescent="0.35">
      <c r="A392" s="60">
        <v>390</v>
      </c>
      <c r="B392" s="55" t="s">
        <v>165</v>
      </c>
      <c r="C392" s="55" t="s">
        <v>468</v>
      </c>
      <c r="D392" s="55" t="s">
        <v>203</v>
      </c>
      <c r="F392" s="55" t="s">
        <v>52</v>
      </c>
      <c r="G392" s="55" t="s">
        <v>138</v>
      </c>
      <c r="H392" s="83">
        <v>3</v>
      </c>
      <c r="I392" s="83" t="s">
        <v>204</v>
      </c>
      <c r="J392" s="83" t="s">
        <v>237</v>
      </c>
      <c r="K392" s="83" t="s">
        <v>469</v>
      </c>
      <c r="L392" s="70">
        <v>43867</v>
      </c>
      <c r="M392" s="96" t="s">
        <v>483</v>
      </c>
      <c r="N392" s="83" t="s">
        <v>40</v>
      </c>
    </row>
    <row r="393" spans="1:14" x14ac:dyDescent="0.35">
      <c r="A393" s="60">
        <v>391</v>
      </c>
      <c r="B393" s="55" t="s">
        <v>233</v>
      </c>
      <c r="C393" s="55" t="s">
        <v>468</v>
      </c>
      <c r="D393" s="55" t="s">
        <v>203</v>
      </c>
      <c r="F393" s="55" t="s">
        <v>52</v>
      </c>
      <c r="G393" s="55" t="s">
        <v>138</v>
      </c>
      <c r="H393" s="83">
        <v>3</v>
      </c>
      <c r="I393" s="83" t="s">
        <v>204</v>
      </c>
      <c r="J393" s="83" t="s">
        <v>237</v>
      </c>
      <c r="K393" s="83" t="s">
        <v>469</v>
      </c>
      <c r="L393" s="70">
        <v>43867</v>
      </c>
      <c r="M393" s="96" t="s">
        <v>483</v>
      </c>
      <c r="N393" s="83" t="s">
        <v>40</v>
      </c>
    </row>
    <row r="394" spans="1:14" x14ac:dyDescent="0.35">
      <c r="A394" s="60">
        <v>392</v>
      </c>
      <c r="B394" s="55" t="s">
        <v>470</v>
      </c>
      <c r="C394" s="55" t="s">
        <v>131</v>
      </c>
      <c r="D394" s="55" t="s">
        <v>471</v>
      </c>
      <c r="F394" s="55" t="s">
        <v>52</v>
      </c>
      <c r="G394" s="55" t="s">
        <v>138</v>
      </c>
      <c r="H394" s="83">
        <v>4</v>
      </c>
      <c r="I394" s="83" t="s">
        <v>177</v>
      </c>
      <c r="J394" s="83" t="s">
        <v>474</v>
      </c>
      <c r="K394" s="96" t="s">
        <v>472</v>
      </c>
      <c r="L394" s="62">
        <v>43314</v>
      </c>
      <c r="M394" s="55" t="s">
        <v>473</v>
      </c>
      <c r="N394" s="68" t="s">
        <v>40</v>
      </c>
    </row>
    <row r="395" spans="1:14" x14ac:dyDescent="0.35">
      <c r="A395" s="60">
        <v>393</v>
      </c>
      <c r="B395" s="55" t="s">
        <v>470</v>
      </c>
      <c r="C395" s="55" t="s">
        <v>135</v>
      </c>
      <c r="D395" s="55" t="s">
        <v>471</v>
      </c>
      <c r="F395" s="55" t="s">
        <v>52</v>
      </c>
      <c r="G395" s="55" t="s">
        <v>138</v>
      </c>
      <c r="H395" s="83">
        <v>4</v>
      </c>
      <c r="I395" s="83" t="s">
        <v>177</v>
      </c>
      <c r="J395" s="83" t="s">
        <v>474</v>
      </c>
      <c r="K395" s="96" t="s">
        <v>472</v>
      </c>
      <c r="L395" s="62">
        <v>43314</v>
      </c>
      <c r="M395" s="55" t="s">
        <v>473</v>
      </c>
      <c r="N395" s="68" t="s">
        <v>40</v>
      </c>
    </row>
    <row r="396" spans="1:14" x14ac:dyDescent="0.35">
      <c r="A396" s="60">
        <v>394</v>
      </c>
      <c r="B396" s="55" t="s">
        <v>470</v>
      </c>
      <c r="C396" s="55" t="s">
        <v>134</v>
      </c>
      <c r="D396" s="55" t="s">
        <v>471</v>
      </c>
      <c r="F396" s="55" t="s">
        <v>52</v>
      </c>
      <c r="G396" s="55" t="s">
        <v>138</v>
      </c>
      <c r="H396" s="83">
        <v>4</v>
      </c>
      <c r="I396" s="83" t="s">
        <v>177</v>
      </c>
      <c r="J396" s="83" t="s">
        <v>474</v>
      </c>
      <c r="K396" s="96" t="s">
        <v>472</v>
      </c>
      <c r="L396" s="62">
        <v>43314</v>
      </c>
      <c r="M396" s="55" t="s">
        <v>473</v>
      </c>
      <c r="N396" s="68" t="s">
        <v>40</v>
      </c>
    </row>
    <row r="397" spans="1:14" x14ac:dyDescent="0.35">
      <c r="A397" s="60">
        <v>395</v>
      </c>
      <c r="B397" s="55" t="s">
        <v>470</v>
      </c>
      <c r="C397" s="55" t="s">
        <v>133</v>
      </c>
      <c r="D397" s="55" t="s">
        <v>471</v>
      </c>
      <c r="F397" s="55" t="s">
        <v>52</v>
      </c>
      <c r="G397" s="55" t="s">
        <v>138</v>
      </c>
      <c r="H397" s="83">
        <v>4</v>
      </c>
      <c r="I397" s="83" t="s">
        <v>177</v>
      </c>
      <c r="J397" s="83" t="s">
        <v>474</v>
      </c>
      <c r="K397" s="96" t="s">
        <v>472</v>
      </c>
      <c r="L397" s="62">
        <v>43314</v>
      </c>
      <c r="M397" s="55" t="s">
        <v>473</v>
      </c>
      <c r="N397" s="68" t="s">
        <v>40</v>
      </c>
    </row>
    <row r="398" spans="1:14" x14ac:dyDescent="0.35">
      <c r="A398" s="60">
        <v>396</v>
      </c>
      <c r="B398" s="55" t="s">
        <v>470</v>
      </c>
      <c r="C398" s="55" t="s">
        <v>131</v>
      </c>
      <c r="D398" s="55" t="s">
        <v>475</v>
      </c>
      <c r="F398" s="55" t="s">
        <v>52</v>
      </c>
      <c r="G398" s="55" t="s">
        <v>138</v>
      </c>
      <c r="H398" s="83">
        <v>5</v>
      </c>
      <c r="I398" s="83" t="s">
        <v>178</v>
      </c>
      <c r="J398" s="83" t="s">
        <v>474</v>
      </c>
      <c r="K398" s="96" t="s">
        <v>472</v>
      </c>
      <c r="L398" s="62">
        <v>43314</v>
      </c>
      <c r="M398" s="55" t="s">
        <v>473</v>
      </c>
      <c r="N398" s="68" t="s">
        <v>40</v>
      </c>
    </row>
    <row r="399" spans="1:14" x14ac:dyDescent="0.35">
      <c r="A399" s="60">
        <v>397</v>
      </c>
      <c r="B399" s="55" t="s">
        <v>470</v>
      </c>
      <c r="C399" s="55" t="s">
        <v>135</v>
      </c>
      <c r="D399" s="55" t="s">
        <v>475</v>
      </c>
      <c r="F399" s="55" t="s">
        <v>52</v>
      </c>
      <c r="G399" s="55" t="s">
        <v>138</v>
      </c>
      <c r="H399" s="83">
        <v>5</v>
      </c>
      <c r="I399" s="83" t="s">
        <v>178</v>
      </c>
      <c r="J399" s="83" t="s">
        <v>474</v>
      </c>
      <c r="K399" s="96" t="s">
        <v>472</v>
      </c>
      <c r="L399" s="62">
        <v>43314</v>
      </c>
      <c r="M399" s="55" t="s">
        <v>473</v>
      </c>
      <c r="N399" s="68" t="s">
        <v>40</v>
      </c>
    </row>
    <row r="400" spans="1:14" x14ac:dyDescent="0.35">
      <c r="A400" s="60">
        <v>398</v>
      </c>
      <c r="B400" s="55" t="s">
        <v>470</v>
      </c>
      <c r="C400" s="55" t="s">
        <v>134</v>
      </c>
      <c r="D400" s="55" t="s">
        <v>475</v>
      </c>
      <c r="F400" s="55" t="s">
        <v>52</v>
      </c>
      <c r="G400" s="55" t="s">
        <v>138</v>
      </c>
      <c r="H400" s="83">
        <v>5</v>
      </c>
      <c r="I400" s="83" t="s">
        <v>178</v>
      </c>
      <c r="J400" s="83" t="s">
        <v>474</v>
      </c>
      <c r="K400" s="96" t="s">
        <v>472</v>
      </c>
      <c r="L400" s="62">
        <v>43314</v>
      </c>
      <c r="M400" s="55" t="s">
        <v>473</v>
      </c>
      <c r="N400" s="68" t="s">
        <v>40</v>
      </c>
    </row>
    <row r="401" spans="1:49" x14ac:dyDescent="0.35">
      <c r="A401" s="60">
        <v>399</v>
      </c>
      <c r="B401" s="55" t="s">
        <v>470</v>
      </c>
      <c r="C401" s="55" t="s">
        <v>133</v>
      </c>
      <c r="D401" s="55" t="s">
        <v>475</v>
      </c>
      <c r="F401" s="55" t="s">
        <v>52</v>
      </c>
      <c r="G401" s="55" t="s">
        <v>138</v>
      </c>
      <c r="H401" s="83">
        <v>5</v>
      </c>
      <c r="I401" s="83" t="s">
        <v>178</v>
      </c>
      <c r="J401" s="83" t="s">
        <v>474</v>
      </c>
      <c r="K401" s="96" t="s">
        <v>472</v>
      </c>
      <c r="L401" s="62">
        <v>43314</v>
      </c>
      <c r="M401" s="55" t="s">
        <v>473</v>
      </c>
      <c r="N401" s="68" t="s">
        <v>40</v>
      </c>
    </row>
    <row r="402" spans="1:49" x14ac:dyDescent="0.35">
      <c r="A402" s="60">
        <v>400</v>
      </c>
      <c r="B402" s="55" t="s">
        <v>470</v>
      </c>
      <c r="C402" s="55" t="s">
        <v>172</v>
      </c>
      <c r="D402" s="55" t="s">
        <v>139</v>
      </c>
      <c r="F402" s="55" t="s">
        <v>52</v>
      </c>
      <c r="G402" s="55" t="s">
        <v>138</v>
      </c>
      <c r="H402" s="83">
        <v>5</v>
      </c>
      <c r="I402" s="83" t="s">
        <v>207</v>
      </c>
      <c r="J402" s="83" t="s">
        <v>474</v>
      </c>
      <c r="K402" s="96" t="s">
        <v>469</v>
      </c>
      <c r="L402" s="70">
        <v>43867</v>
      </c>
      <c r="M402" s="96" t="s">
        <v>483</v>
      </c>
      <c r="N402" s="68" t="s">
        <v>39</v>
      </c>
    </row>
    <row r="403" spans="1:49" x14ac:dyDescent="0.35">
      <c r="A403" s="60">
        <v>401</v>
      </c>
      <c r="B403" s="55" t="s">
        <v>470</v>
      </c>
      <c r="C403" s="55" t="s">
        <v>205</v>
      </c>
      <c r="D403" s="55" t="s">
        <v>139</v>
      </c>
      <c r="F403" s="55" t="s">
        <v>52</v>
      </c>
      <c r="G403" s="55" t="s">
        <v>138</v>
      </c>
      <c r="H403" s="83">
        <v>5</v>
      </c>
      <c r="I403" s="83" t="s">
        <v>207</v>
      </c>
      <c r="J403" s="83" t="s">
        <v>474</v>
      </c>
      <c r="K403" s="96" t="s">
        <v>469</v>
      </c>
      <c r="L403" s="70">
        <v>43867</v>
      </c>
      <c r="M403" s="96" t="s">
        <v>483</v>
      </c>
      <c r="N403" s="68" t="s">
        <v>40</v>
      </c>
    </row>
    <row r="404" spans="1:49" x14ac:dyDescent="0.35">
      <c r="A404" s="60">
        <v>402</v>
      </c>
      <c r="B404" s="55" t="s">
        <v>476</v>
      </c>
      <c r="C404" s="55" t="s">
        <v>131</v>
      </c>
      <c r="D404" s="55" t="s">
        <v>471</v>
      </c>
      <c r="F404" s="55" t="s">
        <v>52</v>
      </c>
      <c r="G404" s="55" t="s">
        <v>138</v>
      </c>
      <c r="H404" s="83">
        <v>4</v>
      </c>
      <c r="I404" s="83" t="s">
        <v>177</v>
      </c>
      <c r="J404" s="83" t="s">
        <v>474</v>
      </c>
      <c r="K404" s="96" t="s">
        <v>472</v>
      </c>
      <c r="L404" s="62">
        <v>43314</v>
      </c>
      <c r="M404" s="55" t="s">
        <v>473</v>
      </c>
      <c r="N404" s="68" t="s">
        <v>40</v>
      </c>
    </row>
    <row r="405" spans="1:49" x14ac:dyDescent="0.35">
      <c r="A405" s="60">
        <v>403</v>
      </c>
      <c r="B405" s="55" t="s">
        <v>476</v>
      </c>
      <c r="C405" s="55" t="s">
        <v>135</v>
      </c>
      <c r="D405" s="55" t="s">
        <v>471</v>
      </c>
      <c r="F405" s="55" t="s">
        <v>52</v>
      </c>
      <c r="G405" s="55" t="s">
        <v>138</v>
      </c>
      <c r="H405" s="83">
        <v>4</v>
      </c>
      <c r="I405" s="83" t="s">
        <v>177</v>
      </c>
      <c r="J405" s="83" t="s">
        <v>474</v>
      </c>
      <c r="K405" s="96" t="s">
        <v>472</v>
      </c>
      <c r="L405" s="62">
        <v>43314</v>
      </c>
      <c r="M405" s="55" t="s">
        <v>473</v>
      </c>
      <c r="N405" s="68" t="s">
        <v>40</v>
      </c>
    </row>
    <row r="406" spans="1:49" x14ac:dyDescent="0.35">
      <c r="A406" s="60">
        <v>404</v>
      </c>
      <c r="B406" s="55" t="s">
        <v>476</v>
      </c>
      <c r="C406" s="55" t="s">
        <v>134</v>
      </c>
      <c r="D406" s="55" t="s">
        <v>471</v>
      </c>
      <c r="F406" s="55" t="s">
        <v>52</v>
      </c>
      <c r="G406" s="55" t="s">
        <v>138</v>
      </c>
      <c r="H406" s="83">
        <v>4</v>
      </c>
      <c r="I406" s="83" t="s">
        <v>177</v>
      </c>
      <c r="J406" s="83" t="s">
        <v>474</v>
      </c>
      <c r="K406" s="96" t="s">
        <v>472</v>
      </c>
      <c r="L406" s="62">
        <v>43314</v>
      </c>
      <c r="M406" s="55" t="s">
        <v>473</v>
      </c>
      <c r="N406" s="68" t="s">
        <v>40</v>
      </c>
    </row>
    <row r="407" spans="1:49" x14ac:dyDescent="0.35">
      <c r="A407" s="60">
        <v>405</v>
      </c>
      <c r="B407" s="55" t="s">
        <v>476</v>
      </c>
      <c r="C407" s="55" t="s">
        <v>133</v>
      </c>
      <c r="D407" s="55" t="s">
        <v>471</v>
      </c>
      <c r="F407" s="55" t="s">
        <v>52</v>
      </c>
      <c r="G407" s="55" t="s">
        <v>138</v>
      </c>
      <c r="H407" s="83">
        <v>4</v>
      </c>
      <c r="I407" s="83" t="s">
        <v>177</v>
      </c>
      <c r="J407" s="83" t="s">
        <v>474</v>
      </c>
      <c r="K407" s="96" t="s">
        <v>472</v>
      </c>
      <c r="L407" s="62">
        <v>43314</v>
      </c>
      <c r="M407" s="55" t="s">
        <v>473</v>
      </c>
      <c r="N407" s="68" t="s">
        <v>40</v>
      </c>
    </row>
    <row r="408" spans="1:49" x14ac:dyDescent="0.35">
      <c r="A408" s="60">
        <v>406</v>
      </c>
      <c r="B408" s="55" t="s">
        <v>476</v>
      </c>
      <c r="C408" s="55" t="s">
        <v>131</v>
      </c>
      <c r="D408" s="55" t="s">
        <v>475</v>
      </c>
      <c r="F408" s="55" t="s">
        <v>52</v>
      </c>
      <c r="G408" s="55" t="s">
        <v>138</v>
      </c>
      <c r="H408" s="83">
        <v>5</v>
      </c>
      <c r="I408" s="83" t="s">
        <v>178</v>
      </c>
      <c r="J408" s="83" t="s">
        <v>474</v>
      </c>
      <c r="K408" s="96" t="s">
        <v>472</v>
      </c>
      <c r="L408" s="62">
        <v>43314</v>
      </c>
      <c r="M408" s="55" t="s">
        <v>473</v>
      </c>
      <c r="N408" s="68" t="s">
        <v>40</v>
      </c>
    </row>
    <row r="409" spans="1:49" x14ac:dyDescent="0.35">
      <c r="A409" s="60">
        <v>407</v>
      </c>
      <c r="B409" s="55" t="s">
        <v>476</v>
      </c>
      <c r="C409" s="55" t="s">
        <v>135</v>
      </c>
      <c r="D409" s="55" t="s">
        <v>475</v>
      </c>
      <c r="F409" s="55" t="s">
        <v>52</v>
      </c>
      <c r="G409" s="55" t="s">
        <v>138</v>
      </c>
      <c r="H409" s="83">
        <v>5</v>
      </c>
      <c r="I409" s="83" t="s">
        <v>178</v>
      </c>
      <c r="J409" s="83" t="s">
        <v>474</v>
      </c>
      <c r="K409" s="96" t="s">
        <v>472</v>
      </c>
      <c r="L409" s="62">
        <v>43314</v>
      </c>
      <c r="M409" s="55" t="s">
        <v>473</v>
      </c>
      <c r="N409" s="68" t="s">
        <v>40</v>
      </c>
    </row>
    <row r="410" spans="1:49" x14ac:dyDescent="0.35">
      <c r="A410" s="60">
        <v>408</v>
      </c>
      <c r="B410" s="55" t="s">
        <v>476</v>
      </c>
      <c r="C410" s="55" t="s">
        <v>134</v>
      </c>
      <c r="D410" s="55" t="s">
        <v>475</v>
      </c>
      <c r="F410" s="55" t="s">
        <v>52</v>
      </c>
      <c r="G410" s="55" t="s">
        <v>138</v>
      </c>
      <c r="H410" s="83">
        <v>5</v>
      </c>
      <c r="I410" s="83" t="s">
        <v>178</v>
      </c>
      <c r="J410" s="83" t="s">
        <v>474</v>
      </c>
      <c r="K410" s="96" t="s">
        <v>472</v>
      </c>
      <c r="L410" s="62">
        <v>43314</v>
      </c>
      <c r="M410" s="55" t="s">
        <v>473</v>
      </c>
      <c r="N410" s="68" t="s">
        <v>40</v>
      </c>
    </row>
    <row r="411" spans="1:49" x14ac:dyDescent="0.35">
      <c r="A411" s="60">
        <v>409</v>
      </c>
      <c r="B411" s="55" t="s">
        <v>476</v>
      </c>
      <c r="C411" s="55" t="s">
        <v>133</v>
      </c>
      <c r="D411" s="55" t="s">
        <v>475</v>
      </c>
      <c r="F411" s="55" t="s">
        <v>52</v>
      </c>
      <c r="G411" s="55" t="s">
        <v>138</v>
      </c>
      <c r="H411" s="83">
        <v>5</v>
      </c>
      <c r="I411" s="83" t="s">
        <v>178</v>
      </c>
      <c r="J411" s="83" t="s">
        <v>474</v>
      </c>
      <c r="K411" s="96" t="s">
        <v>472</v>
      </c>
      <c r="L411" s="62">
        <v>43314</v>
      </c>
      <c r="M411" s="55" t="s">
        <v>473</v>
      </c>
      <c r="N411" s="68" t="s">
        <v>40</v>
      </c>
    </row>
    <row r="412" spans="1:49" x14ac:dyDescent="0.35">
      <c r="A412" s="60">
        <v>410</v>
      </c>
      <c r="B412" s="55" t="s">
        <v>476</v>
      </c>
      <c r="C412" s="55" t="s">
        <v>172</v>
      </c>
      <c r="D412" s="55" t="s">
        <v>139</v>
      </c>
      <c r="F412" s="55" t="s">
        <v>52</v>
      </c>
      <c r="G412" s="55" t="s">
        <v>138</v>
      </c>
      <c r="H412" s="83">
        <v>5</v>
      </c>
      <c r="I412" s="83" t="s">
        <v>207</v>
      </c>
      <c r="J412" s="83" t="s">
        <v>474</v>
      </c>
      <c r="K412" s="96" t="s">
        <v>469</v>
      </c>
      <c r="L412" s="70">
        <v>43867</v>
      </c>
      <c r="M412" s="96" t="s">
        <v>483</v>
      </c>
      <c r="N412" s="68" t="s">
        <v>39</v>
      </c>
    </row>
    <row r="413" spans="1:49" x14ac:dyDescent="0.35">
      <c r="A413" s="60">
        <v>411</v>
      </c>
      <c r="B413" s="55" t="s">
        <v>476</v>
      </c>
      <c r="C413" s="55" t="s">
        <v>205</v>
      </c>
      <c r="D413" s="55" t="s">
        <v>139</v>
      </c>
      <c r="F413" s="55" t="s">
        <v>52</v>
      </c>
      <c r="G413" s="55" t="s">
        <v>138</v>
      </c>
      <c r="H413" s="83">
        <v>5</v>
      </c>
      <c r="I413" s="83" t="s">
        <v>207</v>
      </c>
      <c r="J413" s="83" t="s">
        <v>474</v>
      </c>
      <c r="K413" s="96" t="s">
        <v>469</v>
      </c>
      <c r="L413" s="70">
        <v>43867</v>
      </c>
      <c r="M413" s="96" t="s">
        <v>483</v>
      </c>
      <c r="N413" s="68" t="s">
        <v>40</v>
      </c>
    </row>
    <row r="414" spans="1:49" x14ac:dyDescent="0.35">
      <c r="A414" s="60">
        <v>412</v>
      </c>
      <c r="B414" s="55" t="s">
        <v>477</v>
      </c>
      <c r="C414" s="55" t="s">
        <v>131</v>
      </c>
      <c r="D414" s="55" t="s">
        <v>471</v>
      </c>
      <c r="F414" s="55" t="s">
        <v>52</v>
      </c>
      <c r="G414" s="55" t="s">
        <v>138</v>
      </c>
      <c r="H414" s="83">
        <v>4</v>
      </c>
      <c r="I414" s="83" t="s">
        <v>177</v>
      </c>
      <c r="J414" s="83" t="s">
        <v>481</v>
      </c>
      <c r="K414" s="96" t="s">
        <v>472</v>
      </c>
      <c r="L414" s="62">
        <v>43314</v>
      </c>
      <c r="M414" s="55" t="s">
        <v>473</v>
      </c>
      <c r="N414" s="68" t="s">
        <v>40</v>
      </c>
      <c r="O414" s="63"/>
      <c r="P414" s="63"/>
      <c r="Q414" s="63"/>
      <c r="R414" s="64"/>
      <c r="S414" s="64"/>
      <c r="T414" s="64"/>
      <c r="U414" s="64"/>
      <c r="V414" s="64"/>
      <c r="W414" s="64"/>
      <c r="X414" s="64"/>
      <c r="Y414" s="64"/>
      <c r="Z414" s="64"/>
      <c r="AA414" s="64"/>
      <c r="AB414" s="64"/>
      <c r="AC414" s="64"/>
      <c r="AD414" s="64"/>
      <c r="AE414" s="64"/>
      <c r="AF414" s="64"/>
      <c r="AG414" s="64"/>
      <c r="AH414" s="97"/>
      <c r="AI414" s="97"/>
      <c r="AJ414" s="97"/>
      <c r="AK414" s="97"/>
      <c r="AL414" s="97"/>
      <c r="AM414" s="97"/>
      <c r="AN414" s="97"/>
      <c r="AO414" s="97"/>
      <c r="AP414" s="97"/>
      <c r="AQ414" s="97"/>
      <c r="AR414" s="97"/>
      <c r="AS414" s="97"/>
      <c r="AT414" s="97"/>
      <c r="AU414" s="97"/>
      <c r="AV414" s="97"/>
      <c r="AW414" s="97"/>
    </row>
    <row r="415" spans="1:49" x14ac:dyDescent="0.35">
      <c r="A415" s="60">
        <v>413</v>
      </c>
      <c r="B415" s="55" t="s">
        <v>477</v>
      </c>
      <c r="C415" s="55" t="s">
        <v>135</v>
      </c>
      <c r="D415" s="55" t="s">
        <v>471</v>
      </c>
      <c r="F415" s="55" t="s">
        <v>52</v>
      </c>
      <c r="G415" s="55" t="s">
        <v>138</v>
      </c>
      <c r="H415" s="83">
        <v>4</v>
      </c>
      <c r="I415" s="83" t="s">
        <v>177</v>
      </c>
      <c r="J415" s="83" t="s">
        <v>481</v>
      </c>
      <c r="K415" s="96" t="s">
        <v>472</v>
      </c>
      <c r="L415" s="62">
        <v>43314</v>
      </c>
      <c r="M415" s="55" t="s">
        <v>473</v>
      </c>
      <c r="N415" s="68" t="s">
        <v>40</v>
      </c>
    </row>
    <row r="416" spans="1:49" x14ac:dyDescent="0.35">
      <c r="A416" s="60">
        <v>414</v>
      </c>
      <c r="B416" s="55" t="s">
        <v>477</v>
      </c>
      <c r="C416" s="55" t="s">
        <v>134</v>
      </c>
      <c r="D416" s="55" t="s">
        <v>471</v>
      </c>
      <c r="F416" s="55" t="s">
        <v>52</v>
      </c>
      <c r="G416" s="55" t="s">
        <v>138</v>
      </c>
      <c r="H416" s="83">
        <v>4</v>
      </c>
      <c r="I416" s="83" t="s">
        <v>177</v>
      </c>
      <c r="J416" s="83" t="s">
        <v>481</v>
      </c>
      <c r="K416" s="96" t="s">
        <v>472</v>
      </c>
      <c r="L416" s="62">
        <v>43314</v>
      </c>
      <c r="M416" s="55" t="s">
        <v>473</v>
      </c>
      <c r="N416" s="68" t="s">
        <v>40</v>
      </c>
      <c r="O416" s="63"/>
      <c r="P416" s="63"/>
      <c r="Q416" s="63"/>
      <c r="R416" s="64"/>
      <c r="S416" s="64"/>
      <c r="T416" s="64"/>
      <c r="U416" s="64"/>
      <c r="V416" s="64"/>
      <c r="W416" s="64"/>
      <c r="X416" s="64"/>
      <c r="Y416" s="64"/>
      <c r="Z416" s="64"/>
      <c r="AA416" s="64"/>
      <c r="AB416" s="64"/>
      <c r="AC416" s="64"/>
      <c r="AD416" s="64"/>
      <c r="AE416" s="64"/>
      <c r="AF416" s="64"/>
      <c r="AG416" s="64"/>
      <c r="AH416" s="97"/>
      <c r="AI416" s="97"/>
      <c r="AJ416" s="97"/>
      <c r="AK416" s="97"/>
      <c r="AL416" s="97"/>
      <c r="AM416" s="97"/>
      <c r="AN416" s="97"/>
      <c r="AO416" s="97"/>
      <c r="AP416" s="97"/>
      <c r="AQ416" s="97"/>
      <c r="AR416" s="97"/>
      <c r="AS416" s="97"/>
      <c r="AT416" s="97"/>
      <c r="AU416" s="97"/>
      <c r="AV416" s="97"/>
      <c r="AW416" s="97"/>
    </row>
    <row r="417" spans="1:49" x14ac:dyDescent="0.35">
      <c r="A417" s="60">
        <v>415</v>
      </c>
      <c r="B417" s="55" t="s">
        <v>477</v>
      </c>
      <c r="C417" s="55" t="s">
        <v>133</v>
      </c>
      <c r="D417" s="55" t="s">
        <v>471</v>
      </c>
      <c r="F417" s="55" t="s">
        <v>52</v>
      </c>
      <c r="G417" s="55" t="s">
        <v>138</v>
      </c>
      <c r="H417" s="83">
        <v>4</v>
      </c>
      <c r="I417" s="83" t="s">
        <v>177</v>
      </c>
      <c r="J417" s="83" t="s">
        <v>481</v>
      </c>
      <c r="K417" s="96" t="s">
        <v>472</v>
      </c>
      <c r="L417" s="62">
        <v>43314</v>
      </c>
      <c r="M417" s="55" t="s">
        <v>473</v>
      </c>
      <c r="N417" s="68" t="s">
        <v>40</v>
      </c>
      <c r="O417" s="63"/>
      <c r="P417" s="63"/>
      <c r="Q417" s="63"/>
      <c r="R417" s="64"/>
      <c r="S417" s="64"/>
      <c r="T417" s="64"/>
      <c r="U417" s="64"/>
      <c r="V417" s="64"/>
      <c r="W417" s="64"/>
      <c r="X417" s="64"/>
      <c r="Y417" s="64"/>
      <c r="Z417" s="64"/>
      <c r="AA417" s="64"/>
      <c r="AB417" s="64"/>
      <c r="AC417" s="64"/>
      <c r="AD417" s="64"/>
      <c r="AE417" s="64"/>
      <c r="AF417" s="64"/>
      <c r="AG417" s="64"/>
      <c r="AH417" s="97"/>
      <c r="AI417" s="97"/>
      <c r="AJ417" s="97"/>
      <c r="AK417" s="97"/>
      <c r="AL417" s="97"/>
      <c r="AM417" s="97"/>
      <c r="AN417" s="97"/>
      <c r="AO417" s="97"/>
      <c r="AP417" s="97"/>
      <c r="AQ417" s="97"/>
      <c r="AR417" s="97"/>
      <c r="AS417" s="97"/>
      <c r="AT417" s="97"/>
      <c r="AU417" s="97"/>
      <c r="AV417" s="97"/>
      <c r="AW417" s="97"/>
    </row>
    <row r="418" spans="1:49" x14ac:dyDescent="0.35">
      <c r="A418" s="60">
        <v>416</v>
      </c>
      <c r="B418" s="55" t="s">
        <v>477</v>
      </c>
      <c r="C418" s="55" t="s">
        <v>131</v>
      </c>
      <c r="D418" s="55" t="s">
        <v>475</v>
      </c>
      <c r="F418" s="55" t="s">
        <v>52</v>
      </c>
      <c r="G418" s="55" t="s">
        <v>138</v>
      </c>
      <c r="H418" s="83">
        <v>4</v>
      </c>
      <c r="I418" s="83" t="s">
        <v>178</v>
      </c>
      <c r="J418" s="83" t="s">
        <v>481</v>
      </c>
      <c r="K418" s="96" t="s">
        <v>472</v>
      </c>
      <c r="L418" s="62">
        <v>43314</v>
      </c>
      <c r="M418" s="55" t="s">
        <v>473</v>
      </c>
      <c r="N418" s="68" t="s">
        <v>40</v>
      </c>
      <c r="O418" s="63"/>
      <c r="P418" s="63"/>
      <c r="Q418" s="63"/>
      <c r="R418" s="64"/>
      <c r="S418" s="64"/>
      <c r="T418" s="64"/>
      <c r="U418" s="64"/>
      <c r="V418" s="64"/>
      <c r="W418" s="64"/>
      <c r="X418" s="64"/>
      <c r="Y418" s="64"/>
      <c r="Z418" s="64"/>
      <c r="AA418" s="64"/>
      <c r="AB418" s="64"/>
      <c r="AC418" s="64"/>
      <c r="AD418" s="64"/>
      <c r="AE418" s="64"/>
      <c r="AF418" s="64"/>
      <c r="AG418" s="64"/>
      <c r="AH418" s="97"/>
      <c r="AI418" s="97"/>
      <c r="AJ418" s="97"/>
      <c r="AK418" s="97"/>
      <c r="AL418" s="97"/>
      <c r="AM418" s="97"/>
      <c r="AN418" s="97"/>
      <c r="AO418" s="97"/>
      <c r="AP418" s="97"/>
      <c r="AQ418" s="97"/>
      <c r="AR418" s="97"/>
      <c r="AS418" s="97"/>
      <c r="AT418" s="97"/>
      <c r="AU418" s="97"/>
      <c r="AV418" s="97"/>
      <c r="AW418" s="97"/>
    </row>
    <row r="419" spans="1:49" x14ac:dyDescent="0.35">
      <c r="A419" s="60">
        <v>417</v>
      </c>
      <c r="B419" s="55" t="s">
        <v>477</v>
      </c>
      <c r="C419" s="55" t="s">
        <v>135</v>
      </c>
      <c r="D419" s="55" t="s">
        <v>475</v>
      </c>
      <c r="F419" s="55" t="s">
        <v>52</v>
      </c>
      <c r="G419" s="55" t="s">
        <v>138</v>
      </c>
      <c r="H419" s="83">
        <v>4</v>
      </c>
      <c r="I419" s="83" t="s">
        <v>178</v>
      </c>
      <c r="J419" s="83" t="s">
        <v>481</v>
      </c>
      <c r="K419" s="96" t="s">
        <v>472</v>
      </c>
      <c r="L419" s="62">
        <v>43314</v>
      </c>
      <c r="M419" s="55" t="s">
        <v>473</v>
      </c>
      <c r="N419" s="68" t="s">
        <v>40</v>
      </c>
    </row>
    <row r="420" spans="1:49" x14ac:dyDescent="0.35">
      <c r="A420" s="60">
        <v>418</v>
      </c>
      <c r="B420" s="55" t="s">
        <v>477</v>
      </c>
      <c r="C420" s="55" t="s">
        <v>134</v>
      </c>
      <c r="D420" s="55" t="s">
        <v>475</v>
      </c>
      <c r="F420" s="55" t="s">
        <v>52</v>
      </c>
      <c r="G420" s="55" t="s">
        <v>138</v>
      </c>
      <c r="H420" s="83">
        <v>4</v>
      </c>
      <c r="I420" s="83" t="s">
        <v>178</v>
      </c>
      <c r="J420" s="83" t="s">
        <v>481</v>
      </c>
      <c r="K420" s="96" t="s">
        <v>472</v>
      </c>
      <c r="L420" s="62">
        <v>43314</v>
      </c>
      <c r="M420" s="55" t="s">
        <v>473</v>
      </c>
      <c r="N420" s="68" t="s">
        <v>40</v>
      </c>
      <c r="O420" s="63"/>
      <c r="P420" s="63"/>
      <c r="Q420" s="63"/>
      <c r="R420" s="64"/>
      <c r="S420" s="64"/>
      <c r="T420" s="64"/>
      <c r="U420" s="64"/>
      <c r="V420" s="64"/>
      <c r="W420" s="64"/>
      <c r="X420" s="64"/>
      <c r="Y420" s="64"/>
      <c r="Z420" s="64"/>
      <c r="AA420" s="64"/>
      <c r="AB420" s="64"/>
      <c r="AC420" s="64"/>
      <c r="AD420" s="64"/>
      <c r="AE420" s="64"/>
      <c r="AF420" s="64"/>
      <c r="AG420" s="64"/>
      <c r="AH420" s="97"/>
      <c r="AI420" s="97"/>
      <c r="AJ420" s="97"/>
      <c r="AK420" s="97"/>
      <c r="AL420" s="97"/>
      <c r="AM420" s="97"/>
      <c r="AN420" s="97"/>
      <c r="AO420" s="97"/>
      <c r="AP420" s="97"/>
      <c r="AQ420" s="97"/>
      <c r="AR420" s="97"/>
      <c r="AS420" s="97"/>
      <c r="AT420" s="97"/>
      <c r="AU420" s="97"/>
      <c r="AV420" s="97"/>
      <c r="AW420" s="97"/>
    </row>
    <row r="421" spans="1:49" x14ac:dyDescent="0.35">
      <c r="A421" s="60">
        <v>419</v>
      </c>
      <c r="B421" s="55" t="s">
        <v>477</v>
      </c>
      <c r="C421" s="55" t="s">
        <v>133</v>
      </c>
      <c r="D421" s="55" t="s">
        <v>475</v>
      </c>
      <c r="F421" s="55" t="s">
        <v>52</v>
      </c>
      <c r="G421" s="55" t="s">
        <v>138</v>
      </c>
      <c r="H421" s="83">
        <v>4</v>
      </c>
      <c r="I421" s="83" t="s">
        <v>178</v>
      </c>
      <c r="J421" s="83" t="s">
        <v>481</v>
      </c>
      <c r="K421" s="96" t="s">
        <v>472</v>
      </c>
      <c r="L421" s="62">
        <v>43314</v>
      </c>
      <c r="M421" s="55" t="s">
        <v>473</v>
      </c>
      <c r="N421" s="68" t="s">
        <v>40</v>
      </c>
      <c r="O421" s="63"/>
      <c r="P421" s="63"/>
      <c r="Q421" s="63"/>
      <c r="R421" s="64"/>
      <c r="S421" s="64"/>
      <c r="T421" s="64"/>
      <c r="U421" s="64"/>
      <c r="V421" s="64"/>
      <c r="W421" s="64"/>
      <c r="X421" s="64"/>
      <c r="Y421" s="64"/>
      <c r="Z421" s="64"/>
      <c r="AA421" s="64"/>
      <c r="AB421" s="64"/>
      <c r="AC421" s="64"/>
      <c r="AD421" s="64"/>
      <c r="AE421" s="64"/>
      <c r="AF421" s="64"/>
      <c r="AG421" s="64"/>
      <c r="AH421" s="97"/>
      <c r="AI421" s="97"/>
      <c r="AJ421" s="97"/>
      <c r="AK421" s="97"/>
      <c r="AL421" s="97"/>
      <c r="AM421" s="97"/>
      <c r="AN421" s="97"/>
      <c r="AO421" s="97"/>
      <c r="AP421" s="97"/>
      <c r="AQ421" s="97"/>
      <c r="AR421" s="97"/>
      <c r="AS421" s="97"/>
      <c r="AT421" s="97"/>
      <c r="AU421" s="97"/>
      <c r="AV421" s="97"/>
      <c r="AW421" s="97"/>
    </row>
    <row r="422" spans="1:49" x14ac:dyDescent="0.35">
      <c r="A422" s="60">
        <v>420</v>
      </c>
      <c r="B422" s="55" t="s">
        <v>470</v>
      </c>
      <c r="C422" s="55" t="s">
        <v>172</v>
      </c>
      <c r="D422" s="55" t="s">
        <v>139</v>
      </c>
      <c r="F422" s="55" t="s">
        <v>52</v>
      </c>
      <c r="G422" s="55" t="s">
        <v>137</v>
      </c>
      <c r="H422" s="83">
        <v>5</v>
      </c>
      <c r="I422" s="83" t="s">
        <v>207</v>
      </c>
      <c r="J422" s="83"/>
      <c r="K422" s="96" t="s">
        <v>469</v>
      </c>
      <c r="L422" s="70">
        <v>43867</v>
      </c>
      <c r="M422" s="96" t="s">
        <v>483</v>
      </c>
      <c r="N422" s="68" t="s">
        <v>39</v>
      </c>
      <c r="O422" s="63">
        <f t="shared" ref="O422:O429" si="159">IF($N422="Gasoline",(98.205-R422)/98.205,(97.006-R422)/97.006)</f>
        <v>0.62975937521537284</v>
      </c>
      <c r="P422" s="63" t="s">
        <v>141</v>
      </c>
      <c r="Q422" s="63" t="s">
        <v>141</v>
      </c>
      <c r="R422" s="64">
        <f t="shared" ref="R422:R429" si="160">SUM(U422,X422,Y422)</f>
        <v>36.359480556974312</v>
      </c>
      <c r="S422" s="64" t="s">
        <v>141</v>
      </c>
      <c r="T422" s="64" t="s">
        <v>141</v>
      </c>
      <c r="U422" s="64">
        <f t="shared" ref="U422:U429" si="161">SUM(Z422:AA422,AD422)</f>
        <v>25.825373415744469</v>
      </c>
      <c r="V422" s="64" t="s">
        <v>141</v>
      </c>
      <c r="W422" s="64" t="s">
        <v>141</v>
      </c>
      <c r="X422" s="64">
        <f t="shared" ref="X422:X429" si="162">AE422</f>
        <v>8.0300533992371985</v>
      </c>
      <c r="Y422" s="64">
        <f t="shared" ref="Y422:Y429" si="163">SUM(AF422:AG422)</f>
        <v>2.504053741992645</v>
      </c>
      <c r="Z422" s="64">
        <f t="shared" ref="Z422:Z429" si="164">SUM(AH422,AI422,AJ422,AL422,AM422,AN422)</f>
        <v>25.565370608730877</v>
      </c>
      <c r="AA422" s="64">
        <f t="shared" ref="AA422:AC424" si="165">SUM($AK422,AO422)</f>
        <v>0</v>
      </c>
      <c r="AB422" s="64">
        <f t="shared" si="165"/>
        <v>0</v>
      </c>
      <c r="AC422" s="64">
        <f t="shared" si="165"/>
        <v>0</v>
      </c>
      <c r="AD422" s="64">
        <f t="shared" ref="AD422:AD429" si="166">SUM(AR422,AU422)</f>
        <v>0.26000280701359102</v>
      </c>
      <c r="AE422" s="64">
        <f t="shared" ref="AE422:AE429" si="167">SUM(AS422:AT422)</f>
        <v>8.0300533992371985</v>
      </c>
      <c r="AF422" s="64">
        <f t="shared" ref="AF422:AG424" si="168">AV422</f>
        <v>0.80405374199264501</v>
      </c>
      <c r="AG422" s="64">
        <f t="shared" si="168"/>
        <v>1.7</v>
      </c>
      <c r="AH422" s="97">
        <f>'[1]LCA Results'!$D$6</f>
        <v>6.1861122965913102</v>
      </c>
      <c r="AI422" s="97">
        <v>0</v>
      </c>
      <c r="AJ422" s="97">
        <f>'[1]LCA Results'!$D$5</f>
        <v>19.379258312139566</v>
      </c>
      <c r="AK422" s="97">
        <v>0</v>
      </c>
      <c r="AL422" s="97">
        <v>0</v>
      </c>
      <c r="AM422" s="97">
        <v>0</v>
      </c>
      <c r="AN422" s="97">
        <v>0</v>
      </c>
      <c r="AO422" s="97">
        <v>0</v>
      </c>
      <c r="AP422" s="97">
        <v>0</v>
      </c>
      <c r="AQ422" s="97">
        <v>0</v>
      </c>
      <c r="AR422" s="97">
        <f>'[1]LCA Results'!$D$7</f>
        <v>0.26000280701359102</v>
      </c>
      <c r="AS422" s="97">
        <f>'[1]LCA Results'!$D$8</f>
        <v>0</v>
      </c>
      <c r="AT422" s="97">
        <f>'[1]LCA Results'!$D$9</f>
        <v>8.0300533992371985</v>
      </c>
      <c r="AU422" s="97">
        <v>0</v>
      </c>
      <c r="AV422" s="97">
        <f>'[1]LCA Results'!$D$10</f>
        <v>0.80405374199264501</v>
      </c>
      <c r="AW422" s="97">
        <f>'[1]LCA Results'!$D$11</f>
        <v>1.7</v>
      </c>
    </row>
    <row r="423" spans="1:49" x14ac:dyDescent="0.35">
      <c r="A423" s="60">
        <v>421</v>
      </c>
      <c r="B423" s="55" t="s">
        <v>470</v>
      </c>
      <c r="C423" s="55" t="s">
        <v>205</v>
      </c>
      <c r="D423" s="55" t="s">
        <v>139</v>
      </c>
      <c r="F423" s="55" t="s">
        <v>52</v>
      </c>
      <c r="G423" s="55" t="s">
        <v>137</v>
      </c>
      <c r="H423" s="83">
        <v>5</v>
      </c>
      <c r="I423" s="83" t="s">
        <v>207</v>
      </c>
      <c r="J423" s="83"/>
      <c r="K423" s="96" t="s">
        <v>469</v>
      </c>
      <c r="L423" s="70">
        <v>43867</v>
      </c>
      <c r="M423" s="96" t="s">
        <v>483</v>
      </c>
      <c r="N423" s="68" t="s">
        <v>40</v>
      </c>
      <c r="O423" s="63">
        <f t="shared" si="159"/>
        <v>0.62724490694416513</v>
      </c>
      <c r="P423" s="63" t="s">
        <v>141</v>
      </c>
      <c r="Q423" s="63" t="s">
        <v>141</v>
      </c>
      <c r="R423" s="64">
        <f t="shared" si="160"/>
        <v>36.159480556974316</v>
      </c>
      <c r="S423" s="64" t="s">
        <v>141</v>
      </c>
      <c r="T423" s="64" t="s">
        <v>141</v>
      </c>
      <c r="U423" s="64">
        <f t="shared" si="161"/>
        <v>25.825373415744469</v>
      </c>
      <c r="V423" s="64" t="s">
        <v>141</v>
      </c>
      <c r="W423" s="64" t="s">
        <v>141</v>
      </c>
      <c r="X423" s="64">
        <f t="shared" si="162"/>
        <v>8.0300533992371985</v>
      </c>
      <c r="Y423" s="64">
        <f t="shared" si="163"/>
        <v>2.3040537419926448</v>
      </c>
      <c r="Z423" s="64">
        <f t="shared" si="164"/>
        <v>25.565370608730877</v>
      </c>
      <c r="AA423" s="64">
        <f t="shared" si="165"/>
        <v>0</v>
      </c>
      <c r="AB423" s="64">
        <f t="shared" si="165"/>
        <v>0</v>
      </c>
      <c r="AC423" s="64">
        <f t="shared" si="165"/>
        <v>0</v>
      </c>
      <c r="AD423" s="64">
        <f t="shared" si="166"/>
        <v>0.26000280701359102</v>
      </c>
      <c r="AE423" s="64">
        <f t="shared" si="167"/>
        <v>8.0300533992371985</v>
      </c>
      <c r="AF423" s="64">
        <f t="shared" si="168"/>
        <v>0.80405374199264501</v>
      </c>
      <c r="AG423" s="64">
        <f t="shared" si="168"/>
        <v>1.5</v>
      </c>
      <c r="AH423" s="97">
        <f>'[1]LCA Results'!$E$6</f>
        <v>6.1861122965913102</v>
      </c>
      <c r="AI423" s="97">
        <v>0</v>
      </c>
      <c r="AJ423" s="97">
        <f>'[1]LCA Results'!$E$5</f>
        <v>19.379258312139566</v>
      </c>
      <c r="AK423" s="97">
        <v>0</v>
      </c>
      <c r="AL423" s="97">
        <v>0</v>
      </c>
      <c r="AM423" s="97">
        <v>0</v>
      </c>
      <c r="AN423" s="97">
        <v>0</v>
      </c>
      <c r="AO423" s="97">
        <v>0</v>
      </c>
      <c r="AP423" s="97">
        <v>0</v>
      </c>
      <c r="AQ423" s="97">
        <v>0</v>
      </c>
      <c r="AR423" s="97">
        <f>'[1]LCA Results'!$E$7</f>
        <v>0.26000280701359102</v>
      </c>
      <c r="AS423" s="97">
        <f>'[1]LCA Results'!$E$8</f>
        <v>0</v>
      </c>
      <c r="AT423" s="97">
        <f>'[1]LCA Results'!$E$9</f>
        <v>8.0300533992371985</v>
      </c>
      <c r="AU423" s="97">
        <v>0</v>
      </c>
      <c r="AV423" s="97">
        <f>'[1]LCA Results'!$E$10</f>
        <v>0.80405374199264501</v>
      </c>
      <c r="AW423" s="97">
        <f>'[1]LCA Results'!$E$11</f>
        <v>1.5</v>
      </c>
    </row>
    <row r="424" spans="1:49" x14ac:dyDescent="0.35">
      <c r="A424" s="60">
        <v>422</v>
      </c>
      <c r="B424" s="55" t="s">
        <v>35</v>
      </c>
      <c r="C424" s="55" t="s">
        <v>201</v>
      </c>
      <c r="D424" s="98" t="s">
        <v>478</v>
      </c>
      <c r="F424" s="55" t="s">
        <v>50</v>
      </c>
      <c r="G424" s="55" t="s">
        <v>137</v>
      </c>
      <c r="K424" s="83" t="s">
        <v>179</v>
      </c>
      <c r="L424" s="62">
        <v>41338</v>
      </c>
      <c r="M424" s="66" t="s">
        <v>180</v>
      </c>
      <c r="N424" s="83" t="s">
        <v>39</v>
      </c>
      <c r="O424" s="63">
        <f t="shared" si="159"/>
        <v>0.67122855251769264</v>
      </c>
      <c r="P424" s="63" t="s">
        <v>141</v>
      </c>
      <c r="Q424" s="63" t="s">
        <v>141</v>
      </c>
      <c r="R424" s="64">
        <f t="shared" si="160"/>
        <v>32.286999999999999</v>
      </c>
      <c r="S424" s="64" t="s">
        <v>141</v>
      </c>
      <c r="T424" s="64" t="s">
        <v>141</v>
      </c>
      <c r="U424" s="64">
        <f t="shared" si="161"/>
        <v>1.286999999999999</v>
      </c>
      <c r="V424" s="64" t="s">
        <v>141</v>
      </c>
      <c r="W424" s="64" t="s">
        <v>141</v>
      </c>
      <c r="X424" s="64">
        <f t="shared" si="162"/>
        <v>28</v>
      </c>
      <c r="Y424" s="64">
        <f t="shared" si="163"/>
        <v>3</v>
      </c>
      <c r="Z424" s="64">
        <f t="shared" si="164"/>
        <v>9.4109999999999996</v>
      </c>
      <c r="AA424" s="64">
        <f t="shared" si="165"/>
        <v>-9.1240000000000006</v>
      </c>
      <c r="AB424" s="64">
        <f t="shared" si="165"/>
        <v>-9.1240000000000006</v>
      </c>
      <c r="AC424" s="64">
        <f t="shared" si="165"/>
        <v>-9.1240000000000006</v>
      </c>
      <c r="AD424" s="64">
        <f t="shared" si="166"/>
        <v>1</v>
      </c>
      <c r="AE424" s="64">
        <f t="shared" si="167"/>
        <v>28</v>
      </c>
      <c r="AF424" s="64">
        <f t="shared" si="168"/>
        <v>1</v>
      </c>
      <c r="AG424" s="64">
        <f t="shared" si="168"/>
        <v>2</v>
      </c>
      <c r="AH424" s="97">
        <f>'[2]PWI-Results'!$B$4/1000</f>
        <v>1.397</v>
      </c>
      <c r="AI424" s="97">
        <f>'[2]PWI-Results'!$B$5/1000</f>
        <v>0.36599999999999999</v>
      </c>
      <c r="AJ424" s="97">
        <f>'[2]PWI-Results'!$B$3/1000</f>
        <v>7.6479999999999997</v>
      </c>
      <c r="AK424" s="97">
        <f>'[2]PWI-Results'!$B$6/1000</f>
        <v>-9.1240000000000006</v>
      </c>
      <c r="AL424" s="97">
        <v>0</v>
      </c>
      <c r="AM424" s="97">
        <v>0</v>
      </c>
      <c r="AN424" s="97">
        <v>0</v>
      </c>
      <c r="AO424" s="97">
        <v>0</v>
      </c>
      <c r="AP424" s="97">
        <v>0</v>
      </c>
      <c r="AQ424" s="97">
        <v>0</v>
      </c>
      <c r="AR424" s="97">
        <f>'[2]PWI-Results'!$B$21/2</f>
        <v>1</v>
      </c>
      <c r="AS424" s="97">
        <v>0</v>
      </c>
      <c r="AT424" s="97">
        <f>'[2]PWI-Results'!$B$20</f>
        <v>28</v>
      </c>
      <c r="AU424" s="97">
        <v>0</v>
      </c>
      <c r="AV424" s="97">
        <f>'[2]PWI-Results'!$B$21/2</f>
        <v>1</v>
      </c>
      <c r="AW424" s="97">
        <f>'[2]PWI-Results'!$B$22</f>
        <v>2</v>
      </c>
    </row>
    <row r="425" spans="1:49" x14ac:dyDescent="0.35">
      <c r="A425" s="60">
        <v>423</v>
      </c>
      <c r="B425" s="55" t="s">
        <v>35</v>
      </c>
      <c r="C425" s="55" t="s">
        <v>202</v>
      </c>
      <c r="D425" s="98" t="s">
        <v>478</v>
      </c>
      <c r="F425" s="55" t="s">
        <v>50</v>
      </c>
      <c r="G425" s="55" t="s">
        <v>137</v>
      </c>
      <c r="K425" s="83" t="s">
        <v>179</v>
      </c>
      <c r="L425" s="62">
        <v>41338</v>
      </c>
      <c r="M425" s="66" t="s">
        <v>180</v>
      </c>
      <c r="N425" s="83" t="s">
        <v>39</v>
      </c>
      <c r="O425" s="63">
        <f t="shared" si="159"/>
        <v>0.67122855251769264</v>
      </c>
      <c r="P425" s="63" t="s">
        <v>141</v>
      </c>
      <c r="Q425" s="63" t="s">
        <v>141</v>
      </c>
      <c r="R425" s="64">
        <f t="shared" si="160"/>
        <v>32.286999999999999</v>
      </c>
      <c r="S425" s="64" t="s">
        <v>141</v>
      </c>
      <c r="T425" s="64" t="s">
        <v>141</v>
      </c>
      <c r="U425" s="64">
        <f t="shared" si="161"/>
        <v>1.286999999999999</v>
      </c>
      <c r="V425" s="64" t="s">
        <v>141</v>
      </c>
      <c r="W425" s="64" t="s">
        <v>141</v>
      </c>
      <c r="X425" s="64">
        <f t="shared" si="162"/>
        <v>28</v>
      </c>
      <c r="Y425" s="64">
        <f t="shared" si="163"/>
        <v>3</v>
      </c>
      <c r="Z425" s="64">
        <f t="shared" si="164"/>
        <v>9.4109999999999996</v>
      </c>
      <c r="AA425" s="64">
        <f t="shared" ref="AA425:AC429" si="169">SUM($AK425,AO425)</f>
        <v>-9.1240000000000006</v>
      </c>
      <c r="AB425" s="64">
        <f t="shared" si="169"/>
        <v>-9.1240000000000006</v>
      </c>
      <c r="AC425" s="64">
        <f t="shared" si="169"/>
        <v>-9.1240000000000006</v>
      </c>
      <c r="AD425" s="64">
        <f t="shared" si="166"/>
        <v>1</v>
      </c>
      <c r="AE425" s="64">
        <f t="shared" si="167"/>
        <v>28</v>
      </c>
      <c r="AF425" s="64">
        <f t="shared" ref="AF425:AG429" si="170">AV425</f>
        <v>1</v>
      </c>
      <c r="AG425" s="64">
        <f t="shared" si="170"/>
        <v>2</v>
      </c>
      <c r="AH425" s="97">
        <f>'[2]PWI-Results'!$B$4/1000</f>
        <v>1.397</v>
      </c>
      <c r="AI425" s="97">
        <f>'[2]PWI-Results'!$B$5/1000</f>
        <v>0.36599999999999999</v>
      </c>
      <c r="AJ425" s="97">
        <f>'[2]PWI-Results'!$B$3/1000</f>
        <v>7.6479999999999997</v>
      </c>
      <c r="AK425" s="97">
        <f>'[2]PWI-Results'!$B$6/1000</f>
        <v>-9.1240000000000006</v>
      </c>
      <c r="AL425" s="97">
        <v>0</v>
      </c>
      <c r="AM425" s="97">
        <v>0</v>
      </c>
      <c r="AN425" s="97">
        <v>0</v>
      </c>
      <c r="AO425" s="97">
        <v>0</v>
      </c>
      <c r="AP425" s="97">
        <v>0</v>
      </c>
      <c r="AQ425" s="97">
        <v>0</v>
      </c>
      <c r="AR425" s="97">
        <f>'[2]PWI-Results'!$B$21/2</f>
        <v>1</v>
      </c>
      <c r="AS425" s="97">
        <v>0</v>
      </c>
      <c r="AT425" s="97">
        <f>'[2]PWI-Results'!$B$20</f>
        <v>28</v>
      </c>
      <c r="AU425" s="97">
        <v>0</v>
      </c>
      <c r="AV425" s="97">
        <f>'[2]PWI-Results'!$B$21/2</f>
        <v>1</v>
      </c>
      <c r="AW425" s="97">
        <f>'[2]PWI-Results'!$B$22</f>
        <v>2</v>
      </c>
    </row>
    <row r="426" spans="1:49" x14ac:dyDescent="0.35">
      <c r="A426" s="60">
        <v>424</v>
      </c>
      <c r="B426" s="55" t="s">
        <v>35</v>
      </c>
      <c r="C426" s="55" t="s">
        <v>201</v>
      </c>
      <c r="D426" s="55" t="s">
        <v>479</v>
      </c>
      <c r="F426" s="55" t="s">
        <v>50</v>
      </c>
      <c r="G426" s="55" t="s">
        <v>137</v>
      </c>
      <c r="K426" s="83" t="s">
        <v>179</v>
      </c>
      <c r="L426" s="62">
        <v>41338</v>
      </c>
      <c r="M426" s="66" t="s">
        <v>180</v>
      </c>
      <c r="N426" s="83" t="s">
        <v>39</v>
      </c>
      <c r="O426" s="63">
        <f t="shared" si="159"/>
        <v>0.65118883967211449</v>
      </c>
      <c r="P426" s="63" t="s">
        <v>141</v>
      </c>
      <c r="Q426" s="63" t="s">
        <v>141</v>
      </c>
      <c r="R426" s="64">
        <f t="shared" si="160"/>
        <v>34.254999999999995</v>
      </c>
      <c r="S426" s="64" t="s">
        <v>141</v>
      </c>
      <c r="T426" s="64" t="s">
        <v>141</v>
      </c>
      <c r="U426" s="64">
        <f t="shared" si="161"/>
        <v>1.254999999999999</v>
      </c>
      <c r="V426" s="64" t="s">
        <v>141</v>
      </c>
      <c r="W426" s="64" t="s">
        <v>141</v>
      </c>
      <c r="X426" s="64">
        <f t="shared" si="162"/>
        <v>30</v>
      </c>
      <c r="Y426" s="64">
        <f t="shared" si="163"/>
        <v>3</v>
      </c>
      <c r="Z426" s="64">
        <f t="shared" si="164"/>
        <v>8.3309999999999995</v>
      </c>
      <c r="AA426" s="64">
        <f t="shared" si="169"/>
        <v>-8.0760000000000005</v>
      </c>
      <c r="AB426" s="64">
        <f t="shared" si="169"/>
        <v>-8.0760000000000005</v>
      </c>
      <c r="AC426" s="64">
        <f t="shared" si="169"/>
        <v>-8.0760000000000005</v>
      </c>
      <c r="AD426" s="64">
        <f t="shared" si="166"/>
        <v>1</v>
      </c>
      <c r="AE426" s="64">
        <f t="shared" si="167"/>
        <v>30</v>
      </c>
      <c r="AF426" s="64">
        <f t="shared" si="170"/>
        <v>1</v>
      </c>
      <c r="AG426" s="64">
        <f t="shared" si="170"/>
        <v>2</v>
      </c>
      <c r="AH426" s="97">
        <f>'[2]PWI-Results'!$C$4/1000</f>
        <v>1.2370000000000001</v>
      </c>
      <c r="AI426" s="97">
        <f>'[2]PWI-Results'!$C$5/1000</f>
        <v>0.32400000000000001</v>
      </c>
      <c r="AJ426" s="97">
        <f>'[2]PWI-Results'!$C$3/1000</f>
        <v>6.77</v>
      </c>
      <c r="AK426" s="97">
        <f>'[2]PWI-Results'!$C$6/1000</f>
        <v>-8.0760000000000005</v>
      </c>
      <c r="AL426" s="97">
        <v>0</v>
      </c>
      <c r="AM426" s="97">
        <v>0</v>
      </c>
      <c r="AN426" s="97">
        <v>0</v>
      </c>
      <c r="AO426" s="97">
        <v>0</v>
      </c>
      <c r="AP426" s="97">
        <v>0</v>
      </c>
      <c r="AQ426" s="97">
        <v>0</v>
      </c>
      <c r="AR426" s="97">
        <f>'[2]PWI-Results'!$C$21/2</f>
        <v>1</v>
      </c>
      <c r="AS426" s="97">
        <v>0</v>
      </c>
      <c r="AT426" s="97">
        <f>'[2]PWI-Results'!$C$20</f>
        <v>30</v>
      </c>
      <c r="AU426" s="97">
        <v>0</v>
      </c>
      <c r="AV426" s="97">
        <f>'[2]PWI-Results'!$C$21/2</f>
        <v>1</v>
      </c>
      <c r="AW426" s="97">
        <f>'[2]PWI-Results'!$C$22</f>
        <v>2</v>
      </c>
    </row>
    <row r="427" spans="1:49" x14ac:dyDescent="0.35">
      <c r="A427" s="60">
        <v>425</v>
      </c>
      <c r="B427" s="55" t="s">
        <v>35</v>
      </c>
      <c r="C427" s="55" t="s">
        <v>202</v>
      </c>
      <c r="D427" s="55" t="s">
        <v>479</v>
      </c>
      <c r="F427" s="55" t="s">
        <v>50</v>
      </c>
      <c r="G427" s="55" t="s">
        <v>137</v>
      </c>
      <c r="K427" s="83" t="s">
        <v>179</v>
      </c>
      <c r="L427" s="62">
        <v>41338</v>
      </c>
      <c r="M427" s="66" t="s">
        <v>180</v>
      </c>
      <c r="N427" s="83" t="s">
        <v>39</v>
      </c>
      <c r="O427" s="63">
        <f t="shared" si="159"/>
        <v>0.65118883967211449</v>
      </c>
      <c r="P427" s="63" t="s">
        <v>141</v>
      </c>
      <c r="Q427" s="63" t="s">
        <v>141</v>
      </c>
      <c r="R427" s="64">
        <f t="shared" si="160"/>
        <v>34.254999999999995</v>
      </c>
      <c r="S427" s="64" t="s">
        <v>141</v>
      </c>
      <c r="T427" s="64" t="s">
        <v>141</v>
      </c>
      <c r="U427" s="64">
        <f t="shared" si="161"/>
        <v>1.254999999999999</v>
      </c>
      <c r="V427" s="64" t="s">
        <v>141</v>
      </c>
      <c r="W427" s="64" t="s">
        <v>141</v>
      </c>
      <c r="X427" s="64">
        <f t="shared" si="162"/>
        <v>30</v>
      </c>
      <c r="Y427" s="64">
        <f t="shared" si="163"/>
        <v>3</v>
      </c>
      <c r="Z427" s="64">
        <f t="shared" si="164"/>
        <v>8.3309999999999995</v>
      </c>
      <c r="AA427" s="64">
        <f t="shared" si="169"/>
        <v>-8.0760000000000005</v>
      </c>
      <c r="AB427" s="64">
        <f t="shared" si="169"/>
        <v>-8.0760000000000005</v>
      </c>
      <c r="AC427" s="64">
        <f t="shared" si="169"/>
        <v>-8.0760000000000005</v>
      </c>
      <c r="AD427" s="64">
        <f t="shared" si="166"/>
        <v>1</v>
      </c>
      <c r="AE427" s="64">
        <f t="shared" si="167"/>
        <v>30</v>
      </c>
      <c r="AF427" s="64">
        <f t="shared" si="170"/>
        <v>1</v>
      </c>
      <c r="AG427" s="64">
        <f t="shared" si="170"/>
        <v>2</v>
      </c>
      <c r="AH427" s="97">
        <f>'[2]PWI-Results'!$C$4/1000</f>
        <v>1.2370000000000001</v>
      </c>
      <c r="AI427" s="97">
        <f>'[2]PWI-Results'!$C$5/1000</f>
        <v>0.32400000000000001</v>
      </c>
      <c r="AJ427" s="97">
        <f>'[2]PWI-Results'!$C$3/1000</f>
        <v>6.77</v>
      </c>
      <c r="AK427" s="97">
        <f>'[2]PWI-Results'!$C$6/1000</f>
        <v>-8.0760000000000005</v>
      </c>
      <c r="AL427" s="97">
        <v>0</v>
      </c>
      <c r="AM427" s="97">
        <v>0</v>
      </c>
      <c r="AN427" s="97">
        <v>0</v>
      </c>
      <c r="AO427" s="97">
        <v>0</v>
      </c>
      <c r="AP427" s="97">
        <v>0</v>
      </c>
      <c r="AQ427" s="97">
        <v>0</v>
      </c>
      <c r="AR427" s="97">
        <f>'[2]PWI-Results'!$C$21/2</f>
        <v>1</v>
      </c>
      <c r="AS427" s="97">
        <v>0</v>
      </c>
      <c r="AT427" s="97">
        <f>'[2]PWI-Results'!$C$20</f>
        <v>30</v>
      </c>
      <c r="AU427" s="97">
        <v>0</v>
      </c>
      <c r="AV427" s="97">
        <f>'[2]PWI-Results'!$C$21/2</f>
        <v>1</v>
      </c>
      <c r="AW427" s="97">
        <f>'[2]PWI-Results'!$C$22</f>
        <v>2</v>
      </c>
    </row>
    <row r="428" spans="1:49" x14ac:dyDescent="0.35">
      <c r="A428" s="60">
        <v>426</v>
      </c>
      <c r="B428" s="55" t="s">
        <v>35</v>
      </c>
      <c r="C428" s="55" t="s">
        <v>201</v>
      </c>
      <c r="D428" s="55" t="s">
        <v>480</v>
      </c>
      <c r="F428" s="55" t="s">
        <v>50</v>
      </c>
      <c r="G428" s="55" t="s">
        <v>137</v>
      </c>
      <c r="K428" s="83" t="s">
        <v>179</v>
      </c>
      <c r="L428" s="62">
        <v>41338</v>
      </c>
      <c r="M428" s="66" t="s">
        <v>180</v>
      </c>
      <c r="N428" s="83" t="s">
        <v>39</v>
      </c>
      <c r="O428" s="63">
        <f t="shared" si="159"/>
        <v>1.3018176263937682</v>
      </c>
      <c r="P428" s="63" t="s">
        <v>141</v>
      </c>
      <c r="Q428" s="63" t="s">
        <v>141</v>
      </c>
      <c r="R428" s="64">
        <f t="shared" si="160"/>
        <v>-29.64</v>
      </c>
      <c r="S428" s="64" t="s">
        <v>141</v>
      </c>
      <c r="T428" s="64" t="s">
        <v>141</v>
      </c>
      <c r="U428" s="64">
        <f t="shared" si="161"/>
        <v>1.3599999999999994</v>
      </c>
      <c r="V428" s="64" t="s">
        <v>141</v>
      </c>
      <c r="W428" s="64" t="s">
        <v>141</v>
      </c>
      <c r="X428" s="64">
        <f t="shared" si="162"/>
        <v>-33</v>
      </c>
      <c r="Y428" s="64">
        <f t="shared" si="163"/>
        <v>2</v>
      </c>
      <c r="Z428" s="64">
        <f t="shared" si="164"/>
        <v>11.18</v>
      </c>
      <c r="AA428" s="64">
        <f t="shared" si="169"/>
        <v>-10.82</v>
      </c>
      <c r="AB428" s="64">
        <f t="shared" si="169"/>
        <v>-10.82</v>
      </c>
      <c r="AC428" s="64">
        <f t="shared" si="169"/>
        <v>-10.82</v>
      </c>
      <c r="AD428" s="64">
        <f t="shared" si="166"/>
        <v>1</v>
      </c>
      <c r="AE428" s="64">
        <f t="shared" si="167"/>
        <v>-33</v>
      </c>
      <c r="AF428" s="64">
        <f t="shared" si="170"/>
        <v>1</v>
      </c>
      <c r="AG428" s="64">
        <f t="shared" si="170"/>
        <v>1</v>
      </c>
      <c r="AH428" s="97">
        <f>'[2]PWI-Results'!$D$4/1000</f>
        <v>1.66</v>
      </c>
      <c r="AI428" s="97">
        <f>'[2]PWI-Results'!$D$5/1000</f>
        <v>0.434</v>
      </c>
      <c r="AJ428" s="97">
        <f>'[2]PWI-Results'!$D$3/1000</f>
        <v>9.0860000000000003</v>
      </c>
      <c r="AK428" s="97">
        <f>'[2]PWI-Results'!$D$6/1000</f>
        <v>-10.82</v>
      </c>
      <c r="AL428" s="97">
        <v>0</v>
      </c>
      <c r="AM428" s="97">
        <v>0</v>
      </c>
      <c r="AN428" s="97">
        <v>0</v>
      </c>
      <c r="AO428" s="97">
        <v>0</v>
      </c>
      <c r="AP428" s="97">
        <v>0</v>
      </c>
      <c r="AQ428" s="97">
        <v>0</v>
      </c>
      <c r="AR428" s="97">
        <f>'[2]PWI-Results'!$D$21/2</f>
        <v>1</v>
      </c>
      <c r="AS428" s="97">
        <v>0</v>
      </c>
      <c r="AT428" s="97">
        <f>'[2]PWI-Results'!$D$20</f>
        <v>-33</v>
      </c>
      <c r="AU428" s="97">
        <v>0</v>
      </c>
      <c r="AV428" s="97">
        <f>'[2]PWI-Results'!$D$21/2</f>
        <v>1</v>
      </c>
      <c r="AW428" s="97">
        <f>'[2]PWI-Results'!$D$22</f>
        <v>1</v>
      </c>
    </row>
    <row r="429" spans="1:49" x14ac:dyDescent="0.35">
      <c r="A429" s="60">
        <v>427</v>
      </c>
      <c r="B429" s="55" t="s">
        <v>35</v>
      </c>
      <c r="C429" s="55" t="s">
        <v>202</v>
      </c>
      <c r="D429" s="55" t="s">
        <v>480</v>
      </c>
      <c r="F429" s="55" t="s">
        <v>50</v>
      </c>
      <c r="G429" s="55" t="s">
        <v>137</v>
      </c>
      <c r="K429" s="83" t="s">
        <v>179</v>
      </c>
      <c r="L429" s="62">
        <v>41338</v>
      </c>
      <c r="M429" s="66" t="s">
        <v>180</v>
      </c>
      <c r="N429" s="83" t="s">
        <v>39</v>
      </c>
      <c r="O429" s="63">
        <f t="shared" si="159"/>
        <v>1.3018176263937682</v>
      </c>
      <c r="P429" s="63" t="s">
        <v>141</v>
      </c>
      <c r="Q429" s="63" t="s">
        <v>141</v>
      </c>
      <c r="R429" s="64">
        <f t="shared" si="160"/>
        <v>-29.64</v>
      </c>
      <c r="S429" s="64" t="s">
        <v>141</v>
      </c>
      <c r="T429" s="64" t="s">
        <v>141</v>
      </c>
      <c r="U429" s="64">
        <f t="shared" si="161"/>
        <v>1.3599999999999994</v>
      </c>
      <c r="V429" s="64" t="s">
        <v>141</v>
      </c>
      <c r="W429" s="64" t="s">
        <v>141</v>
      </c>
      <c r="X429" s="64">
        <f t="shared" si="162"/>
        <v>-33</v>
      </c>
      <c r="Y429" s="64">
        <f t="shared" si="163"/>
        <v>2</v>
      </c>
      <c r="Z429" s="64">
        <f t="shared" si="164"/>
        <v>11.18</v>
      </c>
      <c r="AA429" s="64">
        <f t="shared" si="169"/>
        <v>-10.82</v>
      </c>
      <c r="AB429" s="64">
        <f t="shared" si="169"/>
        <v>-10.82</v>
      </c>
      <c r="AC429" s="64">
        <f t="shared" si="169"/>
        <v>-10.82</v>
      </c>
      <c r="AD429" s="64">
        <f t="shared" si="166"/>
        <v>1</v>
      </c>
      <c r="AE429" s="64">
        <f t="shared" si="167"/>
        <v>-33</v>
      </c>
      <c r="AF429" s="64">
        <f t="shared" si="170"/>
        <v>1</v>
      </c>
      <c r="AG429" s="64">
        <f t="shared" si="170"/>
        <v>1</v>
      </c>
      <c r="AH429" s="97">
        <f>'[2]PWI-Results'!$D$4/1000</f>
        <v>1.66</v>
      </c>
      <c r="AI429" s="97">
        <f>'[2]PWI-Results'!$D$5/1000</f>
        <v>0.434</v>
      </c>
      <c r="AJ429" s="97">
        <f>'[2]PWI-Results'!$D$3/1000</f>
        <v>9.0860000000000003</v>
      </c>
      <c r="AK429" s="97">
        <f>'[2]PWI-Results'!$D$6/1000</f>
        <v>-10.82</v>
      </c>
      <c r="AL429" s="97">
        <v>0</v>
      </c>
      <c r="AM429" s="97">
        <v>0</v>
      </c>
      <c r="AN429" s="97">
        <v>0</v>
      </c>
      <c r="AO429" s="97">
        <v>0</v>
      </c>
      <c r="AP429" s="97">
        <v>0</v>
      </c>
      <c r="AQ429" s="97">
        <v>0</v>
      </c>
      <c r="AR429" s="97">
        <f>'[2]PWI-Results'!$D$21/2</f>
        <v>1</v>
      </c>
      <c r="AS429" s="97">
        <v>0</v>
      </c>
      <c r="AT429" s="97">
        <f>'[2]PWI-Results'!$D$20</f>
        <v>-33</v>
      </c>
      <c r="AU429" s="97">
        <v>0</v>
      </c>
      <c r="AV429" s="97">
        <f>'[2]PWI-Results'!$D$21/2</f>
        <v>1</v>
      </c>
      <c r="AW429" s="97">
        <f>'[2]PWI-Results'!$D$22</f>
        <v>1</v>
      </c>
    </row>
    <row r="430" spans="1:49" x14ac:dyDescent="0.35">
      <c r="A430" s="60">
        <v>428</v>
      </c>
      <c r="B430" s="55" t="s">
        <v>477</v>
      </c>
      <c r="C430" s="55" t="s">
        <v>131</v>
      </c>
      <c r="D430" s="55" t="s">
        <v>132</v>
      </c>
      <c r="F430" s="55" t="s">
        <v>50</v>
      </c>
      <c r="G430" s="55" t="s">
        <v>137</v>
      </c>
      <c r="H430" s="83"/>
      <c r="I430" s="83"/>
      <c r="J430" s="83"/>
      <c r="K430" s="96" t="s">
        <v>472</v>
      </c>
      <c r="L430" s="62">
        <v>43314</v>
      </c>
      <c r="M430" s="55" t="s">
        <v>473</v>
      </c>
      <c r="N430" s="68" t="s">
        <v>40</v>
      </c>
      <c r="O430" s="63">
        <v>0.6013973971115858</v>
      </c>
      <c r="P430" s="63" t="s">
        <v>141</v>
      </c>
      <c r="Q430" s="63" t="s">
        <v>141</v>
      </c>
      <c r="R430" s="64">
        <v>38.666844095793508</v>
      </c>
      <c r="S430" s="64" t="s">
        <v>141</v>
      </c>
      <c r="T430" s="64" t="s">
        <v>141</v>
      </c>
      <c r="U430" s="64">
        <v>27.564965470098848</v>
      </c>
      <c r="V430" s="64" t="s">
        <v>141</v>
      </c>
      <c r="W430" s="64" t="s">
        <v>141</v>
      </c>
      <c r="X430" s="64">
        <v>9.6018786256946598</v>
      </c>
      <c r="Y430" s="64">
        <v>1.5</v>
      </c>
      <c r="Z430" s="64">
        <v>27.287448925339458</v>
      </c>
      <c r="AA430" s="64">
        <v>0</v>
      </c>
      <c r="AB430" s="64">
        <v>0</v>
      </c>
      <c r="AC430" s="64">
        <v>0</v>
      </c>
      <c r="AD430" s="64">
        <v>0.27751654475939003</v>
      </c>
      <c r="AE430" s="64">
        <v>9.6018786256946598</v>
      </c>
      <c r="AF430" s="64">
        <v>0.8</v>
      </c>
      <c r="AG430" s="64">
        <v>0.7</v>
      </c>
      <c r="AH430" s="97">
        <v>6.602807599511249</v>
      </c>
      <c r="AI430" s="97">
        <v>0</v>
      </c>
      <c r="AJ430" s="97">
        <v>20.68464132582821</v>
      </c>
      <c r="AK430" s="97">
        <v>0</v>
      </c>
      <c r="AL430" s="97">
        <v>0</v>
      </c>
      <c r="AM430" s="97">
        <v>0</v>
      </c>
      <c r="AN430" s="97">
        <v>0</v>
      </c>
      <c r="AO430" s="97">
        <v>0</v>
      </c>
      <c r="AP430" s="97">
        <v>0</v>
      </c>
      <c r="AQ430" s="97">
        <v>0</v>
      </c>
      <c r="AR430" s="97">
        <v>0.27751654475939003</v>
      </c>
      <c r="AS430" s="97">
        <v>8.4482644067796624</v>
      </c>
      <c r="AT430" s="97">
        <v>1.1536142189149969</v>
      </c>
      <c r="AU430" s="97">
        <v>0</v>
      </c>
      <c r="AV430" s="97">
        <v>0.8</v>
      </c>
      <c r="AW430" s="97">
        <v>0.7</v>
      </c>
    </row>
    <row r="431" spans="1:49" x14ac:dyDescent="0.35">
      <c r="A431" s="60">
        <v>429</v>
      </c>
      <c r="B431" s="55" t="s">
        <v>477</v>
      </c>
      <c r="C431" s="55" t="s">
        <v>134</v>
      </c>
      <c r="D431" s="55" t="s">
        <v>139</v>
      </c>
      <c r="F431" s="55" t="s">
        <v>50</v>
      </c>
      <c r="G431" s="55" t="s">
        <v>137</v>
      </c>
      <c r="H431" s="83"/>
      <c r="I431" s="83"/>
      <c r="J431" s="83"/>
      <c r="K431" s="96" t="s">
        <v>472</v>
      </c>
      <c r="L431" s="62">
        <v>43314</v>
      </c>
      <c r="M431" s="55" t="s">
        <v>473</v>
      </c>
      <c r="N431" s="68" t="s">
        <v>40</v>
      </c>
      <c r="O431" s="63">
        <v>0.63549181950627476</v>
      </c>
      <c r="P431" s="63" t="s">
        <v>141</v>
      </c>
      <c r="Q431" s="63" t="s">
        <v>141</v>
      </c>
      <c r="R431" s="64">
        <v>35.359480556974312</v>
      </c>
      <c r="S431" s="64" t="s">
        <v>141</v>
      </c>
      <c r="T431" s="64" t="s">
        <v>141</v>
      </c>
      <c r="U431" s="64">
        <v>25.825373415744469</v>
      </c>
      <c r="V431" s="64" t="s">
        <v>141</v>
      </c>
      <c r="W431" s="64" t="s">
        <v>141</v>
      </c>
      <c r="X431" s="64">
        <v>8.0300533992371985</v>
      </c>
      <c r="Y431" s="64">
        <v>1.504053741992645</v>
      </c>
      <c r="Z431" s="64">
        <v>25.565370608730877</v>
      </c>
      <c r="AA431" s="64">
        <v>0</v>
      </c>
      <c r="AB431" s="64">
        <v>0</v>
      </c>
      <c r="AC431" s="64">
        <v>0</v>
      </c>
      <c r="AD431" s="64">
        <v>0.26000280701359102</v>
      </c>
      <c r="AE431" s="64">
        <v>8.0300533992371985</v>
      </c>
      <c r="AF431" s="64">
        <v>0.80405374199264501</v>
      </c>
      <c r="AG431" s="64">
        <v>0.7</v>
      </c>
      <c r="AH431" s="97">
        <v>6.1861122965913102</v>
      </c>
      <c r="AI431" s="97">
        <v>0</v>
      </c>
      <c r="AJ431" s="97">
        <v>19.379258312139566</v>
      </c>
      <c r="AK431" s="97">
        <v>0</v>
      </c>
      <c r="AL431" s="97">
        <v>0</v>
      </c>
      <c r="AM431" s="97">
        <v>0</v>
      </c>
      <c r="AN431" s="97">
        <v>0</v>
      </c>
      <c r="AO431" s="97">
        <v>0</v>
      </c>
      <c r="AP431" s="97">
        <v>0</v>
      </c>
      <c r="AQ431" s="97">
        <v>0</v>
      </c>
      <c r="AR431" s="97">
        <v>0.26000280701359102</v>
      </c>
      <c r="AS431" s="97">
        <v>0</v>
      </c>
      <c r="AT431" s="97">
        <v>8.0300533992371985</v>
      </c>
      <c r="AU431" s="97">
        <v>0</v>
      </c>
      <c r="AV431" s="97">
        <v>0.80405374199264501</v>
      </c>
      <c r="AW431" s="97">
        <v>0.7</v>
      </c>
    </row>
    <row r="432" spans="1:49" x14ac:dyDescent="0.35">
      <c r="A432" s="60">
        <v>430</v>
      </c>
      <c r="B432" s="55" t="s">
        <v>477</v>
      </c>
      <c r="C432" s="55" t="s">
        <v>133</v>
      </c>
      <c r="D432" s="55" t="s">
        <v>139</v>
      </c>
      <c r="F432" s="55" t="s">
        <v>50</v>
      </c>
      <c r="G432" s="55" t="s">
        <v>137</v>
      </c>
      <c r="H432" s="83"/>
      <c r="I432" s="83"/>
      <c r="J432" s="83"/>
      <c r="K432" s="96" t="s">
        <v>472</v>
      </c>
      <c r="L432" s="62">
        <v>43314</v>
      </c>
      <c r="M432" s="55" t="s">
        <v>473</v>
      </c>
      <c r="N432" s="68" t="s">
        <v>40</v>
      </c>
      <c r="O432" s="63">
        <v>0.63549181950627476</v>
      </c>
      <c r="P432" s="63" t="s">
        <v>141</v>
      </c>
      <c r="Q432" s="63" t="s">
        <v>141</v>
      </c>
      <c r="R432" s="64">
        <v>35.359480556974312</v>
      </c>
      <c r="S432" s="64" t="s">
        <v>141</v>
      </c>
      <c r="T432" s="64" t="s">
        <v>141</v>
      </c>
      <c r="U432" s="64">
        <v>25.825373415744469</v>
      </c>
      <c r="V432" s="64" t="s">
        <v>141</v>
      </c>
      <c r="W432" s="64" t="s">
        <v>141</v>
      </c>
      <c r="X432" s="64">
        <v>8.0300533992371985</v>
      </c>
      <c r="Y432" s="64">
        <v>1.504053741992645</v>
      </c>
      <c r="Z432" s="64">
        <v>25.565370608730877</v>
      </c>
      <c r="AA432" s="64">
        <v>0</v>
      </c>
      <c r="AB432" s="64">
        <v>0</v>
      </c>
      <c r="AC432" s="64">
        <v>0</v>
      </c>
      <c r="AD432" s="64">
        <v>0.26000280701359102</v>
      </c>
      <c r="AE432" s="64">
        <v>8.0300533992371985</v>
      </c>
      <c r="AF432" s="64">
        <v>0.80405374199264501</v>
      </c>
      <c r="AG432" s="64">
        <v>0.7</v>
      </c>
      <c r="AH432" s="97">
        <v>6.1861122965913102</v>
      </c>
      <c r="AI432" s="97">
        <v>0</v>
      </c>
      <c r="AJ432" s="97">
        <v>19.379258312139566</v>
      </c>
      <c r="AK432" s="97">
        <v>0</v>
      </c>
      <c r="AL432" s="97">
        <v>0</v>
      </c>
      <c r="AM432" s="97">
        <v>0</v>
      </c>
      <c r="AN432" s="97">
        <v>0</v>
      </c>
      <c r="AO432" s="97">
        <v>0</v>
      </c>
      <c r="AP432" s="97">
        <v>0</v>
      </c>
      <c r="AQ432" s="97">
        <v>0</v>
      </c>
      <c r="AR432" s="97">
        <v>0.26000280701359102</v>
      </c>
      <c r="AS432" s="97">
        <v>0</v>
      </c>
      <c r="AT432" s="97">
        <v>8.0300533992371985</v>
      </c>
      <c r="AU432" s="97">
        <v>0</v>
      </c>
      <c r="AV432" s="97">
        <v>0.80405374199264501</v>
      </c>
      <c r="AW432" s="97">
        <v>0.7</v>
      </c>
    </row>
    <row r="433" spans="1:49" x14ac:dyDescent="0.35">
      <c r="A433" s="60">
        <v>431</v>
      </c>
      <c r="B433" s="55" t="s">
        <v>208</v>
      </c>
      <c r="C433" s="55" t="s">
        <v>133</v>
      </c>
      <c r="D433" s="55" t="s">
        <v>488</v>
      </c>
      <c r="F433" s="55" t="s">
        <v>52</v>
      </c>
      <c r="G433" s="55" t="s">
        <v>137</v>
      </c>
      <c r="H433" s="83">
        <v>4</v>
      </c>
      <c r="I433" s="55" t="s">
        <v>210</v>
      </c>
      <c r="J433" s="55" t="s">
        <v>485</v>
      </c>
      <c r="K433" s="55" t="s">
        <v>486</v>
      </c>
      <c r="L433" s="62">
        <v>44897</v>
      </c>
      <c r="M433" s="55" t="s">
        <v>487</v>
      </c>
      <c r="N433" s="55" t="s">
        <v>40</v>
      </c>
      <c r="O433" s="63">
        <v>0.67</v>
      </c>
      <c r="P433" s="63">
        <v>0.78</v>
      </c>
      <c r="Q433" s="63">
        <v>0.53</v>
      </c>
      <c r="R433" s="64">
        <f>SUM(U433,X433,Y433)</f>
        <v>32.555533656521035</v>
      </c>
      <c r="S433" s="64">
        <f>SUM(V433,X433,Y433)</f>
        <v>21.333698403606036</v>
      </c>
      <c r="T433" s="64">
        <f>SUM(W433,X433,Y433)</f>
        <v>45.489855097398674</v>
      </c>
      <c r="U433" s="64">
        <f>SUM(Z433:AA433,AD433)</f>
        <v>11.799974040026457</v>
      </c>
      <c r="V433" s="64">
        <f>SUM(Z433,AB433,AD433)</f>
        <v>0.57813878711145339</v>
      </c>
      <c r="W433" s="64">
        <f>SUM(Z433,AC433,AD433)</f>
        <v>24.734295480904095</v>
      </c>
      <c r="X433" s="64">
        <f>AE433</f>
        <v>20.302801100139916</v>
      </c>
      <c r="Y433" s="64">
        <f>SUM(AF433:AG433)</f>
        <v>0.45275851635466535</v>
      </c>
      <c r="Z433" s="64">
        <f>SUM(AH433,AI433,AJ433,AL433,AM433,AN433)</f>
        <v>-2.7458727044877893</v>
      </c>
      <c r="AA433" s="64">
        <f t="shared" ref="AA433" si="171">SUM($AK433,AO433)</f>
        <v>14.545846744514247</v>
      </c>
      <c r="AB433" s="64">
        <f t="shared" ref="AB433" si="172">SUM($AK433,AP433)</f>
        <v>3.3240114915992427</v>
      </c>
      <c r="AC433" s="64">
        <f t="shared" ref="AC433" si="173">SUM($AK433,AQ433)</f>
        <v>27.480168185391886</v>
      </c>
      <c r="AD433" s="64">
        <f>SUM(AR433,AU433)</f>
        <v>0</v>
      </c>
      <c r="AE433" s="64">
        <f>SUM(AS433:AT433)</f>
        <v>20.302801100139916</v>
      </c>
      <c r="AF433" s="64">
        <f>AV433</f>
        <v>0</v>
      </c>
      <c r="AG433" s="64">
        <f>AW433</f>
        <v>0.45275851635466535</v>
      </c>
      <c r="AH433" s="97">
        <v>-2.4316406698648634</v>
      </c>
      <c r="AI433" s="97"/>
      <c r="AJ433" s="97"/>
      <c r="AK433" s="97"/>
      <c r="AL433" s="97">
        <v>-0.31423203462292582</v>
      </c>
      <c r="AM433" s="97"/>
      <c r="AN433" s="97"/>
      <c r="AO433" s="97">
        <v>14.545846744514247</v>
      </c>
      <c r="AP433" s="97">
        <v>3.3240114915992427</v>
      </c>
      <c r="AQ433" s="97">
        <v>27.480168185391886</v>
      </c>
      <c r="AR433" s="97"/>
      <c r="AS433" s="97">
        <v>7.2369593788982112</v>
      </c>
      <c r="AT433" s="97">
        <v>13.065841721241707</v>
      </c>
      <c r="AU433" s="97"/>
      <c r="AV433" s="97"/>
      <c r="AW433" s="97">
        <v>0.45275851635466535</v>
      </c>
    </row>
    <row r="434" spans="1:49" x14ac:dyDescent="0.35">
      <c r="A434" s="60">
        <v>432</v>
      </c>
      <c r="B434" s="55" t="s">
        <v>208</v>
      </c>
      <c r="C434" s="55" t="s">
        <v>133</v>
      </c>
      <c r="D434" s="75" t="s">
        <v>489</v>
      </c>
      <c r="F434" s="55" t="s">
        <v>52</v>
      </c>
      <c r="G434" s="55" t="s">
        <v>138</v>
      </c>
      <c r="H434" s="83">
        <v>5</v>
      </c>
      <c r="I434" s="55" t="s">
        <v>178</v>
      </c>
      <c r="J434" s="55" t="s">
        <v>485</v>
      </c>
      <c r="K434" s="55" t="s">
        <v>486</v>
      </c>
      <c r="L434" s="62">
        <v>44897</v>
      </c>
      <c r="M434" s="55" t="s">
        <v>487</v>
      </c>
      <c r="N434" s="55" t="s">
        <v>40</v>
      </c>
    </row>
    <row r="435" spans="1:49" x14ac:dyDescent="0.35">
      <c r="A435" s="60">
        <v>433</v>
      </c>
      <c r="B435" s="55" t="s">
        <v>208</v>
      </c>
      <c r="C435" s="55" t="s">
        <v>134</v>
      </c>
      <c r="D435" s="55" t="s">
        <v>488</v>
      </c>
      <c r="F435" s="55" t="s">
        <v>52</v>
      </c>
      <c r="G435" s="55" t="s">
        <v>137</v>
      </c>
      <c r="H435" s="83">
        <v>4</v>
      </c>
      <c r="I435" s="55" t="s">
        <v>210</v>
      </c>
      <c r="J435" s="55" t="s">
        <v>485</v>
      </c>
      <c r="K435" s="55" t="s">
        <v>486</v>
      </c>
      <c r="L435" s="62">
        <v>44897</v>
      </c>
      <c r="M435" s="55" t="s">
        <v>487</v>
      </c>
      <c r="N435" s="55" t="s">
        <v>40</v>
      </c>
      <c r="O435" s="63">
        <v>0.63</v>
      </c>
      <c r="P435" s="63">
        <v>0.75</v>
      </c>
      <c r="Q435" s="63">
        <v>0.5</v>
      </c>
      <c r="R435" s="64">
        <f>SUM(U435,X435,Y435)</f>
        <v>35.692401591432443</v>
      </c>
      <c r="S435" s="64">
        <f>SUM(V435,X435,Y435)</f>
        <v>24.528337676785505</v>
      </c>
      <c r="T435" s="64">
        <f>SUM(W435,X435,Y435)</f>
        <v>48.560135612125421</v>
      </c>
      <c r="U435" s="64">
        <f>SUM(Z435:AA435,AD435)</f>
        <v>11.739226374742058</v>
      </c>
      <c r="V435" s="64">
        <f>SUM(Z435,AB435,AD435)</f>
        <v>0.57516246009511862</v>
      </c>
      <c r="W435" s="64">
        <f>SUM(Z435,AC435,AD435)</f>
        <v>24.606960395435035</v>
      </c>
      <c r="X435" s="64">
        <f>AE435</f>
        <v>23.489821397045986</v>
      </c>
      <c r="Y435" s="64">
        <f>SUM(AF435:AG435)</f>
        <v>0.46335381964439859</v>
      </c>
      <c r="Z435" s="64">
        <f>SUM(AH435,AI435,AJ435,AL435,AM435,AN435)</f>
        <v>-2.7317366262727032</v>
      </c>
      <c r="AA435" s="64">
        <f t="shared" ref="AA435" si="174">SUM($AK435,AO435)</f>
        <v>14.470963001014761</v>
      </c>
      <c r="AB435" s="64">
        <f t="shared" ref="AB435" si="175">SUM($AK435,AP435)</f>
        <v>3.3068990863678218</v>
      </c>
      <c r="AC435" s="64">
        <f t="shared" ref="AC435" si="176">SUM($AK435,AQ435)</f>
        <v>27.338697021707738</v>
      </c>
      <c r="AD435" s="64">
        <f>SUM(AR435,AU435)</f>
        <v>0</v>
      </c>
      <c r="AE435" s="64">
        <f>SUM(AS435:AT435)</f>
        <v>23.489821397045986</v>
      </c>
      <c r="AF435" s="64">
        <f>AV435</f>
        <v>0</v>
      </c>
      <c r="AG435" s="64">
        <f>AW435</f>
        <v>0.46335381964439859</v>
      </c>
      <c r="AH435" s="97">
        <v>-2.4191222954172735</v>
      </c>
      <c r="AI435" s="97"/>
      <c r="AJ435" s="97"/>
      <c r="AK435" s="97"/>
      <c r="AL435" s="97">
        <v>-0.3126143308554295</v>
      </c>
      <c r="AM435" s="97"/>
      <c r="AN435" s="97"/>
      <c r="AO435" s="97">
        <v>14.470963001014761</v>
      </c>
      <c r="AP435" s="97">
        <v>3.3068990863678218</v>
      </c>
      <c r="AQ435" s="97">
        <v>27.338697021707738</v>
      </c>
      <c r="AR435" s="97"/>
      <c r="AS435" s="97">
        <v>7.1997026540499318</v>
      </c>
      <c r="AT435" s="97">
        <v>16.290118742996054</v>
      </c>
      <c r="AU435" s="97"/>
      <c r="AV435" s="97"/>
      <c r="AW435" s="97">
        <v>0.46335381964439859</v>
      </c>
    </row>
    <row r="436" spans="1:49" x14ac:dyDescent="0.35">
      <c r="A436" s="60">
        <v>434</v>
      </c>
      <c r="B436" s="55" t="s">
        <v>208</v>
      </c>
      <c r="C436" s="55" t="s">
        <v>134</v>
      </c>
      <c r="D436" s="75" t="s">
        <v>489</v>
      </c>
      <c r="F436" s="55" t="s">
        <v>52</v>
      </c>
      <c r="G436" s="55" t="s">
        <v>54</v>
      </c>
      <c r="H436" s="83">
        <v>5</v>
      </c>
      <c r="I436" s="55" t="s">
        <v>178</v>
      </c>
      <c r="J436" s="55" t="s">
        <v>485</v>
      </c>
      <c r="K436" s="55" t="s">
        <v>486</v>
      </c>
      <c r="L436" s="62">
        <v>44897</v>
      </c>
      <c r="M436" s="55" t="s">
        <v>487</v>
      </c>
      <c r="N436" s="55" t="s">
        <v>40</v>
      </c>
    </row>
    <row r="437" spans="1:49" x14ac:dyDescent="0.35">
      <c r="A437" s="60">
        <v>435</v>
      </c>
      <c r="B437" s="55" t="s">
        <v>208</v>
      </c>
      <c r="C437" s="55" t="s">
        <v>172</v>
      </c>
      <c r="D437" s="55" t="s">
        <v>139</v>
      </c>
      <c r="F437" s="55" t="s">
        <v>52</v>
      </c>
      <c r="G437" s="55" t="s">
        <v>137</v>
      </c>
      <c r="H437" s="83">
        <v>5</v>
      </c>
      <c r="I437" s="55" t="s">
        <v>207</v>
      </c>
      <c r="J437" s="55" t="s">
        <v>485</v>
      </c>
      <c r="K437" s="55" t="s">
        <v>486</v>
      </c>
      <c r="L437" s="62">
        <v>44897</v>
      </c>
      <c r="M437" s="55" t="s">
        <v>487</v>
      </c>
      <c r="N437" s="55" t="s">
        <v>39</v>
      </c>
      <c r="O437" s="63">
        <v>0.66544731470821361</v>
      </c>
      <c r="R437" s="64">
        <f>SUM(U437,X437,Y437)</f>
        <v>33.106274441231207</v>
      </c>
      <c r="S437" s="64"/>
      <c r="T437" s="64"/>
      <c r="U437" s="64">
        <f>SUM(Z437:AA437,AD437)</f>
        <v>11.799974040026457</v>
      </c>
      <c r="V437" s="64"/>
      <c r="W437" s="64"/>
      <c r="X437" s="64">
        <f>AE437</f>
        <v>20.302801100139916</v>
      </c>
      <c r="Y437" s="64">
        <f>SUM(AF437:AG437)</f>
        <v>1.0034993010648317</v>
      </c>
      <c r="Z437" s="64">
        <f>SUM(AH437,AI437,AJ437,AL437,AM437,AN437)</f>
        <v>-2.7458727044877893</v>
      </c>
      <c r="AA437" s="64">
        <f t="shared" ref="AA437" si="177">SUM($AK437,AO437)</f>
        <v>14.545846744514247</v>
      </c>
      <c r="AB437" s="64"/>
      <c r="AC437" s="64"/>
      <c r="AD437" s="64">
        <f>SUM(AR437,AU437)</f>
        <v>0</v>
      </c>
      <c r="AE437" s="64">
        <f>SUM(AS437:AT437)</f>
        <v>20.302801100139916</v>
      </c>
      <c r="AF437" s="64">
        <f>AV437</f>
        <v>0</v>
      </c>
      <c r="AG437" s="64">
        <f>AW437</f>
        <v>1.0034993010648317</v>
      </c>
      <c r="AH437" s="97">
        <v>-2.4316406698648634</v>
      </c>
      <c r="AI437" s="97"/>
      <c r="AJ437" s="97"/>
      <c r="AK437" s="97"/>
      <c r="AL437" s="97">
        <v>-0.31423203462292582</v>
      </c>
      <c r="AM437" s="97"/>
      <c r="AN437" s="97"/>
      <c r="AO437" s="97">
        <v>14.545846744514247</v>
      </c>
      <c r="AP437" s="97"/>
      <c r="AQ437" s="97"/>
      <c r="AR437" s="97"/>
      <c r="AS437" s="97">
        <v>7.2369593788982112</v>
      </c>
      <c r="AT437" s="97">
        <v>13.065841721241707</v>
      </c>
      <c r="AU437" s="97"/>
      <c r="AV437" s="97"/>
      <c r="AW437" s="97">
        <v>1.0034993010648317</v>
      </c>
    </row>
    <row r="438" spans="1:49" x14ac:dyDescent="0.35">
      <c r="A438" s="60">
        <v>436</v>
      </c>
      <c r="B438" s="55" t="s">
        <v>208</v>
      </c>
      <c r="C438" s="55" t="s">
        <v>205</v>
      </c>
      <c r="D438" s="55" t="s">
        <v>139</v>
      </c>
      <c r="F438" s="55" t="s">
        <v>52</v>
      </c>
      <c r="G438" s="55" t="s">
        <v>137</v>
      </c>
      <c r="H438" s="83">
        <v>5</v>
      </c>
      <c r="I438" s="55" t="s">
        <v>207</v>
      </c>
      <c r="J438" s="55" t="s">
        <v>485</v>
      </c>
      <c r="K438" s="55" t="s">
        <v>486</v>
      </c>
      <c r="L438" s="62">
        <v>44897</v>
      </c>
      <c r="M438" s="55" t="s">
        <v>487</v>
      </c>
      <c r="N438" s="55" t="s">
        <v>40</v>
      </c>
      <c r="O438" s="63">
        <v>0.66094511299255654</v>
      </c>
      <c r="R438" s="64">
        <f>SUM(U438,X438,Y438)</f>
        <v>33.112049558664687</v>
      </c>
      <c r="S438" s="64"/>
      <c r="T438" s="64"/>
      <c r="U438" s="64">
        <f>SUM(Z438:AA438,AD438)</f>
        <v>11.799974040026457</v>
      </c>
      <c r="V438" s="64"/>
      <c r="W438" s="64"/>
      <c r="X438" s="64">
        <f>AE438</f>
        <v>20.302801100139916</v>
      </c>
      <c r="Y438" s="64">
        <f>SUM(AF438:AG438)</f>
        <v>1.0092744184983142</v>
      </c>
      <c r="Z438" s="64">
        <f>SUM(AH438,AI438,AJ438,AL438,AM438,AN438)</f>
        <v>-2.7458727044877893</v>
      </c>
      <c r="AA438" s="64">
        <f t="shared" ref="AA438" si="178">SUM($AK438,AO438)</f>
        <v>14.545846744514247</v>
      </c>
      <c r="AB438" s="64"/>
      <c r="AC438" s="64"/>
      <c r="AD438" s="64">
        <f>SUM(AR438,AU438)</f>
        <v>0</v>
      </c>
      <c r="AE438" s="64">
        <f>SUM(AS438:AT438)</f>
        <v>20.302801100139916</v>
      </c>
      <c r="AF438" s="64">
        <f>AV438</f>
        <v>0</v>
      </c>
      <c r="AG438" s="64">
        <f>AW438</f>
        <v>1.0092744184983142</v>
      </c>
      <c r="AH438" s="97">
        <v>-2.4316406698648634</v>
      </c>
      <c r="AI438" s="97"/>
      <c r="AJ438" s="97"/>
      <c r="AK438" s="97"/>
      <c r="AL438" s="97">
        <v>-0.31423203462292582</v>
      </c>
      <c r="AM438" s="97"/>
      <c r="AN438" s="97"/>
      <c r="AO438" s="97">
        <v>14.545846744514247</v>
      </c>
      <c r="AP438" s="97"/>
      <c r="AQ438" s="97"/>
      <c r="AR438" s="97"/>
      <c r="AS438" s="97">
        <v>7.2369593788982112</v>
      </c>
      <c r="AT438" s="97">
        <v>13.065841721241707</v>
      </c>
      <c r="AU438" s="97"/>
      <c r="AV438" s="97"/>
      <c r="AW438" s="97">
        <v>1.0092744184983142</v>
      </c>
    </row>
    <row r="439" spans="1:49" x14ac:dyDescent="0.35">
      <c r="A439" s="60">
        <v>437</v>
      </c>
      <c r="B439" s="55" t="s">
        <v>208</v>
      </c>
      <c r="C439" s="55" t="s">
        <v>168</v>
      </c>
      <c r="D439" s="55" t="s">
        <v>488</v>
      </c>
      <c r="F439" s="55" t="s">
        <v>52</v>
      </c>
      <c r="G439" s="55" t="s">
        <v>138</v>
      </c>
      <c r="H439" s="83">
        <v>4</v>
      </c>
      <c r="I439" s="55" t="s">
        <v>210</v>
      </c>
      <c r="J439" s="55" t="s">
        <v>485</v>
      </c>
      <c r="K439" s="55" t="s">
        <v>486</v>
      </c>
      <c r="L439" s="62">
        <v>44897</v>
      </c>
      <c r="M439" s="55" t="s">
        <v>487</v>
      </c>
      <c r="N439" s="55" t="s">
        <v>40</v>
      </c>
    </row>
    <row r="440" spans="1:49" x14ac:dyDescent="0.35">
      <c r="A440" s="60">
        <v>438</v>
      </c>
      <c r="B440" s="55" t="s">
        <v>208</v>
      </c>
      <c r="C440" s="55" t="s">
        <v>168</v>
      </c>
      <c r="D440" s="75" t="s">
        <v>489</v>
      </c>
      <c r="F440" s="55" t="s">
        <v>52</v>
      </c>
      <c r="G440" s="55" t="s">
        <v>138</v>
      </c>
      <c r="H440" s="83">
        <v>5</v>
      </c>
      <c r="I440" s="55" t="s">
        <v>178</v>
      </c>
      <c r="J440" s="55" t="s">
        <v>485</v>
      </c>
      <c r="K440" s="55" t="s">
        <v>486</v>
      </c>
      <c r="L440" s="62">
        <v>44897</v>
      </c>
      <c r="M440" s="55" t="s">
        <v>487</v>
      </c>
      <c r="N440" s="55" t="s">
        <v>40</v>
      </c>
    </row>
  </sheetData>
  <sheetProtection autoFilter="0"/>
  <autoFilter ref="A2:AW440" xr:uid="{00000000-0009-0000-0000-000002000000}"/>
  <sortState xmlns:xlrd2="http://schemas.microsoft.com/office/spreadsheetml/2017/richdata2" ref="A3:AW429">
    <sortCondition ref="B3:B366"/>
    <sortCondition ref="C3:C366"/>
    <sortCondition ref="D3:D366"/>
  </sortState>
  <mergeCells count="6">
    <mergeCell ref="Z1:AG1"/>
    <mergeCell ref="AH1:AW1"/>
    <mergeCell ref="B1:N1"/>
    <mergeCell ref="O1:Q1"/>
    <mergeCell ref="R1:T1"/>
    <mergeCell ref="U1:Y1"/>
  </mergeCells>
  <printOptions horizontalCentered="1"/>
  <pageMargins left="0.25" right="0.25" top="0.5" bottom="0.75" header="0.3" footer="0.3"/>
  <pageSetup paperSize="5" scale="24" fitToHeight="0" orientation="landscape" r:id="rId1"/>
  <headerFooter scaleWithDoc="0">
    <oddFooter>&amp;L&amp;F
&amp;A&amp;RPage &amp;P of &amp;N</oddFooter>
  </headerFooter>
  <ignoredErrors>
    <ignoredError sqref="AE5:AE25"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6"/>
  <sheetViews>
    <sheetView zoomScale="90" zoomScaleNormal="90" workbookViewId="0">
      <pane ySplit="2" topLeftCell="A3" activePane="bottomLeft" state="frozen"/>
      <selection pane="bottomLeft"/>
    </sheetView>
  </sheetViews>
  <sheetFormatPr defaultRowHeight="14.5" x14ac:dyDescent="0.35"/>
  <cols>
    <col min="1" max="1" width="4.1796875" customWidth="1"/>
    <col min="2" max="2" width="24.81640625" customWidth="1"/>
    <col min="3" max="3" width="20.453125" customWidth="1"/>
    <col min="4" max="4" width="45" customWidth="1"/>
    <col min="5" max="5" width="10.1796875" customWidth="1"/>
    <col min="6" max="6" width="12.81640625" customWidth="1"/>
    <col min="7" max="7" width="15.1796875" customWidth="1"/>
    <col min="8" max="8" width="13.81640625" customWidth="1"/>
    <col min="9" max="9" width="12.81640625" customWidth="1"/>
    <col min="10" max="10" width="16.81640625" customWidth="1"/>
    <col min="11" max="11" width="12.81640625" customWidth="1"/>
  </cols>
  <sheetData>
    <row r="1" spans="1:11" ht="18.5" x14ac:dyDescent="0.45">
      <c r="B1" s="47" t="s">
        <v>461</v>
      </c>
    </row>
    <row r="2" spans="1:11" ht="29" x14ac:dyDescent="0.35">
      <c r="A2" s="26" t="s">
        <v>300</v>
      </c>
      <c r="B2" s="37" t="s">
        <v>1</v>
      </c>
      <c r="C2" s="38" t="s">
        <v>0</v>
      </c>
      <c r="D2" s="38" t="s">
        <v>364</v>
      </c>
      <c r="E2" s="38" t="s">
        <v>367</v>
      </c>
      <c r="F2" s="38" t="s">
        <v>361</v>
      </c>
      <c r="G2" s="38" t="s">
        <v>8</v>
      </c>
      <c r="H2" s="38" t="s">
        <v>10</v>
      </c>
      <c r="I2" s="38" t="s">
        <v>384</v>
      </c>
      <c r="J2" s="38" t="s">
        <v>362</v>
      </c>
      <c r="K2" s="39" t="s">
        <v>363</v>
      </c>
    </row>
    <row r="3" spans="1:11" x14ac:dyDescent="0.35">
      <c r="A3">
        <v>4</v>
      </c>
      <c r="B3" s="35" t="str">
        <f>VLOOKUP($A3,'All-Pathways'!$A:$AW,2,FALSE)</f>
        <v>Algal oil</v>
      </c>
      <c r="C3" s="28" t="str">
        <f>VLOOKUP($A3,'All-Pathways'!$A:$AW,3,FALSE)</f>
        <v>Biodiesel</v>
      </c>
      <c r="D3" s="28" t="str">
        <f>VLOOKUP($A3,'All-Pathways'!$A:$AW,4,FALSE)</f>
        <v>Transesterification (Open Pond, Mid)</v>
      </c>
      <c r="E3" s="29">
        <f>VLOOKUP($A3,'All-Pathways'!$A:$AW,26,FALSE)</f>
        <v>0</v>
      </c>
      <c r="F3" s="29">
        <f>VLOOKUP($A3,'All-Pathways'!$A:$AW,27,FALSE)</f>
        <v>0</v>
      </c>
      <c r="G3" s="29">
        <f>VLOOKUP($A3,'All-Pathways'!$A:$AW,30,FALSE)</f>
        <v>0</v>
      </c>
      <c r="H3" s="29">
        <f>VLOOKUP($A3,'All-Pathways'!$A:$AW,31,FALSE)</f>
        <v>31.534229052503168</v>
      </c>
      <c r="I3" s="29">
        <f>VLOOKUP($A3,'All-Pathways'!$A:$AW,32,FALSE)+VLOOKUP($A3,'All-Pathways'!$A:$AW,33,FALSE)</f>
        <v>1.5066838929195983</v>
      </c>
      <c r="J3" s="29">
        <f>VLOOKUP($A3,'All-Pathways'!$A:$AW,18,FALSE)</f>
        <v>33.040912945422768</v>
      </c>
      <c r="K3" s="36">
        <f>VLOOKUP($A3,'All-Pathways'!$A:$AW,15,FALSE)</f>
        <v>0.65939309995853068</v>
      </c>
    </row>
    <row r="4" spans="1:11" x14ac:dyDescent="0.35">
      <c r="A4">
        <v>7</v>
      </c>
      <c r="B4" s="35" t="str">
        <f>VLOOKUP($A4,'All-Pathways'!$A:$AW,2,FALSE)</f>
        <v>Algal oil</v>
      </c>
      <c r="C4" s="28" t="str">
        <f>VLOOKUP($A4,'All-Pathways'!$A:$AW,3,FALSE)</f>
        <v>Biodiesel</v>
      </c>
      <c r="D4" s="28" t="str">
        <f>VLOOKUP($A4,'All-Pathways'!$A:$AW,4,FALSE)</f>
        <v>Transesterification (PBR, Mid)</v>
      </c>
      <c r="E4" s="29">
        <f>VLOOKUP($A4,'All-Pathways'!$A:$AW,26,FALSE)</f>
        <v>0</v>
      </c>
      <c r="F4" s="29">
        <f>VLOOKUP($A4,'All-Pathways'!$A:$AW,27,FALSE)</f>
        <v>0</v>
      </c>
      <c r="G4" s="29">
        <f>VLOOKUP($A4,'All-Pathways'!$A:$AW,30,FALSE)</f>
        <v>0</v>
      </c>
      <c r="H4" s="29">
        <f>VLOOKUP($A4,'All-Pathways'!$A:$AW,31,FALSE)</f>
        <v>26.302280235769597</v>
      </c>
      <c r="I4" s="29">
        <f>VLOOKUP($A4,'All-Pathways'!$A:$AW,32,FALSE)+VLOOKUP($A4,'All-Pathways'!$A:$AW,33,FALSE)</f>
        <v>1.5066838929195983</v>
      </c>
      <c r="J4" s="29">
        <f>VLOOKUP($A4,'All-Pathways'!$A:$AW,18,FALSE)</f>
        <v>27.808964128689194</v>
      </c>
      <c r="K4" s="36">
        <f>VLOOKUP($A4,'All-Pathways'!$A:$AW,15,FALSE)</f>
        <v>0.71332738048482369</v>
      </c>
    </row>
    <row r="5" spans="1:11" x14ac:dyDescent="0.35">
      <c r="A5">
        <v>20</v>
      </c>
      <c r="B5" s="35" t="str">
        <f>VLOOKUP($A5,'All-Pathways'!$A:$AW,2,FALSE)</f>
        <v>Barley</v>
      </c>
      <c r="C5" s="28" t="str">
        <f>VLOOKUP($A5,'All-Pathways'!$A:$AW,3,FALSE)</f>
        <v>Ethanol</v>
      </c>
      <c r="D5" s="28" t="str">
        <f>VLOOKUP($A5,'All-Pathways'!$A:$AW,4,FALSE)</f>
        <v xml:space="preserve">Dry Mill (&lt;36,800 Btu/gal NG, &lt;0.19 kWh/gal Elec.) </v>
      </c>
      <c r="E5" s="29">
        <f>VLOOKUP($A5,'All-Pathways'!$A:$AW,26,FALSE)</f>
        <v>-3.9748190281765332</v>
      </c>
      <c r="F5" s="29">
        <f>VLOOKUP($A5,'All-Pathways'!$A:$AW,27,FALSE)</f>
        <v>11.289696770875427</v>
      </c>
      <c r="G5" s="29">
        <f>VLOOKUP($A5,'All-Pathways'!$A:$AW,30,FALSE)</f>
        <v>3.6124249064618206</v>
      </c>
      <c r="H5" s="29">
        <f>VLOOKUP($A5,'All-Pathways'!$A:$AW,31,FALSE)</f>
        <v>35.099161352886988</v>
      </c>
      <c r="I5" s="29">
        <f>VLOOKUP($A5,'All-Pathways'!$A:$AW,32,FALSE)+VLOOKUP($A5,'All-Pathways'!$A:$AW,33,FALSE)</f>
        <v>2.1281605046610568</v>
      </c>
      <c r="J5" s="29">
        <f>VLOOKUP($A5,'All-Pathways'!$A:$AW,18,FALSE)</f>
        <v>48.154624506708757</v>
      </c>
      <c r="K5" s="36">
        <f>VLOOKUP($A5,'All-Pathways'!$A:$AW,15,FALSE)</f>
        <v>0.50965200848522219</v>
      </c>
    </row>
    <row r="6" spans="1:11" x14ac:dyDescent="0.35">
      <c r="A6">
        <v>23</v>
      </c>
      <c r="B6" s="35" t="str">
        <f>VLOOKUP($A6,'All-Pathways'!$A:$AW,2,FALSE)</f>
        <v>Barley</v>
      </c>
      <c r="C6" s="28" t="str">
        <f>VLOOKUP($A6,'All-Pathways'!$A:$AW,3,FALSE)</f>
        <v>Ethanol</v>
      </c>
      <c r="D6" s="28" t="str">
        <f>VLOOKUP($A6,'All-Pathways'!$A:$AW,4,FALSE)</f>
        <v>Dry Mill NG</v>
      </c>
      <c r="E6" s="29">
        <f>VLOOKUP($A6,'All-Pathways'!$A:$AW,26,FALSE)</f>
        <v>-3.9748190281765332</v>
      </c>
      <c r="F6" s="29">
        <f>VLOOKUP($A6,'All-Pathways'!$A:$AW,27,FALSE)</f>
        <v>11.289696770875427</v>
      </c>
      <c r="G6" s="29">
        <f>VLOOKUP($A6,'All-Pathways'!$A:$AW,30,FALSE)</f>
        <v>3.6124249064618206</v>
      </c>
      <c r="H6" s="29">
        <f>VLOOKUP($A6,'All-Pathways'!$A:$AW,31,FALSE)</f>
        <v>39.069001469384098</v>
      </c>
      <c r="I6" s="29">
        <f>VLOOKUP($A6,'All-Pathways'!$A:$AW,32,FALSE)+VLOOKUP($A6,'All-Pathways'!$A:$AW,33,FALSE)</f>
        <v>2.1281605046610568</v>
      </c>
      <c r="J6" s="29">
        <f>VLOOKUP($A6,'All-Pathways'!$A:$AW,18,FALSE)</f>
        <v>52.124464623205867</v>
      </c>
      <c r="K6" s="36">
        <f>VLOOKUP($A6,'All-Pathways'!$A:$AW,15,FALSE)</f>
        <v>0.46922799630155421</v>
      </c>
    </row>
    <row r="7" spans="1:11" x14ac:dyDescent="0.35">
      <c r="A7">
        <v>28</v>
      </c>
      <c r="B7" s="35" t="str">
        <f>VLOOKUP($A7,'All-Pathways'!$A:$AW,2,FALSE)</f>
        <v>Biogas from landfills</v>
      </c>
      <c r="C7" s="28" t="str">
        <f>VLOOKUP($A7,'All-Pathways'!$A:$AW,3,FALSE)</f>
        <v>Renewable electricity</v>
      </c>
      <c r="D7" s="28" t="str">
        <f>VLOOKUP($A7,'All-Pathways'!$A:$AW,4,FALSE)</f>
        <v>Any</v>
      </c>
      <c r="E7" s="29">
        <f>VLOOKUP($A7,'All-Pathways'!$A:$AW,26,FALSE)</f>
        <v>0</v>
      </c>
      <c r="F7" s="29">
        <f>VLOOKUP($A7,'All-Pathways'!$A:$AW,27,FALSE)</f>
        <v>0</v>
      </c>
      <c r="G7" s="29">
        <f>VLOOKUP($A7,'All-Pathways'!$A:$AW,30,FALSE)</f>
        <v>0</v>
      </c>
      <c r="H7" s="29">
        <f>VLOOKUP($A7,'All-Pathways'!$A:$AW,31,FALSE)</f>
        <v>12.305835235525773</v>
      </c>
      <c r="I7" s="29">
        <f>VLOOKUP($A7,'All-Pathways'!$A:$AW,32,FALSE)+VLOOKUP($A7,'All-Pathways'!$A:$AW,33,FALSE)</f>
        <v>0</v>
      </c>
      <c r="J7" s="29">
        <f>VLOOKUP($A7,'All-Pathways'!$A:$AW,18,FALSE)</f>
        <v>12.305835235525773</v>
      </c>
      <c r="K7" s="36">
        <f>VLOOKUP($A7,'All-Pathways'!$A:$AW,15,FALSE)</f>
        <v>0.87469237579017589</v>
      </c>
    </row>
    <row r="8" spans="1:11" x14ac:dyDescent="0.35">
      <c r="A8">
        <v>64</v>
      </c>
      <c r="B8" s="35" t="str">
        <f>VLOOKUP($A8,'All-Pathways'!$A:$AW,2,FALSE)</f>
        <v>Canola oil</v>
      </c>
      <c r="C8" s="28" t="str">
        <f>VLOOKUP($A8,'All-Pathways'!$A:$AW,3,FALSE)</f>
        <v>Biodiesel</v>
      </c>
      <c r="D8" s="28" t="str">
        <f>VLOOKUP($A8,'All-Pathways'!$A:$AW,4,FALSE)</f>
        <v>Transesterification</v>
      </c>
      <c r="E8" s="29">
        <f>VLOOKUP($A8,'All-Pathways'!$A:$AW,26,FALSE)</f>
        <v>8.1884426253318097</v>
      </c>
      <c r="F8" s="29">
        <f>VLOOKUP($A8,'All-Pathways'!$A:$AW,27,FALSE)</f>
        <v>33.880321567933684</v>
      </c>
      <c r="G8" s="29">
        <f>VLOOKUP($A8,'All-Pathways'!$A:$AW,30,FALSE)</f>
        <v>1.5832874258829339</v>
      </c>
      <c r="H8" s="29">
        <f>VLOOKUP($A8,'All-Pathways'!$A:$AW,31,FALSE)</f>
        <v>2.897979942049751</v>
      </c>
      <c r="I8" s="29">
        <f>VLOOKUP($A8,'All-Pathways'!$A:$AW,32,FALSE)+VLOOKUP($A8,'All-Pathways'!$A:$AW,33,FALSE)</f>
        <v>1.506683892919598</v>
      </c>
      <c r="J8" s="29">
        <f>VLOOKUP($A8,'All-Pathways'!$A:$AW,18,FALSE)</f>
        <v>48.056715454117779</v>
      </c>
      <c r="K8" s="36">
        <f>VLOOKUP($A8,'All-Pathways'!$A:$AW,15,FALSE)</f>
        <v>0.50460058703463928</v>
      </c>
    </row>
    <row r="9" spans="1:11" x14ac:dyDescent="0.35">
      <c r="A9">
        <v>67</v>
      </c>
      <c r="B9" s="35" t="str">
        <f>VLOOKUP($A9,'All-Pathways'!$A:$AW,2,FALSE)</f>
        <v>Cellulose from corn stover</v>
      </c>
      <c r="C9" s="28" t="str">
        <f>VLOOKUP($A9,'All-Pathways'!$A:$AW,3,FALSE)</f>
        <v>Cellulosic diesel</v>
      </c>
      <c r="D9" s="28" t="str">
        <f>VLOOKUP($A9,'All-Pathways'!$A:$AW,4,FALSE)</f>
        <v>Fischer-Tropsch process</v>
      </c>
      <c r="E9" s="29">
        <f>VLOOKUP($A9,'All-Pathways'!$A:$AW,26,FALSE)</f>
        <v>11.593997213130567</v>
      </c>
      <c r="F9" s="29">
        <f>VLOOKUP($A9,'All-Pathways'!$A:$AW,27,FALSE)</f>
        <v>-11.240174239940195</v>
      </c>
      <c r="G9" s="29">
        <f>VLOOKUP($A9,'All-Pathways'!$A:$AW,30,FALSE)</f>
        <v>1.2128838447200292</v>
      </c>
      <c r="H9" s="29">
        <f>VLOOKUP($A9,'All-Pathways'!$A:$AW,31,FALSE)</f>
        <v>5.390837466302064</v>
      </c>
      <c r="I9" s="29">
        <f>VLOOKUP($A9,'All-Pathways'!$A:$AW,32,FALSE)+VLOOKUP($A9,'All-Pathways'!$A:$AW,33,FALSE)</f>
        <v>1.9943033126749918</v>
      </c>
      <c r="J9" s="29">
        <f>VLOOKUP($A9,'All-Pathways'!$A:$AW,18,FALSE)</f>
        <v>8.9518475968874576</v>
      </c>
      <c r="K9" s="36">
        <f>VLOOKUP($A9,'All-Pathways'!$A:$AW,15,FALSE)</f>
        <v>0.90771861949892318</v>
      </c>
    </row>
    <row r="10" spans="1:11" x14ac:dyDescent="0.35">
      <c r="A10">
        <v>68</v>
      </c>
      <c r="B10" s="35" t="str">
        <f>VLOOKUP($A10,'All-Pathways'!$A:$AW,2,FALSE)</f>
        <v>Cellulose from corn stover</v>
      </c>
      <c r="C10" s="28" t="str">
        <f>VLOOKUP($A10,'All-Pathways'!$A:$AW,3,FALSE)</f>
        <v>Ethanol</v>
      </c>
      <c r="D10" s="28" t="str">
        <f>VLOOKUP($A10,'All-Pathways'!$A:$AW,4,FALSE)</f>
        <v>Biochemical enzymatic process</v>
      </c>
      <c r="E10" s="29">
        <f>VLOOKUP($A10,'All-Pathways'!$A:$AW,26,FALSE)</f>
        <v>11.18066319607245</v>
      </c>
      <c r="F10" s="29">
        <f>VLOOKUP($A10,'All-Pathways'!$A:$AW,27,FALSE)</f>
        <v>-10.819706737335535</v>
      </c>
      <c r="G10" s="29">
        <f>VLOOKUP($A10,'All-Pathways'!$A:$AW,30,FALSE)</f>
        <v>1.1696436970343584</v>
      </c>
      <c r="H10" s="29">
        <f>VLOOKUP($A10,'All-Pathways'!$A:$AW,31,FALSE)</f>
        <v>-32.627907421470489</v>
      </c>
      <c r="I10" s="29">
        <f>VLOOKUP($A10,'All-Pathways'!$A:$AW,32,FALSE)+VLOOKUP($A10,'All-Pathways'!$A:$AW,33,FALSE)</f>
        <v>2.1281605046610568</v>
      </c>
      <c r="J10" s="29">
        <f>VLOOKUP($A10,'All-Pathways'!$A:$AW,18,FALSE)</f>
        <v>-28.969146761038157</v>
      </c>
      <c r="K10" s="36">
        <f>VLOOKUP($A10,'All-Pathways'!$A:$AW,15,FALSE)</f>
        <v>1.2949864748336455</v>
      </c>
    </row>
    <row r="11" spans="1:11" x14ac:dyDescent="0.35">
      <c r="A11">
        <v>82</v>
      </c>
      <c r="B11" s="35" t="str">
        <f>VLOOKUP($A11,'All-Pathways'!$A:$AW,2,FALSE)</f>
        <v>Corn starch</v>
      </c>
      <c r="C11" s="28" t="str">
        <f>VLOOKUP($A11,'All-Pathways'!$A:$AW,3,FALSE)</f>
        <v>Butanol</v>
      </c>
      <c r="D11" s="28" t="str">
        <f>VLOOKUP($A11,'All-Pathways'!$A:$AW,4,FALSE)</f>
        <v>Dry Mill Biomass (dry DDGS)</v>
      </c>
      <c r="E11" s="29">
        <f>VLOOKUP($A11,'All-Pathways'!$A:$AW,26,FALSE)</f>
        <v>13.337346250737001</v>
      </c>
      <c r="F11" s="29">
        <f>VLOOKUP($A11,'All-Pathways'!$A:$AW,27,FALSE)</f>
        <v>21.206630800281946</v>
      </c>
      <c r="G11" s="29">
        <f>VLOOKUP($A11,'All-Pathways'!$A:$AW,30,FALSE)</f>
        <v>2.903101960448133</v>
      </c>
      <c r="H11" s="29">
        <f>VLOOKUP($A11,'All-Pathways'!$A:$AW,31,FALSE)</f>
        <v>10.092220409941842</v>
      </c>
      <c r="I11" s="29">
        <f>VLOOKUP($A11,'All-Pathways'!$A:$AW,32,FALSE)+VLOOKUP($A11,'All-Pathways'!$A:$AW,33,FALSE)</f>
        <v>1.8301507292310497</v>
      </c>
      <c r="J11" s="29">
        <f>VLOOKUP($A11,'All-Pathways'!$A:$AW,18,FALSE)</f>
        <v>49.369450150639977</v>
      </c>
      <c r="K11" s="36">
        <f>VLOOKUP($A11,'All-Pathways'!$A:$AW,15,FALSE)</f>
        <v>0.49728170510014785</v>
      </c>
    </row>
    <row r="12" spans="1:11" x14ac:dyDescent="0.35">
      <c r="A12">
        <v>100</v>
      </c>
      <c r="B12" s="35" t="str">
        <f>VLOOKUP($A12,'All-Pathways'!$A:$AW,2,FALSE)</f>
        <v>Corn starch</v>
      </c>
      <c r="C12" s="28" t="str">
        <f>VLOOKUP($A12,'All-Pathways'!$A:$AW,3,FALSE)</f>
        <v>Butanol</v>
      </c>
      <c r="D12" s="28" t="str">
        <f>VLOOKUP($A12,'All-Pathways'!$A:$AW,4,FALSE)</f>
        <v>Dry Mill NG Base Plant (dry DDGS)</v>
      </c>
      <c r="E12" s="29">
        <f>VLOOKUP($A12,'All-Pathways'!$A:$AW,26,FALSE)</f>
        <v>13.337346250737001</v>
      </c>
      <c r="F12" s="29">
        <f>VLOOKUP($A12,'All-Pathways'!$A:$AW,27,FALSE)</f>
        <v>21.206630800281946</v>
      </c>
      <c r="G12" s="29">
        <f>VLOOKUP($A12,'All-Pathways'!$A:$AW,30,FALSE)</f>
        <v>2.903101960448133</v>
      </c>
      <c r="H12" s="29">
        <f>VLOOKUP($A12,'All-Pathways'!$A:$AW,31,FALSE)</f>
        <v>32.586339066478615</v>
      </c>
      <c r="I12" s="29">
        <f>VLOOKUP($A12,'All-Pathways'!$A:$AW,32,FALSE)+VLOOKUP($A12,'All-Pathways'!$A:$AW,33,FALSE)</f>
        <v>1.8301507292310497</v>
      </c>
      <c r="J12" s="29">
        <f>VLOOKUP($A12,'All-Pathways'!$A:$AW,18,FALSE)</f>
        <v>71.863568807176748</v>
      </c>
      <c r="K12" s="36">
        <f>VLOOKUP($A12,'All-Pathways'!$A:$AW,15,FALSE)</f>
        <v>0.26822902288909173</v>
      </c>
    </row>
    <row r="13" spans="1:11" x14ac:dyDescent="0.35">
      <c r="A13">
        <v>109</v>
      </c>
      <c r="B13" s="35" t="str">
        <f>VLOOKUP($A13,'All-Pathways'!$A:$AW,2,FALSE)</f>
        <v>Corn starch</v>
      </c>
      <c r="C13" s="28" t="str">
        <f>VLOOKUP($A13,'All-Pathways'!$A:$AW,3,FALSE)</f>
        <v>Butanol</v>
      </c>
      <c r="D13" s="28" t="str">
        <f>VLOOKUP($A13,'All-Pathways'!$A:$AW,4,FALSE)</f>
        <v>Wet Mill Coal</v>
      </c>
      <c r="E13" s="29">
        <f>VLOOKUP($A13,'All-Pathways'!$A:$AW,26,FALSE)</f>
        <v>13.337346250737001</v>
      </c>
      <c r="F13" s="29">
        <f>VLOOKUP($A13,'All-Pathways'!$A:$AW,27,FALSE)</f>
        <v>21.206630800281946</v>
      </c>
      <c r="G13" s="29">
        <f>VLOOKUP($A13,'All-Pathways'!$A:$AW,30,FALSE)</f>
        <v>2.903101960448133</v>
      </c>
      <c r="H13" s="29">
        <f>VLOOKUP($A13,'All-Pathways'!$A:$AW,31,FALSE)</f>
        <v>51.494598756880592</v>
      </c>
      <c r="I13" s="29">
        <f>VLOOKUP($A13,'All-Pathways'!$A:$AW,32,FALSE)+VLOOKUP($A13,'All-Pathways'!$A:$AW,33,FALSE)</f>
        <v>1.8301507292310497</v>
      </c>
      <c r="J13" s="29">
        <f>VLOOKUP($A13,'All-Pathways'!$A:$AW,18,FALSE)</f>
        <v>90.771828497578724</v>
      </c>
      <c r="K13" s="36">
        <f>VLOOKUP($A13,'All-Pathways'!$A:$AW,15,FALSE)</f>
        <v>7.5690356931126468E-2</v>
      </c>
    </row>
    <row r="14" spans="1:11" x14ac:dyDescent="0.35">
      <c r="A14">
        <v>114</v>
      </c>
      <c r="B14" s="35" t="str">
        <f>VLOOKUP($A14,'All-Pathways'!$A:$AW,2,FALSE)</f>
        <v>Corn starch</v>
      </c>
      <c r="C14" s="28" t="str">
        <f>VLOOKUP($A14,'All-Pathways'!$A:$AW,3,FALSE)</f>
        <v>Ethanol</v>
      </c>
      <c r="D14" s="28" t="str">
        <f>VLOOKUP($A14,'All-Pathways'!$A:$AW,4,FALSE)</f>
        <v>Dry Mill Biomass (2022 Average)</v>
      </c>
      <c r="E14" s="29">
        <f>VLOOKUP($A14,'All-Pathways'!$A:$AW,26,FALSE)</f>
        <v>16.472665685106907</v>
      </c>
      <c r="F14" s="29">
        <f>VLOOKUP($A14,'All-Pathways'!$A:$AW,27,FALSE)</f>
        <v>27.763977559172517</v>
      </c>
      <c r="G14" s="29">
        <f>VLOOKUP($A14,'All-Pathways'!$A:$AW,30,FALSE)</f>
        <v>3.0165828273148207</v>
      </c>
      <c r="H14" s="29">
        <f>VLOOKUP($A14,'All-Pathways'!$A:$AW,31,FALSE)</f>
        <v>11.225567489478493</v>
      </c>
      <c r="I14" s="29">
        <f>VLOOKUP($A14,'All-Pathways'!$A:$AW,32,FALSE)+VLOOKUP($A14,'All-Pathways'!$A:$AW,33,FALSE)</f>
        <v>2.1281605046610568</v>
      </c>
      <c r="J14" s="29">
        <f>VLOOKUP($A14,'All-Pathways'!$A:$AW,18,FALSE)</f>
        <v>60.606954065733788</v>
      </c>
      <c r="K14" s="36">
        <f>VLOOKUP($A14,'All-Pathways'!$A:$AW,15,FALSE)</f>
        <v>0.38285266467355239</v>
      </c>
    </row>
    <row r="15" spans="1:11" x14ac:dyDescent="0.35">
      <c r="A15">
        <v>198</v>
      </c>
      <c r="B15" s="35" t="str">
        <f>VLOOKUP($A15,'All-Pathways'!$A:$AW,2,FALSE)</f>
        <v>Corn starch</v>
      </c>
      <c r="C15" s="28" t="str">
        <f>VLOOKUP($A15,'All-Pathways'!$A:$AW,3,FALSE)</f>
        <v>Ethanol</v>
      </c>
      <c r="D15" s="28" t="str">
        <f>VLOOKUP($A15,'All-Pathways'!$A:$AW,4,FALSE)</f>
        <v>Dry Mill NG (2022 Average)</v>
      </c>
      <c r="E15" s="29">
        <f>VLOOKUP($A15,'All-Pathways'!$A:$AW,26,FALSE)</f>
        <v>16.472665685106907</v>
      </c>
      <c r="F15" s="29">
        <f>VLOOKUP($A15,'All-Pathways'!$A:$AW,27,FALSE)</f>
        <v>27.763977559172517</v>
      </c>
      <c r="G15" s="29">
        <f>VLOOKUP($A15,'All-Pathways'!$A:$AW,30,FALSE)</f>
        <v>3.0165828273148207</v>
      </c>
      <c r="H15" s="29">
        <f>VLOOKUP($A15,'All-Pathways'!$A:$AW,31,FALSE)</f>
        <v>27.851152423534995</v>
      </c>
      <c r="I15" s="29">
        <f>VLOOKUP($A15,'All-Pathways'!$A:$AW,32,FALSE)+VLOOKUP($A15,'All-Pathways'!$A:$AW,33,FALSE)</f>
        <v>2.1281605046610568</v>
      </c>
      <c r="J15" s="29">
        <f>VLOOKUP($A15,'All-Pathways'!$A:$AW,18,FALSE)</f>
        <v>77.232538999790293</v>
      </c>
      <c r="K15" s="36">
        <f>VLOOKUP($A15,'All-Pathways'!$A:$AW,15,FALSE)</f>
        <v>0.213557975665289</v>
      </c>
    </row>
    <row r="16" spans="1:11" x14ac:dyDescent="0.35">
      <c r="A16">
        <v>241</v>
      </c>
      <c r="B16" s="35" t="str">
        <f>VLOOKUP($A16,'All-Pathways'!$A:$AW,2,FALSE)</f>
        <v>Corn starch</v>
      </c>
      <c r="C16" s="28" t="str">
        <f>VLOOKUP($A16,'All-Pathways'!$A:$AW,3,FALSE)</f>
        <v>Ethanol</v>
      </c>
      <c r="D16" s="28" t="str">
        <f>VLOOKUP($A16,'All-Pathways'!$A:$AW,4,FALSE)</f>
        <v>Wet Mill Coal</v>
      </c>
      <c r="E16" s="29">
        <f>VLOOKUP($A16,'All-Pathways'!$A:$AW,26,FALSE)</f>
        <v>16.472665685106907</v>
      </c>
      <c r="F16" s="29">
        <f>VLOOKUP($A16,'All-Pathways'!$A:$AW,27,FALSE)</f>
        <v>27.763977559172517</v>
      </c>
      <c r="G16" s="29">
        <f>VLOOKUP($A16,'All-Pathways'!$A:$AW,30,FALSE)</f>
        <v>3.0165828273148207</v>
      </c>
      <c r="H16" s="29">
        <f>VLOOKUP($A16,'All-Pathways'!$A:$AW,31,FALSE)</f>
        <v>67.645608632772209</v>
      </c>
      <c r="I16" s="29">
        <f>VLOOKUP($A16,'All-Pathways'!$A:$AW,32,FALSE)+VLOOKUP($A16,'All-Pathways'!$A:$AW,33,FALSE)</f>
        <v>2.1281605046610568</v>
      </c>
      <c r="J16" s="29">
        <f>VLOOKUP($A16,'All-Pathways'!$A:$AW,18,FALSE)</f>
        <v>117.0269952090275</v>
      </c>
      <c r="K16" s="36">
        <f>VLOOKUP($A16,'All-Pathways'!$A:$AW,15,FALSE)</f>
        <v>-0.19166025364316996</v>
      </c>
    </row>
    <row r="17" spans="1:11" x14ac:dyDescent="0.35">
      <c r="A17">
        <v>260</v>
      </c>
      <c r="B17" s="35" t="str">
        <f>VLOOKUP($A17,'All-Pathways'!$A:$AW,2,FALSE)</f>
        <v>Grain sorghum</v>
      </c>
      <c r="C17" s="28" t="str">
        <f>VLOOKUP($A17,'All-Pathways'!$A:$AW,3,FALSE)</f>
        <v>Ethanol</v>
      </c>
      <c r="D17" s="28" t="str">
        <f>VLOOKUP($A17,'All-Pathways'!$A:$AW,4,FALSE)</f>
        <v>Dry Mill, 92% Wet DGS, Biogas, CHP</v>
      </c>
      <c r="E17" s="29">
        <f>VLOOKUP($A17,'All-Pathways'!$A:$AW,26,FALSE)</f>
        <v>12.698064384283368</v>
      </c>
      <c r="F17" s="29">
        <f>VLOOKUP($A17,'All-Pathways'!$A:$AW,27,FALSE)</f>
        <v>27.619739355683919</v>
      </c>
      <c r="G17" s="29">
        <f>VLOOKUP($A17,'All-Pathways'!$A:$AW,30,FALSE)</f>
        <v>2.4130792494592956</v>
      </c>
      <c r="H17" s="29">
        <f>VLOOKUP($A17,'All-Pathways'!$A:$AW,31,FALSE)</f>
        <v>1.5627582016665462</v>
      </c>
      <c r="I17" s="29">
        <f>VLOOKUP($A17,'All-Pathways'!$A:$AW,32,FALSE)+VLOOKUP($A17,'All-Pathways'!$A:$AW,33,FALSE)</f>
        <v>2.1281605046610568</v>
      </c>
      <c r="J17" s="29">
        <f>VLOOKUP($A17,'All-Pathways'!$A:$AW,18,FALSE)</f>
        <v>46.421801695754183</v>
      </c>
      <c r="K17" s="36">
        <f>VLOOKUP($A17,'All-Pathways'!$A:$AW,15,FALSE)</f>
        <v>0.52729696353796462</v>
      </c>
    </row>
    <row r="18" spans="1:11" x14ac:dyDescent="0.35">
      <c r="A18">
        <v>269</v>
      </c>
      <c r="B18" s="35" t="str">
        <f>VLOOKUP($A18,'All-Pathways'!$A:$AW,2,FALSE)</f>
        <v>Grain sorghum</v>
      </c>
      <c r="C18" s="28" t="str">
        <f>VLOOKUP($A18,'All-Pathways'!$A:$AW,3,FALSE)</f>
        <v>Ethanol</v>
      </c>
      <c r="D18" s="28" t="str">
        <f>VLOOKUP($A18,'All-Pathways'!$A:$AW,4,FALSE)</f>
        <v>Dry Mill, Dry DGS, NG</v>
      </c>
      <c r="E18" s="29">
        <f>VLOOKUP($A18,'All-Pathways'!$A:$AW,26,FALSE)</f>
        <v>12.698064384283368</v>
      </c>
      <c r="F18" s="29">
        <f>VLOOKUP($A18,'All-Pathways'!$A:$AW,27,FALSE)</f>
        <v>27.619739355683919</v>
      </c>
      <c r="G18" s="29">
        <f>VLOOKUP($A18,'All-Pathways'!$A:$AW,30,FALSE)</f>
        <v>3.0281761584616049</v>
      </c>
      <c r="H18" s="29">
        <f>VLOOKUP($A18,'All-Pathways'!$A:$AW,31,FALSE)</f>
        <v>31.367261934394051</v>
      </c>
      <c r="I18" s="29">
        <f>VLOOKUP($A18,'All-Pathways'!$A:$AW,32,FALSE)+VLOOKUP($A18,'All-Pathways'!$A:$AW,33,FALSE)</f>
        <v>2.1281605046610568</v>
      </c>
      <c r="J18" s="29">
        <f>VLOOKUP($A18,'All-Pathways'!$A:$AW,18,FALSE)</f>
        <v>76.841402337483999</v>
      </c>
      <c r="K18" s="36">
        <f>VLOOKUP($A18,'All-Pathways'!$A:$AW,15,FALSE)</f>
        <v>0.21754083460634388</v>
      </c>
    </row>
    <row r="19" spans="1:11" x14ac:dyDescent="0.35">
      <c r="A19">
        <v>308</v>
      </c>
      <c r="B19" s="35" t="str">
        <f>VLOOKUP($A19,'All-Pathways'!$A:$AW,2,FALSE)</f>
        <v>Switchgrass</v>
      </c>
      <c r="C19" s="28" t="str">
        <f>VLOOKUP($A19,'All-Pathways'!$A:$AW,3,FALSE)</f>
        <v>Cellulosic Diesel</v>
      </c>
      <c r="D19" s="28" t="str">
        <f>VLOOKUP($A19,'All-Pathways'!$A:$AW,4,FALSE)</f>
        <v>Any process that converts cellulosic biomass to fuel</v>
      </c>
      <c r="E19" s="29">
        <f>VLOOKUP($A19,'All-Pathways'!$A:$AW,26,FALSE)</f>
        <v>0</v>
      </c>
      <c r="F19" s="29">
        <f>VLOOKUP($A19,'All-Pathways'!$A:$AW,27,FALSE)</f>
        <v>0</v>
      </c>
      <c r="G19" s="29">
        <f>VLOOKUP($A19,'All-Pathways'!$A:$AW,30,FALSE)</f>
        <v>0</v>
      </c>
      <c r="H19" s="29">
        <f>VLOOKUP($A19,'All-Pathways'!$A:$AW,31,FALSE)</f>
        <v>0</v>
      </c>
      <c r="I19" s="29">
        <f>VLOOKUP($A19,'All-Pathways'!$A:$AW,32,FALSE)+VLOOKUP($A19,'All-Pathways'!$A:$AW,33,FALSE)</f>
        <v>0</v>
      </c>
      <c r="J19" s="29">
        <f>VLOOKUP($A19,'All-Pathways'!$A:$AW,18,FALSE)</f>
        <v>0</v>
      </c>
      <c r="K19" s="36">
        <f>VLOOKUP($A19,'All-Pathways'!$A:$AW,15,FALSE)</f>
        <v>0</v>
      </c>
    </row>
    <row r="20" spans="1:11" x14ac:dyDescent="0.35">
      <c r="A20">
        <v>309</v>
      </c>
      <c r="B20" s="35" t="str">
        <f>VLOOKUP($A20,'All-Pathways'!$A:$AW,2,FALSE)</f>
        <v>Pre-commercial thinnings</v>
      </c>
      <c r="C20" s="28" t="str">
        <f>VLOOKUP($A20,'All-Pathways'!$A:$AW,3,FALSE)</f>
        <v>Ethanol</v>
      </c>
      <c r="D20" s="28" t="str">
        <f>VLOOKUP($A20,'All-Pathways'!$A:$AW,4,FALSE)</f>
        <v>Any process that converts cellulosic biomass to fuel</v>
      </c>
      <c r="E20" s="29">
        <f>VLOOKUP($A20,'All-Pathways'!$A:$AW,26,FALSE)</f>
        <v>0</v>
      </c>
      <c r="F20" s="29">
        <f>VLOOKUP($A20,'All-Pathways'!$A:$AW,27,FALSE)</f>
        <v>0</v>
      </c>
      <c r="G20" s="29">
        <f>VLOOKUP($A20,'All-Pathways'!$A:$AW,30,FALSE)</f>
        <v>0</v>
      </c>
      <c r="H20" s="29">
        <f>VLOOKUP($A20,'All-Pathways'!$A:$AW,31,FALSE)</f>
        <v>0</v>
      </c>
      <c r="I20" s="29">
        <f>VLOOKUP($A20,'All-Pathways'!$A:$AW,32,FALSE)+VLOOKUP($A20,'All-Pathways'!$A:$AW,33,FALSE)</f>
        <v>0</v>
      </c>
      <c r="J20" s="29">
        <f>VLOOKUP($A20,'All-Pathways'!$A:$AW,18,FALSE)</f>
        <v>0</v>
      </c>
      <c r="K20" s="36">
        <f>VLOOKUP($A20,'All-Pathways'!$A:$AW,15,FALSE)</f>
        <v>0</v>
      </c>
    </row>
    <row r="21" spans="1:11" x14ac:dyDescent="0.35">
      <c r="A21">
        <v>341</v>
      </c>
      <c r="B21" s="35" t="str">
        <f>VLOOKUP($A21,'All-Pathways'!$A:$AW,2,FALSE)</f>
        <v>Starches from crop residue</v>
      </c>
      <c r="C21" s="28" t="str">
        <f>VLOOKUP($A21,'All-Pathways'!$A:$AW,3,FALSE)</f>
        <v>Ethanol</v>
      </c>
      <c r="D21" s="28" t="str">
        <f>VLOOKUP($A21,'All-Pathways'!$A:$AW,4,FALSE)</f>
        <v>Fermentation using natural gas, biomass, or biogas for process energy</v>
      </c>
      <c r="E21" s="29">
        <f>VLOOKUP($A21,'All-Pathways'!$A:$AW,26,FALSE)</f>
        <v>0</v>
      </c>
      <c r="F21" s="29">
        <f>VLOOKUP($A21,'All-Pathways'!$A:$AW,27,FALSE)</f>
        <v>0</v>
      </c>
      <c r="G21" s="29">
        <f>VLOOKUP($A21,'All-Pathways'!$A:$AW,30,FALSE)</f>
        <v>0</v>
      </c>
      <c r="H21" s="29">
        <f>VLOOKUP($A21,'All-Pathways'!$A:$AW,31,FALSE)</f>
        <v>0</v>
      </c>
      <c r="I21" s="29">
        <f>VLOOKUP($A21,'All-Pathways'!$A:$AW,32,FALSE)+VLOOKUP($A21,'All-Pathways'!$A:$AW,33,FALSE)</f>
        <v>0</v>
      </c>
      <c r="J21" s="29">
        <f>VLOOKUP($A21,'All-Pathways'!$A:$AW,18,FALSE)</f>
        <v>0</v>
      </c>
      <c r="K21" s="36">
        <f>VLOOKUP($A21,'All-Pathways'!$A:$AW,15,FALSE)</f>
        <v>0</v>
      </c>
    </row>
    <row r="22" spans="1:11" x14ac:dyDescent="0.35">
      <c r="A22">
        <v>353</v>
      </c>
      <c r="B22" s="35" t="str">
        <f>VLOOKUP($A22,'All-Pathways'!$A:$AW,2,FALSE)</f>
        <v>Switchgrass</v>
      </c>
      <c r="C22" s="28" t="str">
        <f>VLOOKUP($A22,'All-Pathways'!$A:$AW,3,FALSE)</f>
        <v>Ethanol</v>
      </c>
      <c r="D22" s="28" t="str">
        <f>VLOOKUP($A22,'All-Pathways'!$A:$AW,4,FALSE)</f>
        <v>Biochemical enzymatic process</v>
      </c>
      <c r="E22" s="29">
        <f>VLOOKUP($A22,'All-Pathways'!$A:$AW,26,FALSE)</f>
        <v>6.2679128015510619</v>
      </c>
      <c r="F22" s="29">
        <f>VLOOKUP($A22,'All-Pathways'!$A:$AW,27,FALSE)</f>
        <v>12.585787055532867</v>
      </c>
      <c r="G22" s="29">
        <f>VLOOKUP($A22,'All-Pathways'!$A:$AW,30,FALSE)</f>
        <v>1.5593477307755339</v>
      </c>
      <c r="H22" s="29">
        <f>VLOOKUP($A22,'All-Pathways'!$A:$AW,31,FALSE)</f>
        <v>-32.627907421470482</v>
      </c>
      <c r="I22" s="29">
        <f>VLOOKUP($A22,'All-Pathways'!$A:$AW,32,FALSE)+VLOOKUP($A22,'All-Pathways'!$A:$AW,33,FALSE)</f>
        <v>2.1281605046610568</v>
      </c>
      <c r="J22" s="29">
        <f>VLOOKUP($A22,'All-Pathways'!$A:$AW,18,FALSE)</f>
        <v>-10.086699328949962</v>
      </c>
      <c r="K22" s="36">
        <f>VLOOKUP($A22,'All-Pathways'!$A:$AW,15,FALSE)</f>
        <v>1.1027106494470746</v>
      </c>
    </row>
    <row r="23" spans="1:11" x14ac:dyDescent="0.35">
      <c r="A23">
        <v>357</v>
      </c>
      <c r="B23" s="35" t="str">
        <f>VLOOKUP($A23,'All-Pathways'!$A:$AW,2,FALSE)</f>
        <v>Switchgrass</v>
      </c>
      <c r="C23" s="28" t="str">
        <f>VLOOKUP($A23,'All-Pathways'!$A:$AW,3,FALSE)</f>
        <v>Naphtha</v>
      </c>
      <c r="D23" s="28" t="str">
        <f>VLOOKUP($A23,'All-Pathways'!$A:$AW,4,FALSE)</f>
        <v xml:space="preserve">Gasification and upgrading processes that converts cellulosic biomass to fuel. </v>
      </c>
      <c r="E23" s="29">
        <f>VLOOKUP($A23,'All-Pathways'!$A:$AW,26,FALSE)</f>
        <v>0</v>
      </c>
      <c r="F23" s="29">
        <f>VLOOKUP($A23,'All-Pathways'!$A:$AW,27,FALSE)</f>
        <v>0</v>
      </c>
      <c r="G23" s="29">
        <f>VLOOKUP($A23,'All-Pathways'!$A:$AW,30,FALSE)</f>
        <v>0</v>
      </c>
      <c r="H23" s="29">
        <f>VLOOKUP($A23,'All-Pathways'!$A:$AW,31,FALSE)</f>
        <v>0</v>
      </c>
      <c r="I23" s="29">
        <f>VLOOKUP($A23,'All-Pathways'!$A:$AW,32,FALSE)+VLOOKUP($A23,'All-Pathways'!$A:$AW,33,FALSE)</f>
        <v>0</v>
      </c>
      <c r="J23" s="29">
        <f>VLOOKUP($A23,'All-Pathways'!$A:$AW,18,FALSE)</f>
        <v>0</v>
      </c>
      <c r="K23" s="36">
        <f>VLOOKUP($A23,'All-Pathways'!$A:$AW,15,FALSE)</f>
        <v>0</v>
      </c>
    </row>
    <row r="24" spans="1:11" x14ac:dyDescent="0.35">
      <c r="A24">
        <v>360</v>
      </c>
      <c r="B24" s="35" t="str">
        <f>VLOOKUP($A24,'All-Pathways'!$A:$AW,2,FALSE)</f>
        <v>Tree residue</v>
      </c>
      <c r="C24" s="28" t="str">
        <f>VLOOKUP($A24,'All-Pathways'!$A:$AW,3,FALSE)</f>
        <v>Heating Oil</v>
      </c>
      <c r="D24" s="28" t="str">
        <f>VLOOKUP($A24,'All-Pathways'!$A:$AW,4,FALSE)</f>
        <v>Any process that converts cellulosic biomass to fuel</v>
      </c>
      <c r="E24" s="29">
        <f>VLOOKUP($A24,'All-Pathways'!$A:$AW,26,FALSE)</f>
        <v>0</v>
      </c>
      <c r="F24" s="29">
        <f>VLOOKUP($A24,'All-Pathways'!$A:$AW,27,FALSE)</f>
        <v>0</v>
      </c>
      <c r="G24" s="29">
        <f>VLOOKUP($A24,'All-Pathways'!$A:$AW,30,FALSE)</f>
        <v>0</v>
      </c>
      <c r="H24" s="29">
        <f>VLOOKUP($A24,'All-Pathways'!$A:$AW,31,FALSE)</f>
        <v>0</v>
      </c>
      <c r="I24" s="29">
        <f>VLOOKUP($A24,'All-Pathways'!$A:$AW,32,FALSE)+VLOOKUP($A24,'All-Pathways'!$A:$AW,33,FALSE)</f>
        <v>0</v>
      </c>
      <c r="J24" s="29">
        <f>VLOOKUP($A24,'All-Pathways'!$A:$AW,18,FALSE)</f>
        <v>0</v>
      </c>
      <c r="K24" s="36">
        <f>VLOOKUP($A24,'All-Pathways'!$A:$AW,15,FALSE)</f>
        <v>0</v>
      </c>
    </row>
    <row r="25" spans="1:11" x14ac:dyDescent="0.35">
      <c r="A25">
        <v>362</v>
      </c>
      <c r="B25" s="35" t="str">
        <f>VLOOKUP($A25,'All-Pathways'!$A:$AW,2,FALSE)</f>
        <v>Tree residue</v>
      </c>
      <c r="C25" s="28" t="str">
        <f>VLOOKUP($A25,'All-Pathways'!$A:$AW,3,FALSE)</f>
        <v>Renewable gasoline</v>
      </c>
      <c r="D25" s="28" t="str">
        <f>VLOOKUP($A25,'All-Pathways'!$A:$AW,4,FALSE)</f>
        <v>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v>
      </c>
      <c r="E25" s="29">
        <f>VLOOKUP($A25,'All-Pathways'!$A:$AW,26,FALSE)</f>
        <v>0</v>
      </c>
      <c r="F25" s="29">
        <f>VLOOKUP($A25,'All-Pathways'!$A:$AW,27,FALSE)</f>
        <v>0</v>
      </c>
      <c r="G25" s="29">
        <f>VLOOKUP($A25,'All-Pathways'!$A:$AW,30,FALSE)</f>
        <v>0</v>
      </c>
      <c r="H25" s="29">
        <f>VLOOKUP($A25,'All-Pathways'!$A:$AW,31,FALSE)</f>
        <v>0</v>
      </c>
      <c r="I25" s="29">
        <f>VLOOKUP($A25,'All-Pathways'!$A:$AW,32,FALSE)+VLOOKUP($A25,'All-Pathways'!$A:$AW,33,FALSE)</f>
        <v>0</v>
      </c>
      <c r="J25" s="29">
        <f>VLOOKUP($A25,'All-Pathways'!$A:$AW,18,FALSE)</f>
        <v>0</v>
      </c>
      <c r="K25" s="36">
        <f>VLOOKUP($A25,'All-Pathways'!$A:$AW,15,FALSE)</f>
        <v>0</v>
      </c>
    </row>
    <row r="26" spans="1:11" x14ac:dyDescent="0.35">
      <c r="A26">
        <v>363</v>
      </c>
      <c r="B26" s="35" t="str">
        <f>VLOOKUP($A26,'All-Pathways'!$A:$AW,2,FALSE)</f>
        <v>Tree residue</v>
      </c>
      <c r="C26" s="28" t="str">
        <f>VLOOKUP($A26,'All-Pathways'!$A:$AW,3,FALSE)</f>
        <v>Renewable gasoline blendstock</v>
      </c>
      <c r="D26" s="28" t="str">
        <f>VLOOKUP($A26,'All-Pathways'!$A:$AW,4,FALSE)</f>
        <v>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v>
      </c>
      <c r="E26" s="29">
        <f>VLOOKUP($A26,'All-Pathways'!$A:$AW,26,FALSE)</f>
        <v>0</v>
      </c>
      <c r="F26" s="29">
        <f>VLOOKUP($A26,'All-Pathways'!$A:$AW,27,FALSE)</f>
        <v>0</v>
      </c>
      <c r="G26" s="29">
        <f>VLOOKUP($A26,'All-Pathways'!$A:$AW,30,FALSE)</f>
        <v>0</v>
      </c>
      <c r="H26" s="29">
        <f>VLOOKUP($A26,'All-Pathways'!$A:$AW,31,FALSE)</f>
        <v>0</v>
      </c>
      <c r="I26" s="29">
        <f>VLOOKUP($A26,'All-Pathways'!$A:$AW,32,FALSE)+VLOOKUP($A26,'All-Pathways'!$A:$AW,33,FALSE)</f>
        <v>0</v>
      </c>
      <c r="J26" s="29">
        <f>VLOOKUP($A26,'All-Pathways'!$A:$AW,18,FALSE)</f>
        <v>0</v>
      </c>
      <c r="K26" s="36">
        <f>VLOOKUP($A26,'All-Pathways'!$A:$AW,15,FALSE)</f>
        <v>0</v>
      </c>
    </row>
    <row r="27" spans="1:11" x14ac:dyDescent="0.35">
      <c r="A27">
        <v>373</v>
      </c>
      <c r="B27" s="35" t="str">
        <f>VLOOKUP($A27,'All-Pathways'!$A:$AW,2,FALSE)</f>
        <v xml:space="preserve">Separated yard waste </v>
      </c>
      <c r="C27" s="28" t="str">
        <f>VLOOKUP($A27,'All-Pathways'!$A:$AW,3,FALSE)</f>
        <v>Co-Processed Cellulosic Diesel</v>
      </c>
      <c r="D27" s="28" t="str">
        <f>VLOOKUP($A27,'All-Pathways'!$A:$AW,4,FALSE)</f>
        <v>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v>
      </c>
      <c r="E27" s="29">
        <f>VLOOKUP($A27,'All-Pathways'!$A:$AW,26,FALSE)</f>
        <v>0</v>
      </c>
      <c r="F27" s="29">
        <f>VLOOKUP($A27,'All-Pathways'!$A:$AW,27,FALSE)</f>
        <v>0</v>
      </c>
      <c r="G27" s="29">
        <f>VLOOKUP($A27,'All-Pathways'!$A:$AW,30,FALSE)</f>
        <v>0</v>
      </c>
      <c r="H27" s="29">
        <f>VLOOKUP($A27,'All-Pathways'!$A:$AW,31,FALSE)</f>
        <v>0</v>
      </c>
      <c r="I27" s="29">
        <f>VLOOKUP($A27,'All-Pathways'!$A:$AW,32,FALSE)+VLOOKUP($A27,'All-Pathways'!$A:$AW,33,FALSE)</f>
        <v>0</v>
      </c>
      <c r="J27" s="29">
        <f>VLOOKUP($A27,'All-Pathways'!$A:$AW,18,FALSE)</f>
        <v>0</v>
      </c>
      <c r="K27" s="36">
        <f>VLOOKUP($A27,'All-Pathways'!$A:$AW,15,FALSE)</f>
        <v>0</v>
      </c>
    </row>
    <row r="28" spans="1:11" x14ac:dyDescent="0.35">
      <c r="A28">
        <v>375</v>
      </c>
      <c r="B28" s="35" t="str">
        <f>VLOOKUP($A28,'All-Pathways'!$A:$AW,2,FALSE)</f>
        <v>Tree residue</v>
      </c>
      <c r="C28" s="28" t="str">
        <f>VLOOKUP($A28,'All-Pathways'!$A:$AW,3,FALSE)</f>
        <v>Co-Processed Cellulosic Diesel</v>
      </c>
      <c r="D28" s="28" t="str">
        <f>VLOOKUP($A28,'All-Pathways'!$A:$AW,4,FALSE)</f>
        <v>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v>
      </c>
      <c r="E28" s="29">
        <f>VLOOKUP($A28,'All-Pathways'!$A:$AW,26,FALSE)</f>
        <v>0</v>
      </c>
      <c r="F28" s="29">
        <f>VLOOKUP($A28,'All-Pathways'!$A:$AW,27,FALSE)</f>
        <v>0</v>
      </c>
      <c r="G28" s="29">
        <f>VLOOKUP($A28,'All-Pathways'!$A:$AW,30,FALSE)</f>
        <v>0</v>
      </c>
      <c r="H28" s="29">
        <f>VLOOKUP($A28,'All-Pathways'!$A:$AW,31,FALSE)</f>
        <v>0</v>
      </c>
      <c r="I28" s="29">
        <f>VLOOKUP($A28,'All-Pathways'!$A:$AW,32,FALSE)+VLOOKUP($A28,'All-Pathways'!$A:$AW,33,FALSE)</f>
        <v>0</v>
      </c>
      <c r="J28" s="29">
        <f>VLOOKUP($A28,'All-Pathways'!$A:$AW,18,FALSE)</f>
        <v>0</v>
      </c>
      <c r="K28" s="36">
        <f>VLOOKUP($A28,'All-Pathways'!$A:$AW,15,FALSE)</f>
        <v>0</v>
      </c>
    </row>
    <row r="29" spans="1:11" x14ac:dyDescent="0.35">
      <c r="A29">
        <v>376</v>
      </c>
      <c r="B29" s="40" t="str">
        <f>VLOOKUP($A29,'All-Pathways'!$A:$AW,2,FALSE)</f>
        <v>Biogenic components of separated MSW</v>
      </c>
      <c r="C29" s="41" t="str">
        <f>VLOOKUP($A29,'All-Pathways'!$A:$AW,3,FALSE)</f>
        <v>Co-Processed Jet Fuel</v>
      </c>
      <c r="D29" s="41" t="str">
        <f>VLOOKUP($A29,'All-Pathways'!$A:$AW,4,FALSE)</f>
        <v>Catalytic Pyrolysis and Upgrading, Gasification and Upgrading, Thermo-Catalytic Hydrodeoxygenation and Upgrading, Direct
Biological Conversion, Biological Conversion and Upgrading utilizing natural gas, biogas, and/or biomass as the only process energy sources providing that process used converts cellulosic biomass to fuel; any process utilizing biogas and/or biomass as the only process energy sources which converts cellulosic biomass to fuel.</v>
      </c>
      <c r="E29" s="42">
        <f>VLOOKUP($A29,'All-Pathways'!$A:$AW,26,FALSE)</f>
        <v>0</v>
      </c>
      <c r="F29" s="42">
        <f>VLOOKUP($A29,'All-Pathways'!$A:$AW,27,FALSE)</f>
        <v>0</v>
      </c>
      <c r="G29" s="42">
        <f>VLOOKUP($A29,'All-Pathways'!$A:$AW,30,FALSE)</f>
        <v>0</v>
      </c>
      <c r="H29" s="42">
        <f>VLOOKUP($A29,'All-Pathways'!$A:$AW,31,FALSE)</f>
        <v>0</v>
      </c>
      <c r="I29" s="42">
        <f>VLOOKUP($A29,'All-Pathways'!$A:$AW,32,FALSE)+VLOOKUP($A29,'All-Pathways'!$A:$AW,33,FALSE)</f>
        <v>0</v>
      </c>
      <c r="J29" s="42">
        <f>VLOOKUP($A29,'All-Pathways'!$A:$AW,18,FALSE)</f>
        <v>0</v>
      </c>
      <c r="K29" s="43">
        <f>VLOOKUP($A29,'All-Pathways'!$A:$AW,15,FALSE)</f>
        <v>0</v>
      </c>
    </row>
    <row r="30" spans="1:11" x14ac:dyDescent="0.35">
      <c r="E30" s="27"/>
      <c r="F30" s="27"/>
      <c r="G30" s="27"/>
      <c r="H30" s="27"/>
      <c r="I30" s="27"/>
      <c r="J30" s="27"/>
      <c r="K30" s="1"/>
    </row>
    <row r="31" spans="1:11" x14ac:dyDescent="0.35">
      <c r="E31" s="27"/>
      <c r="F31" s="27"/>
      <c r="G31" s="27"/>
      <c r="H31" s="27"/>
      <c r="I31" s="27"/>
      <c r="J31" s="27"/>
      <c r="K31" s="1"/>
    </row>
    <row r="32" spans="1:11" x14ac:dyDescent="0.35">
      <c r="E32" s="27"/>
      <c r="F32" s="27"/>
      <c r="G32" s="27"/>
      <c r="H32" s="27"/>
      <c r="I32" s="27"/>
      <c r="J32" s="27"/>
      <c r="K32" s="1"/>
    </row>
    <row r="33" spans="5:11" x14ac:dyDescent="0.35">
      <c r="E33" s="27"/>
      <c r="F33" s="27"/>
      <c r="G33" s="27"/>
      <c r="H33" s="27"/>
      <c r="I33" s="27"/>
      <c r="J33" s="27"/>
      <c r="K33" s="1"/>
    </row>
    <row r="34" spans="5:11" x14ac:dyDescent="0.35">
      <c r="E34" s="27"/>
      <c r="F34" s="27"/>
      <c r="G34" s="27"/>
      <c r="H34" s="27"/>
      <c r="I34" s="27"/>
      <c r="J34" s="27"/>
      <c r="K34" s="1"/>
    </row>
    <row r="35" spans="5:11" x14ac:dyDescent="0.35">
      <c r="E35" s="27"/>
      <c r="F35" s="27"/>
      <c r="G35" s="27"/>
      <c r="H35" s="27"/>
      <c r="I35" s="27"/>
      <c r="J35" s="27"/>
      <c r="K35" s="1"/>
    </row>
    <row r="36" spans="5:11" x14ac:dyDescent="0.35">
      <c r="E36" s="27"/>
      <c r="F36" s="27"/>
      <c r="G36" s="27"/>
      <c r="H36" s="27"/>
      <c r="I36" s="27"/>
      <c r="J36" s="27"/>
      <c r="K36" s="1"/>
    </row>
    <row r="37" spans="5:11" x14ac:dyDescent="0.35">
      <c r="E37" s="27"/>
      <c r="F37" s="27"/>
      <c r="G37" s="27"/>
      <c r="H37" s="27"/>
      <c r="I37" s="27"/>
      <c r="J37" s="27"/>
      <c r="K37" s="1"/>
    </row>
    <row r="38" spans="5:11" x14ac:dyDescent="0.35">
      <c r="E38" s="27"/>
      <c r="F38" s="27"/>
      <c r="G38" s="27"/>
      <c r="H38" s="27"/>
      <c r="I38" s="27"/>
      <c r="J38" s="27"/>
      <c r="K38" s="1"/>
    </row>
    <row r="39" spans="5:11" x14ac:dyDescent="0.35">
      <c r="E39" s="27"/>
      <c r="F39" s="27"/>
      <c r="G39" s="27"/>
      <c r="H39" s="27"/>
      <c r="I39" s="27"/>
      <c r="J39" s="27"/>
      <c r="K39" s="1"/>
    </row>
    <row r="40" spans="5:11" x14ac:dyDescent="0.35">
      <c r="E40" s="27"/>
      <c r="F40" s="27"/>
      <c r="G40" s="27"/>
      <c r="H40" s="27"/>
      <c r="I40" s="27"/>
      <c r="J40" s="27"/>
      <c r="K40" s="1"/>
    </row>
    <row r="41" spans="5:11" x14ac:dyDescent="0.35">
      <c r="E41" s="27"/>
      <c r="F41" s="27"/>
      <c r="G41" s="27"/>
      <c r="H41" s="27"/>
      <c r="I41" s="27"/>
      <c r="J41" s="27"/>
      <c r="K41" s="1"/>
    </row>
    <row r="42" spans="5:11" x14ac:dyDescent="0.35">
      <c r="E42" s="27"/>
      <c r="F42" s="27"/>
      <c r="G42" s="27"/>
      <c r="H42" s="27"/>
      <c r="I42" s="27"/>
      <c r="J42" s="27"/>
      <c r="K42" s="1"/>
    </row>
    <row r="43" spans="5:11" x14ac:dyDescent="0.35">
      <c r="E43" s="27"/>
      <c r="F43" s="27"/>
      <c r="G43" s="27"/>
      <c r="H43" s="27"/>
      <c r="I43" s="27"/>
      <c r="J43" s="27"/>
      <c r="K43" s="1"/>
    </row>
    <row r="44" spans="5:11" x14ac:dyDescent="0.35">
      <c r="E44" s="27"/>
      <c r="F44" s="27"/>
      <c r="G44" s="27"/>
      <c r="H44" s="27"/>
      <c r="I44" s="27"/>
      <c r="J44" s="27"/>
      <c r="K44" s="1"/>
    </row>
    <row r="45" spans="5:11" x14ac:dyDescent="0.35">
      <c r="E45" s="27"/>
      <c r="F45" s="27"/>
      <c r="G45" s="27"/>
      <c r="H45" s="27"/>
      <c r="I45" s="27"/>
      <c r="J45" s="27"/>
      <c r="K45" s="1"/>
    </row>
    <row r="46" spans="5:11" x14ac:dyDescent="0.35">
      <c r="E46" s="27"/>
      <c r="F46" s="27"/>
      <c r="G46" s="27"/>
      <c r="H46" s="27"/>
      <c r="I46" s="27"/>
      <c r="J46" s="27"/>
      <c r="K46" s="1"/>
    </row>
    <row r="47" spans="5:11" x14ac:dyDescent="0.35">
      <c r="E47" s="27"/>
      <c r="F47" s="27"/>
      <c r="G47" s="27"/>
      <c r="H47" s="27"/>
      <c r="I47" s="27"/>
      <c r="J47" s="27"/>
      <c r="K47" s="1"/>
    </row>
    <row r="48" spans="5:11" x14ac:dyDescent="0.35">
      <c r="E48" s="27"/>
      <c r="F48" s="27"/>
      <c r="G48" s="27"/>
      <c r="H48" s="27"/>
      <c r="I48" s="27"/>
      <c r="J48" s="27"/>
      <c r="K48" s="1"/>
    </row>
    <row r="49" spans="5:11" x14ac:dyDescent="0.35">
      <c r="E49" s="27"/>
      <c r="F49" s="27"/>
      <c r="G49" s="27"/>
      <c r="H49" s="27"/>
      <c r="I49" s="27"/>
      <c r="J49" s="27"/>
      <c r="K49" s="1"/>
    </row>
    <row r="50" spans="5:11" x14ac:dyDescent="0.35">
      <c r="E50" s="27"/>
      <c r="F50" s="27"/>
      <c r="G50" s="27"/>
      <c r="H50" s="27"/>
      <c r="I50" s="27"/>
      <c r="J50" s="27"/>
      <c r="K50" s="1"/>
    </row>
    <row r="51" spans="5:11" x14ac:dyDescent="0.35">
      <c r="E51" s="27"/>
      <c r="F51" s="27"/>
      <c r="G51" s="27"/>
      <c r="H51" s="27"/>
      <c r="I51" s="27"/>
      <c r="J51" s="27"/>
      <c r="K51" s="1"/>
    </row>
    <row r="52" spans="5:11" x14ac:dyDescent="0.35">
      <c r="E52" s="27"/>
      <c r="F52" s="27"/>
      <c r="G52" s="27"/>
      <c r="H52" s="27"/>
      <c r="I52" s="27"/>
      <c r="J52" s="27"/>
      <c r="K52" s="1"/>
    </row>
    <row r="53" spans="5:11" x14ac:dyDescent="0.35">
      <c r="E53" s="27"/>
      <c r="F53" s="27"/>
      <c r="G53" s="27"/>
      <c r="H53" s="27"/>
      <c r="I53" s="27"/>
      <c r="J53" s="27"/>
      <c r="K53" s="1"/>
    </row>
    <row r="54" spans="5:11" x14ac:dyDescent="0.35">
      <c r="E54" s="27"/>
      <c r="F54" s="27"/>
      <c r="G54" s="27"/>
      <c r="H54" s="27"/>
      <c r="I54" s="27"/>
      <c r="J54" s="27"/>
      <c r="K54" s="1"/>
    </row>
    <row r="55" spans="5:11" x14ac:dyDescent="0.35">
      <c r="E55" s="27"/>
      <c r="F55" s="27"/>
      <c r="G55" s="27"/>
      <c r="H55" s="27"/>
      <c r="I55" s="27"/>
      <c r="J55" s="27"/>
      <c r="K55" s="1"/>
    </row>
    <row r="56" spans="5:11" x14ac:dyDescent="0.35">
      <c r="E56" s="27"/>
      <c r="F56" s="27"/>
      <c r="G56" s="27"/>
      <c r="H56" s="27"/>
      <c r="I56" s="27"/>
      <c r="J56" s="27"/>
      <c r="K56" s="1"/>
    </row>
    <row r="57" spans="5:11" x14ac:dyDescent="0.35">
      <c r="E57" s="27"/>
      <c r="F57" s="27"/>
      <c r="G57" s="27"/>
      <c r="H57" s="27"/>
      <c r="I57" s="27"/>
      <c r="J57" s="27"/>
      <c r="K57" s="1"/>
    </row>
    <row r="58" spans="5:11" x14ac:dyDescent="0.35">
      <c r="E58" s="27"/>
      <c r="F58" s="27"/>
      <c r="G58" s="27"/>
      <c r="H58" s="27"/>
      <c r="I58" s="27"/>
      <c r="J58" s="27"/>
      <c r="K58" s="1"/>
    </row>
    <row r="59" spans="5:11" x14ac:dyDescent="0.35">
      <c r="E59" s="27"/>
      <c r="F59" s="27"/>
      <c r="G59" s="27"/>
      <c r="H59" s="27"/>
      <c r="I59" s="27"/>
      <c r="J59" s="27"/>
      <c r="K59" s="1"/>
    </row>
    <row r="60" spans="5:11" x14ac:dyDescent="0.35">
      <c r="E60" s="27"/>
      <c r="F60" s="27"/>
      <c r="G60" s="27"/>
      <c r="H60" s="27"/>
      <c r="I60" s="27"/>
      <c r="J60" s="27"/>
      <c r="K60" s="1"/>
    </row>
    <row r="61" spans="5:11" x14ac:dyDescent="0.35">
      <c r="E61" s="27"/>
      <c r="F61" s="27"/>
      <c r="G61" s="27"/>
      <c r="H61" s="27"/>
      <c r="I61" s="27"/>
      <c r="J61" s="27"/>
      <c r="K61" s="1"/>
    </row>
    <row r="62" spans="5:11" x14ac:dyDescent="0.35">
      <c r="E62" s="27"/>
      <c r="F62" s="27"/>
      <c r="G62" s="27"/>
      <c r="H62" s="27"/>
      <c r="I62" s="27"/>
      <c r="J62" s="27"/>
      <c r="K62" s="1"/>
    </row>
    <row r="63" spans="5:11" x14ac:dyDescent="0.35">
      <c r="E63" s="27"/>
      <c r="F63" s="27"/>
      <c r="G63" s="27"/>
      <c r="H63" s="27"/>
      <c r="I63" s="27"/>
      <c r="J63" s="27"/>
      <c r="K63" s="1"/>
    </row>
    <row r="64" spans="5:11" x14ac:dyDescent="0.35">
      <c r="E64" s="27"/>
      <c r="F64" s="27"/>
      <c r="G64" s="27"/>
      <c r="H64" s="27"/>
      <c r="I64" s="27"/>
      <c r="J64" s="27"/>
      <c r="K64" s="1"/>
    </row>
    <row r="65" spans="5:11" x14ac:dyDescent="0.35">
      <c r="E65" s="27"/>
      <c r="F65" s="27"/>
      <c r="G65" s="27"/>
      <c r="H65" s="27"/>
      <c r="I65" s="27"/>
      <c r="J65" s="27"/>
      <c r="K65" s="1"/>
    </row>
    <row r="66" spans="5:11" x14ac:dyDescent="0.35">
      <c r="E66" s="27"/>
      <c r="F66" s="27"/>
      <c r="G66" s="27"/>
      <c r="H66" s="27"/>
      <c r="I66" s="27"/>
      <c r="J66" s="27"/>
      <c r="K66" s="1"/>
    </row>
    <row r="67" spans="5:11" x14ac:dyDescent="0.35">
      <c r="E67" s="27"/>
      <c r="F67" s="27"/>
      <c r="G67" s="27"/>
      <c r="H67" s="27"/>
      <c r="I67" s="27"/>
      <c r="J67" s="27"/>
      <c r="K67" s="1"/>
    </row>
    <row r="68" spans="5:11" x14ac:dyDescent="0.35">
      <c r="E68" s="27"/>
      <c r="F68" s="27"/>
      <c r="G68" s="27"/>
      <c r="H68" s="27"/>
      <c r="I68" s="27"/>
      <c r="J68" s="27"/>
      <c r="K68" s="1"/>
    </row>
    <row r="69" spans="5:11" x14ac:dyDescent="0.35">
      <c r="E69" s="27"/>
      <c r="F69" s="27"/>
      <c r="G69" s="27"/>
      <c r="H69" s="27"/>
      <c r="I69" s="27"/>
      <c r="J69" s="27"/>
      <c r="K69" s="1"/>
    </row>
    <row r="70" spans="5:11" x14ac:dyDescent="0.35">
      <c r="E70" s="27"/>
      <c r="F70" s="27"/>
      <c r="G70" s="27"/>
      <c r="H70" s="27"/>
      <c r="I70" s="27"/>
      <c r="J70" s="27"/>
      <c r="K70" s="1"/>
    </row>
    <row r="71" spans="5:11" x14ac:dyDescent="0.35">
      <c r="E71" s="27"/>
      <c r="F71" s="27"/>
      <c r="G71" s="27"/>
      <c r="H71" s="27"/>
      <c r="I71" s="27"/>
      <c r="J71" s="27"/>
      <c r="K71" s="1"/>
    </row>
    <row r="72" spans="5:11" x14ac:dyDescent="0.35">
      <c r="E72" s="27"/>
      <c r="F72" s="27"/>
      <c r="G72" s="27"/>
      <c r="H72" s="27"/>
      <c r="I72" s="27"/>
      <c r="J72" s="27"/>
      <c r="K72" s="1"/>
    </row>
    <row r="73" spans="5:11" x14ac:dyDescent="0.35">
      <c r="E73" s="27"/>
      <c r="F73" s="27"/>
      <c r="G73" s="27"/>
      <c r="H73" s="27"/>
      <c r="I73" s="27"/>
      <c r="J73" s="27"/>
      <c r="K73" s="1"/>
    </row>
    <row r="74" spans="5:11" x14ac:dyDescent="0.35">
      <c r="E74" s="27"/>
      <c r="F74" s="27"/>
      <c r="G74" s="27"/>
      <c r="H74" s="27"/>
      <c r="I74" s="27"/>
      <c r="J74" s="27"/>
      <c r="K74" s="1"/>
    </row>
    <row r="75" spans="5:11" x14ac:dyDescent="0.35">
      <c r="E75" s="27"/>
      <c r="F75" s="27"/>
      <c r="G75" s="27"/>
      <c r="H75" s="27"/>
      <c r="I75" s="27"/>
      <c r="J75" s="27"/>
      <c r="K75" s="1"/>
    </row>
    <row r="76" spans="5:11" x14ac:dyDescent="0.35">
      <c r="E76" s="27"/>
      <c r="F76" s="27"/>
      <c r="G76" s="27"/>
      <c r="H76" s="27"/>
      <c r="I76" s="27"/>
      <c r="J76" s="27"/>
      <c r="K76" s="1"/>
    </row>
    <row r="77" spans="5:11" x14ac:dyDescent="0.35">
      <c r="E77" s="27"/>
      <c r="F77" s="27"/>
      <c r="G77" s="27"/>
      <c r="H77" s="27"/>
      <c r="I77" s="27"/>
      <c r="J77" s="27"/>
      <c r="K77" s="1"/>
    </row>
    <row r="78" spans="5:11" x14ac:dyDescent="0.35">
      <c r="E78" s="27"/>
      <c r="F78" s="27"/>
      <c r="G78" s="27"/>
      <c r="H78" s="27"/>
      <c r="I78" s="27"/>
      <c r="J78" s="27"/>
      <c r="K78" s="1"/>
    </row>
    <row r="79" spans="5:11" x14ac:dyDescent="0.35">
      <c r="E79" s="27"/>
      <c r="F79" s="27"/>
      <c r="G79" s="27"/>
      <c r="H79" s="27"/>
      <c r="I79" s="27"/>
      <c r="J79" s="27"/>
      <c r="K79" s="1"/>
    </row>
    <row r="80" spans="5:11" x14ac:dyDescent="0.35">
      <c r="E80" s="27"/>
      <c r="F80" s="27"/>
      <c r="G80" s="27"/>
      <c r="H80" s="27"/>
      <c r="I80" s="27"/>
      <c r="J80" s="27"/>
      <c r="K80" s="1"/>
    </row>
    <row r="81" spans="5:11" x14ac:dyDescent="0.35">
      <c r="E81" s="27"/>
      <c r="F81" s="27"/>
      <c r="G81" s="27"/>
      <c r="H81" s="27"/>
      <c r="I81" s="27"/>
      <c r="J81" s="27"/>
      <c r="K81" s="1"/>
    </row>
    <row r="82" spans="5:11" x14ac:dyDescent="0.35">
      <c r="E82" s="27"/>
      <c r="F82" s="27"/>
      <c r="G82" s="27"/>
      <c r="H82" s="27"/>
      <c r="I82" s="27"/>
      <c r="J82" s="27"/>
      <c r="K82" s="1"/>
    </row>
    <row r="83" spans="5:11" x14ac:dyDescent="0.35">
      <c r="E83" s="27"/>
      <c r="F83" s="27"/>
      <c r="G83" s="27"/>
      <c r="H83" s="27"/>
      <c r="I83" s="27"/>
      <c r="J83" s="27"/>
      <c r="K83" s="1"/>
    </row>
    <row r="84" spans="5:11" x14ac:dyDescent="0.35">
      <c r="E84" s="27"/>
      <c r="F84" s="27"/>
      <c r="G84" s="27"/>
      <c r="H84" s="27"/>
      <c r="I84" s="27"/>
      <c r="J84" s="27"/>
      <c r="K84" s="1"/>
    </row>
    <row r="85" spans="5:11" x14ac:dyDescent="0.35">
      <c r="E85" s="27"/>
      <c r="F85" s="27"/>
      <c r="G85" s="27"/>
      <c r="H85" s="27"/>
      <c r="I85" s="27"/>
      <c r="J85" s="27"/>
      <c r="K85" s="1"/>
    </row>
    <row r="86" spans="5:11" x14ac:dyDescent="0.35">
      <c r="E86" s="27"/>
      <c r="F86" s="27"/>
      <c r="G86" s="27"/>
      <c r="H86" s="27"/>
      <c r="I86" s="27"/>
      <c r="J86" s="27"/>
      <c r="K86" s="1"/>
    </row>
    <row r="87" spans="5:11" x14ac:dyDescent="0.35">
      <c r="E87" s="27"/>
      <c r="F87" s="27"/>
      <c r="G87" s="27"/>
      <c r="H87" s="27"/>
      <c r="I87" s="27"/>
      <c r="J87" s="27"/>
      <c r="K87" s="1"/>
    </row>
    <row r="88" spans="5:11" x14ac:dyDescent="0.35">
      <c r="E88" s="27"/>
      <c r="F88" s="27"/>
      <c r="G88" s="27"/>
      <c r="H88" s="27"/>
      <c r="I88" s="27"/>
      <c r="J88" s="27"/>
      <c r="K88" s="1"/>
    </row>
    <row r="89" spans="5:11" x14ac:dyDescent="0.35">
      <c r="E89" s="27"/>
      <c r="F89" s="27"/>
      <c r="G89" s="27"/>
      <c r="H89" s="27"/>
      <c r="I89" s="27"/>
      <c r="J89" s="27"/>
      <c r="K89" s="1"/>
    </row>
    <row r="90" spans="5:11" x14ac:dyDescent="0.35">
      <c r="E90" s="27"/>
      <c r="F90" s="27"/>
      <c r="G90" s="27"/>
      <c r="H90" s="27"/>
      <c r="I90" s="27"/>
      <c r="J90" s="27"/>
      <c r="K90" s="1"/>
    </row>
    <row r="91" spans="5:11" x14ac:dyDescent="0.35">
      <c r="E91" s="27"/>
      <c r="F91" s="27"/>
      <c r="G91" s="27"/>
      <c r="H91" s="27"/>
      <c r="I91" s="27"/>
      <c r="J91" s="27"/>
      <c r="K91" s="1"/>
    </row>
    <row r="92" spans="5:11" x14ac:dyDescent="0.35">
      <c r="E92" s="27"/>
      <c r="F92" s="27"/>
      <c r="G92" s="27"/>
      <c r="H92" s="27"/>
      <c r="I92" s="27"/>
      <c r="J92" s="27"/>
      <c r="K92" s="1"/>
    </row>
    <row r="93" spans="5:11" x14ac:dyDescent="0.35">
      <c r="E93" s="27"/>
      <c r="F93" s="27"/>
      <c r="G93" s="27"/>
      <c r="H93" s="27"/>
      <c r="I93" s="27"/>
      <c r="J93" s="27"/>
      <c r="K93" s="1"/>
    </row>
    <row r="94" spans="5:11" x14ac:dyDescent="0.35">
      <c r="E94" s="27"/>
      <c r="F94" s="27"/>
      <c r="G94" s="27"/>
      <c r="H94" s="27"/>
      <c r="I94" s="27"/>
      <c r="J94" s="27"/>
      <c r="K94" s="1"/>
    </row>
    <row r="95" spans="5:11" x14ac:dyDescent="0.35">
      <c r="E95" s="27"/>
      <c r="F95" s="27"/>
      <c r="G95" s="27"/>
      <c r="H95" s="27"/>
      <c r="I95" s="27"/>
      <c r="J95" s="27"/>
      <c r="K95" s="1"/>
    </row>
    <row r="96" spans="5:11" x14ac:dyDescent="0.35">
      <c r="E96" s="27"/>
      <c r="F96" s="27"/>
      <c r="G96" s="27"/>
      <c r="H96" s="27"/>
      <c r="I96" s="27"/>
      <c r="J96" s="27"/>
      <c r="K96" s="1"/>
    </row>
    <row r="97" spans="5:11" x14ac:dyDescent="0.35">
      <c r="E97" s="27"/>
      <c r="F97" s="27"/>
      <c r="G97" s="27"/>
      <c r="H97" s="27"/>
      <c r="I97" s="27"/>
      <c r="J97" s="27"/>
      <c r="K97" s="1"/>
    </row>
    <row r="98" spans="5:11" x14ac:dyDescent="0.35">
      <c r="E98" s="27"/>
      <c r="F98" s="27"/>
      <c r="G98" s="27"/>
      <c r="H98" s="27"/>
      <c r="I98" s="27"/>
      <c r="J98" s="27"/>
      <c r="K98" s="1"/>
    </row>
    <row r="99" spans="5:11" x14ac:dyDescent="0.35">
      <c r="E99" s="27"/>
      <c r="F99" s="27"/>
      <c r="G99" s="27"/>
      <c r="H99" s="27"/>
      <c r="I99" s="27"/>
      <c r="J99" s="27"/>
      <c r="K99" s="1"/>
    </row>
    <row r="100" spans="5:11" x14ac:dyDescent="0.35">
      <c r="E100" s="27"/>
      <c r="F100" s="27"/>
      <c r="G100" s="27"/>
      <c r="H100" s="27"/>
      <c r="I100" s="27"/>
      <c r="J100" s="27"/>
      <c r="K100" s="1"/>
    </row>
    <row r="101" spans="5:11" x14ac:dyDescent="0.35">
      <c r="E101" s="27"/>
      <c r="F101" s="27"/>
      <c r="G101" s="27"/>
      <c r="H101" s="27"/>
      <c r="I101" s="27"/>
      <c r="J101" s="27"/>
      <c r="K101" s="1"/>
    </row>
    <row r="102" spans="5:11" x14ac:dyDescent="0.35">
      <c r="E102" s="27"/>
      <c r="F102" s="27"/>
      <c r="G102" s="27"/>
      <c r="H102" s="27"/>
      <c r="I102" s="27"/>
      <c r="J102" s="27"/>
      <c r="K102" s="1"/>
    </row>
    <row r="103" spans="5:11" x14ac:dyDescent="0.35">
      <c r="E103" s="27"/>
      <c r="F103" s="27"/>
      <c r="G103" s="27"/>
      <c r="H103" s="27"/>
      <c r="I103" s="27"/>
      <c r="J103" s="27"/>
      <c r="K103" s="1"/>
    </row>
    <row r="104" spans="5:11" x14ac:dyDescent="0.35">
      <c r="E104" s="27"/>
      <c r="F104" s="27"/>
      <c r="G104" s="27"/>
      <c r="H104" s="27"/>
      <c r="I104" s="27"/>
      <c r="J104" s="27"/>
      <c r="K104" s="1"/>
    </row>
    <row r="105" spans="5:11" x14ac:dyDescent="0.35">
      <c r="E105" s="27"/>
      <c r="F105" s="27"/>
      <c r="G105" s="27"/>
      <c r="H105" s="27"/>
      <c r="I105" s="27"/>
      <c r="J105" s="27"/>
      <c r="K105" s="1"/>
    </row>
    <row r="106" spans="5:11" x14ac:dyDescent="0.35">
      <c r="E106" s="27"/>
      <c r="F106" s="27"/>
      <c r="G106" s="27"/>
      <c r="H106" s="27"/>
      <c r="I106" s="27"/>
      <c r="J106" s="27"/>
      <c r="K106" s="1"/>
    </row>
    <row r="107" spans="5:11" x14ac:dyDescent="0.35">
      <c r="E107" s="27"/>
      <c r="F107" s="27"/>
      <c r="G107" s="27"/>
      <c r="H107" s="27"/>
      <c r="I107" s="27"/>
      <c r="J107" s="27"/>
      <c r="K107" s="1"/>
    </row>
    <row r="108" spans="5:11" x14ac:dyDescent="0.35">
      <c r="E108" s="27"/>
      <c r="F108" s="27"/>
      <c r="G108" s="27"/>
      <c r="H108" s="27"/>
      <c r="I108" s="27"/>
      <c r="J108" s="27"/>
      <c r="K108" s="1"/>
    </row>
    <row r="109" spans="5:11" x14ac:dyDescent="0.35">
      <c r="E109" s="27"/>
      <c r="F109" s="27"/>
      <c r="G109" s="27"/>
      <c r="H109" s="27"/>
      <c r="I109" s="27"/>
      <c r="J109" s="27"/>
      <c r="K109" s="1"/>
    </row>
    <row r="110" spans="5:11" x14ac:dyDescent="0.35">
      <c r="E110" s="27"/>
      <c r="F110" s="27"/>
      <c r="G110" s="27"/>
      <c r="H110" s="27"/>
      <c r="I110" s="27"/>
      <c r="J110" s="27"/>
      <c r="K110" s="1"/>
    </row>
    <row r="111" spans="5:11" x14ac:dyDescent="0.35">
      <c r="E111" s="27"/>
      <c r="F111" s="27"/>
      <c r="G111" s="27"/>
      <c r="H111" s="27"/>
      <c r="I111" s="27"/>
      <c r="J111" s="27"/>
      <c r="K111" s="1"/>
    </row>
    <row r="112" spans="5:11" x14ac:dyDescent="0.35">
      <c r="E112" s="27"/>
      <c r="F112" s="27"/>
      <c r="G112" s="27"/>
      <c r="H112" s="27"/>
      <c r="I112" s="27"/>
      <c r="J112" s="27"/>
      <c r="K112" s="1"/>
    </row>
    <row r="113" spans="5:11" x14ac:dyDescent="0.35">
      <c r="E113" s="27"/>
      <c r="F113" s="27"/>
      <c r="G113" s="27"/>
      <c r="H113" s="27"/>
      <c r="I113" s="27"/>
      <c r="J113" s="27"/>
      <c r="K113" s="1"/>
    </row>
    <row r="114" spans="5:11" x14ac:dyDescent="0.35">
      <c r="E114" s="27"/>
      <c r="F114" s="27"/>
      <c r="G114" s="27"/>
      <c r="H114" s="27"/>
      <c r="I114" s="27"/>
      <c r="J114" s="27"/>
      <c r="K114" s="1"/>
    </row>
    <row r="115" spans="5:11" x14ac:dyDescent="0.35">
      <c r="E115" s="27"/>
      <c r="F115" s="27"/>
      <c r="G115" s="27"/>
      <c r="H115" s="27"/>
      <c r="I115" s="27"/>
      <c r="J115" s="27"/>
      <c r="K115" s="1"/>
    </row>
    <row r="116" spans="5:11" x14ac:dyDescent="0.35">
      <c r="E116" s="27"/>
      <c r="F116" s="27"/>
      <c r="G116" s="27"/>
      <c r="H116" s="27"/>
      <c r="I116" s="27"/>
      <c r="J116" s="27"/>
      <c r="K116" s="1"/>
    </row>
    <row r="117" spans="5:11" x14ac:dyDescent="0.35">
      <c r="E117" s="27"/>
      <c r="F117" s="27"/>
      <c r="G117" s="27"/>
      <c r="H117" s="27"/>
      <c r="I117" s="27"/>
      <c r="J117" s="27"/>
      <c r="K117" s="1"/>
    </row>
    <row r="118" spans="5:11" x14ac:dyDescent="0.35">
      <c r="E118" s="27"/>
      <c r="F118" s="27"/>
      <c r="G118" s="27"/>
      <c r="H118" s="27"/>
      <c r="I118" s="27"/>
      <c r="J118" s="27"/>
      <c r="K118" s="1"/>
    </row>
    <row r="119" spans="5:11" x14ac:dyDescent="0.35">
      <c r="E119" s="27"/>
      <c r="F119" s="27"/>
      <c r="G119" s="27"/>
      <c r="H119" s="27"/>
      <c r="I119" s="27"/>
      <c r="J119" s="27"/>
      <c r="K119" s="1"/>
    </row>
    <row r="120" spans="5:11" x14ac:dyDescent="0.35">
      <c r="E120" s="27"/>
      <c r="F120" s="27"/>
      <c r="G120" s="27"/>
      <c r="H120" s="27"/>
      <c r="I120" s="27"/>
      <c r="J120" s="27"/>
      <c r="K120" s="1"/>
    </row>
    <row r="121" spans="5:11" x14ac:dyDescent="0.35">
      <c r="E121" s="27"/>
      <c r="F121" s="27"/>
      <c r="G121" s="27"/>
      <c r="H121" s="27"/>
      <c r="I121" s="27"/>
      <c r="J121" s="27"/>
      <c r="K121" s="1"/>
    </row>
    <row r="122" spans="5:11" x14ac:dyDescent="0.35">
      <c r="E122" s="27"/>
      <c r="F122" s="27"/>
      <c r="G122" s="27"/>
      <c r="H122" s="27"/>
      <c r="I122" s="27"/>
      <c r="J122" s="27"/>
      <c r="K122" s="1"/>
    </row>
    <row r="123" spans="5:11" x14ac:dyDescent="0.35">
      <c r="E123" s="27"/>
      <c r="F123" s="27"/>
      <c r="G123" s="27"/>
      <c r="H123" s="27"/>
      <c r="I123" s="27"/>
      <c r="J123" s="27"/>
      <c r="K123" s="1"/>
    </row>
    <row r="124" spans="5:11" x14ac:dyDescent="0.35">
      <c r="E124" s="27"/>
      <c r="F124" s="27"/>
      <c r="G124" s="27"/>
      <c r="H124" s="27"/>
      <c r="I124" s="27"/>
      <c r="J124" s="27"/>
      <c r="K124" s="1"/>
    </row>
    <row r="125" spans="5:11" x14ac:dyDescent="0.35">
      <c r="E125" s="27"/>
      <c r="F125" s="27"/>
      <c r="G125" s="27"/>
      <c r="H125" s="27"/>
      <c r="I125" s="27"/>
      <c r="J125" s="27"/>
      <c r="K125" s="1"/>
    </row>
    <row r="126" spans="5:11" x14ac:dyDescent="0.35">
      <c r="E126" s="27"/>
      <c r="F126" s="27"/>
      <c r="G126" s="27"/>
      <c r="H126" s="27"/>
      <c r="I126" s="27"/>
      <c r="J126" s="27"/>
      <c r="K126" s="1"/>
    </row>
    <row r="127" spans="5:11" x14ac:dyDescent="0.35">
      <c r="E127" s="27"/>
      <c r="F127" s="27"/>
      <c r="G127" s="27"/>
      <c r="H127" s="27"/>
      <c r="I127" s="27"/>
      <c r="J127" s="27"/>
      <c r="K127" s="1"/>
    </row>
    <row r="128" spans="5:11" x14ac:dyDescent="0.35">
      <c r="E128" s="27"/>
      <c r="F128" s="27"/>
      <c r="G128" s="27"/>
      <c r="H128" s="27"/>
      <c r="I128" s="27"/>
      <c r="J128" s="27"/>
      <c r="K128" s="1"/>
    </row>
    <row r="129" spans="5:11" x14ac:dyDescent="0.35">
      <c r="E129" s="27"/>
      <c r="F129" s="27"/>
      <c r="G129" s="27"/>
      <c r="H129" s="27"/>
      <c r="I129" s="27"/>
      <c r="J129" s="27"/>
      <c r="K129" s="1"/>
    </row>
    <row r="130" spans="5:11" x14ac:dyDescent="0.35">
      <c r="E130" s="27"/>
      <c r="F130" s="27"/>
      <c r="G130" s="27"/>
      <c r="H130" s="27"/>
      <c r="I130" s="27"/>
      <c r="J130" s="27"/>
      <c r="K130" s="1"/>
    </row>
    <row r="131" spans="5:11" x14ac:dyDescent="0.35">
      <c r="E131" s="27"/>
      <c r="F131" s="27"/>
      <c r="G131" s="27"/>
      <c r="H131" s="27"/>
      <c r="I131" s="27"/>
      <c r="J131" s="27"/>
      <c r="K131" s="1"/>
    </row>
    <row r="132" spans="5:11" x14ac:dyDescent="0.35">
      <c r="E132" s="27"/>
      <c r="F132" s="27"/>
      <c r="G132" s="27"/>
      <c r="H132" s="27"/>
      <c r="I132" s="27"/>
      <c r="J132" s="27"/>
      <c r="K132" s="1"/>
    </row>
    <row r="133" spans="5:11" x14ac:dyDescent="0.35">
      <c r="E133" s="27"/>
      <c r="F133" s="27"/>
      <c r="G133" s="27"/>
      <c r="H133" s="27"/>
      <c r="I133" s="27"/>
      <c r="J133" s="27"/>
      <c r="K133" s="1"/>
    </row>
    <row r="134" spans="5:11" x14ac:dyDescent="0.35">
      <c r="E134" s="27"/>
      <c r="F134" s="27"/>
      <c r="G134" s="27"/>
      <c r="H134" s="27"/>
      <c r="I134" s="27"/>
      <c r="J134" s="27"/>
      <c r="K134" s="1"/>
    </row>
    <row r="135" spans="5:11" x14ac:dyDescent="0.35">
      <c r="E135" s="27"/>
      <c r="F135" s="27"/>
      <c r="G135" s="27"/>
      <c r="H135" s="27"/>
      <c r="I135" s="27"/>
      <c r="J135" s="27"/>
      <c r="K135" s="1"/>
    </row>
    <row r="136" spans="5:11" x14ac:dyDescent="0.35">
      <c r="E136" s="27"/>
      <c r="F136" s="27"/>
      <c r="G136" s="27"/>
      <c r="H136" s="27"/>
      <c r="I136" s="27"/>
      <c r="J136" s="27"/>
      <c r="K136" s="1"/>
    </row>
    <row r="137" spans="5:11" x14ac:dyDescent="0.35">
      <c r="E137" s="27"/>
      <c r="F137" s="27"/>
      <c r="G137" s="27"/>
      <c r="H137" s="27"/>
      <c r="I137" s="27"/>
      <c r="J137" s="27"/>
      <c r="K137" s="1"/>
    </row>
    <row r="138" spans="5:11" x14ac:dyDescent="0.35">
      <c r="E138" s="27"/>
      <c r="F138" s="27"/>
      <c r="G138" s="27"/>
      <c r="H138" s="27"/>
      <c r="I138" s="27"/>
      <c r="J138" s="27"/>
      <c r="K138" s="1"/>
    </row>
    <row r="139" spans="5:11" x14ac:dyDescent="0.35">
      <c r="E139" s="27"/>
      <c r="F139" s="27"/>
      <c r="G139" s="27"/>
      <c r="H139" s="27"/>
      <c r="I139" s="27"/>
      <c r="J139" s="27"/>
      <c r="K139" s="1"/>
    </row>
    <row r="140" spans="5:11" x14ac:dyDescent="0.35">
      <c r="E140" s="27"/>
      <c r="F140" s="27"/>
      <c r="G140" s="27"/>
      <c r="H140" s="27"/>
      <c r="I140" s="27"/>
      <c r="J140" s="27"/>
      <c r="K140" s="1"/>
    </row>
    <row r="141" spans="5:11" x14ac:dyDescent="0.35">
      <c r="E141" s="27"/>
      <c r="F141" s="27"/>
      <c r="G141" s="27"/>
      <c r="H141" s="27"/>
      <c r="I141" s="27"/>
      <c r="J141" s="27"/>
      <c r="K141" s="1"/>
    </row>
    <row r="142" spans="5:11" x14ac:dyDescent="0.35">
      <c r="E142" s="27"/>
      <c r="F142" s="27"/>
      <c r="G142" s="27"/>
      <c r="H142" s="27"/>
      <c r="I142" s="27"/>
      <c r="J142" s="27"/>
      <c r="K142" s="1"/>
    </row>
    <row r="143" spans="5:11" x14ac:dyDescent="0.35">
      <c r="E143" s="27"/>
      <c r="F143" s="27"/>
      <c r="G143" s="27"/>
      <c r="H143" s="27"/>
      <c r="I143" s="27"/>
      <c r="J143" s="27"/>
      <c r="K143" s="1"/>
    </row>
    <row r="144" spans="5:11" x14ac:dyDescent="0.35">
      <c r="E144" s="27"/>
      <c r="F144" s="27"/>
      <c r="G144" s="27"/>
      <c r="H144" s="27"/>
      <c r="I144" s="27"/>
      <c r="J144" s="27"/>
      <c r="K144" s="1"/>
    </row>
    <row r="145" spans="5:11" x14ac:dyDescent="0.35">
      <c r="E145" s="27"/>
      <c r="F145" s="27"/>
      <c r="G145" s="27"/>
      <c r="H145" s="27"/>
      <c r="I145" s="27"/>
      <c r="J145" s="27"/>
      <c r="K145" s="1"/>
    </row>
    <row r="146" spans="5:11" x14ac:dyDescent="0.35">
      <c r="E146" s="27"/>
      <c r="F146" s="27"/>
      <c r="G146" s="27"/>
      <c r="H146" s="27"/>
      <c r="I146" s="27"/>
      <c r="J146" s="27"/>
      <c r="K146" s="1"/>
    </row>
  </sheetData>
  <printOptions horizontalCentered="1"/>
  <pageMargins left="0.5" right="0.5" top="0.75" bottom="0.75" header="0.3" footer="0.3"/>
  <pageSetup paperSize="5" scale="88" fitToHeight="0" orientation="landscape" r:id="rId1"/>
  <headerFooter>
    <oddFooter>&amp;L&amp;F
&amp;A&amp;RPage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29"/>
  <sheetViews>
    <sheetView zoomScale="90" zoomScaleNormal="90" workbookViewId="0">
      <pane ySplit="2" topLeftCell="A200" activePane="bottomLeft" state="frozen"/>
      <selection pane="bottomLeft"/>
    </sheetView>
  </sheetViews>
  <sheetFormatPr defaultRowHeight="14.5" x14ac:dyDescent="0.35"/>
  <cols>
    <col min="1" max="1" width="7.453125" customWidth="1"/>
    <col min="2" max="2" width="25.81640625" style="2" customWidth="1"/>
    <col min="3" max="3" width="20.81640625" style="2" customWidth="1"/>
    <col min="4" max="4" width="37.1796875" style="2" customWidth="1"/>
    <col min="5" max="5" width="11.81640625" style="2" customWidth="1"/>
    <col min="6" max="6" width="13.81640625" style="2" customWidth="1"/>
    <col min="7" max="7" width="12" style="2" customWidth="1"/>
    <col min="8" max="8" width="12.81640625" style="2" customWidth="1"/>
    <col min="9" max="9" width="14.1796875" style="2" customWidth="1"/>
    <col min="10" max="10" width="10.1796875" style="2" customWidth="1"/>
    <col min="11" max="11" width="11.81640625" style="2" customWidth="1"/>
    <col min="12" max="12" width="13.453125" style="2" customWidth="1"/>
    <col min="13" max="13" width="11" customWidth="1"/>
    <col min="14" max="14" width="16.54296875" customWidth="1"/>
    <col min="15" max="15" width="16" customWidth="1"/>
    <col min="16" max="16" width="15" customWidth="1"/>
    <col min="17" max="17" width="16.453125" customWidth="1"/>
    <col min="18" max="18" width="17" customWidth="1"/>
    <col min="19" max="19" width="18" customWidth="1"/>
  </cols>
  <sheetData>
    <row r="1" spans="1:19" ht="18.5" x14ac:dyDescent="0.45">
      <c r="B1" s="24" t="s">
        <v>462</v>
      </c>
    </row>
    <row r="2" spans="1:19" ht="29" x14ac:dyDescent="0.35">
      <c r="A2" t="s">
        <v>300</v>
      </c>
      <c r="B2" s="30" t="s">
        <v>1</v>
      </c>
      <c r="C2" s="30" t="s">
        <v>0</v>
      </c>
      <c r="D2" s="30" t="s">
        <v>364</v>
      </c>
      <c r="E2" s="30" t="s">
        <v>2</v>
      </c>
      <c r="F2" s="30" t="s">
        <v>367</v>
      </c>
      <c r="G2" s="30" t="s">
        <v>361</v>
      </c>
      <c r="H2" s="30" t="s">
        <v>8</v>
      </c>
      <c r="I2" s="30" t="s">
        <v>10</v>
      </c>
      <c r="J2" s="30" t="s">
        <v>384</v>
      </c>
      <c r="K2" s="30" t="s">
        <v>362</v>
      </c>
      <c r="L2" s="30" t="s">
        <v>363</v>
      </c>
      <c r="M2" t="s">
        <v>394</v>
      </c>
      <c r="N2" s="34" t="s">
        <v>46</v>
      </c>
      <c r="O2" s="34" t="s">
        <v>47</v>
      </c>
      <c r="P2" s="34" t="s">
        <v>330</v>
      </c>
      <c r="Q2" s="34" t="s">
        <v>29</v>
      </c>
      <c r="R2" s="34" t="s">
        <v>392</v>
      </c>
      <c r="S2" s="34" t="s">
        <v>393</v>
      </c>
    </row>
    <row r="3" spans="1:19" x14ac:dyDescent="0.35">
      <c r="A3">
        <v>3</v>
      </c>
      <c r="B3" s="31" t="str">
        <f>VLOOKUP($A3,'All-Pathways'!$A:$AW,2,FALSE)</f>
        <v>Algal oil</v>
      </c>
      <c r="C3" s="31" t="str">
        <f>VLOOKUP($A3,'All-Pathways'!$A:$AW,3,FALSE)</f>
        <v>Biodiesel</v>
      </c>
      <c r="D3" s="31" t="str">
        <f>VLOOKUP($A3,'All-Pathways'!$A:$AW,4,FALSE)</f>
        <v>Transesterification (Open Pond, Base)</v>
      </c>
      <c r="E3" s="31" t="str">
        <f>IF(VLOOKUP($A3,'All-Pathways'!$A:$AW,5,FALSE)=0,"",VLOOKUP($A3,'All-Pathways'!$A:$AW,5,FALSE))</f>
        <v>Open pond, base case</v>
      </c>
      <c r="F3" s="32">
        <f>VLOOKUP($A3,'All-Pathways'!$A:$AW,26,FALSE)</f>
        <v>0</v>
      </c>
      <c r="G3" s="32">
        <f>VLOOKUP($A3,'All-Pathways'!$A:$AW,27,FALSE)</f>
        <v>0</v>
      </c>
      <c r="H3" s="32">
        <f>VLOOKUP($A3,'All-Pathways'!$A:$AW,30,FALSE)</f>
        <v>0</v>
      </c>
      <c r="I3" s="32">
        <f>VLOOKUP($A3,'All-Pathways'!$A:$AW,31,FALSE)</f>
        <v>67.520763460968169</v>
      </c>
      <c r="J3" s="32">
        <f>VLOOKUP($A3,'All-Pathways'!$A:$AW,32,FALSE)+VLOOKUP($A3,'All-Pathways'!$A:$AW,33,FALSE)</f>
        <v>1.5066838929195983</v>
      </c>
      <c r="K3" s="32">
        <f>VLOOKUP($A3,'All-Pathways'!$A:$AW,18,FALSE)</f>
        <v>69.027447353887766</v>
      </c>
      <c r="L3" s="33">
        <f>VLOOKUP($A3,'All-Pathways'!$A:$AW,15,FALSE)</f>
        <v>0.2884208466085833</v>
      </c>
      <c r="N3" s="32">
        <f>VLOOKUP($A3,'All-Pathways'!$A:$AW,28,FALSE)</f>
        <v>0</v>
      </c>
      <c r="O3" s="32">
        <f>VLOOKUP($A3,'All-Pathways'!$A:$AW,29,FALSE)</f>
        <v>0</v>
      </c>
      <c r="P3" s="32" t="str">
        <f>VLOOKUP($A3,'All-Pathways'!$A:$AW,19,FALSE)</f>
        <v>NA</v>
      </c>
      <c r="Q3" s="32" t="str">
        <f>VLOOKUP($A3,'All-Pathways'!$A:$AW,20,FALSE)</f>
        <v>NA</v>
      </c>
      <c r="R3" s="33" t="str">
        <f>VLOOKUP($A3,'All-Pathways'!$A:$AW,16,FALSE)</f>
        <v>NA</v>
      </c>
      <c r="S3" s="33" t="str">
        <f>VLOOKUP($A3,'All-Pathways'!$A:$AW,17,FALSE)</f>
        <v>NA</v>
      </c>
    </row>
    <row r="4" spans="1:19" x14ac:dyDescent="0.35">
      <c r="A4">
        <v>4</v>
      </c>
      <c r="B4" s="31" t="str">
        <f>VLOOKUP($A4,'All-Pathways'!$A:$AW,2,FALSE)</f>
        <v>Algal oil</v>
      </c>
      <c r="C4" s="31" t="str">
        <f>VLOOKUP($A4,'All-Pathways'!$A:$AW,3,FALSE)</f>
        <v>Biodiesel</v>
      </c>
      <c r="D4" s="31" t="str">
        <f>VLOOKUP($A4,'All-Pathways'!$A:$AW,4,FALSE)</f>
        <v>Transesterification (Open Pond, Mid)</v>
      </c>
      <c r="E4" s="31" t="str">
        <f>IF(VLOOKUP($A4,'All-Pathways'!$A:$AW,5,FALSE)=0,"",VLOOKUP($A4,'All-Pathways'!$A:$AW,5,FALSE))</f>
        <v>Open pond, aggressive case</v>
      </c>
      <c r="F4" s="32">
        <f>VLOOKUP($A4,'All-Pathways'!$A:$AW,26,FALSE)</f>
        <v>0</v>
      </c>
      <c r="G4" s="32">
        <f>VLOOKUP($A4,'All-Pathways'!$A:$AW,27,FALSE)</f>
        <v>0</v>
      </c>
      <c r="H4" s="32">
        <f>VLOOKUP($A4,'All-Pathways'!$A:$AW,30,FALSE)</f>
        <v>0</v>
      </c>
      <c r="I4" s="32">
        <f>VLOOKUP($A4,'All-Pathways'!$A:$AW,31,FALSE)</f>
        <v>31.534229052503168</v>
      </c>
      <c r="J4" s="32">
        <f>VLOOKUP($A4,'All-Pathways'!$A:$AW,32,FALSE)+VLOOKUP($A4,'All-Pathways'!$A:$AW,33,FALSE)</f>
        <v>1.5066838929195983</v>
      </c>
      <c r="K4" s="32">
        <f>VLOOKUP($A4,'All-Pathways'!$A:$AW,18,FALSE)</f>
        <v>33.040912945422768</v>
      </c>
      <c r="L4" s="33">
        <f>VLOOKUP($A4,'All-Pathways'!$A:$AW,15,FALSE)</f>
        <v>0.65939309995853068</v>
      </c>
      <c r="N4" s="32">
        <f>VLOOKUP($A4,'All-Pathways'!$A:$AW,28,FALSE)</f>
        <v>0</v>
      </c>
      <c r="O4" s="32">
        <f>VLOOKUP($A4,'All-Pathways'!$A:$AW,29,FALSE)</f>
        <v>0</v>
      </c>
      <c r="P4" s="32" t="str">
        <f>VLOOKUP($A4,'All-Pathways'!$A:$AW,19,FALSE)</f>
        <v>NA</v>
      </c>
      <c r="Q4" s="32" t="str">
        <f>VLOOKUP($A4,'All-Pathways'!$A:$AW,20,FALSE)</f>
        <v>NA</v>
      </c>
      <c r="R4" s="33" t="str">
        <f>VLOOKUP($A4,'All-Pathways'!$A:$AW,16,FALSE)</f>
        <v>NA</v>
      </c>
      <c r="S4" s="33" t="str">
        <f>VLOOKUP($A4,'All-Pathways'!$A:$AW,17,FALSE)</f>
        <v>NA</v>
      </c>
    </row>
    <row r="5" spans="1:19" x14ac:dyDescent="0.35">
      <c r="A5">
        <v>5</v>
      </c>
      <c r="B5" s="31" t="str">
        <f>VLOOKUP($A5,'All-Pathways'!$A:$AW,2,FALSE)</f>
        <v>Algal oil</v>
      </c>
      <c r="C5" s="31" t="str">
        <f>VLOOKUP($A5,'All-Pathways'!$A:$AW,3,FALSE)</f>
        <v>Biodiesel</v>
      </c>
      <c r="D5" s="31" t="str">
        <f>VLOOKUP($A5,'All-Pathways'!$A:$AW,4,FALSE)</f>
        <v>Transesterification (Open Pond, Max)</v>
      </c>
      <c r="E5" s="31" t="str">
        <f>IF(VLOOKUP($A5,'All-Pathways'!$A:$AW,5,FALSE)=0,"",VLOOKUP($A5,'All-Pathways'!$A:$AW,5,FALSE))</f>
        <v>Open pond, maximum case</v>
      </c>
      <c r="F5" s="32">
        <f>VLOOKUP($A5,'All-Pathways'!$A:$AW,26,FALSE)</f>
        <v>0</v>
      </c>
      <c r="G5" s="32">
        <f>VLOOKUP($A5,'All-Pathways'!$A:$AW,27,FALSE)</f>
        <v>0</v>
      </c>
      <c r="H5" s="32">
        <f>VLOOKUP($A5,'All-Pathways'!$A:$AW,30,FALSE)</f>
        <v>0</v>
      </c>
      <c r="I5" s="32">
        <f>VLOOKUP($A5,'All-Pathways'!$A:$AW,31,FALSE)</f>
        <v>24.473069086715597</v>
      </c>
      <c r="J5" s="32">
        <f>VLOOKUP($A5,'All-Pathways'!$A:$AW,32,FALSE)+VLOOKUP($A5,'All-Pathways'!$A:$AW,33,FALSE)</f>
        <v>1.5066838929195983</v>
      </c>
      <c r="K5" s="32">
        <f>VLOOKUP($A5,'All-Pathways'!$A:$AW,18,FALSE)</f>
        <v>25.979752979635194</v>
      </c>
      <c r="L5" s="33">
        <f>VLOOKUP($A5,'All-Pathways'!$A:$AW,15,FALSE)</f>
        <v>0.73218406098967903</v>
      </c>
      <c r="N5" s="32">
        <f>VLOOKUP($A5,'All-Pathways'!$A:$AW,28,FALSE)</f>
        <v>0</v>
      </c>
      <c r="O5" s="32">
        <f>VLOOKUP($A5,'All-Pathways'!$A:$AW,29,FALSE)</f>
        <v>0</v>
      </c>
      <c r="P5" s="32" t="str">
        <f>VLOOKUP($A5,'All-Pathways'!$A:$AW,19,FALSE)</f>
        <v>NA</v>
      </c>
      <c r="Q5" s="32" t="str">
        <f>VLOOKUP($A5,'All-Pathways'!$A:$AW,20,FALSE)</f>
        <v>NA</v>
      </c>
      <c r="R5" s="33" t="str">
        <f>VLOOKUP($A5,'All-Pathways'!$A:$AW,16,FALSE)</f>
        <v>NA</v>
      </c>
      <c r="S5" s="33" t="str">
        <f>VLOOKUP($A5,'All-Pathways'!$A:$AW,17,FALSE)</f>
        <v>NA</v>
      </c>
    </row>
    <row r="6" spans="1:19" x14ac:dyDescent="0.35">
      <c r="A6">
        <v>6</v>
      </c>
      <c r="B6" s="31" t="str">
        <f>VLOOKUP($A6,'All-Pathways'!$A:$AW,2,FALSE)</f>
        <v>Algal oil</v>
      </c>
      <c r="C6" s="31" t="str">
        <f>VLOOKUP($A6,'All-Pathways'!$A:$AW,3,FALSE)</f>
        <v>Biodiesel</v>
      </c>
      <c r="D6" s="31" t="str">
        <f>VLOOKUP($A6,'All-Pathways'!$A:$AW,4,FALSE)</f>
        <v>Transesterification (PBR, Base)</v>
      </c>
      <c r="E6" s="31" t="str">
        <f>IF(VLOOKUP($A6,'All-Pathways'!$A:$AW,5,FALSE)=0,"",VLOOKUP($A6,'All-Pathways'!$A:$AW,5,FALSE))</f>
        <v>Photobioreactor, base case</v>
      </c>
      <c r="F6" s="32">
        <f>VLOOKUP($A6,'All-Pathways'!$A:$AW,26,FALSE)</f>
        <v>0</v>
      </c>
      <c r="G6" s="32">
        <f>VLOOKUP($A6,'All-Pathways'!$A:$AW,27,FALSE)</f>
        <v>0</v>
      </c>
      <c r="H6" s="32">
        <f>VLOOKUP($A6,'All-Pathways'!$A:$AW,30,FALSE)</f>
        <v>0</v>
      </c>
      <c r="I6" s="32">
        <f>VLOOKUP($A6,'All-Pathways'!$A:$AW,31,FALSE)</f>
        <v>51.888721264630057</v>
      </c>
      <c r="J6" s="32">
        <f>VLOOKUP($A6,'All-Pathways'!$A:$AW,32,FALSE)+VLOOKUP($A6,'All-Pathways'!$A:$AW,33,FALSE)</f>
        <v>1.5066838929195983</v>
      </c>
      <c r="K6" s="32">
        <f>VLOOKUP($A6,'All-Pathways'!$A:$AW,18,FALSE)</f>
        <v>53.395405157549654</v>
      </c>
      <c r="L6" s="33">
        <f>VLOOKUP($A6,'All-Pathways'!$A:$AW,15,FALSE)</f>
        <v>0.44956595305909269</v>
      </c>
      <c r="N6" s="32">
        <f>VLOOKUP($A6,'All-Pathways'!$A:$AW,28,FALSE)</f>
        <v>0</v>
      </c>
      <c r="O6" s="32">
        <f>VLOOKUP($A6,'All-Pathways'!$A:$AW,29,FALSE)</f>
        <v>0</v>
      </c>
      <c r="P6" s="32" t="str">
        <f>VLOOKUP($A6,'All-Pathways'!$A:$AW,19,FALSE)</f>
        <v>NA</v>
      </c>
      <c r="Q6" s="32" t="str">
        <f>VLOOKUP($A6,'All-Pathways'!$A:$AW,20,FALSE)</f>
        <v>NA</v>
      </c>
      <c r="R6" s="33" t="str">
        <f>VLOOKUP($A6,'All-Pathways'!$A:$AW,16,FALSE)</f>
        <v>NA</v>
      </c>
      <c r="S6" s="33" t="str">
        <f>VLOOKUP($A6,'All-Pathways'!$A:$AW,17,FALSE)</f>
        <v>NA</v>
      </c>
    </row>
    <row r="7" spans="1:19" x14ac:dyDescent="0.35">
      <c r="A7">
        <v>7</v>
      </c>
      <c r="B7" s="31" t="str">
        <f>VLOOKUP($A7,'All-Pathways'!$A:$AW,2,FALSE)</f>
        <v>Algal oil</v>
      </c>
      <c r="C7" s="31" t="str">
        <f>VLOOKUP($A7,'All-Pathways'!$A:$AW,3,FALSE)</f>
        <v>Biodiesel</v>
      </c>
      <c r="D7" s="31" t="str">
        <f>VLOOKUP($A7,'All-Pathways'!$A:$AW,4,FALSE)</f>
        <v>Transesterification (PBR, Mid)</v>
      </c>
      <c r="E7" s="31" t="str">
        <f>IF(VLOOKUP($A7,'All-Pathways'!$A:$AW,5,FALSE)=0,"",VLOOKUP($A7,'All-Pathways'!$A:$AW,5,FALSE))</f>
        <v>Photobioreactor, aggressive case</v>
      </c>
      <c r="F7" s="32">
        <f>VLOOKUP($A7,'All-Pathways'!$A:$AW,26,FALSE)</f>
        <v>0</v>
      </c>
      <c r="G7" s="32">
        <f>VLOOKUP($A7,'All-Pathways'!$A:$AW,27,FALSE)</f>
        <v>0</v>
      </c>
      <c r="H7" s="32">
        <f>VLOOKUP($A7,'All-Pathways'!$A:$AW,30,FALSE)</f>
        <v>0</v>
      </c>
      <c r="I7" s="32">
        <f>VLOOKUP($A7,'All-Pathways'!$A:$AW,31,FALSE)</f>
        <v>26.302280235769597</v>
      </c>
      <c r="J7" s="32">
        <f>VLOOKUP($A7,'All-Pathways'!$A:$AW,32,FALSE)+VLOOKUP($A7,'All-Pathways'!$A:$AW,33,FALSE)</f>
        <v>1.5066838929195983</v>
      </c>
      <c r="K7" s="32">
        <f>VLOOKUP($A7,'All-Pathways'!$A:$AW,18,FALSE)</f>
        <v>27.808964128689194</v>
      </c>
      <c r="L7" s="33">
        <f>VLOOKUP($A7,'All-Pathways'!$A:$AW,15,FALSE)</f>
        <v>0.71332738048482369</v>
      </c>
      <c r="N7" s="32">
        <f>VLOOKUP($A7,'All-Pathways'!$A:$AW,28,FALSE)</f>
        <v>0</v>
      </c>
      <c r="O7" s="32">
        <f>VLOOKUP($A7,'All-Pathways'!$A:$AW,29,FALSE)</f>
        <v>0</v>
      </c>
      <c r="P7" s="32" t="str">
        <f>VLOOKUP($A7,'All-Pathways'!$A:$AW,19,FALSE)</f>
        <v>NA</v>
      </c>
      <c r="Q7" s="32" t="str">
        <f>VLOOKUP($A7,'All-Pathways'!$A:$AW,20,FALSE)</f>
        <v>NA</v>
      </c>
      <c r="R7" s="33" t="str">
        <f>VLOOKUP($A7,'All-Pathways'!$A:$AW,16,FALSE)</f>
        <v>NA</v>
      </c>
      <c r="S7" s="33" t="str">
        <f>VLOOKUP($A7,'All-Pathways'!$A:$AW,17,FALSE)</f>
        <v>NA</v>
      </c>
    </row>
    <row r="8" spans="1:19" x14ac:dyDescent="0.35">
      <c r="A8">
        <v>8</v>
      </c>
      <c r="B8" s="31" t="str">
        <f>VLOOKUP($A8,'All-Pathways'!$A:$AW,2,FALSE)</f>
        <v>Algal oil</v>
      </c>
      <c r="C8" s="31" t="str">
        <f>VLOOKUP($A8,'All-Pathways'!$A:$AW,3,FALSE)</f>
        <v>Biodiesel</v>
      </c>
      <c r="D8" s="31" t="str">
        <f>VLOOKUP($A8,'All-Pathways'!$A:$AW,4,FALSE)</f>
        <v>Transesterification (PBR, Max)</v>
      </c>
      <c r="E8" s="31" t="str">
        <f>IF(VLOOKUP($A8,'All-Pathways'!$A:$AW,5,FALSE)=0,"",VLOOKUP($A8,'All-Pathways'!$A:$AW,5,FALSE))</f>
        <v>Photobioreactor, maximum case</v>
      </c>
      <c r="F8" s="32">
        <f>VLOOKUP($A8,'All-Pathways'!$A:$AW,26,FALSE)</f>
        <v>0</v>
      </c>
      <c r="G8" s="32">
        <f>VLOOKUP($A8,'All-Pathways'!$A:$AW,27,FALSE)</f>
        <v>0</v>
      </c>
      <c r="H8" s="32">
        <f>VLOOKUP($A8,'All-Pathways'!$A:$AW,30,FALSE)</f>
        <v>0</v>
      </c>
      <c r="I8" s="32">
        <f>VLOOKUP($A8,'All-Pathways'!$A:$AW,31,FALSE)</f>
        <v>22.048507439936625</v>
      </c>
      <c r="J8" s="32">
        <f>VLOOKUP($A8,'All-Pathways'!$A:$AW,32,FALSE)+VLOOKUP($A8,'All-Pathways'!$A:$AW,33,FALSE)</f>
        <v>1.5066838929195983</v>
      </c>
      <c r="K8" s="32">
        <f>VLOOKUP($A8,'All-Pathways'!$A:$AW,18,FALSE)</f>
        <v>23.555191332856221</v>
      </c>
      <c r="L8" s="33">
        <f>VLOOKUP($A8,'All-Pathways'!$A:$AW,15,FALSE)</f>
        <v>0.75717799586771717</v>
      </c>
      <c r="N8" s="32">
        <f>VLOOKUP($A8,'All-Pathways'!$A:$AW,28,FALSE)</f>
        <v>0</v>
      </c>
      <c r="O8" s="32">
        <f>VLOOKUP($A8,'All-Pathways'!$A:$AW,29,FALSE)</f>
        <v>0</v>
      </c>
      <c r="P8" s="32" t="str">
        <f>VLOOKUP($A8,'All-Pathways'!$A:$AW,19,FALSE)</f>
        <v>NA</v>
      </c>
      <c r="Q8" s="32" t="str">
        <f>VLOOKUP($A8,'All-Pathways'!$A:$AW,20,FALSE)</f>
        <v>NA</v>
      </c>
      <c r="R8" s="33" t="str">
        <f>VLOOKUP($A8,'All-Pathways'!$A:$AW,16,FALSE)</f>
        <v>NA</v>
      </c>
      <c r="S8" s="33" t="str">
        <f>VLOOKUP($A8,'All-Pathways'!$A:$AW,17,FALSE)</f>
        <v>NA</v>
      </c>
    </row>
    <row r="9" spans="1:19" x14ac:dyDescent="0.35">
      <c r="A9">
        <v>20</v>
      </c>
      <c r="B9" s="31" t="str">
        <f>VLOOKUP($A9,'All-Pathways'!$A:$AW,2,FALSE)</f>
        <v>Barley</v>
      </c>
      <c r="C9" s="31" t="str">
        <f>VLOOKUP($A9,'All-Pathways'!$A:$AW,3,FALSE)</f>
        <v>Ethanol</v>
      </c>
      <c r="D9" s="31" t="str">
        <f>VLOOKUP($A9,'All-Pathways'!$A:$AW,4,FALSE)</f>
        <v xml:space="preserve">Dry Mill (&lt;36,800 Btu/gal NG, &lt;0.19 kWh/gal Elec.) </v>
      </c>
      <c r="E9" s="31" t="str">
        <f>IF(VLOOKUP($A9,'All-Pathways'!$A:$AW,5,FALSE)=0,"",VLOOKUP($A9,'All-Pathways'!$A:$AW,5,FALSE))</f>
        <v/>
      </c>
      <c r="F9" s="32">
        <f>VLOOKUP($A9,'All-Pathways'!$A:$AW,26,FALSE)</f>
        <v>-3.9748190281765332</v>
      </c>
      <c r="G9" s="32">
        <f>VLOOKUP($A9,'All-Pathways'!$A:$AW,27,FALSE)</f>
        <v>11.289696770875427</v>
      </c>
      <c r="H9" s="32">
        <f>VLOOKUP($A9,'All-Pathways'!$A:$AW,30,FALSE)</f>
        <v>3.6124249064618206</v>
      </c>
      <c r="I9" s="32">
        <f>VLOOKUP($A9,'All-Pathways'!$A:$AW,31,FALSE)</f>
        <v>35.099161352886988</v>
      </c>
      <c r="J9" s="32">
        <f>VLOOKUP($A9,'All-Pathways'!$A:$AW,32,FALSE)+VLOOKUP($A9,'All-Pathways'!$A:$AW,33,FALSE)</f>
        <v>2.1281605046610568</v>
      </c>
      <c r="K9" s="32">
        <f>VLOOKUP($A9,'All-Pathways'!$A:$AW,18,FALSE)</f>
        <v>48.154624506708757</v>
      </c>
      <c r="L9" s="33">
        <f>VLOOKUP($A9,'All-Pathways'!$A:$AW,15,FALSE)</f>
        <v>0.50965200848522219</v>
      </c>
      <c r="N9" s="32">
        <f>VLOOKUP($A9,'All-Pathways'!$A:$AW,28,FALSE)</f>
        <v>2.7833326498165789</v>
      </c>
      <c r="O9" s="32">
        <f>VLOOKUP($A9,'All-Pathways'!$A:$AW,29,FALSE)</f>
        <v>21.678723200410879</v>
      </c>
      <c r="P9" s="32">
        <f>VLOOKUP($A9,'All-Pathways'!$A:$AW,19,FALSE)</f>
        <v>39.648260385649905</v>
      </c>
      <c r="Q9" s="32">
        <f>VLOOKUP($A9,'All-Pathways'!$A:$AW,20,FALSE)</f>
        <v>58.543650936244205</v>
      </c>
      <c r="R9" s="33">
        <f>VLOOKUP($A9,'All-Pathways'!$A:$AW,16,FALSE)</f>
        <v>0.5962704507341795</v>
      </c>
      <c r="S9" s="33">
        <f>VLOOKUP($A9,'All-Pathways'!$A:$AW,17,FALSE)</f>
        <v>0.40386282840747206</v>
      </c>
    </row>
    <row r="10" spans="1:19" x14ac:dyDescent="0.35">
      <c r="A10">
        <v>21</v>
      </c>
      <c r="B10" s="31" t="str">
        <f>VLOOKUP($A10,'All-Pathways'!$A:$AW,2,FALSE)</f>
        <v>Barley</v>
      </c>
      <c r="C10" s="31" t="str">
        <f>VLOOKUP($A10,'All-Pathways'!$A:$AW,3,FALSE)</f>
        <v>Ethanol</v>
      </c>
      <c r="D10" s="31" t="str">
        <f>VLOOKUP($A10,'All-Pathways'!$A:$AW,4,FALSE)</f>
        <v>Dry Mill (&lt;30,700 Btu/gal NG, &lt;4,200 Btu/gal of biogas,&lt;0.84 kWh/gal Elec.)</v>
      </c>
      <c r="E10" s="31" t="str">
        <f>IF(VLOOKUP($A10,'All-Pathways'!$A:$AW,5,FALSE)=0,"",VLOOKUP($A10,'All-Pathways'!$A:$AW,5,FALSE))</f>
        <v/>
      </c>
      <c r="F10" s="32">
        <f>VLOOKUP($A10,'All-Pathways'!$A:$AW,26,FALSE)</f>
        <v>-3.9748190281765332</v>
      </c>
      <c r="G10" s="32">
        <f>VLOOKUP($A10,'All-Pathways'!$A:$AW,27,FALSE)</f>
        <v>11.289696770875427</v>
      </c>
      <c r="H10" s="32">
        <f>VLOOKUP($A10,'All-Pathways'!$A:$AW,30,FALSE)</f>
        <v>3.6124249064618206</v>
      </c>
      <c r="I10" s="32">
        <f>VLOOKUP($A10,'All-Pathways'!$A:$AW,31,FALSE)</f>
        <v>36.003711466512748</v>
      </c>
      <c r="J10" s="32">
        <f>VLOOKUP($A10,'All-Pathways'!$A:$AW,32,FALSE)+VLOOKUP($A10,'All-Pathways'!$A:$AW,33,FALSE)</f>
        <v>2.1281605046610568</v>
      </c>
      <c r="K10" s="32">
        <f>VLOOKUP($A10,'All-Pathways'!$A:$AW,18,FALSE)</f>
        <v>49.059174620334517</v>
      </c>
      <c r="L10" s="33">
        <f>VLOOKUP($A10,'All-Pathways'!$A:$AW,15,FALSE)</f>
        <v>0.50044117284929979</v>
      </c>
      <c r="N10" s="32">
        <f>VLOOKUP($A10,'All-Pathways'!$A:$AW,28,FALSE)</f>
        <v>2.7833326498165789</v>
      </c>
      <c r="O10" s="32">
        <f>VLOOKUP($A10,'All-Pathways'!$A:$AW,29,FALSE)</f>
        <v>21.678723200410879</v>
      </c>
      <c r="P10" s="32">
        <f>VLOOKUP($A10,'All-Pathways'!$A:$AW,19,FALSE)</f>
        <v>40.552810499275665</v>
      </c>
      <c r="Q10" s="32">
        <f>VLOOKUP($A10,'All-Pathways'!$A:$AW,20,FALSE)</f>
        <v>59.448201049869965</v>
      </c>
      <c r="R10" s="33">
        <f>VLOOKUP($A10,'All-Pathways'!$A:$AW,16,FALSE)</f>
        <v>0.5870596150982571</v>
      </c>
      <c r="S10" s="33">
        <f>VLOOKUP($A10,'All-Pathways'!$A:$AW,17,FALSE)</f>
        <v>0.39465199277154966</v>
      </c>
    </row>
    <row r="11" spans="1:19" x14ac:dyDescent="0.35">
      <c r="A11">
        <v>22</v>
      </c>
      <c r="B11" s="31" t="str">
        <f>VLOOKUP($A11,'All-Pathways'!$A:$AW,2,FALSE)</f>
        <v>Barley</v>
      </c>
      <c r="C11" s="31" t="str">
        <f>VLOOKUP($A11,'All-Pathways'!$A:$AW,3,FALSE)</f>
        <v>Ethanol</v>
      </c>
      <c r="D11" s="31" t="str">
        <f>VLOOKUP($A11,'All-Pathways'!$A:$AW,4,FALSE)</f>
        <v>Dry Mill (&lt;30,700 Btu/gal NG, &lt;4,200 Btu/gal barley hull energy, &lt;0.84 kWh/gal Elec.)</v>
      </c>
      <c r="E11" s="31" t="str">
        <f>IF(VLOOKUP($A11,'All-Pathways'!$A:$AW,5,FALSE)=0,"",VLOOKUP($A11,'All-Pathways'!$A:$AW,5,FALSE))</f>
        <v/>
      </c>
      <c r="F11" s="32">
        <f>VLOOKUP($A11,'All-Pathways'!$A:$AW,26,FALSE)</f>
        <v>-3.9748190281765332</v>
      </c>
      <c r="G11" s="32">
        <f>VLOOKUP($A11,'All-Pathways'!$A:$AW,27,FALSE)</f>
        <v>11.289696770875427</v>
      </c>
      <c r="H11" s="32">
        <f>VLOOKUP($A11,'All-Pathways'!$A:$AW,30,FALSE)</f>
        <v>3.6124249064618206</v>
      </c>
      <c r="I11" s="32">
        <f>VLOOKUP($A11,'All-Pathways'!$A:$AW,31,FALSE)</f>
        <v>36.345967950166553</v>
      </c>
      <c r="J11" s="32">
        <f>VLOOKUP($A11,'All-Pathways'!$A:$AW,32,FALSE)+VLOOKUP($A11,'All-Pathways'!$A:$AW,33,FALSE)</f>
        <v>2.1281605046610568</v>
      </c>
      <c r="K11" s="32">
        <f>VLOOKUP($A11,'All-Pathways'!$A:$AW,18,FALSE)</f>
        <v>49.401431103988322</v>
      </c>
      <c r="L11" s="33">
        <f>VLOOKUP($A11,'All-Pathways'!$A:$AW,15,FALSE)</f>
        <v>0.49695605005866988</v>
      </c>
      <c r="N11" s="32">
        <f>VLOOKUP($A11,'All-Pathways'!$A:$AW,28,FALSE)</f>
        <v>2.7833326498165789</v>
      </c>
      <c r="O11" s="32">
        <f>VLOOKUP($A11,'All-Pathways'!$A:$AW,29,FALSE)</f>
        <v>21.678723200410879</v>
      </c>
      <c r="P11" s="32">
        <f>VLOOKUP($A11,'All-Pathways'!$A:$AW,19,FALSE)</f>
        <v>40.895066982929471</v>
      </c>
      <c r="Q11" s="32">
        <f>VLOOKUP($A11,'All-Pathways'!$A:$AW,20,FALSE)</f>
        <v>59.790457533523778</v>
      </c>
      <c r="R11" s="33">
        <f>VLOOKUP($A11,'All-Pathways'!$A:$AW,16,FALSE)</f>
        <v>0.58357449230762715</v>
      </c>
      <c r="S11" s="33">
        <f>VLOOKUP($A11,'All-Pathways'!$A:$AW,17,FALSE)</f>
        <v>0.39116686998091971</v>
      </c>
    </row>
    <row r="12" spans="1:19" x14ac:dyDescent="0.35">
      <c r="A12">
        <v>23</v>
      </c>
      <c r="B12" s="31" t="str">
        <f>VLOOKUP($A12,'All-Pathways'!$A:$AW,2,FALSE)</f>
        <v>Barley</v>
      </c>
      <c r="C12" s="31" t="str">
        <f>VLOOKUP($A12,'All-Pathways'!$A:$AW,3,FALSE)</f>
        <v>Ethanol</v>
      </c>
      <c r="D12" s="31" t="str">
        <f>VLOOKUP($A12,'All-Pathways'!$A:$AW,4,FALSE)</f>
        <v>Dry Mill NG</v>
      </c>
      <c r="E12" s="31" t="str">
        <f>IF(VLOOKUP($A12,'All-Pathways'!$A:$AW,5,FALSE)=0,"",VLOOKUP($A12,'All-Pathways'!$A:$AW,5,FALSE))</f>
        <v/>
      </c>
      <c r="F12" s="32">
        <f>VLOOKUP($A12,'All-Pathways'!$A:$AW,26,FALSE)</f>
        <v>-3.9748190281765332</v>
      </c>
      <c r="G12" s="32">
        <f>VLOOKUP($A12,'All-Pathways'!$A:$AW,27,FALSE)</f>
        <v>11.289696770875427</v>
      </c>
      <c r="H12" s="32">
        <f>VLOOKUP($A12,'All-Pathways'!$A:$AW,30,FALSE)</f>
        <v>3.6124249064618206</v>
      </c>
      <c r="I12" s="32">
        <f>VLOOKUP($A12,'All-Pathways'!$A:$AW,31,FALSE)</f>
        <v>39.069001469384098</v>
      </c>
      <c r="J12" s="32">
        <f>VLOOKUP($A12,'All-Pathways'!$A:$AW,32,FALSE)+VLOOKUP($A12,'All-Pathways'!$A:$AW,33,FALSE)</f>
        <v>2.1281605046610568</v>
      </c>
      <c r="K12" s="32">
        <f>VLOOKUP($A12,'All-Pathways'!$A:$AW,18,FALSE)</f>
        <v>52.124464623205867</v>
      </c>
      <c r="L12" s="33">
        <f>VLOOKUP($A12,'All-Pathways'!$A:$AW,15,FALSE)</f>
        <v>0.46922799630155421</v>
      </c>
      <c r="N12" s="32">
        <f>VLOOKUP($A12,'All-Pathways'!$A:$AW,28,FALSE)</f>
        <v>2.7833326498165789</v>
      </c>
      <c r="O12" s="32">
        <f>VLOOKUP($A12,'All-Pathways'!$A:$AW,29,FALSE)</f>
        <v>21.678723200410879</v>
      </c>
      <c r="P12" s="32">
        <f>VLOOKUP($A12,'All-Pathways'!$A:$AW,19,FALSE)</f>
        <v>43.618100502147016</v>
      </c>
      <c r="Q12" s="32">
        <f>VLOOKUP($A12,'All-Pathways'!$A:$AW,20,FALSE)</f>
        <v>62.513491052741315</v>
      </c>
      <c r="R12" s="33">
        <f>VLOOKUP($A12,'All-Pathways'!$A:$AW,16,FALSE)</f>
        <v>0.55584643855051152</v>
      </c>
      <c r="S12" s="33">
        <f>VLOOKUP($A12,'All-Pathways'!$A:$AW,17,FALSE)</f>
        <v>0.36343881622380414</v>
      </c>
    </row>
    <row r="13" spans="1:19" x14ac:dyDescent="0.35">
      <c r="A13">
        <v>28</v>
      </c>
      <c r="B13" s="31" t="str">
        <f>VLOOKUP($A13,'All-Pathways'!$A:$AW,2,FALSE)</f>
        <v>Biogas from landfills</v>
      </c>
      <c r="C13" s="31" t="str">
        <f>VLOOKUP($A13,'All-Pathways'!$A:$AW,3,FALSE)</f>
        <v>Renewable electricity</v>
      </c>
      <c r="D13" s="31" t="str">
        <f>VLOOKUP($A13,'All-Pathways'!$A:$AW,4,FALSE)</f>
        <v>Any</v>
      </c>
      <c r="E13" s="31" t="str">
        <f>IF(VLOOKUP($A13,'All-Pathways'!$A:$AW,5,FALSE)=0,"",VLOOKUP($A13,'All-Pathways'!$A:$AW,5,FALSE))</f>
        <v/>
      </c>
      <c r="F13" s="32">
        <f>VLOOKUP($A13,'All-Pathways'!$A:$AW,26,FALSE)</f>
        <v>0</v>
      </c>
      <c r="G13" s="32">
        <f>VLOOKUP($A13,'All-Pathways'!$A:$AW,27,FALSE)</f>
        <v>0</v>
      </c>
      <c r="H13" s="32">
        <f>VLOOKUP($A13,'All-Pathways'!$A:$AW,30,FALSE)</f>
        <v>0</v>
      </c>
      <c r="I13" s="32">
        <f>VLOOKUP($A13,'All-Pathways'!$A:$AW,31,FALSE)</f>
        <v>12.305835235525773</v>
      </c>
      <c r="J13" s="32">
        <f>VLOOKUP($A13,'All-Pathways'!$A:$AW,32,FALSE)+VLOOKUP($A13,'All-Pathways'!$A:$AW,33,FALSE)</f>
        <v>0</v>
      </c>
      <c r="K13" s="32">
        <f>VLOOKUP($A13,'All-Pathways'!$A:$AW,18,FALSE)</f>
        <v>12.305835235525773</v>
      </c>
      <c r="L13" s="33">
        <f>VLOOKUP($A13,'All-Pathways'!$A:$AW,15,FALSE)</f>
        <v>0.87469237579017589</v>
      </c>
      <c r="N13" s="32">
        <f>VLOOKUP($A13,'All-Pathways'!$A:$AW,28,FALSE)</f>
        <v>0</v>
      </c>
      <c r="O13" s="32">
        <f>VLOOKUP($A13,'All-Pathways'!$A:$AW,29,FALSE)</f>
        <v>0</v>
      </c>
      <c r="P13" s="32" t="str">
        <f>VLOOKUP($A13,'All-Pathways'!$A:$AW,19,FALSE)</f>
        <v>NA</v>
      </c>
      <c r="Q13" s="32" t="str">
        <f>VLOOKUP($A13,'All-Pathways'!$A:$AW,20,FALSE)</f>
        <v>NA</v>
      </c>
      <c r="R13" s="33" t="str">
        <f>VLOOKUP($A13,'All-Pathways'!$A:$AW,16,FALSE)</f>
        <v>NA</v>
      </c>
      <c r="S13" s="33" t="str">
        <f>VLOOKUP($A13,'All-Pathways'!$A:$AW,17,FALSE)</f>
        <v>NA</v>
      </c>
    </row>
    <row r="14" spans="1:19" x14ac:dyDescent="0.35">
      <c r="A14">
        <v>64</v>
      </c>
      <c r="B14" s="31" t="str">
        <f>VLOOKUP($A14,'All-Pathways'!$A:$AW,2,FALSE)</f>
        <v>Canola oil</v>
      </c>
      <c r="C14" s="31" t="str">
        <f>VLOOKUP($A14,'All-Pathways'!$A:$AW,3,FALSE)</f>
        <v>Biodiesel</v>
      </c>
      <c r="D14" s="31" t="str">
        <f>VLOOKUP($A14,'All-Pathways'!$A:$AW,4,FALSE)</f>
        <v>Transesterification</v>
      </c>
      <c r="E14" s="31" t="str">
        <f>IF(VLOOKUP($A14,'All-Pathways'!$A:$AW,5,FALSE)=0,"",VLOOKUP($A14,'All-Pathways'!$A:$AW,5,FALSE))</f>
        <v>Trans-Esterification using natural gas for process energy</v>
      </c>
      <c r="F14" s="32">
        <f>VLOOKUP($A14,'All-Pathways'!$A:$AW,26,FALSE)</f>
        <v>8.1884426253318097</v>
      </c>
      <c r="G14" s="32">
        <f>VLOOKUP($A14,'All-Pathways'!$A:$AW,27,FALSE)</f>
        <v>33.880321567933684</v>
      </c>
      <c r="H14" s="32">
        <f>VLOOKUP($A14,'All-Pathways'!$A:$AW,30,FALSE)</f>
        <v>1.5832874258829339</v>
      </c>
      <c r="I14" s="32">
        <f>VLOOKUP($A14,'All-Pathways'!$A:$AW,31,FALSE)</f>
        <v>2.897979942049751</v>
      </c>
      <c r="J14" s="32">
        <f>VLOOKUP($A14,'All-Pathways'!$A:$AW,32,FALSE)+VLOOKUP($A14,'All-Pathways'!$A:$AW,33,FALSE)</f>
        <v>1.506683892919598</v>
      </c>
      <c r="K14" s="32">
        <f>VLOOKUP($A14,'All-Pathways'!$A:$AW,18,FALSE)</f>
        <v>48.056715454117779</v>
      </c>
      <c r="L14" s="33">
        <f>VLOOKUP($A14,'All-Pathways'!$A:$AW,15,FALSE)</f>
        <v>0.50460058703463928</v>
      </c>
      <c r="N14" s="32">
        <f>VLOOKUP($A14,'All-Pathways'!$A:$AW,28,FALSE)</f>
        <v>10.445626539012952</v>
      </c>
      <c r="O14" s="32">
        <f>VLOOKUP($A14,'All-Pathways'!$A:$AW,29,FALSE)</f>
        <v>63.753340211525511</v>
      </c>
      <c r="P14" s="32">
        <f>VLOOKUP($A14,'All-Pathways'!$A:$AW,19,FALSE)</f>
        <v>24.622020425197043</v>
      </c>
      <c r="Q14" s="32">
        <f>VLOOKUP($A14,'All-Pathways'!$A:$AW,20,FALSE)</f>
        <v>77.929734097709598</v>
      </c>
      <c r="R14" s="33">
        <f>VLOOKUP($A14,'All-Pathways'!$A:$AW,16,FALSE)</f>
        <v>0.74618043806365553</v>
      </c>
      <c r="S14" s="33">
        <f>VLOOKUP($A14,'All-Pathways'!$A:$AW,17,FALSE)</f>
        <v>0.19665037113467623</v>
      </c>
    </row>
    <row r="15" spans="1:19" x14ac:dyDescent="0.35">
      <c r="A15">
        <v>67</v>
      </c>
      <c r="B15" s="31" t="str">
        <f>VLOOKUP($A15,'All-Pathways'!$A:$AW,2,FALSE)</f>
        <v>Cellulose from corn stover</v>
      </c>
      <c r="C15" s="31" t="str">
        <f>VLOOKUP($A15,'All-Pathways'!$A:$AW,3,FALSE)</f>
        <v>Cellulosic diesel</v>
      </c>
      <c r="D15" s="31" t="str">
        <f>VLOOKUP($A15,'All-Pathways'!$A:$AW,4,FALSE)</f>
        <v>Fischer-Tropsch process</v>
      </c>
      <c r="E15" s="31" t="str">
        <f>IF(VLOOKUP($A15,'All-Pathways'!$A:$AW,5,FALSE)=0,"",VLOOKUP($A15,'All-Pathways'!$A:$AW,5,FALSE))</f>
        <v/>
      </c>
      <c r="F15" s="32">
        <f>VLOOKUP($A15,'All-Pathways'!$A:$AW,26,FALSE)</f>
        <v>11.593997213130567</v>
      </c>
      <c r="G15" s="32">
        <f>VLOOKUP($A15,'All-Pathways'!$A:$AW,27,FALSE)</f>
        <v>-11.240174239940195</v>
      </c>
      <c r="H15" s="32">
        <f>VLOOKUP($A15,'All-Pathways'!$A:$AW,30,FALSE)</f>
        <v>1.2128838447200292</v>
      </c>
      <c r="I15" s="32">
        <f>VLOOKUP($A15,'All-Pathways'!$A:$AW,31,FALSE)</f>
        <v>5.390837466302064</v>
      </c>
      <c r="J15" s="32">
        <f>VLOOKUP($A15,'All-Pathways'!$A:$AW,32,FALSE)+VLOOKUP($A15,'All-Pathways'!$A:$AW,33,FALSE)</f>
        <v>1.9943033126749918</v>
      </c>
      <c r="K15" s="32">
        <f>VLOOKUP($A15,'All-Pathways'!$A:$AW,18,FALSE)</f>
        <v>8.9518475968874576</v>
      </c>
      <c r="L15" s="33">
        <f>VLOOKUP($A15,'All-Pathways'!$A:$AW,15,FALSE)</f>
        <v>0.90771861949892318</v>
      </c>
      <c r="N15" s="32">
        <f>VLOOKUP($A15,'All-Pathways'!$A:$AW,28,FALSE)</f>
        <v>-11.240174239940195</v>
      </c>
      <c r="O15" s="32">
        <f>VLOOKUP($A15,'All-Pathways'!$A:$AW,29,FALSE)</f>
        <v>-11.240174239940195</v>
      </c>
      <c r="P15" s="32">
        <f>VLOOKUP($A15,'All-Pathways'!$A:$AW,19,FALSE)</f>
        <v>8.9518475968874576</v>
      </c>
      <c r="Q15" s="32">
        <f>VLOOKUP($A15,'All-Pathways'!$A:$AW,20,FALSE)</f>
        <v>8.9518475968874576</v>
      </c>
      <c r="R15" s="33">
        <f>VLOOKUP($A15,'All-Pathways'!$A:$AW,16,FALSE)</f>
        <v>0.90771861949892318</v>
      </c>
      <c r="S15" s="33">
        <f>VLOOKUP($A15,'All-Pathways'!$A:$AW,17,FALSE)</f>
        <v>0.90771861949892318</v>
      </c>
    </row>
    <row r="16" spans="1:19" x14ac:dyDescent="0.35">
      <c r="A16">
        <v>68</v>
      </c>
      <c r="B16" s="31" t="str">
        <f>VLOOKUP($A16,'All-Pathways'!$A:$AW,2,FALSE)</f>
        <v>Cellulose from corn stover</v>
      </c>
      <c r="C16" s="31" t="str">
        <f>VLOOKUP($A16,'All-Pathways'!$A:$AW,3,FALSE)</f>
        <v>Ethanol</v>
      </c>
      <c r="D16" s="31" t="str">
        <f>VLOOKUP($A16,'All-Pathways'!$A:$AW,4,FALSE)</f>
        <v>Biochemical enzymatic process</v>
      </c>
      <c r="E16" s="31" t="str">
        <f>IF(VLOOKUP($A16,'All-Pathways'!$A:$AW,5,FALSE)=0,"",VLOOKUP($A16,'All-Pathways'!$A:$AW,5,FALSE))</f>
        <v/>
      </c>
      <c r="F16" s="32">
        <f>VLOOKUP($A16,'All-Pathways'!$A:$AW,26,FALSE)</f>
        <v>11.18066319607245</v>
      </c>
      <c r="G16" s="32">
        <f>VLOOKUP($A16,'All-Pathways'!$A:$AW,27,FALSE)</f>
        <v>-10.819706737335535</v>
      </c>
      <c r="H16" s="32">
        <f>VLOOKUP($A16,'All-Pathways'!$A:$AW,30,FALSE)</f>
        <v>1.1696436970343584</v>
      </c>
      <c r="I16" s="32">
        <f>VLOOKUP($A16,'All-Pathways'!$A:$AW,31,FALSE)</f>
        <v>-32.627907421470489</v>
      </c>
      <c r="J16" s="32">
        <f>VLOOKUP($A16,'All-Pathways'!$A:$AW,32,FALSE)+VLOOKUP($A16,'All-Pathways'!$A:$AW,33,FALSE)</f>
        <v>2.1281605046610568</v>
      </c>
      <c r="K16" s="32">
        <f>VLOOKUP($A16,'All-Pathways'!$A:$AW,18,FALSE)</f>
        <v>-28.969146761038157</v>
      </c>
      <c r="L16" s="33">
        <f>VLOOKUP($A16,'All-Pathways'!$A:$AW,15,FALSE)</f>
        <v>1.2949864748336455</v>
      </c>
      <c r="N16" s="32">
        <f>VLOOKUP($A16,'All-Pathways'!$A:$AW,28,FALSE)</f>
        <v>-10.819706737335535</v>
      </c>
      <c r="O16" s="32">
        <f>VLOOKUP($A16,'All-Pathways'!$A:$AW,29,FALSE)</f>
        <v>-10.819706737335535</v>
      </c>
      <c r="P16" s="32">
        <f>VLOOKUP($A16,'All-Pathways'!$A:$AW,19,FALSE)</f>
        <v>-28.969146761038157</v>
      </c>
      <c r="Q16" s="32">
        <f>VLOOKUP($A16,'All-Pathways'!$A:$AW,20,FALSE)</f>
        <v>-28.969146761038157</v>
      </c>
      <c r="R16" s="33">
        <f>VLOOKUP($A16,'All-Pathways'!$A:$AW,16,FALSE)</f>
        <v>1.2949864748336455</v>
      </c>
      <c r="S16" s="33">
        <f>VLOOKUP($A16,'All-Pathways'!$A:$AW,17,FALSE)</f>
        <v>1.2949864748336455</v>
      </c>
    </row>
    <row r="17" spans="1:19" x14ac:dyDescent="0.35">
      <c r="A17">
        <v>69</v>
      </c>
      <c r="B17" s="31" t="str">
        <f>VLOOKUP($A17,'All-Pathways'!$A:$AW,2,FALSE)</f>
        <v>Cellulose from corn stover</v>
      </c>
      <c r="C17" s="31" t="str">
        <f>VLOOKUP($A17,'All-Pathways'!$A:$AW,3,FALSE)</f>
        <v>Ethanol</v>
      </c>
      <c r="D17" s="31" t="str">
        <f>VLOOKUP($A17,'All-Pathways'!$A:$AW,4,FALSE)</f>
        <v>Thermochemical gasification process</v>
      </c>
      <c r="E17" s="31" t="str">
        <f>IF(VLOOKUP($A17,'All-Pathways'!$A:$AW,5,FALSE)=0,"",VLOOKUP($A17,'All-Pathways'!$A:$AW,5,FALSE))</f>
        <v/>
      </c>
      <c r="F17" s="32">
        <f>VLOOKUP($A17,'All-Pathways'!$A:$AW,26,FALSE)</f>
        <v>11.702403411344616</v>
      </c>
      <c r="G17" s="32">
        <f>VLOOKUP($A17,'All-Pathways'!$A:$AW,27,FALSE)</f>
        <v>-11.354839989611506</v>
      </c>
      <c r="H17" s="32">
        <f>VLOOKUP($A17,'All-Pathways'!$A:$AW,30,FALSE)</f>
        <v>1.2242245518173562</v>
      </c>
      <c r="I17" s="32">
        <f>VLOOKUP($A17,'All-Pathways'!$A:$AW,31,FALSE)</f>
        <v>3.7367051616295011</v>
      </c>
      <c r="J17" s="32">
        <f>VLOOKUP($A17,'All-Pathways'!$A:$AW,32,FALSE)+VLOOKUP($A17,'All-Pathways'!$A:$AW,33,FALSE)</f>
        <v>2.1864053081200177</v>
      </c>
      <c r="K17" s="32">
        <f>VLOOKUP($A17,'All-Pathways'!$A:$AW,18,FALSE)</f>
        <v>7.4948984432999843</v>
      </c>
      <c r="L17" s="33">
        <f>VLOOKUP($A17,'All-Pathways'!$A:$AW,15,FALSE)</f>
        <v>0.92368109115320007</v>
      </c>
      <c r="N17" s="32">
        <f>VLOOKUP($A17,'All-Pathways'!$A:$AW,28,FALSE)</f>
        <v>-11.354839989611506</v>
      </c>
      <c r="O17" s="32">
        <f>VLOOKUP($A17,'All-Pathways'!$A:$AW,29,FALSE)</f>
        <v>-11.354839989611506</v>
      </c>
      <c r="P17" s="32">
        <f>VLOOKUP($A17,'All-Pathways'!$A:$AW,19,FALSE)</f>
        <v>7.4948984432999843</v>
      </c>
      <c r="Q17" s="32">
        <f>VLOOKUP($A17,'All-Pathways'!$A:$AW,20,FALSE)</f>
        <v>7.4948984432999843</v>
      </c>
      <c r="R17" s="33">
        <f>VLOOKUP($A17,'All-Pathways'!$A:$AW,16,FALSE)</f>
        <v>0.92368109115320007</v>
      </c>
      <c r="S17" s="33">
        <f>VLOOKUP($A17,'All-Pathways'!$A:$AW,17,FALSE)</f>
        <v>0.92368109115320007</v>
      </c>
    </row>
    <row r="18" spans="1:19" x14ac:dyDescent="0.35">
      <c r="A18">
        <v>82</v>
      </c>
      <c r="B18" s="31" t="str">
        <f>VLOOKUP($A18,'All-Pathways'!$A:$AW,2,FALSE)</f>
        <v>Corn starch</v>
      </c>
      <c r="C18" s="31" t="str">
        <f>VLOOKUP($A18,'All-Pathways'!$A:$AW,3,FALSE)</f>
        <v>Butanol</v>
      </c>
      <c r="D18" s="31" t="str">
        <f>VLOOKUP($A18,'All-Pathways'!$A:$AW,4,FALSE)</f>
        <v>Dry Mill Biomass (dry DDGS)</v>
      </c>
      <c r="E18" s="31" t="str">
        <f>IF(VLOOKUP($A18,'All-Pathways'!$A:$AW,5,FALSE)=0,"",VLOOKUP($A18,'All-Pathways'!$A:$AW,5,FALSE))</f>
        <v/>
      </c>
      <c r="F18" s="32">
        <f>VLOOKUP($A18,'All-Pathways'!$A:$AW,26,FALSE)</f>
        <v>13.337346250737001</v>
      </c>
      <c r="G18" s="32">
        <f>VLOOKUP($A18,'All-Pathways'!$A:$AW,27,FALSE)</f>
        <v>21.206630800281946</v>
      </c>
      <c r="H18" s="32">
        <f>VLOOKUP($A18,'All-Pathways'!$A:$AW,30,FALSE)</f>
        <v>2.903101960448133</v>
      </c>
      <c r="I18" s="32">
        <f>VLOOKUP($A18,'All-Pathways'!$A:$AW,31,FALSE)</f>
        <v>10.092220409941842</v>
      </c>
      <c r="J18" s="32">
        <f>VLOOKUP($A18,'All-Pathways'!$A:$AW,32,FALSE)+VLOOKUP($A18,'All-Pathways'!$A:$AW,33,FALSE)</f>
        <v>1.8301507292310497</v>
      </c>
      <c r="K18" s="32">
        <f>VLOOKUP($A18,'All-Pathways'!$A:$AW,18,FALSE)</f>
        <v>49.369450150639977</v>
      </c>
      <c r="L18" s="33">
        <f>VLOOKUP($A18,'All-Pathways'!$A:$AW,15,FALSE)</f>
        <v>0.49728170510014785</v>
      </c>
      <c r="N18" s="32">
        <f>VLOOKUP($A18,'All-Pathways'!$A:$AW,28,FALSE)</f>
        <v>12.708382734776171</v>
      </c>
      <c r="O18" s="32">
        <f>VLOOKUP($A18,'All-Pathways'!$A:$AW,29,FALSE)</f>
        <v>31.731544883162361</v>
      </c>
      <c r="P18" s="32">
        <f>VLOOKUP($A18,'All-Pathways'!$A:$AW,19,FALSE)</f>
        <v>40.8712020851342</v>
      </c>
      <c r="Q18" s="32">
        <f>VLOOKUP($A18,'All-Pathways'!$A:$AW,20,FALSE)</f>
        <v>59.894364233520392</v>
      </c>
      <c r="R18" s="33">
        <f>VLOOKUP($A18,'All-Pathways'!$A:$AW,16,FALSE)</f>
        <v>0.58381750333349425</v>
      </c>
      <c r="S18" s="33">
        <f>VLOOKUP($A18,'All-Pathways'!$A:$AW,17,FALSE)</f>
        <v>0.39010881081899706</v>
      </c>
    </row>
    <row r="19" spans="1:19" x14ac:dyDescent="0.35">
      <c r="A19">
        <v>83</v>
      </c>
      <c r="B19" s="31" t="str">
        <f>VLOOKUP($A19,'All-Pathways'!$A:$AW,2,FALSE)</f>
        <v>Corn starch</v>
      </c>
      <c r="C19" s="31" t="str">
        <f>VLOOKUP($A19,'All-Pathways'!$A:$AW,3,FALSE)</f>
        <v>Butanol</v>
      </c>
      <c r="D19" s="31" t="str">
        <f>VLOOKUP($A19,'All-Pathways'!$A:$AW,4,FALSE)</f>
        <v>Dry Mill Biomass (wet DGS)</v>
      </c>
      <c r="E19" s="31" t="str">
        <f>IF(VLOOKUP($A19,'All-Pathways'!$A:$AW,5,FALSE)=0,"",VLOOKUP($A19,'All-Pathways'!$A:$AW,5,FALSE))</f>
        <v/>
      </c>
      <c r="F19" s="32">
        <f>VLOOKUP($A19,'All-Pathways'!$A:$AW,26,FALSE)</f>
        <v>13.337346250737001</v>
      </c>
      <c r="G19" s="32">
        <f>VLOOKUP($A19,'All-Pathways'!$A:$AW,27,FALSE)</f>
        <v>21.206630800281946</v>
      </c>
      <c r="H19" s="32">
        <f>VLOOKUP($A19,'All-Pathways'!$A:$AW,30,FALSE)</f>
        <v>2.903101960448133</v>
      </c>
      <c r="I19" s="32">
        <f>VLOOKUP($A19,'All-Pathways'!$A:$AW,31,FALSE)</f>
        <v>9.4364771206515297</v>
      </c>
      <c r="J19" s="32">
        <f>VLOOKUP($A19,'All-Pathways'!$A:$AW,32,FALSE)+VLOOKUP($A19,'All-Pathways'!$A:$AW,33,FALSE)</f>
        <v>1.8301507292310497</v>
      </c>
      <c r="K19" s="32">
        <f>VLOOKUP($A19,'All-Pathways'!$A:$AW,18,FALSE)</f>
        <v>48.713706861349664</v>
      </c>
      <c r="L19" s="33">
        <f>VLOOKUP($A19,'All-Pathways'!$A:$AW,15,FALSE)</f>
        <v>0.5039589953530913</v>
      </c>
      <c r="N19" s="32">
        <f>VLOOKUP($A19,'All-Pathways'!$A:$AW,28,FALSE)</f>
        <v>12.708382734776171</v>
      </c>
      <c r="O19" s="32">
        <f>VLOOKUP($A19,'All-Pathways'!$A:$AW,29,FALSE)</f>
        <v>31.731544883162361</v>
      </c>
      <c r="P19" s="32">
        <f>VLOOKUP($A19,'All-Pathways'!$A:$AW,19,FALSE)</f>
        <v>40.215458795843887</v>
      </c>
      <c r="Q19" s="32">
        <f>VLOOKUP($A19,'All-Pathways'!$A:$AW,20,FALSE)</f>
        <v>59.238620944230078</v>
      </c>
      <c r="R19" s="33">
        <f>VLOOKUP($A19,'All-Pathways'!$A:$AW,16,FALSE)</f>
        <v>0.59049479358643764</v>
      </c>
      <c r="S19" s="33">
        <f>VLOOKUP($A19,'All-Pathways'!$A:$AW,17,FALSE)</f>
        <v>0.39678610107194057</v>
      </c>
    </row>
    <row r="20" spans="1:19" x14ac:dyDescent="0.35">
      <c r="A20">
        <v>84</v>
      </c>
      <c r="B20" s="31" t="str">
        <f>VLOOKUP($A20,'All-Pathways'!$A:$AW,2,FALSE)</f>
        <v>Corn starch</v>
      </c>
      <c r="C20" s="31" t="str">
        <f>VLOOKUP($A20,'All-Pathways'!$A:$AW,3,FALSE)</f>
        <v>Butanol</v>
      </c>
      <c r="D20" s="31" t="str">
        <f>VLOOKUP($A20,'All-Pathways'!$A:$AW,4,FALSE)</f>
        <v>Dry Mill Biomass w/ Fractionation (dry DDGS)</v>
      </c>
      <c r="E20" s="31" t="str">
        <f>IF(VLOOKUP($A20,'All-Pathways'!$A:$AW,5,FALSE)=0,"",VLOOKUP($A20,'All-Pathways'!$A:$AW,5,FALSE))</f>
        <v/>
      </c>
      <c r="F20" s="32">
        <f>VLOOKUP($A20,'All-Pathways'!$A:$AW,26,FALSE)</f>
        <v>13.337346250737001</v>
      </c>
      <c r="G20" s="32">
        <f>VLOOKUP($A20,'All-Pathways'!$A:$AW,27,FALSE)</f>
        <v>21.206630800281946</v>
      </c>
      <c r="H20" s="32">
        <f>VLOOKUP($A20,'All-Pathways'!$A:$AW,30,FALSE)</f>
        <v>2.903101960448133</v>
      </c>
      <c r="I20" s="32">
        <f>VLOOKUP($A20,'All-Pathways'!$A:$AW,31,FALSE)</f>
        <v>12.262901548800775</v>
      </c>
      <c r="J20" s="32">
        <f>VLOOKUP($A20,'All-Pathways'!$A:$AW,32,FALSE)+VLOOKUP($A20,'All-Pathways'!$A:$AW,33,FALSE)</f>
        <v>1.8301507292310497</v>
      </c>
      <c r="K20" s="32">
        <f>VLOOKUP($A20,'All-Pathways'!$A:$AW,18,FALSE)</f>
        <v>51.540131289498909</v>
      </c>
      <c r="L20" s="33">
        <f>VLOOKUP($A20,'All-Pathways'!$A:$AW,15,FALSE)</f>
        <v>0.47517813462146624</v>
      </c>
      <c r="N20" s="32">
        <f>VLOOKUP($A20,'All-Pathways'!$A:$AW,28,FALSE)</f>
        <v>12.708382734776171</v>
      </c>
      <c r="O20" s="32">
        <f>VLOOKUP($A20,'All-Pathways'!$A:$AW,29,FALSE)</f>
        <v>31.731544883162361</v>
      </c>
      <c r="P20" s="32">
        <f>VLOOKUP($A20,'All-Pathways'!$A:$AW,19,FALSE)</f>
        <v>43.041883223993132</v>
      </c>
      <c r="Q20" s="32">
        <f>VLOOKUP($A20,'All-Pathways'!$A:$AW,20,FALSE)</f>
        <v>62.065045372379323</v>
      </c>
      <c r="R20" s="33">
        <f>VLOOKUP($A20,'All-Pathways'!$A:$AW,16,FALSE)</f>
        <v>0.56171393285481253</v>
      </c>
      <c r="S20" s="33">
        <f>VLOOKUP($A20,'All-Pathways'!$A:$AW,17,FALSE)</f>
        <v>0.3680052403403154</v>
      </c>
    </row>
    <row r="21" spans="1:19" x14ac:dyDescent="0.35">
      <c r="A21">
        <v>85</v>
      </c>
      <c r="B21" s="31" t="str">
        <f>VLOOKUP($A21,'All-Pathways'!$A:$AW,2,FALSE)</f>
        <v>Corn starch</v>
      </c>
      <c r="C21" s="31" t="str">
        <f>VLOOKUP($A21,'All-Pathways'!$A:$AW,3,FALSE)</f>
        <v>Butanol</v>
      </c>
      <c r="D21" s="31" t="str">
        <f>VLOOKUP($A21,'All-Pathways'!$A:$AW,4,FALSE)</f>
        <v>Dry Mill Biomass w/ Fractionation (wet DGS)</v>
      </c>
      <c r="E21" s="31" t="str">
        <f>IF(VLOOKUP($A21,'All-Pathways'!$A:$AW,5,FALSE)=0,"",VLOOKUP($A21,'All-Pathways'!$A:$AW,5,FALSE))</f>
        <v/>
      </c>
      <c r="F21" s="32">
        <f>VLOOKUP($A21,'All-Pathways'!$A:$AW,26,FALSE)</f>
        <v>13.337346250737001</v>
      </c>
      <c r="G21" s="32">
        <f>VLOOKUP($A21,'All-Pathways'!$A:$AW,27,FALSE)</f>
        <v>21.206630800281946</v>
      </c>
      <c r="H21" s="32">
        <f>VLOOKUP($A21,'All-Pathways'!$A:$AW,30,FALSE)</f>
        <v>2.903101960448133</v>
      </c>
      <c r="I21" s="32">
        <f>VLOOKUP($A21,'All-Pathways'!$A:$AW,31,FALSE)</f>
        <v>11.777586589647797</v>
      </c>
      <c r="J21" s="32">
        <f>VLOOKUP($A21,'All-Pathways'!$A:$AW,32,FALSE)+VLOOKUP($A21,'All-Pathways'!$A:$AW,33,FALSE)</f>
        <v>1.8301507292310497</v>
      </c>
      <c r="K21" s="32">
        <f>VLOOKUP($A21,'All-Pathways'!$A:$AW,18,FALSE)</f>
        <v>51.054816330345929</v>
      </c>
      <c r="L21" s="33">
        <f>VLOOKUP($A21,'All-Pathways'!$A:$AW,15,FALSE)</f>
        <v>0.48011999052649124</v>
      </c>
      <c r="N21" s="32">
        <f>VLOOKUP($A21,'All-Pathways'!$A:$AW,28,FALSE)</f>
        <v>12.708382734776171</v>
      </c>
      <c r="O21" s="32">
        <f>VLOOKUP($A21,'All-Pathways'!$A:$AW,29,FALSE)</f>
        <v>31.731544883162361</v>
      </c>
      <c r="P21" s="32">
        <f>VLOOKUP($A21,'All-Pathways'!$A:$AW,19,FALSE)</f>
        <v>42.556568264840152</v>
      </c>
      <c r="Q21" s="32">
        <f>VLOOKUP($A21,'All-Pathways'!$A:$AW,20,FALSE)</f>
        <v>61.579730413226343</v>
      </c>
      <c r="R21" s="33">
        <f>VLOOKUP($A21,'All-Pathways'!$A:$AW,16,FALSE)</f>
        <v>0.56665578875983758</v>
      </c>
      <c r="S21" s="33">
        <f>VLOOKUP($A21,'All-Pathways'!$A:$AW,17,FALSE)</f>
        <v>0.37294709624534039</v>
      </c>
    </row>
    <row r="22" spans="1:19" x14ac:dyDescent="0.35">
      <c r="A22">
        <v>86</v>
      </c>
      <c r="B22" s="31" t="str">
        <f>VLOOKUP($A22,'All-Pathways'!$A:$AW,2,FALSE)</f>
        <v>Corn starch</v>
      </c>
      <c r="C22" s="31" t="str">
        <f>VLOOKUP($A22,'All-Pathways'!$A:$AW,3,FALSE)</f>
        <v>Butanol</v>
      </c>
      <c r="D22" s="31" t="str">
        <f>VLOOKUP($A22,'All-Pathways'!$A:$AW,4,FALSE)</f>
        <v>Dry Mill Biomass w/ Fractionation and Membrane Seperation (dry DDGS)</v>
      </c>
      <c r="E22" s="31" t="str">
        <f>IF(VLOOKUP($A22,'All-Pathways'!$A:$AW,5,FALSE)=0,"",VLOOKUP($A22,'All-Pathways'!$A:$AW,5,FALSE))</f>
        <v/>
      </c>
      <c r="F22" s="32">
        <f>VLOOKUP($A22,'All-Pathways'!$A:$AW,26,FALSE)</f>
        <v>13.337346250737001</v>
      </c>
      <c r="G22" s="32">
        <f>VLOOKUP($A22,'All-Pathways'!$A:$AW,27,FALSE)</f>
        <v>21.206630800281946</v>
      </c>
      <c r="H22" s="32">
        <f>VLOOKUP($A22,'All-Pathways'!$A:$AW,30,FALSE)</f>
        <v>2.903101960448133</v>
      </c>
      <c r="I22" s="32">
        <f>VLOOKUP($A22,'All-Pathways'!$A:$AW,31,FALSE)</f>
        <v>12.651721719746851</v>
      </c>
      <c r="J22" s="32">
        <f>VLOOKUP($A22,'All-Pathways'!$A:$AW,32,FALSE)+VLOOKUP($A22,'All-Pathways'!$A:$AW,33,FALSE)</f>
        <v>1.8301507292310497</v>
      </c>
      <c r="K22" s="32">
        <f>VLOOKUP($A22,'All-Pathways'!$A:$AW,18,FALSE)</f>
        <v>51.928951460444985</v>
      </c>
      <c r="L22" s="33">
        <f>VLOOKUP($A22,'All-Pathways'!$A:$AW,15,FALSE)</f>
        <v>0.47121886400442964</v>
      </c>
      <c r="N22" s="32">
        <f>VLOOKUP($A22,'All-Pathways'!$A:$AW,28,FALSE)</f>
        <v>12.708382734776171</v>
      </c>
      <c r="O22" s="32">
        <f>VLOOKUP($A22,'All-Pathways'!$A:$AW,29,FALSE)</f>
        <v>31.731544883162361</v>
      </c>
      <c r="P22" s="32">
        <f>VLOOKUP($A22,'All-Pathways'!$A:$AW,19,FALSE)</f>
        <v>43.430703394939208</v>
      </c>
      <c r="Q22" s="32">
        <f>VLOOKUP($A22,'All-Pathways'!$A:$AW,20,FALSE)</f>
        <v>62.453865543325399</v>
      </c>
      <c r="R22" s="33">
        <f>VLOOKUP($A22,'All-Pathways'!$A:$AW,16,FALSE)</f>
        <v>0.55775466223777603</v>
      </c>
      <c r="S22" s="33">
        <f>VLOOKUP($A22,'All-Pathways'!$A:$AW,17,FALSE)</f>
        <v>0.36404596972327885</v>
      </c>
    </row>
    <row r="23" spans="1:19" x14ac:dyDescent="0.35">
      <c r="A23">
        <v>87</v>
      </c>
      <c r="B23" s="31" t="str">
        <f>VLOOKUP($A23,'All-Pathways'!$A:$AW,2,FALSE)</f>
        <v>Corn starch</v>
      </c>
      <c r="C23" s="31" t="str">
        <f>VLOOKUP($A23,'All-Pathways'!$A:$AW,3,FALSE)</f>
        <v>Butanol</v>
      </c>
      <c r="D23" s="31" t="str">
        <f>VLOOKUP($A23,'All-Pathways'!$A:$AW,4,FALSE)</f>
        <v>Dry Mill Biomass w/ Fractionation and Membrane Seperation (wet DGS)</v>
      </c>
      <c r="E23" s="31" t="str">
        <f>IF(VLOOKUP($A23,'All-Pathways'!$A:$AW,5,FALSE)=0,"",VLOOKUP($A23,'All-Pathways'!$A:$AW,5,FALSE))</f>
        <v/>
      </c>
      <c r="F23" s="32">
        <f>VLOOKUP($A23,'All-Pathways'!$A:$AW,26,FALSE)</f>
        <v>13.337346250737001</v>
      </c>
      <c r="G23" s="32">
        <f>VLOOKUP($A23,'All-Pathways'!$A:$AW,27,FALSE)</f>
        <v>21.206630800281946</v>
      </c>
      <c r="H23" s="32">
        <f>VLOOKUP($A23,'All-Pathways'!$A:$AW,30,FALSE)</f>
        <v>2.903101960448133</v>
      </c>
      <c r="I23" s="32">
        <f>VLOOKUP($A23,'All-Pathways'!$A:$AW,31,FALSE)</f>
        <v>12.166406760593869</v>
      </c>
      <c r="J23" s="32">
        <f>VLOOKUP($A23,'All-Pathways'!$A:$AW,32,FALSE)+VLOOKUP($A23,'All-Pathways'!$A:$AW,33,FALSE)</f>
        <v>1.8301507292310497</v>
      </c>
      <c r="K23" s="32">
        <f>VLOOKUP($A23,'All-Pathways'!$A:$AW,18,FALSE)</f>
        <v>51.443636501292005</v>
      </c>
      <c r="L23" s="33">
        <f>VLOOKUP($A23,'All-Pathways'!$A:$AW,15,FALSE)</f>
        <v>0.47616071990945463</v>
      </c>
      <c r="N23" s="32">
        <f>VLOOKUP($A23,'All-Pathways'!$A:$AW,28,FALSE)</f>
        <v>12.708382734776171</v>
      </c>
      <c r="O23" s="32">
        <f>VLOOKUP($A23,'All-Pathways'!$A:$AW,29,FALSE)</f>
        <v>31.731544883162361</v>
      </c>
      <c r="P23" s="32">
        <f>VLOOKUP($A23,'All-Pathways'!$A:$AW,19,FALSE)</f>
        <v>42.945388435786228</v>
      </c>
      <c r="Q23" s="32">
        <f>VLOOKUP($A23,'All-Pathways'!$A:$AW,20,FALSE)</f>
        <v>61.968550584172419</v>
      </c>
      <c r="R23" s="33">
        <f>VLOOKUP($A23,'All-Pathways'!$A:$AW,16,FALSE)</f>
        <v>0.56269651814280097</v>
      </c>
      <c r="S23" s="33">
        <f>VLOOKUP($A23,'All-Pathways'!$A:$AW,17,FALSE)</f>
        <v>0.36898782562830384</v>
      </c>
    </row>
    <row r="24" spans="1:19" x14ac:dyDescent="0.35">
      <c r="A24">
        <v>88</v>
      </c>
      <c r="B24" s="31" t="str">
        <f>VLOOKUP($A24,'All-Pathways'!$A:$AW,2,FALSE)</f>
        <v>Corn starch</v>
      </c>
      <c r="C24" s="31" t="str">
        <f>VLOOKUP($A24,'All-Pathways'!$A:$AW,3,FALSE)</f>
        <v>Butanol</v>
      </c>
      <c r="D24" s="31" t="str">
        <f>VLOOKUP($A24,'All-Pathways'!$A:$AW,4,FALSE)</f>
        <v>Dry Mill Biomass w/ Fractionation, Membrane Seperation and Raw Starch Hydrolysis (dry DDGS)</v>
      </c>
      <c r="E24" s="31" t="str">
        <f>IF(VLOOKUP($A24,'All-Pathways'!$A:$AW,5,FALSE)=0,"",VLOOKUP($A24,'All-Pathways'!$A:$AW,5,FALSE))</f>
        <v/>
      </c>
      <c r="F24" s="32">
        <f>VLOOKUP($A24,'All-Pathways'!$A:$AW,26,FALSE)</f>
        <v>13.337346250737001</v>
      </c>
      <c r="G24" s="32">
        <f>VLOOKUP($A24,'All-Pathways'!$A:$AW,27,FALSE)</f>
        <v>21.206630800281946</v>
      </c>
      <c r="H24" s="32">
        <f>VLOOKUP($A24,'All-Pathways'!$A:$AW,30,FALSE)</f>
        <v>2.903101960448133</v>
      </c>
      <c r="I24" s="32">
        <f>VLOOKUP($A24,'All-Pathways'!$A:$AW,31,FALSE)</f>
        <v>12.380659518480801</v>
      </c>
      <c r="J24" s="32">
        <f>VLOOKUP($A24,'All-Pathways'!$A:$AW,32,FALSE)+VLOOKUP($A24,'All-Pathways'!$A:$AW,33,FALSE)</f>
        <v>1.8301507292310497</v>
      </c>
      <c r="K24" s="32">
        <f>VLOOKUP($A24,'All-Pathways'!$A:$AW,18,FALSE)</f>
        <v>51.65788925917893</v>
      </c>
      <c r="L24" s="33">
        <f>VLOOKUP($A24,'All-Pathways'!$A:$AW,15,FALSE)</f>
        <v>0.47397903101492866</v>
      </c>
      <c r="N24" s="32">
        <f>VLOOKUP($A24,'All-Pathways'!$A:$AW,28,FALSE)</f>
        <v>12.708382734776171</v>
      </c>
      <c r="O24" s="32">
        <f>VLOOKUP($A24,'All-Pathways'!$A:$AW,29,FALSE)</f>
        <v>31.731544883162361</v>
      </c>
      <c r="P24" s="32">
        <f>VLOOKUP($A24,'All-Pathways'!$A:$AW,19,FALSE)</f>
        <v>43.159641193673153</v>
      </c>
      <c r="Q24" s="32">
        <f>VLOOKUP($A24,'All-Pathways'!$A:$AW,20,FALSE)</f>
        <v>62.182803342059344</v>
      </c>
      <c r="R24" s="33">
        <f>VLOOKUP($A24,'All-Pathways'!$A:$AW,16,FALSE)</f>
        <v>0.560514829248275</v>
      </c>
      <c r="S24" s="33">
        <f>VLOOKUP($A24,'All-Pathways'!$A:$AW,17,FALSE)</f>
        <v>0.36680613673377788</v>
      </c>
    </row>
    <row r="25" spans="1:19" x14ac:dyDescent="0.35">
      <c r="A25">
        <v>89</v>
      </c>
      <c r="B25" s="31" t="str">
        <f>VLOOKUP($A25,'All-Pathways'!$A:$AW,2,FALSE)</f>
        <v>Corn starch</v>
      </c>
      <c r="C25" s="31" t="str">
        <f>VLOOKUP($A25,'All-Pathways'!$A:$AW,3,FALSE)</f>
        <v>Butanol</v>
      </c>
      <c r="D25" s="31" t="str">
        <f>VLOOKUP($A25,'All-Pathways'!$A:$AW,4,FALSE)</f>
        <v>Dry Mill Biomass w/ Fractionation, Membrane Seperation and Raw Starch Hydrolysis (wet DGS)</v>
      </c>
      <c r="E25" s="31" t="str">
        <f>IF(VLOOKUP($A25,'All-Pathways'!$A:$AW,5,FALSE)=0,"",VLOOKUP($A25,'All-Pathways'!$A:$AW,5,FALSE))</f>
        <v/>
      </c>
      <c r="F25" s="32">
        <f>VLOOKUP($A25,'All-Pathways'!$A:$AW,26,FALSE)</f>
        <v>13.337346250737001</v>
      </c>
      <c r="G25" s="32">
        <f>VLOOKUP($A25,'All-Pathways'!$A:$AW,27,FALSE)</f>
        <v>21.206630800281946</v>
      </c>
      <c r="H25" s="32">
        <f>VLOOKUP($A25,'All-Pathways'!$A:$AW,30,FALSE)</f>
        <v>2.903101960448133</v>
      </c>
      <c r="I25" s="32">
        <f>VLOOKUP($A25,'All-Pathways'!$A:$AW,31,FALSE)</f>
        <v>12.004853688639306</v>
      </c>
      <c r="J25" s="32">
        <f>VLOOKUP($A25,'All-Pathways'!$A:$AW,32,FALSE)+VLOOKUP($A25,'All-Pathways'!$A:$AW,33,FALSE)</f>
        <v>1.8301507292310497</v>
      </c>
      <c r="K25" s="32">
        <f>VLOOKUP($A25,'All-Pathways'!$A:$AW,18,FALSE)</f>
        <v>51.28208342933744</v>
      </c>
      <c r="L25" s="33">
        <f>VLOOKUP($A25,'All-Pathways'!$A:$AW,15,FALSE)</f>
        <v>0.47780577944771202</v>
      </c>
      <c r="N25" s="32">
        <f>VLOOKUP($A25,'All-Pathways'!$A:$AW,28,FALSE)</f>
        <v>12.708382734776171</v>
      </c>
      <c r="O25" s="32">
        <f>VLOOKUP($A25,'All-Pathways'!$A:$AW,29,FALSE)</f>
        <v>31.731544883162361</v>
      </c>
      <c r="P25" s="32">
        <f>VLOOKUP($A25,'All-Pathways'!$A:$AW,19,FALSE)</f>
        <v>42.783835363831663</v>
      </c>
      <c r="Q25" s="32">
        <f>VLOOKUP($A25,'All-Pathways'!$A:$AW,20,FALSE)</f>
        <v>61.806997512217855</v>
      </c>
      <c r="R25" s="33">
        <f>VLOOKUP($A25,'All-Pathways'!$A:$AW,16,FALSE)</f>
        <v>0.5643415776810583</v>
      </c>
      <c r="S25" s="33">
        <f>VLOOKUP($A25,'All-Pathways'!$A:$AW,17,FALSE)</f>
        <v>0.37063288516656123</v>
      </c>
    </row>
    <row r="26" spans="1:19" x14ac:dyDescent="0.35">
      <c r="A26">
        <v>90</v>
      </c>
      <c r="B26" s="31" t="str">
        <f>VLOOKUP($A26,'All-Pathways'!$A:$AW,2,FALSE)</f>
        <v>Corn starch</v>
      </c>
      <c r="C26" s="31" t="str">
        <f>VLOOKUP($A26,'All-Pathways'!$A:$AW,3,FALSE)</f>
        <v>Butanol</v>
      </c>
      <c r="D26" s="31" t="str">
        <f>VLOOKUP($A26,'All-Pathways'!$A:$AW,4,FALSE)</f>
        <v>Dry Mill Coal (dry DDGS)</v>
      </c>
      <c r="E26" s="31" t="str">
        <f>IF(VLOOKUP($A26,'All-Pathways'!$A:$AW,5,FALSE)=0,"",VLOOKUP($A26,'All-Pathways'!$A:$AW,5,FALSE))</f>
        <v/>
      </c>
      <c r="F26" s="32">
        <f>VLOOKUP($A26,'All-Pathways'!$A:$AW,26,FALSE)</f>
        <v>13.337346250737001</v>
      </c>
      <c r="G26" s="32">
        <f>VLOOKUP($A26,'All-Pathways'!$A:$AW,27,FALSE)</f>
        <v>21.206630800281946</v>
      </c>
      <c r="H26" s="32">
        <f>VLOOKUP($A26,'All-Pathways'!$A:$AW,30,FALSE)</f>
        <v>2.903101960448133</v>
      </c>
      <c r="I26" s="32">
        <f>VLOOKUP($A26,'All-Pathways'!$A:$AW,31,FALSE)</f>
        <v>60.496333828963699</v>
      </c>
      <c r="J26" s="32">
        <f>VLOOKUP($A26,'All-Pathways'!$A:$AW,32,FALSE)+VLOOKUP($A26,'All-Pathways'!$A:$AW,33,FALSE)</f>
        <v>1.8301507292310497</v>
      </c>
      <c r="K26" s="32">
        <f>VLOOKUP($A26,'All-Pathways'!$A:$AW,18,FALSE)</f>
        <v>99.773563569661832</v>
      </c>
      <c r="L26" s="33">
        <f>VLOOKUP($A26,'All-Pathways'!$A:$AW,15,FALSE)</f>
        <v>-1.5972339184988884E-2</v>
      </c>
      <c r="N26" s="32">
        <f>VLOOKUP($A26,'All-Pathways'!$A:$AW,28,FALSE)</f>
        <v>12.708382734776171</v>
      </c>
      <c r="O26" s="32">
        <f>VLOOKUP($A26,'All-Pathways'!$A:$AW,29,FALSE)</f>
        <v>31.731544883162361</v>
      </c>
      <c r="P26" s="32">
        <f>VLOOKUP($A26,'All-Pathways'!$A:$AW,19,FALSE)</f>
        <v>91.275315504156055</v>
      </c>
      <c r="Q26" s="32">
        <f>VLOOKUP($A26,'All-Pathways'!$A:$AW,20,FALSE)</f>
        <v>110.29847765254225</v>
      </c>
      <c r="R26" s="33">
        <f>VLOOKUP($A26,'All-Pathways'!$A:$AW,16,FALSE)</f>
        <v>7.0563459048357452E-2</v>
      </c>
      <c r="S26" s="33">
        <f>VLOOKUP($A26,'All-Pathways'!$A:$AW,17,FALSE)</f>
        <v>-0.12314523346613969</v>
      </c>
    </row>
    <row r="27" spans="1:19" x14ac:dyDescent="0.35">
      <c r="A27">
        <v>91</v>
      </c>
      <c r="B27" s="31" t="str">
        <f>VLOOKUP($A27,'All-Pathways'!$A:$AW,2,FALSE)</f>
        <v>Corn starch</v>
      </c>
      <c r="C27" s="31" t="str">
        <f>VLOOKUP($A27,'All-Pathways'!$A:$AW,3,FALSE)</f>
        <v>Butanol</v>
      </c>
      <c r="D27" s="31" t="str">
        <f>VLOOKUP($A27,'All-Pathways'!$A:$AW,4,FALSE)</f>
        <v>Dry Mill Coal (wet DGS)</v>
      </c>
      <c r="E27" s="31" t="str">
        <f>IF(VLOOKUP($A27,'All-Pathways'!$A:$AW,5,FALSE)=0,"",VLOOKUP($A27,'All-Pathways'!$A:$AW,5,FALSE))</f>
        <v/>
      </c>
      <c r="F27" s="32">
        <f>VLOOKUP($A27,'All-Pathways'!$A:$AW,26,FALSE)</f>
        <v>13.337346250737001</v>
      </c>
      <c r="G27" s="32">
        <f>VLOOKUP($A27,'All-Pathways'!$A:$AW,27,FALSE)</f>
        <v>21.206630800281946</v>
      </c>
      <c r="H27" s="32">
        <f>VLOOKUP($A27,'All-Pathways'!$A:$AW,30,FALSE)</f>
        <v>2.903101960448133</v>
      </c>
      <c r="I27" s="32">
        <f>VLOOKUP($A27,'All-Pathways'!$A:$AW,31,FALSE)</f>
        <v>39.477328718388549</v>
      </c>
      <c r="J27" s="32">
        <f>VLOOKUP($A27,'All-Pathways'!$A:$AW,32,FALSE)+VLOOKUP($A27,'All-Pathways'!$A:$AW,33,FALSE)</f>
        <v>1.8301507292310497</v>
      </c>
      <c r="K27" s="32">
        <f>VLOOKUP($A27,'All-Pathways'!$A:$AW,18,FALSE)</f>
        <v>78.754558459086681</v>
      </c>
      <c r="L27" s="33">
        <f>VLOOKUP($A27,'All-Pathways'!$A:$AW,15,FALSE)</f>
        <v>0.19805958495914991</v>
      </c>
      <c r="N27" s="32">
        <f>VLOOKUP($A27,'All-Pathways'!$A:$AW,28,FALSE)</f>
        <v>12.708382734776171</v>
      </c>
      <c r="O27" s="32">
        <f>VLOOKUP($A27,'All-Pathways'!$A:$AW,29,FALSE)</f>
        <v>31.731544883162361</v>
      </c>
      <c r="P27" s="32">
        <f>VLOOKUP($A27,'All-Pathways'!$A:$AW,19,FALSE)</f>
        <v>70.256310393580904</v>
      </c>
      <c r="Q27" s="32">
        <f>VLOOKUP($A27,'All-Pathways'!$A:$AW,20,FALSE)</f>
        <v>89.279472541967095</v>
      </c>
      <c r="R27" s="33">
        <f>VLOOKUP($A27,'All-Pathways'!$A:$AW,16,FALSE)</f>
        <v>0.28459538319249628</v>
      </c>
      <c r="S27" s="33">
        <f>VLOOKUP($A27,'All-Pathways'!$A:$AW,17,FALSE)</f>
        <v>9.0886690677999121E-2</v>
      </c>
    </row>
    <row r="28" spans="1:19" x14ac:dyDescent="0.35">
      <c r="A28">
        <v>92</v>
      </c>
      <c r="B28" s="31" t="str">
        <f>VLOOKUP($A28,'All-Pathways'!$A:$AW,2,FALSE)</f>
        <v>Corn starch</v>
      </c>
      <c r="C28" s="31" t="str">
        <f>VLOOKUP($A28,'All-Pathways'!$A:$AW,3,FALSE)</f>
        <v>Butanol</v>
      </c>
      <c r="D28" s="31" t="str">
        <f>VLOOKUP($A28,'All-Pathways'!$A:$AW,4,FALSE)</f>
        <v>Dry Mill Coal w/ Fractionation (dry DDGS)</v>
      </c>
      <c r="E28" s="31" t="str">
        <f>IF(VLOOKUP($A28,'All-Pathways'!$A:$AW,5,FALSE)=0,"",VLOOKUP($A28,'All-Pathways'!$A:$AW,5,FALSE))</f>
        <v/>
      </c>
      <c r="F28" s="32">
        <f>VLOOKUP($A28,'All-Pathways'!$A:$AW,26,FALSE)</f>
        <v>13.337346250737001</v>
      </c>
      <c r="G28" s="32">
        <f>VLOOKUP($A28,'All-Pathways'!$A:$AW,27,FALSE)</f>
        <v>21.206630800281946</v>
      </c>
      <c r="H28" s="32">
        <f>VLOOKUP($A28,'All-Pathways'!$A:$AW,30,FALSE)</f>
        <v>2.903101960448133</v>
      </c>
      <c r="I28" s="32">
        <f>VLOOKUP($A28,'All-Pathways'!$A:$AW,31,FALSE)</f>
        <v>53.795891006074797</v>
      </c>
      <c r="J28" s="32">
        <f>VLOOKUP($A28,'All-Pathways'!$A:$AW,32,FALSE)+VLOOKUP($A28,'All-Pathways'!$A:$AW,33,FALSE)</f>
        <v>1.8301507292310497</v>
      </c>
      <c r="K28" s="32">
        <f>VLOOKUP($A28,'All-Pathways'!$A:$AW,18,FALSE)</f>
        <v>93.073120746772929</v>
      </c>
      <c r="L28" s="33">
        <f>VLOOKUP($A28,'All-Pathways'!$A:$AW,15,FALSE)</f>
        <v>5.2256802130513411E-2</v>
      </c>
      <c r="N28" s="32">
        <f>VLOOKUP($A28,'All-Pathways'!$A:$AW,28,FALSE)</f>
        <v>12.708382734776171</v>
      </c>
      <c r="O28" s="32">
        <f>VLOOKUP($A28,'All-Pathways'!$A:$AW,29,FALSE)</f>
        <v>31.731544883162361</v>
      </c>
      <c r="P28" s="32">
        <f>VLOOKUP($A28,'All-Pathways'!$A:$AW,19,FALSE)</f>
        <v>84.574872681267152</v>
      </c>
      <c r="Q28" s="32">
        <f>VLOOKUP($A28,'All-Pathways'!$A:$AW,20,FALSE)</f>
        <v>103.59803482965334</v>
      </c>
      <c r="R28" s="33">
        <f>VLOOKUP($A28,'All-Pathways'!$A:$AW,16,FALSE)</f>
        <v>0.13879260036385974</v>
      </c>
      <c r="S28" s="33">
        <f>VLOOKUP($A28,'All-Pathways'!$A:$AW,17,FALSE)</f>
        <v>-5.4916092150637391E-2</v>
      </c>
    </row>
    <row r="29" spans="1:19" x14ac:dyDescent="0.35">
      <c r="A29">
        <v>93</v>
      </c>
      <c r="B29" s="31" t="str">
        <f>VLOOKUP($A29,'All-Pathways'!$A:$AW,2,FALSE)</f>
        <v>Corn starch</v>
      </c>
      <c r="C29" s="31" t="str">
        <f>VLOOKUP($A29,'All-Pathways'!$A:$AW,3,FALSE)</f>
        <v>Butanol</v>
      </c>
      <c r="D29" s="31" t="str">
        <f>VLOOKUP($A29,'All-Pathways'!$A:$AW,4,FALSE)</f>
        <v>Dry Mill Coal w/ Fractionation (wet DGS)</v>
      </c>
      <c r="E29" s="31" t="str">
        <f>IF(VLOOKUP($A29,'All-Pathways'!$A:$AW,5,FALSE)=0,"",VLOOKUP($A29,'All-Pathways'!$A:$AW,5,FALSE))</f>
        <v/>
      </c>
      <c r="F29" s="32">
        <f>VLOOKUP($A29,'All-Pathways'!$A:$AW,26,FALSE)</f>
        <v>13.337346250737001</v>
      </c>
      <c r="G29" s="32">
        <f>VLOOKUP($A29,'All-Pathways'!$A:$AW,27,FALSE)</f>
        <v>21.206630800281946</v>
      </c>
      <c r="H29" s="32">
        <f>VLOOKUP($A29,'All-Pathways'!$A:$AW,30,FALSE)</f>
        <v>2.903101960448133</v>
      </c>
      <c r="I29" s="32">
        <f>VLOOKUP($A29,'All-Pathways'!$A:$AW,31,FALSE)</f>
        <v>38.239746134634267</v>
      </c>
      <c r="J29" s="32">
        <f>VLOOKUP($A29,'All-Pathways'!$A:$AW,32,FALSE)+VLOOKUP($A29,'All-Pathways'!$A:$AW,33,FALSE)</f>
        <v>1.8301507292310497</v>
      </c>
      <c r="K29" s="32">
        <f>VLOOKUP($A29,'All-Pathways'!$A:$AW,18,FALSE)</f>
        <v>77.516975875332392</v>
      </c>
      <c r="L29" s="33">
        <f>VLOOKUP($A29,'All-Pathways'!$A:$AW,15,FALSE)</f>
        <v>0.21066161727679453</v>
      </c>
      <c r="N29" s="32">
        <f>VLOOKUP($A29,'All-Pathways'!$A:$AW,28,FALSE)</f>
        <v>12.708382734776171</v>
      </c>
      <c r="O29" s="32">
        <f>VLOOKUP($A29,'All-Pathways'!$A:$AW,29,FALSE)</f>
        <v>31.731544883162361</v>
      </c>
      <c r="P29" s="32">
        <f>VLOOKUP($A29,'All-Pathways'!$A:$AW,19,FALSE)</f>
        <v>69.018727809826615</v>
      </c>
      <c r="Q29" s="32">
        <f>VLOOKUP($A29,'All-Pathways'!$A:$AW,20,FALSE)</f>
        <v>88.04188995821282</v>
      </c>
      <c r="R29" s="33">
        <f>VLOOKUP($A29,'All-Pathways'!$A:$AW,16,FALSE)</f>
        <v>0.29719741551014089</v>
      </c>
      <c r="S29" s="33">
        <f>VLOOKUP($A29,'All-Pathways'!$A:$AW,17,FALSE)</f>
        <v>0.10348872299564359</v>
      </c>
    </row>
    <row r="30" spans="1:19" x14ac:dyDescent="0.35">
      <c r="A30">
        <v>94</v>
      </c>
      <c r="B30" s="31" t="str">
        <f>VLOOKUP($A30,'All-Pathways'!$A:$AW,2,FALSE)</f>
        <v>Corn starch</v>
      </c>
      <c r="C30" s="31" t="str">
        <f>VLOOKUP($A30,'All-Pathways'!$A:$AW,3,FALSE)</f>
        <v>Butanol</v>
      </c>
      <c r="D30" s="31" t="str">
        <f>VLOOKUP($A30,'All-Pathways'!$A:$AW,4,FALSE)</f>
        <v>Dry Mill Coal w/ Fractionation and Membrane Seperation (dry DDGS)</v>
      </c>
      <c r="E30" s="31" t="str">
        <f>IF(VLOOKUP($A30,'All-Pathways'!$A:$AW,5,FALSE)=0,"",VLOOKUP($A30,'All-Pathways'!$A:$AW,5,FALSE))</f>
        <v/>
      </c>
      <c r="F30" s="32">
        <f>VLOOKUP($A30,'All-Pathways'!$A:$AW,26,FALSE)</f>
        <v>13.337346250737001</v>
      </c>
      <c r="G30" s="32">
        <f>VLOOKUP($A30,'All-Pathways'!$A:$AW,27,FALSE)</f>
        <v>21.206630800281946</v>
      </c>
      <c r="H30" s="32">
        <f>VLOOKUP($A30,'All-Pathways'!$A:$AW,30,FALSE)</f>
        <v>2.903101960448133</v>
      </c>
      <c r="I30" s="32">
        <f>VLOOKUP($A30,'All-Pathways'!$A:$AW,31,FALSE)</f>
        <v>46.271265370234424</v>
      </c>
      <c r="J30" s="32">
        <f>VLOOKUP($A30,'All-Pathways'!$A:$AW,32,FALSE)+VLOOKUP($A30,'All-Pathways'!$A:$AW,33,FALSE)</f>
        <v>1.8301507292310497</v>
      </c>
      <c r="K30" s="32">
        <f>VLOOKUP($A30,'All-Pathways'!$A:$AW,18,FALSE)</f>
        <v>85.548495110932564</v>
      </c>
      <c r="L30" s="33">
        <f>VLOOKUP($A30,'All-Pathways'!$A:$AW,15,FALSE)</f>
        <v>0.12887841646624343</v>
      </c>
      <c r="N30" s="32">
        <f>VLOOKUP($A30,'All-Pathways'!$A:$AW,28,FALSE)</f>
        <v>12.708382734776171</v>
      </c>
      <c r="O30" s="32">
        <f>VLOOKUP($A30,'All-Pathways'!$A:$AW,29,FALSE)</f>
        <v>31.731544883162361</v>
      </c>
      <c r="P30" s="32">
        <f>VLOOKUP($A30,'All-Pathways'!$A:$AW,19,FALSE)</f>
        <v>77.050247045426786</v>
      </c>
      <c r="Q30" s="32">
        <f>VLOOKUP($A30,'All-Pathways'!$A:$AW,20,FALSE)</f>
        <v>96.073409193812964</v>
      </c>
      <c r="R30" s="33">
        <f>VLOOKUP($A30,'All-Pathways'!$A:$AW,16,FALSE)</f>
        <v>0.21541421469958977</v>
      </c>
      <c r="S30" s="33">
        <f>VLOOKUP($A30,'All-Pathways'!$A:$AW,17,FALSE)</f>
        <v>2.1705522185092762E-2</v>
      </c>
    </row>
    <row r="31" spans="1:19" x14ac:dyDescent="0.35">
      <c r="A31">
        <v>95</v>
      </c>
      <c r="B31" s="31" t="str">
        <f>VLOOKUP($A31,'All-Pathways'!$A:$AW,2,FALSE)</f>
        <v>Corn starch</v>
      </c>
      <c r="C31" s="31" t="str">
        <f>VLOOKUP($A31,'All-Pathways'!$A:$AW,3,FALSE)</f>
        <v>Butanol</v>
      </c>
      <c r="D31" s="31" t="str">
        <f>VLOOKUP($A31,'All-Pathways'!$A:$AW,4,FALSE)</f>
        <v>Dry Mill Coal w/ Fractionation and Membrane Seperation (wet DGS)</v>
      </c>
      <c r="E31" s="31" t="str">
        <f>IF(VLOOKUP($A31,'All-Pathways'!$A:$AW,5,FALSE)=0,"",VLOOKUP($A31,'All-Pathways'!$A:$AW,5,FALSE))</f>
        <v/>
      </c>
      <c r="F31" s="32">
        <f>VLOOKUP($A31,'All-Pathways'!$A:$AW,26,FALSE)</f>
        <v>13.337346250737001</v>
      </c>
      <c r="G31" s="32">
        <f>VLOOKUP($A31,'All-Pathways'!$A:$AW,27,FALSE)</f>
        <v>21.206630800281946</v>
      </c>
      <c r="H31" s="32">
        <f>VLOOKUP($A31,'All-Pathways'!$A:$AW,30,FALSE)</f>
        <v>2.903101960448133</v>
      </c>
      <c r="I31" s="32">
        <f>VLOOKUP($A31,'All-Pathways'!$A:$AW,31,FALSE)</f>
        <v>30.715120498793908</v>
      </c>
      <c r="J31" s="32">
        <f>VLOOKUP($A31,'All-Pathways'!$A:$AW,32,FALSE)+VLOOKUP($A31,'All-Pathways'!$A:$AW,33,FALSE)</f>
        <v>1.8301507292310497</v>
      </c>
      <c r="K31" s="32">
        <f>VLOOKUP($A31,'All-Pathways'!$A:$AW,18,FALSE)</f>
        <v>69.99235023949204</v>
      </c>
      <c r="L31" s="33">
        <f>VLOOKUP($A31,'All-Pathways'!$A:$AW,15,FALSE)</f>
        <v>0.28728323161252439</v>
      </c>
      <c r="N31" s="32">
        <f>VLOOKUP($A31,'All-Pathways'!$A:$AW,28,FALSE)</f>
        <v>12.708382734776171</v>
      </c>
      <c r="O31" s="32">
        <f>VLOOKUP($A31,'All-Pathways'!$A:$AW,29,FALSE)</f>
        <v>31.731544883162361</v>
      </c>
      <c r="P31" s="32">
        <f>VLOOKUP($A31,'All-Pathways'!$A:$AW,19,FALSE)</f>
        <v>61.494102173986263</v>
      </c>
      <c r="Q31" s="32">
        <f>VLOOKUP($A31,'All-Pathways'!$A:$AW,20,FALSE)</f>
        <v>80.517264322372455</v>
      </c>
      <c r="R31" s="33">
        <f>VLOOKUP($A31,'All-Pathways'!$A:$AW,16,FALSE)</f>
        <v>0.37381902984587073</v>
      </c>
      <c r="S31" s="33">
        <f>VLOOKUP($A31,'All-Pathways'!$A:$AW,17,FALSE)</f>
        <v>0.1801103373313736</v>
      </c>
    </row>
    <row r="32" spans="1:19" x14ac:dyDescent="0.35">
      <c r="A32">
        <v>96</v>
      </c>
      <c r="B32" s="31" t="str">
        <f>VLOOKUP($A32,'All-Pathways'!$A:$AW,2,FALSE)</f>
        <v>Corn starch</v>
      </c>
      <c r="C32" s="31" t="str">
        <f>VLOOKUP($A32,'All-Pathways'!$A:$AW,3,FALSE)</f>
        <v>Butanol</v>
      </c>
      <c r="D32" s="31" t="str">
        <f>VLOOKUP($A32,'All-Pathways'!$A:$AW,4,FALSE)</f>
        <v>Dry Mill Coal w/ Fractionation, Membrane Seperation and Raw Starch Hydrolysis (dry DDGS)</v>
      </c>
      <c r="E32" s="31" t="str">
        <f>IF(VLOOKUP($A32,'All-Pathways'!$A:$AW,5,FALSE)=0,"",VLOOKUP($A32,'All-Pathways'!$A:$AW,5,FALSE))</f>
        <v/>
      </c>
      <c r="F32" s="32">
        <f>VLOOKUP($A32,'All-Pathways'!$A:$AW,26,FALSE)</f>
        <v>13.337346250737001</v>
      </c>
      <c r="G32" s="32">
        <f>VLOOKUP($A32,'All-Pathways'!$A:$AW,27,FALSE)</f>
        <v>21.206630800281946</v>
      </c>
      <c r="H32" s="32">
        <f>VLOOKUP($A32,'All-Pathways'!$A:$AW,30,FALSE)</f>
        <v>2.903101960448133</v>
      </c>
      <c r="I32" s="32">
        <f>VLOOKUP($A32,'All-Pathways'!$A:$AW,31,FALSE)</f>
        <v>37.582716227991725</v>
      </c>
      <c r="J32" s="32">
        <f>VLOOKUP($A32,'All-Pathways'!$A:$AW,32,FALSE)+VLOOKUP($A32,'All-Pathways'!$A:$AW,33,FALSE)</f>
        <v>1.8301507292310497</v>
      </c>
      <c r="K32" s="32">
        <f>VLOOKUP($A32,'All-Pathways'!$A:$AW,18,FALSE)</f>
        <v>76.859945968689857</v>
      </c>
      <c r="L32" s="33">
        <f>VLOOKUP($A32,'All-Pathways'!$A:$AW,15,FALSE)</f>
        <v>0.21735200887236028</v>
      </c>
      <c r="N32" s="32">
        <f>VLOOKUP($A32,'All-Pathways'!$A:$AW,28,FALSE)</f>
        <v>12.708382734776171</v>
      </c>
      <c r="O32" s="32">
        <f>VLOOKUP($A32,'All-Pathways'!$A:$AW,29,FALSE)</f>
        <v>31.731544883162361</v>
      </c>
      <c r="P32" s="32">
        <f>VLOOKUP($A32,'All-Pathways'!$A:$AW,19,FALSE)</f>
        <v>68.36169790318408</v>
      </c>
      <c r="Q32" s="32">
        <f>VLOOKUP($A32,'All-Pathways'!$A:$AW,20,FALSE)</f>
        <v>87.384860051570271</v>
      </c>
      <c r="R32" s="33">
        <f>VLOOKUP($A32,'All-Pathways'!$A:$AW,16,FALSE)</f>
        <v>0.30388780710570662</v>
      </c>
      <c r="S32" s="33">
        <f>VLOOKUP($A32,'All-Pathways'!$A:$AW,17,FALSE)</f>
        <v>0.11017911459120948</v>
      </c>
    </row>
    <row r="33" spans="1:19" x14ac:dyDescent="0.35">
      <c r="A33">
        <v>97</v>
      </c>
      <c r="B33" s="31" t="str">
        <f>VLOOKUP($A33,'All-Pathways'!$A:$AW,2,FALSE)</f>
        <v>Corn starch</v>
      </c>
      <c r="C33" s="31" t="str">
        <f>VLOOKUP($A33,'All-Pathways'!$A:$AW,3,FALSE)</f>
        <v>Butanol</v>
      </c>
      <c r="D33" s="31" t="str">
        <f>VLOOKUP($A33,'All-Pathways'!$A:$AW,4,FALSE)</f>
        <v>Dry Mill Coal w/ Fractionation, Membrane Seperation and Raw Starch Hydrolysis (wet DGS)</v>
      </c>
      <c r="E33" s="31" t="str">
        <f>IF(VLOOKUP($A33,'All-Pathways'!$A:$AW,5,FALSE)=0,"",VLOOKUP($A33,'All-Pathways'!$A:$AW,5,FALSE))</f>
        <v/>
      </c>
      <c r="F33" s="32">
        <f>VLOOKUP($A33,'All-Pathways'!$A:$AW,26,FALSE)</f>
        <v>13.337346250737001</v>
      </c>
      <c r="G33" s="32">
        <f>VLOOKUP($A33,'All-Pathways'!$A:$AW,27,FALSE)</f>
        <v>21.206630800281946</v>
      </c>
      <c r="H33" s="32">
        <f>VLOOKUP($A33,'All-Pathways'!$A:$AW,30,FALSE)</f>
        <v>2.903101960448133</v>
      </c>
      <c r="I33" s="32">
        <f>VLOOKUP($A33,'All-Pathways'!$A:$AW,31,FALSE)</f>
        <v>25.536745210017255</v>
      </c>
      <c r="J33" s="32">
        <f>VLOOKUP($A33,'All-Pathways'!$A:$AW,32,FALSE)+VLOOKUP($A33,'All-Pathways'!$A:$AW,33,FALSE)</f>
        <v>1.8301507292310497</v>
      </c>
      <c r="K33" s="32">
        <f>VLOOKUP($A33,'All-Pathways'!$A:$AW,18,FALSE)</f>
        <v>64.813974950715391</v>
      </c>
      <c r="L33" s="33">
        <f>VLOOKUP($A33,'All-Pathways'!$A:$AW,15,FALSE)</f>
        <v>0.34001349268657</v>
      </c>
      <c r="N33" s="32">
        <f>VLOOKUP($A33,'All-Pathways'!$A:$AW,28,FALSE)</f>
        <v>12.708382734776171</v>
      </c>
      <c r="O33" s="32">
        <f>VLOOKUP($A33,'All-Pathways'!$A:$AW,29,FALSE)</f>
        <v>31.731544883162361</v>
      </c>
      <c r="P33" s="32">
        <f>VLOOKUP($A33,'All-Pathways'!$A:$AW,19,FALSE)</f>
        <v>56.315726885209614</v>
      </c>
      <c r="Q33" s="32">
        <f>VLOOKUP($A33,'All-Pathways'!$A:$AW,20,FALSE)</f>
        <v>75.338889033595805</v>
      </c>
      <c r="R33" s="33">
        <f>VLOOKUP($A33,'All-Pathways'!$A:$AW,16,FALSE)</f>
        <v>0.42654929091991634</v>
      </c>
      <c r="S33" s="33">
        <f>VLOOKUP($A33,'All-Pathways'!$A:$AW,17,FALSE)</f>
        <v>0.23284059840541921</v>
      </c>
    </row>
    <row r="34" spans="1:19" x14ac:dyDescent="0.35">
      <c r="A34">
        <v>98</v>
      </c>
      <c r="B34" s="31" t="str">
        <f>VLOOKUP($A34,'All-Pathways'!$A:$AW,2,FALSE)</f>
        <v>Corn starch</v>
      </c>
      <c r="C34" s="31" t="str">
        <f>VLOOKUP($A34,'All-Pathways'!$A:$AW,3,FALSE)</f>
        <v>Butanol</v>
      </c>
      <c r="D34" s="31" t="str">
        <f>VLOOKUP($A34,'All-Pathways'!$A:$AW,4,FALSE)</f>
        <v>Dry Mill NG (2022 Average)</v>
      </c>
      <c r="E34" s="31" t="str">
        <f>IF(VLOOKUP($A34,'All-Pathways'!$A:$AW,5,FALSE)=0,"",VLOOKUP($A34,'All-Pathways'!$A:$AW,5,FALSE))</f>
        <v/>
      </c>
      <c r="F34" s="32">
        <f>VLOOKUP($A34,'All-Pathways'!$A:$AW,26,FALSE)</f>
        <v>13.337346250737001</v>
      </c>
      <c r="G34" s="32">
        <f>VLOOKUP($A34,'All-Pathways'!$A:$AW,27,FALSE)</f>
        <v>21.206630800281946</v>
      </c>
      <c r="H34" s="32">
        <f>VLOOKUP($A34,'All-Pathways'!$A:$AW,30,FALSE)</f>
        <v>2.903101960448133</v>
      </c>
      <c r="I34" s="32">
        <f>VLOOKUP($A34,'All-Pathways'!$A:$AW,31,FALSE)</f>
        <v>28.419569071364901</v>
      </c>
      <c r="J34" s="32">
        <f>VLOOKUP($A34,'All-Pathways'!$A:$AW,32,FALSE)+VLOOKUP($A34,'All-Pathways'!$A:$AW,33,FALSE)</f>
        <v>1.8301507292310497</v>
      </c>
      <c r="K34" s="32">
        <f>VLOOKUP($A34,'All-Pathways'!$A:$AW,18,FALSE)</f>
        <v>67.696798812063037</v>
      </c>
      <c r="L34" s="33">
        <f>VLOOKUP($A34,'All-Pathways'!$A:$AW,15,FALSE)</f>
        <v>0.31065832888281619</v>
      </c>
      <c r="N34" s="32">
        <f>VLOOKUP($A34,'All-Pathways'!$A:$AW,28,FALSE)</f>
        <v>12.708382734776171</v>
      </c>
      <c r="O34" s="32">
        <f>VLOOKUP($A34,'All-Pathways'!$A:$AW,29,FALSE)</f>
        <v>31.731544883162361</v>
      </c>
      <c r="P34" s="32">
        <f>VLOOKUP($A34,'All-Pathways'!$A:$AW,19,FALSE)</f>
        <v>59.19855074655726</v>
      </c>
      <c r="Q34" s="32">
        <f>VLOOKUP($A34,'All-Pathways'!$A:$AW,20,FALSE)</f>
        <v>78.221712894943451</v>
      </c>
      <c r="R34" s="33">
        <f>VLOOKUP($A34,'All-Pathways'!$A:$AW,16,FALSE)</f>
        <v>0.39719412711616253</v>
      </c>
      <c r="S34" s="33">
        <f>VLOOKUP($A34,'All-Pathways'!$A:$AW,17,FALSE)</f>
        <v>0.20348543460166538</v>
      </c>
    </row>
    <row r="35" spans="1:19" x14ac:dyDescent="0.35">
      <c r="A35">
        <v>99</v>
      </c>
      <c r="B35" s="31" t="str">
        <f>VLOOKUP($A35,'All-Pathways'!$A:$AW,2,FALSE)</f>
        <v>Corn starch</v>
      </c>
      <c r="C35" s="31" t="str">
        <f>VLOOKUP($A35,'All-Pathways'!$A:$AW,3,FALSE)</f>
        <v>Butanol</v>
      </c>
      <c r="D35" s="31" t="str">
        <f>VLOOKUP($A35,'All-Pathways'!$A:$AW,4,FALSE)</f>
        <v>Dry Mill NG (wet DGS)</v>
      </c>
      <c r="E35" s="31" t="str">
        <f>IF(VLOOKUP($A35,'All-Pathways'!$A:$AW,5,FALSE)=0,"",VLOOKUP($A35,'All-Pathways'!$A:$AW,5,FALSE))</f>
        <v/>
      </c>
      <c r="F35" s="32">
        <f>VLOOKUP($A35,'All-Pathways'!$A:$AW,26,FALSE)</f>
        <v>13.337346250737001</v>
      </c>
      <c r="G35" s="32">
        <f>VLOOKUP($A35,'All-Pathways'!$A:$AW,27,FALSE)</f>
        <v>21.206630800281946</v>
      </c>
      <c r="H35" s="32">
        <f>VLOOKUP($A35,'All-Pathways'!$A:$AW,30,FALSE)</f>
        <v>2.903101960448133</v>
      </c>
      <c r="I35" s="32">
        <f>VLOOKUP($A35,'All-Pathways'!$A:$AW,31,FALSE)</f>
        <v>22.279937930678575</v>
      </c>
      <c r="J35" s="32">
        <f>VLOOKUP($A35,'All-Pathways'!$A:$AW,32,FALSE)+VLOOKUP($A35,'All-Pathways'!$A:$AW,33,FALSE)</f>
        <v>1.8301507292310497</v>
      </c>
      <c r="K35" s="32">
        <f>VLOOKUP($A35,'All-Pathways'!$A:$AW,18,FALSE)</f>
        <v>61.557167671376703</v>
      </c>
      <c r="L35" s="33">
        <f>VLOOKUP($A35,'All-Pathways'!$A:$AW,15,FALSE)</f>
        <v>0.37317684770249271</v>
      </c>
      <c r="N35" s="32">
        <f>VLOOKUP($A35,'All-Pathways'!$A:$AW,28,FALSE)</f>
        <v>12.708382734776171</v>
      </c>
      <c r="O35" s="32">
        <f>VLOOKUP($A35,'All-Pathways'!$A:$AW,29,FALSE)</f>
        <v>31.731544883162361</v>
      </c>
      <c r="P35" s="32">
        <f>VLOOKUP($A35,'All-Pathways'!$A:$AW,19,FALSE)</f>
        <v>53.058919605870926</v>
      </c>
      <c r="Q35" s="32">
        <f>VLOOKUP($A35,'All-Pathways'!$A:$AW,20,FALSE)</f>
        <v>72.082081754257118</v>
      </c>
      <c r="R35" s="33">
        <f>VLOOKUP($A35,'All-Pathways'!$A:$AW,16,FALSE)</f>
        <v>0.45971264593583905</v>
      </c>
      <c r="S35" s="33">
        <f>VLOOKUP($A35,'All-Pathways'!$A:$AW,17,FALSE)</f>
        <v>0.26600395342134192</v>
      </c>
    </row>
    <row r="36" spans="1:19" x14ac:dyDescent="0.35">
      <c r="A36">
        <v>100</v>
      </c>
      <c r="B36" s="31" t="str">
        <f>VLOOKUP($A36,'All-Pathways'!$A:$AW,2,FALSE)</f>
        <v>Corn starch</v>
      </c>
      <c r="C36" s="31" t="str">
        <f>VLOOKUP($A36,'All-Pathways'!$A:$AW,3,FALSE)</f>
        <v>Butanol</v>
      </c>
      <c r="D36" s="31" t="str">
        <f>VLOOKUP($A36,'All-Pathways'!$A:$AW,4,FALSE)</f>
        <v>Dry Mill NG Base Plant (dry DDGS)</v>
      </c>
      <c r="E36" s="31" t="str">
        <f>IF(VLOOKUP($A36,'All-Pathways'!$A:$AW,5,FALSE)=0,"",VLOOKUP($A36,'All-Pathways'!$A:$AW,5,FALSE))</f>
        <v/>
      </c>
      <c r="F36" s="32">
        <f>VLOOKUP($A36,'All-Pathways'!$A:$AW,26,FALSE)</f>
        <v>13.337346250737001</v>
      </c>
      <c r="G36" s="32">
        <f>VLOOKUP($A36,'All-Pathways'!$A:$AW,27,FALSE)</f>
        <v>21.206630800281946</v>
      </c>
      <c r="H36" s="32">
        <f>VLOOKUP($A36,'All-Pathways'!$A:$AW,30,FALSE)</f>
        <v>2.903101960448133</v>
      </c>
      <c r="I36" s="32">
        <f>VLOOKUP($A36,'All-Pathways'!$A:$AW,31,FALSE)</f>
        <v>32.586339066478615</v>
      </c>
      <c r="J36" s="32">
        <f>VLOOKUP($A36,'All-Pathways'!$A:$AW,32,FALSE)+VLOOKUP($A36,'All-Pathways'!$A:$AW,33,FALSE)</f>
        <v>1.8301507292310497</v>
      </c>
      <c r="K36" s="32">
        <f>VLOOKUP($A36,'All-Pathways'!$A:$AW,18,FALSE)</f>
        <v>71.863568807176748</v>
      </c>
      <c r="L36" s="33">
        <f>VLOOKUP($A36,'All-Pathways'!$A:$AW,15,FALSE)</f>
        <v>0.26822902288909173</v>
      </c>
      <c r="N36" s="32">
        <f>VLOOKUP($A36,'All-Pathways'!$A:$AW,28,FALSE)</f>
        <v>12.708382734776171</v>
      </c>
      <c r="O36" s="32">
        <f>VLOOKUP($A36,'All-Pathways'!$A:$AW,29,FALSE)</f>
        <v>31.731544883162361</v>
      </c>
      <c r="P36" s="32">
        <f>VLOOKUP($A36,'All-Pathways'!$A:$AW,19,FALSE)</f>
        <v>63.365320741670971</v>
      </c>
      <c r="Q36" s="32">
        <f>VLOOKUP($A36,'All-Pathways'!$A:$AW,20,FALSE)</f>
        <v>82.388482890057162</v>
      </c>
      <c r="R36" s="33">
        <f>VLOOKUP($A36,'All-Pathways'!$A:$AW,16,FALSE)</f>
        <v>0.35476482112243807</v>
      </c>
      <c r="S36" s="33">
        <f>VLOOKUP($A36,'All-Pathways'!$A:$AW,17,FALSE)</f>
        <v>0.16105612860794091</v>
      </c>
    </row>
    <row r="37" spans="1:19" x14ac:dyDescent="0.35">
      <c r="A37">
        <v>101</v>
      </c>
      <c r="B37" s="31" t="str">
        <f>VLOOKUP($A37,'All-Pathways'!$A:$AW,2,FALSE)</f>
        <v>Corn starch</v>
      </c>
      <c r="C37" s="31" t="str">
        <f>VLOOKUP($A37,'All-Pathways'!$A:$AW,3,FALSE)</f>
        <v>Butanol</v>
      </c>
      <c r="D37" s="31" t="str">
        <f>VLOOKUP($A37,'All-Pathways'!$A:$AW,4,FALSE)</f>
        <v>Dry Mill NG w/ Fractionation (dry DDGS)</v>
      </c>
      <c r="E37" s="31" t="str">
        <f>IF(VLOOKUP($A37,'All-Pathways'!$A:$AW,5,FALSE)=0,"",VLOOKUP($A37,'All-Pathways'!$A:$AW,5,FALSE))</f>
        <v/>
      </c>
      <c r="F37" s="32">
        <f>VLOOKUP($A37,'All-Pathways'!$A:$AW,26,FALSE)</f>
        <v>13.337346250737001</v>
      </c>
      <c r="G37" s="32">
        <f>VLOOKUP($A37,'All-Pathways'!$A:$AW,27,FALSE)</f>
        <v>21.206630800281946</v>
      </c>
      <c r="H37" s="32">
        <f>VLOOKUP($A37,'All-Pathways'!$A:$AW,30,FALSE)</f>
        <v>2.903101960448133</v>
      </c>
      <c r="I37" s="32">
        <f>VLOOKUP($A37,'All-Pathways'!$A:$AW,31,FALSE)</f>
        <v>31.241839263576679</v>
      </c>
      <c r="J37" s="32">
        <f>VLOOKUP($A37,'All-Pathways'!$A:$AW,32,FALSE)+VLOOKUP($A37,'All-Pathways'!$A:$AW,33,FALSE)</f>
        <v>1.8301507292310497</v>
      </c>
      <c r="K37" s="32">
        <f>VLOOKUP($A37,'All-Pathways'!$A:$AW,18,FALSE)</f>
        <v>70.519069004274812</v>
      </c>
      <c r="L37" s="33">
        <f>VLOOKUP($A37,'All-Pathways'!$A:$AW,15,FALSE)</f>
        <v>0.28191976982562178</v>
      </c>
      <c r="N37" s="32">
        <f>VLOOKUP($A37,'All-Pathways'!$A:$AW,28,FALSE)</f>
        <v>12.708382734776171</v>
      </c>
      <c r="O37" s="32">
        <f>VLOOKUP($A37,'All-Pathways'!$A:$AW,29,FALSE)</f>
        <v>31.731544883162361</v>
      </c>
      <c r="P37" s="32">
        <f>VLOOKUP($A37,'All-Pathways'!$A:$AW,19,FALSE)</f>
        <v>62.020820938769035</v>
      </c>
      <c r="Q37" s="32">
        <f>VLOOKUP($A37,'All-Pathways'!$A:$AW,20,FALSE)</f>
        <v>81.043983087155226</v>
      </c>
      <c r="R37" s="33">
        <f>VLOOKUP($A37,'All-Pathways'!$A:$AW,16,FALSE)</f>
        <v>0.36845556805896812</v>
      </c>
      <c r="S37" s="33">
        <f>VLOOKUP($A37,'All-Pathways'!$A:$AW,17,FALSE)</f>
        <v>0.17474687554447099</v>
      </c>
    </row>
    <row r="38" spans="1:19" x14ac:dyDescent="0.35">
      <c r="A38">
        <v>102</v>
      </c>
      <c r="B38" s="31" t="str">
        <f>VLOOKUP($A38,'All-Pathways'!$A:$AW,2,FALSE)</f>
        <v>Corn starch</v>
      </c>
      <c r="C38" s="31" t="str">
        <f>VLOOKUP($A38,'All-Pathways'!$A:$AW,3,FALSE)</f>
        <v>Butanol</v>
      </c>
      <c r="D38" s="31" t="str">
        <f>VLOOKUP($A38,'All-Pathways'!$A:$AW,4,FALSE)</f>
        <v>Dry Mill NG w/ Fractionation (wet DGS)</v>
      </c>
      <c r="E38" s="31" t="str">
        <f>IF(VLOOKUP($A38,'All-Pathways'!$A:$AW,5,FALSE)=0,"",VLOOKUP($A38,'All-Pathways'!$A:$AW,5,FALSE))</f>
        <v/>
      </c>
      <c r="F38" s="32">
        <f>VLOOKUP($A38,'All-Pathways'!$A:$AW,26,FALSE)</f>
        <v>13.337346250737001</v>
      </c>
      <c r="G38" s="32">
        <f>VLOOKUP($A38,'All-Pathways'!$A:$AW,27,FALSE)</f>
        <v>21.206630800281946</v>
      </c>
      <c r="H38" s="32">
        <f>VLOOKUP($A38,'All-Pathways'!$A:$AW,30,FALSE)</f>
        <v>2.903101960448133</v>
      </c>
      <c r="I38" s="32">
        <f>VLOOKUP($A38,'All-Pathways'!$A:$AW,31,FALSE)</f>
        <v>23.614081987328635</v>
      </c>
      <c r="J38" s="32">
        <f>VLOOKUP($A38,'All-Pathways'!$A:$AW,32,FALSE)+VLOOKUP($A38,'All-Pathways'!$A:$AW,33,FALSE)</f>
        <v>1.8301507292310497</v>
      </c>
      <c r="K38" s="32">
        <f>VLOOKUP($A38,'All-Pathways'!$A:$AW,18,FALSE)</f>
        <v>62.891311728026764</v>
      </c>
      <c r="L38" s="33">
        <f>VLOOKUP($A38,'All-Pathways'!$A:$AW,15,FALSE)</f>
        <v>0.35959155106128238</v>
      </c>
      <c r="N38" s="32">
        <f>VLOOKUP($A38,'All-Pathways'!$A:$AW,28,FALSE)</f>
        <v>12.708382734776171</v>
      </c>
      <c r="O38" s="32">
        <f>VLOOKUP($A38,'All-Pathways'!$A:$AW,29,FALSE)</f>
        <v>31.731544883162361</v>
      </c>
      <c r="P38" s="32">
        <f>VLOOKUP($A38,'All-Pathways'!$A:$AW,19,FALSE)</f>
        <v>54.393063662520987</v>
      </c>
      <c r="Q38" s="32">
        <f>VLOOKUP($A38,'All-Pathways'!$A:$AW,20,FALSE)</f>
        <v>73.416225810907179</v>
      </c>
      <c r="R38" s="33">
        <f>VLOOKUP($A38,'All-Pathways'!$A:$AW,16,FALSE)</f>
        <v>0.44612734929462872</v>
      </c>
      <c r="S38" s="33">
        <f>VLOOKUP($A38,'All-Pathways'!$A:$AW,17,FALSE)</f>
        <v>0.25241865678013159</v>
      </c>
    </row>
    <row r="39" spans="1:19" x14ac:dyDescent="0.35">
      <c r="A39">
        <v>103</v>
      </c>
      <c r="B39" s="31" t="str">
        <f>VLOOKUP($A39,'All-Pathways'!$A:$AW,2,FALSE)</f>
        <v>Corn starch</v>
      </c>
      <c r="C39" s="31" t="str">
        <f>VLOOKUP($A39,'All-Pathways'!$A:$AW,3,FALSE)</f>
        <v>Butanol</v>
      </c>
      <c r="D39" s="31" t="str">
        <f>VLOOKUP($A39,'All-Pathways'!$A:$AW,4,FALSE)</f>
        <v>Dry Mill NG w/ Fractionation and Membrane Seperation (dry DDGS)</v>
      </c>
      <c r="E39" s="31" t="str">
        <f>IF(VLOOKUP($A39,'All-Pathways'!$A:$AW,5,FALSE)=0,"",VLOOKUP($A39,'All-Pathways'!$A:$AW,5,FALSE))</f>
        <v/>
      </c>
      <c r="F39" s="32">
        <f>VLOOKUP($A39,'All-Pathways'!$A:$AW,26,FALSE)</f>
        <v>13.337346250737001</v>
      </c>
      <c r="G39" s="32">
        <f>VLOOKUP($A39,'All-Pathways'!$A:$AW,27,FALSE)</f>
        <v>21.206630800281946</v>
      </c>
      <c r="H39" s="32">
        <f>VLOOKUP($A39,'All-Pathways'!$A:$AW,30,FALSE)</f>
        <v>2.903101960448133</v>
      </c>
      <c r="I39" s="32">
        <f>VLOOKUP($A39,'All-Pathways'!$A:$AW,31,FALSE)</f>
        <v>27.772253342897315</v>
      </c>
      <c r="J39" s="32">
        <f>VLOOKUP($A39,'All-Pathways'!$A:$AW,32,FALSE)+VLOOKUP($A39,'All-Pathways'!$A:$AW,33,FALSE)</f>
        <v>1.8301507292310497</v>
      </c>
      <c r="K39" s="32">
        <f>VLOOKUP($A39,'All-Pathways'!$A:$AW,18,FALSE)</f>
        <v>67.049483083595447</v>
      </c>
      <c r="L39" s="33">
        <f>VLOOKUP($A39,'All-Pathways'!$A:$AW,15,FALSE)</f>
        <v>0.31724980313023321</v>
      </c>
      <c r="N39" s="32">
        <f>VLOOKUP($A39,'All-Pathways'!$A:$AW,28,FALSE)</f>
        <v>12.708382734776171</v>
      </c>
      <c r="O39" s="32">
        <f>VLOOKUP($A39,'All-Pathways'!$A:$AW,29,FALSE)</f>
        <v>31.731544883162361</v>
      </c>
      <c r="P39" s="32">
        <f>VLOOKUP($A39,'All-Pathways'!$A:$AW,19,FALSE)</f>
        <v>58.55123501808967</v>
      </c>
      <c r="Q39" s="32">
        <f>VLOOKUP($A39,'All-Pathways'!$A:$AW,20,FALSE)</f>
        <v>77.574397166475862</v>
      </c>
      <c r="R39" s="33">
        <f>VLOOKUP($A39,'All-Pathways'!$A:$AW,16,FALSE)</f>
        <v>0.40378560136357955</v>
      </c>
      <c r="S39" s="33">
        <f>VLOOKUP($A39,'All-Pathways'!$A:$AW,17,FALSE)</f>
        <v>0.21007690884908239</v>
      </c>
    </row>
    <row r="40" spans="1:19" x14ac:dyDescent="0.35">
      <c r="A40">
        <v>104</v>
      </c>
      <c r="B40" s="31" t="str">
        <f>VLOOKUP($A40,'All-Pathways'!$A:$AW,2,FALSE)</f>
        <v>Corn starch</v>
      </c>
      <c r="C40" s="31" t="str">
        <f>VLOOKUP($A40,'All-Pathways'!$A:$AW,3,FALSE)</f>
        <v>Butanol</v>
      </c>
      <c r="D40" s="31" t="str">
        <f>VLOOKUP($A40,'All-Pathways'!$A:$AW,4,FALSE)</f>
        <v>Dry Mill NG w/ Fractionation and Membrane Seperation (wet DGS)</v>
      </c>
      <c r="E40" s="31" t="str">
        <f>IF(VLOOKUP($A40,'All-Pathways'!$A:$AW,5,FALSE)=0,"",VLOOKUP($A40,'All-Pathways'!$A:$AW,5,FALSE))</f>
        <v/>
      </c>
      <c r="F40" s="32">
        <f>VLOOKUP($A40,'All-Pathways'!$A:$AW,26,FALSE)</f>
        <v>13.337346250737001</v>
      </c>
      <c r="G40" s="32">
        <f>VLOOKUP($A40,'All-Pathways'!$A:$AW,27,FALSE)</f>
        <v>21.206630800281946</v>
      </c>
      <c r="H40" s="32">
        <f>VLOOKUP($A40,'All-Pathways'!$A:$AW,30,FALSE)</f>
        <v>2.903101960448133</v>
      </c>
      <c r="I40" s="32">
        <f>VLOOKUP($A40,'All-Pathways'!$A:$AW,31,FALSE)</f>
        <v>20.144496066649275</v>
      </c>
      <c r="J40" s="32">
        <f>VLOOKUP($A40,'All-Pathways'!$A:$AW,32,FALSE)+VLOOKUP($A40,'All-Pathways'!$A:$AW,33,FALSE)</f>
        <v>1.8301507292310497</v>
      </c>
      <c r="K40" s="32">
        <f>VLOOKUP($A40,'All-Pathways'!$A:$AW,18,FALSE)</f>
        <v>59.421725807347407</v>
      </c>
      <c r="L40" s="33">
        <f>VLOOKUP($A40,'All-Pathways'!$A:$AW,15,FALSE)</f>
        <v>0.3949215843658937</v>
      </c>
      <c r="N40" s="32">
        <f>VLOOKUP($A40,'All-Pathways'!$A:$AW,28,FALSE)</f>
        <v>12.708382734776171</v>
      </c>
      <c r="O40" s="32">
        <f>VLOOKUP($A40,'All-Pathways'!$A:$AW,29,FALSE)</f>
        <v>31.731544883162361</v>
      </c>
      <c r="P40" s="32">
        <f>VLOOKUP($A40,'All-Pathways'!$A:$AW,19,FALSE)</f>
        <v>50.92347774184163</v>
      </c>
      <c r="Q40" s="32">
        <f>VLOOKUP($A40,'All-Pathways'!$A:$AW,20,FALSE)</f>
        <v>69.946639890227814</v>
      </c>
      <c r="R40" s="33">
        <f>VLOOKUP($A40,'All-Pathways'!$A:$AW,16,FALSE)</f>
        <v>0.48145738259924004</v>
      </c>
      <c r="S40" s="33">
        <f>VLOOKUP($A40,'All-Pathways'!$A:$AW,17,FALSE)</f>
        <v>0.28774869008474296</v>
      </c>
    </row>
    <row r="41" spans="1:19" x14ac:dyDescent="0.35">
      <c r="A41">
        <v>105</v>
      </c>
      <c r="B41" s="31" t="str">
        <f>VLOOKUP($A41,'All-Pathways'!$A:$AW,2,FALSE)</f>
        <v>Corn starch</v>
      </c>
      <c r="C41" s="31" t="str">
        <f>VLOOKUP($A41,'All-Pathways'!$A:$AW,3,FALSE)</f>
        <v>Butanol</v>
      </c>
      <c r="D41" s="31" t="str">
        <f>VLOOKUP($A41,'All-Pathways'!$A:$AW,4,FALSE)</f>
        <v>Dry Mill NG w/ Fractionation, Membrane Seperation and Raw Starch Hydrolysis (dry DDGS)</v>
      </c>
      <c r="E41" s="31" t="str">
        <f>IF(VLOOKUP($A41,'All-Pathways'!$A:$AW,5,FALSE)=0,"",VLOOKUP($A41,'All-Pathways'!$A:$AW,5,FALSE))</f>
        <v/>
      </c>
      <c r="F41" s="32">
        <f>VLOOKUP($A41,'All-Pathways'!$A:$AW,26,FALSE)</f>
        <v>13.337346250737001</v>
      </c>
      <c r="G41" s="32">
        <f>VLOOKUP($A41,'All-Pathways'!$A:$AW,27,FALSE)</f>
        <v>21.206630800281946</v>
      </c>
      <c r="H41" s="32">
        <f>VLOOKUP($A41,'All-Pathways'!$A:$AW,30,FALSE)</f>
        <v>2.903101960448133</v>
      </c>
      <c r="I41" s="32">
        <f>VLOOKUP($A41,'All-Pathways'!$A:$AW,31,FALSE)</f>
        <v>23.511934061514633</v>
      </c>
      <c r="J41" s="32">
        <f>VLOOKUP($A41,'All-Pathways'!$A:$AW,32,FALSE)+VLOOKUP($A41,'All-Pathways'!$A:$AW,33,FALSE)</f>
        <v>1.8301507292310497</v>
      </c>
      <c r="K41" s="32">
        <f>VLOOKUP($A41,'All-Pathways'!$A:$AW,18,FALSE)</f>
        <v>62.789163802212769</v>
      </c>
      <c r="L41" s="33">
        <f>VLOOKUP($A41,'All-Pathways'!$A:$AW,15,FALSE)</f>
        <v>0.3606317010110201</v>
      </c>
      <c r="N41" s="32">
        <f>VLOOKUP($A41,'All-Pathways'!$A:$AW,28,FALSE)</f>
        <v>12.708382734776171</v>
      </c>
      <c r="O41" s="32">
        <f>VLOOKUP($A41,'All-Pathways'!$A:$AW,29,FALSE)</f>
        <v>31.731544883162361</v>
      </c>
      <c r="P41" s="32">
        <f>VLOOKUP($A41,'All-Pathways'!$A:$AW,19,FALSE)</f>
        <v>54.290915736706992</v>
      </c>
      <c r="Q41" s="32">
        <f>VLOOKUP($A41,'All-Pathways'!$A:$AW,20,FALSE)</f>
        <v>73.314077885093184</v>
      </c>
      <c r="R41" s="33">
        <f>VLOOKUP($A41,'All-Pathways'!$A:$AW,16,FALSE)</f>
        <v>0.44716749924436644</v>
      </c>
      <c r="S41" s="33">
        <f>VLOOKUP($A41,'All-Pathways'!$A:$AW,17,FALSE)</f>
        <v>0.25345880672986931</v>
      </c>
    </row>
    <row r="42" spans="1:19" x14ac:dyDescent="0.35">
      <c r="A42">
        <v>106</v>
      </c>
      <c r="B42" s="31" t="str">
        <f>VLOOKUP($A42,'All-Pathways'!$A:$AW,2,FALSE)</f>
        <v>Corn starch</v>
      </c>
      <c r="C42" s="31" t="str">
        <f>VLOOKUP($A42,'All-Pathways'!$A:$AW,3,FALSE)</f>
        <v>Butanol</v>
      </c>
      <c r="D42" s="31" t="str">
        <f>VLOOKUP($A42,'All-Pathways'!$A:$AW,4,FALSE)</f>
        <v>Dry Mill NG w/ Fractionation, Membrane Seperation and Raw Starch Hydrolysis (wet DGS)</v>
      </c>
      <c r="E42" s="31" t="str">
        <f>IF(VLOOKUP($A42,'All-Pathways'!$A:$AW,5,FALSE)=0,"",VLOOKUP($A42,'All-Pathways'!$A:$AW,5,FALSE))</f>
        <v/>
      </c>
      <c r="F42" s="32">
        <f>VLOOKUP($A42,'All-Pathways'!$A:$AW,26,FALSE)</f>
        <v>13.337346250737001</v>
      </c>
      <c r="G42" s="32">
        <f>VLOOKUP($A42,'All-Pathways'!$A:$AW,27,FALSE)</f>
        <v>21.206630800281946</v>
      </c>
      <c r="H42" s="32">
        <f>VLOOKUP($A42,'All-Pathways'!$A:$AW,30,FALSE)</f>
        <v>2.903101960448133</v>
      </c>
      <c r="I42" s="32">
        <f>VLOOKUP($A42,'All-Pathways'!$A:$AW,31,FALSE)</f>
        <v>17.605345774945189</v>
      </c>
      <c r="J42" s="32">
        <f>VLOOKUP($A42,'All-Pathways'!$A:$AW,32,FALSE)+VLOOKUP($A42,'All-Pathways'!$A:$AW,33,FALSE)</f>
        <v>1.8301507292310497</v>
      </c>
      <c r="K42" s="32">
        <f>VLOOKUP($A42,'All-Pathways'!$A:$AW,18,FALSE)</f>
        <v>56.882575515643325</v>
      </c>
      <c r="L42" s="33">
        <f>VLOOKUP($A42,'All-Pathways'!$A:$AW,15,FALSE)</f>
        <v>0.42077719550284276</v>
      </c>
      <c r="N42" s="32">
        <f>VLOOKUP($A42,'All-Pathways'!$A:$AW,28,FALSE)</f>
        <v>12.708382734776171</v>
      </c>
      <c r="O42" s="32">
        <f>VLOOKUP($A42,'All-Pathways'!$A:$AW,29,FALSE)</f>
        <v>31.731544883162361</v>
      </c>
      <c r="P42" s="32">
        <f>VLOOKUP($A42,'All-Pathways'!$A:$AW,19,FALSE)</f>
        <v>48.384327450137548</v>
      </c>
      <c r="Q42" s="32">
        <f>VLOOKUP($A42,'All-Pathways'!$A:$AW,20,FALSE)</f>
        <v>67.407489598523739</v>
      </c>
      <c r="R42" s="33">
        <f>VLOOKUP($A42,'All-Pathways'!$A:$AW,16,FALSE)</f>
        <v>0.5073129937361891</v>
      </c>
      <c r="S42" s="33">
        <f>VLOOKUP($A42,'All-Pathways'!$A:$AW,17,FALSE)</f>
        <v>0.31360430122169197</v>
      </c>
    </row>
    <row r="43" spans="1:19" x14ac:dyDescent="0.35">
      <c r="A43">
        <v>108</v>
      </c>
      <c r="B43" s="31" t="str">
        <f>VLOOKUP($A43,'All-Pathways'!$A:$AW,2,FALSE)</f>
        <v>Corn starch</v>
      </c>
      <c r="C43" s="31" t="str">
        <f>VLOOKUP($A43,'All-Pathways'!$A:$AW,3,FALSE)</f>
        <v>Butanol</v>
      </c>
      <c r="D43" s="31" t="str">
        <f>VLOOKUP($A43,'All-Pathways'!$A:$AW,4,FALSE)</f>
        <v>Wet Mill Biomass</v>
      </c>
      <c r="E43" s="31" t="str">
        <f>IF(VLOOKUP($A43,'All-Pathways'!$A:$AW,5,FALSE)=0,"",VLOOKUP($A43,'All-Pathways'!$A:$AW,5,FALSE))</f>
        <v/>
      </c>
      <c r="F43" s="32">
        <f>VLOOKUP($A43,'All-Pathways'!$A:$AW,26,FALSE)</f>
        <v>13.337346250737001</v>
      </c>
      <c r="G43" s="32">
        <f>VLOOKUP($A43,'All-Pathways'!$A:$AW,27,FALSE)</f>
        <v>21.206630800281946</v>
      </c>
      <c r="H43" s="32">
        <f>VLOOKUP($A43,'All-Pathways'!$A:$AW,30,FALSE)</f>
        <v>2.903101960448133</v>
      </c>
      <c r="I43" s="32">
        <f>VLOOKUP($A43,'All-Pathways'!$A:$AW,31,FALSE)</f>
        <v>1.6065097939641615</v>
      </c>
      <c r="J43" s="32">
        <f>VLOOKUP($A43,'All-Pathways'!$A:$AW,32,FALSE)+VLOOKUP($A43,'All-Pathways'!$A:$AW,33,FALSE)</f>
        <v>1.8301507292310497</v>
      </c>
      <c r="K43" s="32">
        <f>VLOOKUP($A43,'All-Pathways'!$A:$AW,18,FALSE)</f>
        <v>40.883739534662297</v>
      </c>
      <c r="L43" s="33">
        <f>VLOOKUP($A43,'All-Pathways'!$A:$AW,15,FALSE)</f>
        <v>0.58368983723168577</v>
      </c>
      <c r="N43" s="32">
        <f>VLOOKUP($A43,'All-Pathways'!$A:$AW,28,FALSE)</f>
        <v>12.708382734776171</v>
      </c>
      <c r="O43" s="32">
        <f>VLOOKUP($A43,'All-Pathways'!$A:$AW,29,FALSE)</f>
        <v>31.731544883162361</v>
      </c>
      <c r="P43" s="32">
        <f>VLOOKUP($A43,'All-Pathways'!$A:$AW,19,FALSE)</f>
        <v>32.385491469156513</v>
      </c>
      <c r="Q43" s="32">
        <f>VLOOKUP($A43,'All-Pathways'!$A:$AW,20,FALSE)</f>
        <v>51.408653617542711</v>
      </c>
      <c r="R43" s="33">
        <f>VLOOKUP($A43,'All-Pathways'!$A:$AW,16,FALSE)</f>
        <v>0.67022563546503211</v>
      </c>
      <c r="S43" s="33">
        <f>VLOOKUP($A43,'All-Pathways'!$A:$AW,17,FALSE)</f>
        <v>0.47651694295053498</v>
      </c>
    </row>
    <row r="44" spans="1:19" x14ac:dyDescent="0.35">
      <c r="A44">
        <v>109</v>
      </c>
      <c r="B44" s="31" t="str">
        <f>VLOOKUP($A44,'All-Pathways'!$A:$AW,2,FALSE)</f>
        <v>Corn starch</v>
      </c>
      <c r="C44" s="31" t="str">
        <f>VLOOKUP($A44,'All-Pathways'!$A:$AW,3,FALSE)</f>
        <v>Butanol</v>
      </c>
      <c r="D44" s="31" t="str">
        <f>VLOOKUP($A44,'All-Pathways'!$A:$AW,4,FALSE)</f>
        <v>Wet Mill Coal</v>
      </c>
      <c r="E44" s="31" t="str">
        <f>IF(VLOOKUP($A44,'All-Pathways'!$A:$AW,5,FALSE)=0,"",VLOOKUP($A44,'All-Pathways'!$A:$AW,5,FALSE))</f>
        <v/>
      </c>
      <c r="F44" s="32">
        <f>VLOOKUP($A44,'All-Pathways'!$A:$AW,26,FALSE)</f>
        <v>13.337346250737001</v>
      </c>
      <c r="G44" s="32">
        <f>VLOOKUP($A44,'All-Pathways'!$A:$AW,27,FALSE)</f>
        <v>21.206630800281946</v>
      </c>
      <c r="H44" s="32">
        <f>VLOOKUP($A44,'All-Pathways'!$A:$AW,30,FALSE)</f>
        <v>2.903101960448133</v>
      </c>
      <c r="I44" s="32">
        <f>VLOOKUP($A44,'All-Pathways'!$A:$AW,31,FALSE)</f>
        <v>51.494598756880592</v>
      </c>
      <c r="J44" s="32">
        <f>VLOOKUP($A44,'All-Pathways'!$A:$AW,32,FALSE)+VLOOKUP($A44,'All-Pathways'!$A:$AW,33,FALSE)</f>
        <v>1.8301507292310497</v>
      </c>
      <c r="K44" s="32">
        <f>VLOOKUP($A44,'All-Pathways'!$A:$AW,18,FALSE)</f>
        <v>90.771828497578724</v>
      </c>
      <c r="L44" s="33">
        <f>VLOOKUP($A44,'All-Pathways'!$A:$AW,15,FALSE)</f>
        <v>7.5690356931126468E-2</v>
      </c>
      <c r="N44" s="32">
        <f>VLOOKUP($A44,'All-Pathways'!$A:$AW,28,FALSE)</f>
        <v>12.708382734776171</v>
      </c>
      <c r="O44" s="32">
        <f>VLOOKUP($A44,'All-Pathways'!$A:$AW,29,FALSE)</f>
        <v>31.731544883162361</v>
      </c>
      <c r="P44" s="32">
        <f>VLOOKUP($A44,'All-Pathways'!$A:$AW,19,FALSE)</f>
        <v>82.273580432072947</v>
      </c>
      <c r="Q44" s="32">
        <f>VLOOKUP($A44,'All-Pathways'!$A:$AW,20,FALSE)</f>
        <v>101.29674258045914</v>
      </c>
      <c r="R44" s="33">
        <f>VLOOKUP($A44,'All-Pathways'!$A:$AW,16,FALSE)</f>
        <v>0.16222615516447281</v>
      </c>
      <c r="S44" s="33">
        <f>VLOOKUP($A44,'All-Pathways'!$A:$AW,17,FALSE)</f>
        <v>-3.1482537350024341E-2</v>
      </c>
    </row>
    <row r="45" spans="1:19" x14ac:dyDescent="0.35">
      <c r="A45">
        <v>110</v>
      </c>
      <c r="B45" s="31" t="str">
        <f>VLOOKUP($A45,'All-Pathways'!$A:$AW,2,FALSE)</f>
        <v>Corn starch</v>
      </c>
      <c r="C45" s="31" t="str">
        <f>VLOOKUP($A45,'All-Pathways'!$A:$AW,3,FALSE)</f>
        <v>Butanol</v>
      </c>
      <c r="D45" s="31" t="str">
        <f>VLOOKUP($A45,'All-Pathways'!$A:$AW,4,FALSE)</f>
        <v>Wet Mill NG</v>
      </c>
      <c r="E45" s="31" t="str">
        <f>IF(VLOOKUP($A45,'All-Pathways'!$A:$AW,5,FALSE)=0,"",VLOOKUP($A45,'All-Pathways'!$A:$AW,5,FALSE))</f>
        <v/>
      </c>
      <c r="F45" s="32">
        <f>VLOOKUP($A45,'All-Pathways'!$A:$AW,26,FALSE)</f>
        <v>13.337346250737001</v>
      </c>
      <c r="G45" s="32">
        <f>VLOOKUP($A45,'All-Pathways'!$A:$AW,27,FALSE)</f>
        <v>21.206630800281946</v>
      </c>
      <c r="H45" s="32">
        <f>VLOOKUP($A45,'All-Pathways'!$A:$AW,30,FALSE)</f>
        <v>2.903101960448133</v>
      </c>
      <c r="I45" s="32">
        <f>VLOOKUP($A45,'All-Pathways'!$A:$AW,31,FALSE)</f>
        <v>31.561709334392265</v>
      </c>
      <c r="J45" s="32">
        <f>VLOOKUP($A45,'All-Pathways'!$A:$AW,32,FALSE)+VLOOKUP($A45,'All-Pathways'!$A:$AW,33,FALSE)</f>
        <v>1.8301507292310497</v>
      </c>
      <c r="K45" s="32">
        <f>VLOOKUP($A45,'All-Pathways'!$A:$AW,18,FALSE)</f>
        <v>70.838939075090394</v>
      </c>
      <c r="L45" s="33">
        <f>VLOOKUP($A45,'All-Pathways'!$A:$AW,15,FALSE)</f>
        <v>0.27866260297245155</v>
      </c>
      <c r="N45" s="32">
        <f>VLOOKUP($A45,'All-Pathways'!$A:$AW,28,FALSE)</f>
        <v>12.708382734776171</v>
      </c>
      <c r="O45" s="32">
        <f>VLOOKUP($A45,'All-Pathways'!$A:$AW,29,FALSE)</f>
        <v>31.731544883162361</v>
      </c>
      <c r="P45" s="32">
        <f>VLOOKUP($A45,'All-Pathways'!$A:$AW,19,FALSE)</f>
        <v>62.340691009584617</v>
      </c>
      <c r="Q45" s="32">
        <f>VLOOKUP($A45,'All-Pathways'!$A:$AW,20,FALSE)</f>
        <v>81.363853157970809</v>
      </c>
      <c r="R45" s="33">
        <f>VLOOKUP($A45,'All-Pathways'!$A:$AW,16,FALSE)</f>
        <v>0.36519840120579788</v>
      </c>
      <c r="S45" s="33">
        <f>VLOOKUP($A45,'All-Pathways'!$A:$AW,17,FALSE)</f>
        <v>0.17148970869130076</v>
      </c>
    </row>
    <row r="46" spans="1:19" x14ac:dyDescent="0.35">
      <c r="A46">
        <v>114</v>
      </c>
      <c r="B46" s="31" t="str">
        <f>VLOOKUP($A46,'All-Pathways'!$A:$AW,2,FALSE)</f>
        <v>Corn starch</v>
      </c>
      <c r="C46" s="31" t="str">
        <f>VLOOKUP($A46,'All-Pathways'!$A:$AW,3,FALSE)</f>
        <v>Ethanol</v>
      </c>
      <c r="D46" s="31" t="str">
        <f>VLOOKUP($A46,'All-Pathways'!$A:$AW,4,FALSE)</f>
        <v>Dry Mill Biomass (2022 Average)</v>
      </c>
      <c r="E46" s="31" t="str">
        <f>IF(VLOOKUP($A46,'All-Pathways'!$A:$AW,5,FALSE)=0,"",VLOOKUP($A46,'All-Pathways'!$A:$AW,5,FALSE))</f>
        <v/>
      </c>
      <c r="F46" s="32">
        <f>VLOOKUP($A46,'All-Pathways'!$A:$AW,26,FALSE)</f>
        <v>16.472665685106907</v>
      </c>
      <c r="G46" s="32">
        <f>VLOOKUP($A46,'All-Pathways'!$A:$AW,27,FALSE)</f>
        <v>27.763977559172517</v>
      </c>
      <c r="H46" s="32">
        <f>VLOOKUP($A46,'All-Pathways'!$A:$AW,30,FALSE)</f>
        <v>3.0165828273148207</v>
      </c>
      <c r="I46" s="32">
        <f>VLOOKUP($A46,'All-Pathways'!$A:$AW,31,FALSE)</f>
        <v>11.225567489478493</v>
      </c>
      <c r="J46" s="32">
        <f>VLOOKUP($A46,'All-Pathways'!$A:$AW,32,FALSE)+VLOOKUP($A46,'All-Pathways'!$A:$AW,33,FALSE)</f>
        <v>2.1281605046610568</v>
      </c>
      <c r="K46" s="32">
        <f>VLOOKUP($A46,'All-Pathways'!$A:$AW,18,FALSE)</f>
        <v>60.606954065733788</v>
      </c>
      <c r="L46" s="33">
        <f>VLOOKUP($A46,'All-Pathways'!$A:$AW,15,FALSE)</f>
        <v>0.38285266467355239</v>
      </c>
      <c r="N46" s="32">
        <f>VLOOKUP($A46,'All-Pathways'!$A:$AW,28,FALSE)</f>
        <v>16.600298715542266</v>
      </c>
      <c r="O46" s="32">
        <f>VLOOKUP($A46,'All-Pathways'!$A:$AW,29,FALSE)</f>
        <v>41.58997554986373</v>
      </c>
      <c r="P46" s="32">
        <f>VLOOKUP($A46,'All-Pathways'!$A:$AW,19,FALSE)</f>
        <v>49.443275222103537</v>
      </c>
      <c r="Q46" s="32">
        <f>VLOOKUP($A46,'All-Pathways'!$A:$AW,20,FALSE)</f>
        <v>74.432952056425009</v>
      </c>
      <c r="R46" s="33">
        <f>VLOOKUP($A46,'All-Pathways'!$A:$AW,16,FALSE)</f>
        <v>0.49652996057121801</v>
      </c>
      <c r="S46" s="33">
        <f>VLOOKUP($A46,'All-Pathways'!$A:$AW,17,FALSE)</f>
        <v>0.24206555616898315</v>
      </c>
    </row>
    <row r="47" spans="1:19" x14ac:dyDescent="0.35">
      <c r="A47">
        <v>115</v>
      </c>
      <c r="B47" s="31" t="str">
        <f>VLOOKUP($A47,'All-Pathways'!$A:$AW,2,FALSE)</f>
        <v>Corn starch</v>
      </c>
      <c r="C47" s="31" t="str">
        <f>VLOOKUP($A47,'All-Pathways'!$A:$AW,3,FALSE)</f>
        <v>Ethanol</v>
      </c>
      <c r="D47" s="31" t="str">
        <f>VLOOKUP($A47,'All-Pathways'!$A:$AW,4,FALSE)</f>
        <v>Dry Mill Biomass (2022 Average)</v>
      </c>
      <c r="E47" s="31" t="str">
        <f>IF(VLOOKUP($A47,'All-Pathways'!$A:$AW,5,FALSE)=0,"",VLOOKUP($A47,'All-Pathways'!$A:$AW,5,FALSE))</f>
        <v>High yield (bu/acre)</v>
      </c>
      <c r="F47" s="32">
        <f>VLOOKUP($A47,'All-Pathways'!$A:$AW,26,FALSE)</f>
        <v>2.7792810648269208</v>
      </c>
      <c r="G47" s="32">
        <f>VLOOKUP($A47,'All-Pathways'!$A:$AW,27,FALSE)</f>
        <v>41.16633027552151</v>
      </c>
      <c r="H47" s="32">
        <f>VLOOKUP($A47,'All-Pathways'!$A:$AW,30,FALSE)</f>
        <v>3.0165828273148207</v>
      </c>
      <c r="I47" s="32">
        <f>VLOOKUP($A47,'All-Pathways'!$A:$AW,31,FALSE)</f>
        <v>11.225567489478493</v>
      </c>
      <c r="J47" s="32">
        <f>VLOOKUP($A47,'All-Pathways'!$A:$AW,32,FALSE)+VLOOKUP($A47,'All-Pathways'!$A:$AW,33,FALSE)</f>
        <v>2.1281605046610568</v>
      </c>
      <c r="K47" s="32">
        <f>VLOOKUP($A47,'All-Pathways'!$A:$AW,18,FALSE)</f>
        <v>60.315922161802796</v>
      </c>
      <c r="L47" s="33">
        <f>VLOOKUP($A47,'All-Pathways'!$A:$AW,15,FALSE)</f>
        <v>0.38581617879127544</v>
      </c>
      <c r="N47" s="32">
        <f>VLOOKUP($A47,'All-Pathways'!$A:$AW,28,FALSE)</f>
        <v>28.8829191731107</v>
      </c>
      <c r="O47" s="32">
        <f>VLOOKUP($A47,'All-Pathways'!$A:$AW,29,FALSE)</f>
        <v>55.996926117816969</v>
      </c>
      <c r="P47" s="32">
        <f>VLOOKUP($A47,'All-Pathways'!$A:$AW,19,FALSE)</f>
        <v>48.032511059391993</v>
      </c>
      <c r="Q47" s="32">
        <f>VLOOKUP($A47,'All-Pathways'!$A:$AW,20,FALSE)</f>
        <v>75.146518004098255</v>
      </c>
      <c r="R47" s="33">
        <f>VLOOKUP($A47,'All-Pathways'!$A:$AW,16,FALSE)</f>
        <v>0.5108954629663256</v>
      </c>
      <c r="S47" s="33">
        <f>VLOOKUP($A47,'All-Pathways'!$A:$AW,17,FALSE)</f>
        <v>0.23479947045366065</v>
      </c>
    </row>
    <row r="48" spans="1:19" x14ac:dyDescent="0.35">
      <c r="A48">
        <v>116</v>
      </c>
      <c r="B48" s="31" t="str">
        <f>VLOOKUP($A48,'All-Pathways'!$A:$AW,2,FALSE)</f>
        <v>Corn starch</v>
      </c>
      <c r="C48" s="31" t="str">
        <f>VLOOKUP($A48,'All-Pathways'!$A:$AW,3,FALSE)</f>
        <v>Ethanol</v>
      </c>
      <c r="D48" s="31" t="str">
        <f>VLOOKUP($A48,'All-Pathways'!$A:$AW,4,FALSE)</f>
        <v>Dry Mill Biomass (50% dry DDGS)</v>
      </c>
      <c r="E48" s="31" t="str">
        <f>IF(VLOOKUP($A48,'All-Pathways'!$A:$AW,5,FALSE)=0,"",VLOOKUP($A48,'All-Pathways'!$A:$AW,5,FALSE))</f>
        <v/>
      </c>
      <c r="F48" s="32">
        <f>VLOOKUP($A48,'All-Pathways'!$A:$AW,26,FALSE)</f>
        <v>16.472665685106907</v>
      </c>
      <c r="G48" s="32">
        <f>VLOOKUP($A48,'All-Pathways'!$A:$AW,27,FALSE)</f>
        <v>27.763977559172517</v>
      </c>
      <c r="H48" s="32">
        <f>VLOOKUP($A48,'All-Pathways'!$A:$AW,30,FALSE)</f>
        <v>3.0165828273148207</v>
      </c>
      <c r="I48" s="32">
        <f>VLOOKUP($A48,'All-Pathways'!$A:$AW,31,FALSE)</f>
        <v>9.1048690107327612</v>
      </c>
      <c r="J48" s="32">
        <f>VLOOKUP($A48,'All-Pathways'!$A:$AW,32,FALSE)+VLOOKUP($A48,'All-Pathways'!$A:$AW,33,FALSE)</f>
        <v>2.1281605046610568</v>
      </c>
      <c r="K48" s="32">
        <f>VLOOKUP($A48,'All-Pathways'!$A:$AW,18,FALSE)</f>
        <v>58.486255586988058</v>
      </c>
      <c r="L48" s="33">
        <f>VLOOKUP($A48,'All-Pathways'!$A:$AW,15,FALSE)</f>
        <v>0.40444727267462899</v>
      </c>
      <c r="N48" s="32">
        <f>VLOOKUP($A48,'All-Pathways'!$A:$AW,28,FALSE)</f>
        <v>16.600298715542266</v>
      </c>
      <c r="O48" s="32">
        <f>VLOOKUP($A48,'All-Pathways'!$A:$AW,29,FALSE)</f>
        <v>41.58997554986373</v>
      </c>
      <c r="P48" s="32">
        <f>VLOOKUP($A48,'All-Pathways'!$A:$AW,19,FALSE)</f>
        <v>47.322576743357807</v>
      </c>
      <c r="Q48" s="32">
        <f>VLOOKUP($A48,'All-Pathways'!$A:$AW,20,FALSE)</f>
        <v>72.312253577679272</v>
      </c>
      <c r="R48" s="33">
        <f>VLOOKUP($A48,'All-Pathways'!$A:$AW,16,FALSE)</f>
        <v>0.51812456857229461</v>
      </c>
      <c r="S48" s="33">
        <f>VLOOKUP($A48,'All-Pathways'!$A:$AW,17,FALSE)</f>
        <v>0.26366016417005983</v>
      </c>
    </row>
    <row r="49" spans="1:19" x14ac:dyDescent="0.35">
      <c r="A49">
        <v>117</v>
      </c>
      <c r="B49" s="31" t="str">
        <f>VLOOKUP($A49,'All-Pathways'!$A:$AW,2,FALSE)</f>
        <v>Corn starch</v>
      </c>
      <c r="C49" s="31" t="str">
        <f>VLOOKUP($A49,'All-Pathways'!$A:$AW,3,FALSE)</f>
        <v>Ethanol</v>
      </c>
      <c r="D49" s="31" t="str">
        <f>VLOOKUP($A49,'All-Pathways'!$A:$AW,4,FALSE)</f>
        <v>Dry Mill Biomass (50% dry DDGS)</v>
      </c>
      <c r="E49" s="31" t="str">
        <f>IF(VLOOKUP($A49,'All-Pathways'!$A:$AW,5,FALSE)=0,"",VLOOKUP($A49,'All-Pathways'!$A:$AW,5,FALSE))</f>
        <v>High yield (bu/acre)</v>
      </c>
      <c r="F49" s="32">
        <f>VLOOKUP($A49,'All-Pathways'!$A:$AW,26,FALSE)</f>
        <v>2.7792810648269208</v>
      </c>
      <c r="G49" s="32">
        <f>VLOOKUP($A49,'All-Pathways'!$A:$AW,27,FALSE)</f>
        <v>41.16633027552151</v>
      </c>
      <c r="H49" s="32">
        <f>VLOOKUP($A49,'All-Pathways'!$A:$AW,30,FALSE)</f>
        <v>3.0165828273148207</v>
      </c>
      <c r="I49" s="32">
        <f>VLOOKUP($A49,'All-Pathways'!$A:$AW,31,FALSE)</f>
        <v>9.1048690107327612</v>
      </c>
      <c r="J49" s="32">
        <f>VLOOKUP($A49,'All-Pathways'!$A:$AW,32,FALSE)+VLOOKUP($A49,'All-Pathways'!$A:$AW,33,FALSE)</f>
        <v>2.1281605046610568</v>
      </c>
      <c r="K49" s="32">
        <f>VLOOKUP($A49,'All-Pathways'!$A:$AW,18,FALSE)</f>
        <v>58.195223683057066</v>
      </c>
      <c r="L49" s="33">
        <f>VLOOKUP($A49,'All-Pathways'!$A:$AW,15,FALSE)</f>
        <v>0.40741078679235204</v>
      </c>
      <c r="N49" s="32">
        <f>VLOOKUP($A49,'All-Pathways'!$A:$AW,28,FALSE)</f>
        <v>28.8829191731107</v>
      </c>
      <c r="O49" s="32">
        <f>VLOOKUP($A49,'All-Pathways'!$A:$AW,29,FALSE)</f>
        <v>55.996926117816969</v>
      </c>
      <c r="P49" s="32">
        <f>VLOOKUP($A49,'All-Pathways'!$A:$AW,19,FALSE)</f>
        <v>45.911812580646263</v>
      </c>
      <c r="Q49" s="32">
        <f>VLOOKUP($A49,'All-Pathways'!$A:$AW,20,FALSE)</f>
        <v>73.025819525352517</v>
      </c>
      <c r="R49" s="33">
        <f>VLOOKUP($A49,'All-Pathways'!$A:$AW,16,FALSE)</f>
        <v>0.5324900709674022</v>
      </c>
      <c r="S49" s="33">
        <f>VLOOKUP($A49,'All-Pathways'!$A:$AW,17,FALSE)</f>
        <v>0.25639407845473733</v>
      </c>
    </row>
    <row r="50" spans="1:19" x14ac:dyDescent="0.35">
      <c r="A50">
        <v>118</v>
      </c>
      <c r="B50" s="31" t="str">
        <f>VLOOKUP($A50,'All-Pathways'!$A:$AW,2,FALSE)</f>
        <v>Corn starch</v>
      </c>
      <c r="C50" s="31" t="str">
        <f>VLOOKUP($A50,'All-Pathways'!$A:$AW,3,FALSE)</f>
        <v>Ethanol</v>
      </c>
      <c r="D50" s="31" t="str">
        <f>VLOOKUP($A50,'All-Pathways'!$A:$AW,4,FALSE)</f>
        <v>Dry Mill Biomass (dry DDGS)</v>
      </c>
      <c r="E50" s="31" t="str">
        <f>IF(VLOOKUP($A50,'All-Pathways'!$A:$AW,5,FALSE)=0,"",VLOOKUP($A50,'All-Pathways'!$A:$AW,5,FALSE))</f>
        <v/>
      </c>
      <c r="F50" s="32">
        <f>VLOOKUP($A50,'All-Pathways'!$A:$AW,26,FALSE)</f>
        <v>16.472665685106907</v>
      </c>
      <c r="G50" s="32">
        <f>VLOOKUP($A50,'All-Pathways'!$A:$AW,27,FALSE)</f>
        <v>27.763977559172517</v>
      </c>
      <c r="H50" s="32">
        <f>VLOOKUP($A50,'All-Pathways'!$A:$AW,30,FALSE)</f>
        <v>3.0165828273148207</v>
      </c>
      <c r="I50" s="32">
        <f>VLOOKUP($A50,'All-Pathways'!$A:$AW,31,FALSE)</f>
        <v>9.4372232614468672</v>
      </c>
      <c r="J50" s="32">
        <f>VLOOKUP($A50,'All-Pathways'!$A:$AW,32,FALSE)+VLOOKUP($A50,'All-Pathways'!$A:$AW,33,FALSE)</f>
        <v>2.1281605046610568</v>
      </c>
      <c r="K50" s="32">
        <f>VLOOKUP($A50,'All-Pathways'!$A:$AW,18,FALSE)</f>
        <v>58.818609837702162</v>
      </c>
      <c r="L50" s="33">
        <f>VLOOKUP($A50,'All-Pathways'!$A:$AW,15,FALSE)</f>
        <v>0.40106298215261788</v>
      </c>
      <c r="N50" s="32">
        <f>VLOOKUP($A50,'All-Pathways'!$A:$AW,28,FALSE)</f>
        <v>16.600298715542266</v>
      </c>
      <c r="O50" s="32">
        <f>VLOOKUP($A50,'All-Pathways'!$A:$AW,29,FALSE)</f>
        <v>41.58997554986373</v>
      </c>
      <c r="P50" s="32">
        <f>VLOOKUP($A50,'All-Pathways'!$A:$AW,19,FALSE)</f>
        <v>47.654930994071911</v>
      </c>
      <c r="Q50" s="32">
        <f>VLOOKUP($A50,'All-Pathways'!$A:$AW,20,FALSE)</f>
        <v>72.64460782839339</v>
      </c>
      <c r="R50" s="33">
        <f>VLOOKUP($A50,'All-Pathways'!$A:$AW,16,FALSE)</f>
        <v>0.51474027805028344</v>
      </c>
      <c r="S50" s="33">
        <f>VLOOKUP($A50,'All-Pathways'!$A:$AW,17,FALSE)</f>
        <v>0.26027587364804855</v>
      </c>
    </row>
    <row r="51" spans="1:19" x14ac:dyDescent="0.35">
      <c r="A51">
        <v>119</v>
      </c>
      <c r="B51" s="31" t="str">
        <f>VLOOKUP($A51,'All-Pathways'!$A:$AW,2,FALSE)</f>
        <v>Corn starch</v>
      </c>
      <c r="C51" s="31" t="str">
        <f>VLOOKUP($A51,'All-Pathways'!$A:$AW,3,FALSE)</f>
        <v>Ethanol</v>
      </c>
      <c r="D51" s="31" t="str">
        <f>VLOOKUP($A51,'All-Pathways'!$A:$AW,4,FALSE)</f>
        <v>Dry Mill Biomass (dry DDGS)</v>
      </c>
      <c r="E51" s="31" t="str">
        <f>IF(VLOOKUP($A51,'All-Pathways'!$A:$AW,5,FALSE)=0,"",VLOOKUP($A51,'All-Pathways'!$A:$AW,5,FALSE))</f>
        <v>High yield (bu/acre)</v>
      </c>
      <c r="F51" s="32">
        <f>VLOOKUP($A51,'All-Pathways'!$A:$AW,26,FALSE)</f>
        <v>2.7792810648269208</v>
      </c>
      <c r="G51" s="32">
        <f>VLOOKUP($A51,'All-Pathways'!$A:$AW,27,FALSE)</f>
        <v>41.16633027552151</v>
      </c>
      <c r="H51" s="32">
        <f>VLOOKUP($A51,'All-Pathways'!$A:$AW,30,FALSE)</f>
        <v>3.0165828273148207</v>
      </c>
      <c r="I51" s="32">
        <f>VLOOKUP($A51,'All-Pathways'!$A:$AW,31,FALSE)</f>
        <v>9.4372232614468672</v>
      </c>
      <c r="J51" s="32">
        <f>VLOOKUP($A51,'All-Pathways'!$A:$AW,32,FALSE)+VLOOKUP($A51,'All-Pathways'!$A:$AW,33,FALSE)</f>
        <v>2.1281605046610568</v>
      </c>
      <c r="K51" s="32">
        <f>VLOOKUP($A51,'All-Pathways'!$A:$AW,18,FALSE)</f>
        <v>58.52757793377117</v>
      </c>
      <c r="L51" s="33">
        <f>VLOOKUP($A51,'All-Pathways'!$A:$AW,15,FALSE)</f>
        <v>0.40402649627034093</v>
      </c>
      <c r="N51" s="32">
        <f>VLOOKUP($A51,'All-Pathways'!$A:$AW,28,FALSE)</f>
        <v>28.8829191731107</v>
      </c>
      <c r="O51" s="32">
        <f>VLOOKUP($A51,'All-Pathways'!$A:$AW,29,FALSE)</f>
        <v>55.996926117816969</v>
      </c>
      <c r="P51" s="32">
        <f>VLOOKUP($A51,'All-Pathways'!$A:$AW,19,FALSE)</f>
        <v>46.244166831360367</v>
      </c>
      <c r="Q51" s="32">
        <f>VLOOKUP($A51,'All-Pathways'!$A:$AW,20,FALSE)</f>
        <v>73.358173776066621</v>
      </c>
      <c r="R51" s="33">
        <f>VLOOKUP($A51,'All-Pathways'!$A:$AW,16,FALSE)</f>
        <v>0.52910578044539114</v>
      </c>
      <c r="S51" s="33">
        <f>VLOOKUP($A51,'All-Pathways'!$A:$AW,17,FALSE)</f>
        <v>0.25300978793272622</v>
      </c>
    </row>
    <row r="52" spans="1:19" x14ac:dyDescent="0.35">
      <c r="A52">
        <v>120</v>
      </c>
      <c r="B52" s="31" t="str">
        <f>VLOOKUP($A52,'All-Pathways'!$A:$AW,2,FALSE)</f>
        <v>Corn starch</v>
      </c>
      <c r="C52" s="31" t="str">
        <f>VLOOKUP($A52,'All-Pathways'!$A:$AW,3,FALSE)</f>
        <v>Ethanol</v>
      </c>
      <c r="D52" s="31" t="str">
        <f>VLOOKUP($A52,'All-Pathways'!$A:$AW,4,FALSE)</f>
        <v>Dry Mill Biomass (wet DGS)</v>
      </c>
      <c r="E52" s="31" t="str">
        <f>IF(VLOOKUP($A52,'All-Pathways'!$A:$AW,5,FALSE)=0,"",VLOOKUP($A52,'All-Pathways'!$A:$AW,5,FALSE))</f>
        <v/>
      </c>
      <c r="F52" s="32">
        <f>VLOOKUP($A52,'All-Pathways'!$A:$AW,26,FALSE)</f>
        <v>16.472665685106907</v>
      </c>
      <c r="G52" s="32">
        <f>VLOOKUP($A52,'All-Pathways'!$A:$AW,27,FALSE)</f>
        <v>27.763977559172517</v>
      </c>
      <c r="H52" s="32">
        <f>VLOOKUP($A52,'All-Pathways'!$A:$AW,30,FALSE)</f>
        <v>3.0165828273148207</v>
      </c>
      <c r="I52" s="32">
        <f>VLOOKUP($A52,'All-Pathways'!$A:$AW,31,FALSE)</f>
        <v>8.772514760018657</v>
      </c>
      <c r="J52" s="32">
        <f>VLOOKUP($A52,'All-Pathways'!$A:$AW,32,FALSE)+VLOOKUP($A52,'All-Pathways'!$A:$AW,33,FALSE)</f>
        <v>2.1281605046610568</v>
      </c>
      <c r="K52" s="32">
        <f>VLOOKUP($A52,'All-Pathways'!$A:$AW,18,FALSE)</f>
        <v>58.153901336273954</v>
      </c>
      <c r="L52" s="33">
        <f>VLOOKUP($A52,'All-Pathways'!$A:$AW,15,FALSE)</f>
        <v>0.40783156319664016</v>
      </c>
      <c r="N52" s="32">
        <f>VLOOKUP($A52,'All-Pathways'!$A:$AW,28,FALSE)</f>
        <v>16.600298715542266</v>
      </c>
      <c r="O52" s="32">
        <f>VLOOKUP($A52,'All-Pathways'!$A:$AW,29,FALSE)</f>
        <v>41.58997554986373</v>
      </c>
      <c r="P52" s="32">
        <f>VLOOKUP($A52,'All-Pathways'!$A:$AW,19,FALSE)</f>
        <v>46.990222492643703</v>
      </c>
      <c r="Q52" s="32">
        <f>VLOOKUP($A52,'All-Pathways'!$A:$AW,20,FALSE)</f>
        <v>71.979899326965167</v>
      </c>
      <c r="R52" s="33">
        <f>VLOOKUP($A52,'All-Pathways'!$A:$AW,16,FALSE)</f>
        <v>0.52150885909430578</v>
      </c>
      <c r="S52" s="33">
        <f>VLOOKUP($A52,'All-Pathways'!$A:$AW,17,FALSE)</f>
        <v>0.267044454692071</v>
      </c>
    </row>
    <row r="53" spans="1:19" x14ac:dyDescent="0.35">
      <c r="A53">
        <v>121</v>
      </c>
      <c r="B53" s="31" t="str">
        <f>VLOOKUP($A53,'All-Pathways'!$A:$AW,2,FALSE)</f>
        <v>Corn starch</v>
      </c>
      <c r="C53" s="31" t="str">
        <f>VLOOKUP($A53,'All-Pathways'!$A:$AW,3,FALSE)</f>
        <v>Ethanol</v>
      </c>
      <c r="D53" s="31" t="str">
        <f>VLOOKUP($A53,'All-Pathways'!$A:$AW,4,FALSE)</f>
        <v>Dry Mill Biomass (wet DGS)</v>
      </c>
      <c r="E53" s="31" t="str">
        <f>IF(VLOOKUP($A53,'All-Pathways'!$A:$AW,5,FALSE)=0,"",VLOOKUP($A53,'All-Pathways'!$A:$AW,5,FALSE))</f>
        <v>High yield (bu/acre)</v>
      </c>
      <c r="F53" s="32">
        <f>VLOOKUP($A53,'All-Pathways'!$A:$AW,26,FALSE)</f>
        <v>2.7792810648269208</v>
      </c>
      <c r="G53" s="32">
        <f>VLOOKUP($A53,'All-Pathways'!$A:$AW,27,FALSE)</f>
        <v>41.16633027552151</v>
      </c>
      <c r="H53" s="32">
        <f>VLOOKUP($A53,'All-Pathways'!$A:$AW,30,FALSE)</f>
        <v>3.0165828273148207</v>
      </c>
      <c r="I53" s="32">
        <f>VLOOKUP($A53,'All-Pathways'!$A:$AW,31,FALSE)</f>
        <v>8.772514760018657</v>
      </c>
      <c r="J53" s="32">
        <f>VLOOKUP($A53,'All-Pathways'!$A:$AW,32,FALSE)+VLOOKUP($A53,'All-Pathways'!$A:$AW,33,FALSE)</f>
        <v>2.1281605046610568</v>
      </c>
      <c r="K53" s="32">
        <f>VLOOKUP($A53,'All-Pathways'!$A:$AW,18,FALSE)</f>
        <v>57.862869432342961</v>
      </c>
      <c r="L53" s="33">
        <f>VLOOKUP($A53,'All-Pathways'!$A:$AW,15,FALSE)</f>
        <v>0.41079507731436321</v>
      </c>
      <c r="N53" s="32">
        <f>VLOOKUP($A53,'All-Pathways'!$A:$AW,28,FALSE)</f>
        <v>28.8829191731107</v>
      </c>
      <c r="O53" s="32">
        <f>VLOOKUP($A53,'All-Pathways'!$A:$AW,29,FALSE)</f>
        <v>55.996926117816969</v>
      </c>
      <c r="P53" s="32">
        <f>VLOOKUP($A53,'All-Pathways'!$A:$AW,19,FALSE)</f>
        <v>45.579458329932159</v>
      </c>
      <c r="Q53" s="32">
        <f>VLOOKUP($A53,'All-Pathways'!$A:$AW,20,FALSE)</f>
        <v>72.693465274638413</v>
      </c>
      <c r="R53" s="33">
        <f>VLOOKUP($A53,'All-Pathways'!$A:$AW,16,FALSE)</f>
        <v>0.53587436148941336</v>
      </c>
      <c r="S53" s="33">
        <f>VLOOKUP($A53,'All-Pathways'!$A:$AW,17,FALSE)</f>
        <v>0.2597783689767485</v>
      </c>
    </row>
    <row r="54" spans="1:19" x14ac:dyDescent="0.35">
      <c r="A54">
        <v>122</v>
      </c>
      <c r="B54" s="31" t="str">
        <f>VLOOKUP($A54,'All-Pathways'!$A:$AW,2,FALSE)</f>
        <v>Corn starch</v>
      </c>
      <c r="C54" s="31" t="str">
        <f>VLOOKUP($A54,'All-Pathways'!$A:$AW,3,FALSE)</f>
        <v>Ethanol</v>
      </c>
      <c r="D54" s="31" t="str">
        <f>VLOOKUP($A54,'All-Pathways'!$A:$AW,4,FALSE)</f>
        <v>Dry Mill Biomass w/ CHP (50% dry DDGS)</v>
      </c>
      <c r="E54" s="31" t="str">
        <f>IF(VLOOKUP($A54,'All-Pathways'!$A:$AW,5,FALSE)=0,"",VLOOKUP($A54,'All-Pathways'!$A:$AW,5,FALSE))</f>
        <v/>
      </c>
      <c r="F54" s="32">
        <f>VLOOKUP($A54,'All-Pathways'!$A:$AW,26,FALSE)</f>
        <v>16.472665685106907</v>
      </c>
      <c r="G54" s="32">
        <f>VLOOKUP($A54,'All-Pathways'!$A:$AW,27,FALSE)</f>
        <v>27.763977559172517</v>
      </c>
      <c r="H54" s="32">
        <f>VLOOKUP($A54,'All-Pathways'!$A:$AW,30,FALSE)</f>
        <v>3.0165828273148207</v>
      </c>
      <c r="I54" s="32">
        <f>VLOOKUP($A54,'All-Pathways'!$A:$AW,31,FALSE)</f>
        <v>2.0692950824643375</v>
      </c>
      <c r="J54" s="32">
        <f>VLOOKUP($A54,'All-Pathways'!$A:$AW,32,FALSE)+VLOOKUP($A54,'All-Pathways'!$A:$AW,33,FALSE)</f>
        <v>2.1281605046610568</v>
      </c>
      <c r="K54" s="32">
        <f>VLOOKUP($A54,'All-Pathways'!$A:$AW,18,FALSE)</f>
        <v>51.450681658719631</v>
      </c>
      <c r="L54" s="33">
        <f>VLOOKUP($A54,'All-Pathways'!$A:$AW,15,FALSE)</f>
        <v>0.47608898061484006</v>
      </c>
      <c r="N54" s="32">
        <f>VLOOKUP($A54,'All-Pathways'!$A:$AW,28,FALSE)</f>
        <v>16.600298715542266</v>
      </c>
      <c r="O54" s="32">
        <f>VLOOKUP($A54,'All-Pathways'!$A:$AW,29,FALSE)</f>
        <v>41.58997554986373</v>
      </c>
      <c r="P54" s="32">
        <f>VLOOKUP($A54,'All-Pathways'!$A:$AW,19,FALSE)</f>
        <v>40.28700281508938</v>
      </c>
      <c r="Q54" s="32">
        <f>VLOOKUP($A54,'All-Pathways'!$A:$AW,20,FALSE)</f>
        <v>65.276679649410852</v>
      </c>
      <c r="R54" s="33">
        <f>VLOOKUP($A54,'All-Pathways'!$A:$AW,16,FALSE)</f>
        <v>0.58976627651250568</v>
      </c>
      <c r="S54" s="33">
        <f>VLOOKUP($A54,'All-Pathways'!$A:$AW,17,FALSE)</f>
        <v>0.33530187211027085</v>
      </c>
    </row>
    <row r="55" spans="1:19" x14ac:dyDescent="0.35">
      <c r="A55">
        <v>123</v>
      </c>
      <c r="B55" s="31" t="str">
        <f>VLOOKUP($A55,'All-Pathways'!$A:$AW,2,FALSE)</f>
        <v>Corn starch</v>
      </c>
      <c r="C55" s="31" t="str">
        <f>VLOOKUP($A55,'All-Pathways'!$A:$AW,3,FALSE)</f>
        <v>Ethanol</v>
      </c>
      <c r="D55" s="31" t="str">
        <f>VLOOKUP($A55,'All-Pathways'!$A:$AW,4,FALSE)</f>
        <v>Dry Mill Biomass w/ CHP (50% dry DDGS)</v>
      </c>
      <c r="E55" s="31" t="str">
        <f>IF(VLOOKUP($A55,'All-Pathways'!$A:$AW,5,FALSE)=0,"",VLOOKUP($A55,'All-Pathways'!$A:$AW,5,FALSE))</f>
        <v>High yield (bu/acre)</v>
      </c>
      <c r="F55" s="32">
        <f>VLOOKUP($A55,'All-Pathways'!$A:$AW,26,FALSE)</f>
        <v>2.7792810648269208</v>
      </c>
      <c r="G55" s="32">
        <f>VLOOKUP($A55,'All-Pathways'!$A:$AW,27,FALSE)</f>
        <v>41.16633027552151</v>
      </c>
      <c r="H55" s="32">
        <f>VLOOKUP($A55,'All-Pathways'!$A:$AW,30,FALSE)</f>
        <v>3.0165828273148207</v>
      </c>
      <c r="I55" s="32">
        <f>VLOOKUP($A55,'All-Pathways'!$A:$AW,31,FALSE)</f>
        <v>2.0692950824643375</v>
      </c>
      <c r="J55" s="32">
        <f>VLOOKUP($A55,'All-Pathways'!$A:$AW,32,FALSE)+VLOOKUP($A55,'All-Pathways'!$A:$AW,33,FALSE)</f>
        <v>2.1281605046610568</v>
      </c>
      <c r="K55" s="32">
        <f>VLOOKUP($A55,'All-Pathways'!$A:$AW,18,FALSE)</f>
        <v>51.159649754788639</v>
      </c>
      <c r="L55" s="33">
        <f>VLOOKUP($A55,'All-Pathways'!$A:$AW,15,FALSE)</f>
        <v>0.47905249473256312</v>
      </c>
      <c r="N55" s="32">
        <f>VLOOKUP($A55,'All-Pathways'!$A:$AW,28,FALSE)</f>
        <v>28.8829191731107</v>
      </c>
      <c r="O55" s="32">
        <f>VLOOKUP($A55,'All-Pathways'!$A:$AW,29,FALSE)</f>
        <v>55.996926117816969</v>
      </c>
      <c r="P55" s="32">
        <f>VLOOKUP($A55,'All-Pathways'!$A:$AW,19,FALSE)</f>
        <v>38.876238652377836</v>
      </c>
      <c r="Q55" s="32">
        <f>VLOOKUP($A55,'All-Pathways'!$A:$AW,20,FALSE)</f>
        <v>65.990245597084098</v>
      </c>
      <c r="R55" s="33">
        <f>VLOOKUP($A55,'All-Pathways'!$A:$AW,16,FALSE)</f>
        <v>0.60413177890761327</v>
      </c>
      <c r="S55" s="33">
        <f>VLOOKUP($A55,'All-Pathways'!$A:$AW,17,FALSE)</f>
        <v>0.32803578639494835</v>
      </c>
    </row>
    <row r="56" spans="1:19" x14ac:dyDescent="0.35">
      <c r="A56">
        <v>124</v>
      </c>
      <c r="B56" s="31" t="str">
        <f>VLOOKUP($A56,'All-Pathways'!$A:$AW,2,FALSE)</f>
        <v>Corn starch</v>
      </c>
      <c r="C56" s="31" t="str">
        <f>VLOOKUP($A56,'All-Pathways'!$A:$AW,3,FALSE)</f>
        <v>Ethanol</v>
      </c>
      <c r="D56" s="31" t="str">
        <f>VLOOKUP($A56,'All-Pathways'!$A:$AW,4,FALSE)</f>
        <v>Dry Mill Biomass w/ CHP (dry DDGS)</v>
      </c>
      <c r="E56" s="31" t="str">
        <f>IF(VLOOKUP($A56,'All-Pathways'!$A:$AW,5,FALSE)=0,"",VLOOKUP($A56,'All-Pathways'!$A:$AW,5,FALSE))</f>
        <v/>
      </c>
      <c r="F56" s="32">
        <f>VLOOKUP($A56,'All-Pathways'!$A:$AW,26,FALSE)</f>
        <v>16.472665685106907</v>
      </c>
      <c r="G56" s="32">
        <f>VLOOKUP($A56,'All-Pathways'!$A:$AW,27,FALSE)</f>
        <v>27.763977559172517</v>
      </c>
      <c r="H56" s="32">
        <f>VLOOKUP($A56,'All-Pathways'!$A:$AW,30,FALSE)</f>
        <v>3.0165828273148207</v>
      </c>
      <c r="I56" s="32">
        <f>VLOOKUP($A56,'All-Pathways'!$A:$AW,31,FALSE)</f>
        <v>2.401649333178443</v>
      </c>
      <c r="J56" s="32">
        <f>VLOOKUP($A56,'All-Pathways'!$A:$AW,32,FALSE)+VLOOKUP($A56,'All-Pathways'!$A:$AW,33,FALSE)</f>
        <v>2.1281605046610568</v>
      </c>
      <c r="K56" s="32">
        <f>VLOOKUP($A56,'All-Pathways'!$A:$AW,18,FALSE)</f>
        <v>51.783035909433735</v>
      </c>
      <c r="L56" s="33">
        <f>VLOOKUP($A56,'All-Pathways'!$A:$AW,15,FALSE)</f>
        <v>0.47270469009282889</v>
      </c>
      <c r="N56" s="32">
        <f>VLOOKUP($A56,'All-Pathways'!$A:$AW,28,FALSE)</f>
        <v>16.600298715542266</v>
      </c>
      <c r="O56" s="32">
        <f>VLOOKUP($A56,'All-Pathways'!$A:$AW,29,FALSE)</f>
        <v>41.58997554986373</v>
      </c>
      <c r="P56" s="32">
        <f>VLOOKUP($A56,'All-Pathways'!$A:$AW,19,FALSE)</f>
        <v>40.619357065803484</v>
      </c>
      <c r="Q56" s="32">
        <f>VLOOKUP($A56,'All-Pathways'!$A:$AW,20,FALSE)</f>
        <v>65.609033900124956</v>
      </c>
      <c r="R56" s="33">
        <f>VLOOKUP($A56,'All-Pathways'!$A:$AW,16,FALSE)</f>
        <v>0.58638198599049451</v>
      </c>
      <c r="S56" s="33">
        <f>VLOOKUP($A56,'All-Pathways'!$A:$AW,17,FALSE)</f>
        <v>0.33191758158825968</v>
      </c>
    </row>
    <row r="57" spans="1:19" x14ac:dyDescent="0.35">
      <c r="A57">
        <v>125</v>
      </c>
      <c r="B57" s="31" t="str">
        <f>VLOOKUP($A57,'All-Pathways'!$A:$AW,2,FALSE)</f>
        <v>Corn starch</v>
      </c>
      <c r="C57" s="31" t="str">
        <f>VLOOKUP($A57,'All-Pathways'!$A:$AW,3,FALSE)</f>
        <v>Ethanol</v>
      </c>
      <c r="D57" s="31" t="str">
        <f>VLOOKUP($A57,'All-Pathways'!$A:$AW,4,FALSE)</f>
        <v>Dry Mill Biomass w/ CHP (dry DDGS)</v>
      </c>
      <c r="E57" s="31" t="str">
        <f>IF(VLOOKUP($A57,'All-Pathways'!$A:$AW,5,FALSE)=0,"",VLOOKUP($A57,'All-Pathways'!$A:$AW,5,FALSE))</f>
        <v>High yield (bu/acre)</v>
      </c>
      <c r="F57" s="32">
        <f>VLOOKUP($A57,'All-Pathways'!$A:$AW,26,FALSE)</f>
        <v>2.7792810648269208</v>
      </c>
      <c r="G57" s="32">
        <f>VLOOKUP($A57,'All-Pathways'!$A:$AW,27,FALSE)</f>
        <v>41.16633027552151</v>
      </c>
      <c r="H57" s="32">
        <f>VLOOKUP($A57,'All-Pathways'!$A:$AW,30,FALSE)</f>
        <v>3.0165828273148207</v>
      </c>
      <c r="I57" s="32">
        <f>VLOOKUP($A57,'All-Pathways'!$A:$AW,31,FALSE)</f>
        <v>2.401649333178443</v>
      </c>
      <c r="J57" s="32">
        <f>VLOOKUP($A57,'All-Pathways'!$A:$AW,32,FALSE)+VLOOKUP($A57,'All-Pathways'!$A:$AW,33,FALSE)</f>
        <v>2.1281605046610568</v>
      </c>
      <c r="K57" s="32">
        <f>VLOOKUP($A57,'All-Pathways'!$A:$AW,18,FALSE)</f>
        <v>51.492004005502743</v>
      </c>
      <c r="L57" s="33">
        <f>VLOOKUP($A57,'All-Pathways'!$A:$AW,15,FALSE)</f>
        <v>0.47566820421055195</v>
      </c>
      <c r="N57" s="32">
        <f>VLOOKUP($A57,'All-Pathways'!$A:$AW,28,FALSE)</f>
        <v>28.8829191731107</v>
      </c>
      <c r="O57" s="32">
        <f>VLOOKUP($A57,'All-Pathways'!$A:$AW,29,FALSE)</f>
        <v>55.996926117816969</v>
      </c>
      <c r="P57" s="32">
        <f>VLOOKUP($A57,'All-Pathways'!$A:$AW,19,FALSE)</f>
        <v>39.20859290309194</v>
      </c>
      <c r="Q57" s="32">
        <f>VLOOKUP($A57,'All-Pathways'!$A:$AW,20,FALSE)</f>
        <v>66.322599847798202</v>
      </c>
      <c r="R57" s="33">
        <f>VLOOKUP($A57,'All-Pathways'!$A:$AW,16,FALSE)</f>
        <v>0.6007474883856021</v>
      </c>
      <c r="S57" s="33">
        <f>VLOOKUP($A57,'All-Pathways'!$A:$AW,17,FALSE)</f>
        <v>0.32465149587293718</v>
      </c>
    </row>
    <row r="58" spans="1:19" x14ac:dyDescent="0.35">
      <c r="A58">
        <v>126</v>
      </c>
      <c r="B58" s="31" t="str">
        <f>VLOOKUP($A58,'All-Pathways'!$A:$AW,2,FALSE)</f>
        <v>Corn starch</v>
      </c>
      <c r="C58" s="31" t="str">
        <f>VLOOKUP($A58,'All-Pathways'!$A:$AW,3,FALSE)</f>
        <v>Ethanol</v>
      </c>
      <c r="D58" s="31" t="str">
        <f>VLOOKUP($A58,'All-Pathways'!$A:$AW,4,FALSE)</f>
        <v>Dry Mill Biomass w/ CHP (wet DGS)</v>
      </c>
      <c r="E58" s="31" t="str">
        <f>IF(VLOOKUP($A58,'All-Pathways'!$A:$AW,5,FALSE)=0,"",VLOOKUP($A58,'All-Pathways'!$A:$AW,5,FALSE))</f>
        <v/>
      </c>
      <c r="F58" s="32">
        <f>VLOOKUP($A58,'All-Pathways'!$A:$AW,26,FALSE)</f>
        <v>16.472665685106907</v>
      </c>
      <c r="G58" s="32">
        <f>VLOOKUP($A58,'All-Pathways'!$A:$AW,27,FALSE)</f>
        <v>27.763977559172517</v>
      </c>
      <c r="H58" s="32">
        <f>VLOOKUP($A58,'All-Pathways'!$A:$AW,30,FALSE)</f>
        <v>3.0165828273148207</v>
      </c>
      <c r="I58" s="32">
        <f>VLOOKUP($A58,'All-Pathways'!$A:$AW,31,FALSE)</f>
        <v>1.7369408317502322</v>
      </c>
      <c r="J58" s="32">
        <f>VLOOKUP($A58,'All-Pathways'!$A:$AW,32,FALSE)+VLOOKUP($A58,'All-Pathways'!$A:$AW,33,FALSE)</f>
        <v>2.1281605046610568</v>
      </c>
      <c r="K58" s="32">
        <f>VLOOKUP($A58,'All-Pathways'!$A:$AW,18,FALSE)</f>
        <v>51.118327408005527</v>
      </c>
      <c r="L58" s="33">
        <f>VLOOKUP($A58,'All-Pathways'!$A:$AW,15,FALSE)</f>
        <v>0.47947327113685118</v>
      </c>
      <c r="N58" s="32">
        <f>VLOOKUP($A58,'All-Pathways'!$A:$AW,28,FALSE)</f>
        <v>16.600298715542266</v>
      </c>
      <c r="O58" s="32">
        <f>VLOOKUP($A58,'All-Pathways'!$A:$AW,29,FALSE)</f>
        <v>41.58997554986373</v>
      </c>
      <c r="P58" s="32">
        <f>VLOOKUP($A58,'All-Pathways'!$A:$AW,19,FALSE)</f>
        <v>39.954648564375276</v>
      </c>
      <c r="Q58" s="32">
        <f>VLOOKUP($A58,'All-Pathways'!$A:$AW,20,FALSE)</f>
        <v>64.944325398696748</v>
      </c>
      <c r="R58" s="33">
        <f>VLOOKUP($A58,'All-Pathways'!$A:$AW,16,FALSE)</f>
        <v>0.59315056703451685</v>
      </c>
      <c r="S58" s="33">
        <f>VLOOKUP($A58,'All-Pathways'!$A:$AW,17,FALSE)</f>
        <v>0.33868616263228196</v>
      </c>
    </row>
    <row r="59" spans="1:19" x14ac:dyDescent="0.35">
      <c r="A59">
        <v>127</v>
      </c>
      <c r="B59" s="31" t="str">
        <f>VLOOKUP($A59,'All-Pathways'!$A:$AW,2,FALSE)</f>
        <v>Corn starch</v>
      </c>
      <c r="C59" s="31" t="str">
        <f>VLOOKUP($A59,'All-Pathways'!$A:$AW,3,FALSE)</f>
        <v>Ethanol</v>
      </c>
      <c r="D59" s="31" t="str">
        <f>VLOOKUP($A59,'All-Pathways'!$A:$AW,4,FALSE)</f>
        <v>Dry Mill Biomass w/ CHP (wet DGS)</v>
      </c>
      <c r="E59" s="31" t="str">
        <f>IF(VLOOKUP($A59,'All-Pathways'!$A:$AW,5,FALSE)=0,"",VLOOKUP($A59,'All-Pathways'!$A:$AW,5,FALSE))</f>
        <v>High yield (bu/acre)</v>
      </c>
      <c r="F59" s="32">
        <f>VLOOKUP($A59,'All-Pathways'!$A:$AW,26,FALSE)</f>
        <v>2.7792810648269208</v>
      </c>
      <c r="G59" s="32">
        <f>VLOOKUP($A59,'All-Pathways'!$A:$AW,27,FALSE)</f>
        <v>41.16633027552151</v>
      </c>
      <c r="H59" s="32">
        <f>VLOOKUP($A59,'All-Pathways'!$A:$AW,30,FALSE)</f>
        <v>3.0165828273148207</v>
      </c>
      <c r="I59" s="32">
        <f>VLOOKUP($A59,'All-Pathways'!$A:$AW,31,FALSE)</f>
        <v>1.7369408317502322</v>
      </c>
      <c r="J59" s="32">
        <f>VLOOKUP($A59,'All-Pathways'!$A:$AW,32,FALSE)+VLOOKUP($A59,'All-Pathways'!$A:$AW,33,FALSE)</f>
        <v>2.1281605046610568</v>
      </c>
      <c r="K59" s="32">
        <f>VLOOKUP($A59,'All-Pathways'!$A:$AW,18,FALSE)</f>
        <v>50.827295504074534</v>
      </c>
      <c r="L59" s="33">
        <f>VLOOKUP($A59,'All-Pathways'!$A:$AW,15,FALSE)</f>
        <v>0.48243678525457423</v>
      </c>
      <c r="N59" s="32">
        <f>VLOOKUP($A59,'All-Pathways'!$A:$AW,28,FALSE)</f>
        <v>28.8829191731107</v>
      </c>
      <c r="O59" s="32">
        <f>VLOOKUP($A59,'All-Pathways'!$A:$AW,29,FALSE)</f>
        <v>55.996926117816969</v>
      </c>
      <c r="P59" s="32">
        <f>VLOOKUP($A59,'All-Pathways'!$A:$AW,19,FALSE)</f>
        <v>38.543884401663732</v>
      </c>
      <c r="Q59" s="32">
        <f>VLOOKUP($A59,'All-Pathways'!$A:$AW,20,FALSE)</f>
        <v>65.657891346369993</v>
      </c>
      <c r="R59" s="33">
        <f>VLOOKUP($A59,'All-Pathways'!$A:$AW,16,FALSE)</f>
        <v>0.60751606942962444</v>
      </c>
      <c r="S59" s="33">
        <f>VLOOKUP($A59,'All-Pathways'!$A:$AW,17,FALSE)</f>
        <v>0.33142007691695946</v>
      </c>
    </row>
    <row r="60" spans="1:19" x14ac:dyDescent="0.35">
      <c r="A60">
        <v>128</v>
      </c>
      <c r="B60" s="31" t="str">
        <f>VLOOKUP($A60,'All-Pathways'!$A:$AW,2,FALSE)</f>
        <v>Corn starch</v>
      </c>
      <c r="C60" s="31" t="str">
        <f>VLOOKUP($A60,'All-Pathways'!$A:$AW,3,FALSE)</f>
        <v>Ethanol</v>
      </c>
      <c r="D60" s="31" t="str">
        <f>VLOOKUP($A60,'All-Pathways'!$A:$AW,4,FALSE)</f>
        <v>Dry Mill Biomass w/ CHP and Fractionation (65% dry DDGS)</v>
      </c>
      <c r="E60" s="31" t="str">
        <f>IF(VLOOKUP($A60,'All-Pathways'!$A:$AW,5,FALSE)=0,"",VLOOKUP($A60,'All-Pathways'!$A:$AW,5,FALSE))</f>
        <v/>
      </c>
      <c r="F60" s="32">
        <f>VLOOKUP($A60,'All-Pathways'!$A:$AW,26,FALSE)</f>
        <v>16.472665685106907</v>
      </c>
      <c r="G60" s="32">
        <f>VLOOKUP($A60,'All-Pathways'!$A:$AW,27,FALSE)</f>
        <v>27.763977559172517</v>
      </c>
      <c r="H60" s="32">
        <f>VLOOKUP($A60,'All-Pathways'!$A:$AW,30,FALSE)</f>
        <v>3.0165828273148207</v>
      </c>
      <c r="I60" s="32">
        <f>VLOOKUP($A60,'All-Pathways'!$A:$AW,31,FALSE)</f>
        <v>4.20004158340753</v>
      </c>
      <c r="J60" s="32">
        <f>VLOOKUP($A60,'All-Pathways'!$A:$AW,32,FALSE)+VLOOKUP($A60,'All-Pathways'!$A:$AW,33,FALSE)</f>
        <v>2.1281605046610568</v>
      </c>
      <c r="K60" s="32">
        <f>VLOOKUP($A60,'All-Pathways'!$A:$AW,18,FALSE)</f>
        <v>53.581428159662828</v>
      </c>
      <c r="L60" s="33">
        <f>VLOOKUP($A60,'All-Pathways'!$A:$AW,15,FALSE)</f>
        <v>0.45439205580507275</v>
      </c>
      <c r="N60" s="32">
        <f>VLOOKUP($A60,'All-Pathways'!$A:$AW,28,FALSE)</f>
        <v>16.600298715542266</v>
      </c>
      <c r="O60" s="32">
        <f>VLOOKUP($A60,'All-Pathways'!$A:$AW,29,FALSE)</f>
        <v>41.58997554986373</v>
      </c>
      <c r="P60" s="32">
        <f>VLOOKUP($A60,'All-Pathways'!$A:$AW,19,FALSE)</f>
        <v>42.417749316032577</v>
      </c>
      <c r="Q60" s="32">
        <f>VLOOKUP($A60,'All-Pathways'!$A:$AW,20,FALSE)</f>
        <v>67.407426150354041</v>
      </c>
      <c r="R60" s="33">
        <f>VLOOKUP($A60,'All-Pathways'!$A:$AW,16,FALSE)</f>
        <v>0.56806935170273842</v>
      </c>
      <c r="S60" s="33">
        <f>VLOOKUP($A60,'All-Pathways'!$A:$AW,17,FALSE)</f>
        <v>0.31360494730050359</v>
      </c>
    </row>
    <row r="61" spans="1:19" x14ac:dyDescent="0.35">
      <c r="A61">
        <v>129</v>
      </c>
      <c r="B61" s="31" t="str">
        <f>VLOOKUP($A61,'All-Pathways'!$A:$AW,2,FALSE)</f>
        <v>Corn starch</v>
      </c>
      <c r="C61" s="31" t="str">
        <f>VLOOKUP($A61,'All-Pathways'!$A:$AW,3,FALSE)</f>
        <v>Ethanol</v>
      </c>
      <c r="D61" s="31" t="str">
        <f>VLOOKUP($A61,'All-Pathways'!$A:$AW,4,FALSE)</f>
        <v>Dry Mill Biomass w/ CHP and Fractionation (65% dry DDGS)</v>
      </c>
      <c r="E61" s="31" t="str">
        <f>IF(VLOOKUP($A61,'All-Pathways'!$A:$AW,5,FALSE)=0,"",VLOOKUP($A61,'All-Pathways'!$A:$AW,5,FALSE))</f>
        <v>High yield (bu/acre)</v>
      </c>
      <c r="F61" s="32">
        <f>VLOOKUP($A61,'All-Pathways'!$A:$AW,26,FALSE)</f>
        <v>2.7792810648269208</v>
      </c>
      <c r="G61" s="32">
        <f>VLOOKUP($A61,'All-Pathways'!$A:$AW,27,FALSE)</f>
        <v>41.16633027552151</v>
      </c>
      <c r="H61" s="32">
        <f>VLOOKUP($A61,'All-Pathways'!$A:$AW,30,FALSE)</f>
        <v>3.0165828273148207</v>
      </c>
      <c r="I61" s="32">
        <f>VLOOKUP($A61,'All-Pathways'!$A:$AW,31,FALSE)</f>
        <v>4.20004158340753</v>
      </c>
      <c r="J61" s="32">
        <f>VLOOKUP($A61,'All-Pathways'!$A:$AW,32,FALSE)+VLOOKUP($A61,'All-Pathways'!$A:$AW,33,FALSE)</f>
        <v>2.1281605046610568</v>
      </c>
      <c r="K61" s="32">
        <f>VLOOKUP($A61,'All-Pathways'!$A:$AW,18,FALSE)</f>
        <v>53.290396255731835</v>
      </c>
      <c r="L61" s="33">
        <f>VLOOKUP($A61,'All-Pathways'!$A:$AW,15,FALSE)</f>
        <v>0.4573555699227958</v>
      </c>
      <c r="N61" s="32">
        <f>VLOOKUP($A61,'All-Pathways'!$A:$AW,28,FALSE)</f>
        <v>28.8829191731107</v>
      </c>
      <c r="O61" s="32">
        <f>VLOOKUP($A61,'All-Pathways'!$A:$AW,29,FALSE)</f>
        <v>55.996926117816969</v>
      </c>
      <c r="P61" s="32">
        <f>VLOOKUP($A61,'All-Pathways'!$A:$AW,19,FALSE)</f>
        <v>41.006985153321033</v>
      </c>
      <c r="Q61" s="32">
        <f>VLOOKUP($A61,'All-Pathways'!$A:$AW,20,FALSE)</f>
        <v>68.120992098027287</v>
      </c>
      <c r="R61" s="33">
        <f>VLOOKUP($A61,'All-Pathways'!$A:$AW,16,FALSE)</f>
        <v>0.58243485409784601</v>
      </c>
      <c r="S61" s="33">
        <f>VLOOKUP($A61,'All-Pathways'!$A:$AW,17,FALSE)</f>
        <v>0.30633886158518114</v>
      </c>
    </row>
    <row r="62" spans="1:19" x14ac:dyDescent="0.35">
      <c r="A62">
        <v>130</v>
      </c>
      <c r="B62" s="31" t="str">
        <f>VLOOKUP($A62,'All-Pathways'!$A:$AW,2,FALSE)</f>
        <v>Corn starch</v>
      </c>
      <c r="C62" s="31" t="str">
        <f>VLOOKUP($A62,'All-Pathways'!$A:$AW,3,FALSE)</f>
        <v>Ethanol</v>
      </c>
      <c r="D62" s="31" t="str">
        <f>VLOOKUP($A62,'All-Pathways'!$A:$AW,4,FALSE)</f>
        <v>Dry Mill Biomass w/ CHP and Fractionation (dry DDGS)</v>
      </c>
      <c r="E62" s="31" t="str">
        <f>IF(VLOOKUP($A62,'All-Pathways'!$A:$AW,5,FALSE)=0,"",VLOOKUP($A62,'All-Pathways'!$A:$AW,5,FALSE))</f>
        <v/>
      </c>
      <c r="F62" s="32">
        <f>VLOOKUP($A62,'All-Pathways'!$A:$AW,26,FALSE)</f>
        <v>16.472665685106907</v>
      </c>
      <c r="G62" s="32">
        <f>VLOOKUP($A62,'All-Pathways'!$A:$AW,27,FALSE)</f>
        <v>27.763977559172517</v>
      </c>
      <c r="H62" s="32">
        <f>VLOOKUP($A62,'All-Pathways'!$A:$AW,30,FALSE)</f>
        <v>3.0165828273148207</v>
      </c>
      <c r="I62" s="32">
        <f>VLOOKUP($A62,'All-Pathways'!$A:$AW,31,FALSE)</f>
        <v>4.3722341503654256</v>
      </c>
      <c r="J62" s="32">
        <f>VLOOKUP($A62,'All-Pathways'!$A:$AW,32,FALSE)+VLOOKUP($A62,'All-Pathways'!$A:$AW,33,FALSE)</f>
        <v>2.1281605046610568</v>
      </c>
      <c r="K62" s="32">
        <f>VLOOKUP($A62,'All-Pathways'!$A:$AW,18,FALSE)</f>
        <v>53.753620726620724</v>
      </c>
      <c r="L62" s="33">
        <f>VLOOKUP($A62,'All-Pathways'!$A:$AW,15,FALSE)</f>
        <v>0.45263865662012398</v>
      </c>
      <c r="N62" s="32">
        <f>VLOOKUP($A62,'All-Pathways'!$A:$AW,28,FALSE)</f>
        <v>16.600298715542266</v>
      </c>
      <c r="O62" s="32">
        <f>VLOOKUP($A62,'All-Pathways'!$A:$AW,29,FALSE)</f>
        <v>41.58997554986373</v>
      </c>
      <c r="P62" s="32">
        <f>VLOOKUP($A62,'All-Pathways'!$A:$AW,19,FALSE)</f>
        <v>42.589941882990473</v>
      </c>
      <c r="Q62" s="32">
        <f>VLOOKUP($A62,'All-Pathways'!$A:$AW,20,FALSE)</f>
        <v>67.579618717311945</v>
      </c>
      <c r="R62" s="33">
        <f>VLOOKUP($A62,'All-Pathways'!$A:$AW,16,FALSE)</f>
        <v>0.56631595251778954</v>
      </c>
      <c r="S62" s="33">
        <f>VLOOKUP($A62,'All-Pathways'!$A:$AW,17,FALSE)</f>
        <v>0.31185154811555477</v>
      </c>
    </row>
    <row r="63" spans="1:19" x14ac:dyDescent="0.35">
      <c r="A63">
        <v>131</v>
      </c>
      <c r="B63" s="31" t="str">
        <f>VLOOKUP($A63,'All-Pathways'!$A:$AW,2,FALSE)</f>
        <v>Corn starch</v>
      </c>
      <c r="C63" s="31" t="str">
        <f>VLOOKUP($A63,'All-Pathways'!$A:$AW,3,FALSE)</f>
        <v>Ethanol</v>
      </c>
      <c r="D63" s="31" t="str">
        <f>VLOOKUP($A63,'All-Pathways'!$A:$AW,4,FALSE)</f>
        <v>Dry Mill Biomass w/ CHP and Fractionation (dry DDGS)</v>
      </c>
      <c r="E63" s="31" t="str">
        <f>IF(VLOOKUP($A63,'All-Pathways'!$A:$AW,5,FALSE)=0,"",VLOOKUP($A63,'All-Pathways'!$A:$AW,5,FALSE))</f>
        <v>High yield (bu/acre)</v>
      </c>
      <c r="F63" s="32">
        <f>VLOOKUP($A63,'All-Pathways'!$A:$AW,26,FALSE)</f>
        <v>2.7792810648269208</v>
      </c>
      <c r="G63" s="32">
        <f>VLOOKUP($A63,'All-Pathways'!$A:$AW,27,FALSE)</f>
        <v>41.16633027552151</v>
      </c>
      <c r="H63" s="32">
        <f>VLOOKUP($A63,'All-Pathways'!$A:$AW,30,FALSE)</f>
        <v>3.0165828273148207</v>
      </c>
      <c r="I63" s="32">
        <f>VLOOKUP($A63,'All-Pathways'!$A:$AW,31,FALSE)</f>
        <v>4.3722341503654256</v>
      </c>
      <c r="J63" s="32">
        <f>VLOOKUP($A63,'All-Pathways'!$A:$AW,32,FALSE)+VLOOKUP($A63,'All-Pathways'!$A:$AW,33,FALSE)</f>
        <v>2.1281605046610568</v>
      </c>
      <c r="K63" s="32">
        <f>VLOOKUP($A63,'All-Pathways'!$A:$AW,18,FALSE)</f>
        <v>53.462588822689725</v>
      </c>
      <c r="L63" s="33">
        <f>VLOOKUP($A63,'All-Pathways'!$A:$AW,15,FALSE)</f>
        <v>0.45560217073784709</v>
      </c>
      <c r="N63" s="32">
        <f>VLOOKUP($A63,'All-Pathways'!$A:$AW,28,FALSE)</f>
        <v>28.8829191731107</v>
      </c>
      <c r="O63" s="32">
        <f>VLOOKUP($A63,'All-Pathways'!$A:$AW,29,FALSE)</f>
        <v>55.996926117816969</v>
      </c>
      <c r="P63" s="32">
        <f>VLOOKUP($A63,'All-Pathways'!$A:$AW,19,FALSE)</f>
        <v>41.179177720278929</v>
      </c>
      <c r="Q63" s="32">
        <f>VLOOKUP($A63,'All-Pathways'!$A:$AW,20,FALSE)</f>
        <v>68.293184664985191</v>
      </c>
      <c r="R63" s="33">
        <f>VLOOKUP($A63,'All-Pathways'!$A:$AW,16,FALSE)</f>
        <v>0.58068145491289724</v>
      </c>
      <c r="S63" s="33">
        <f>VLOOKUP($A63,'All-Pathways'!$A:$AW,17,FALSE)</f>
        <v>0.30458546240023227</v>
      </c>
    </row>
    <row r="64" spans="1:19" x14ac:dyDescent="0.35">
      <c r="A64">
        <v>132</v>
      </c>
      <c r="B64" s="31" t="str">
        <f>VLOOKUP($A64,'All-Pathways'!$A:$AW,2,FALSE)</f>
        <v>Corn starch</v>
      </c>
      <c r="C64" s="31" t="str">
        <f>VLOOKUP($A64,'All-Pathways'!$A:$AW,3,FALSE)</f>
        <v>Ethanol</v>
      </c>
      <c r="D64" s="31" t="str">
        <f>VLOOKUP($A64,'All-Pathways'!$A:$AW,4,FALSE)</f>
        <v>Dry Mill Biomass w/ CHP and Fractionation (wet DGS)</v>
      </c>
      <c r="E64" s="31" t="str">
        <f>IF(VLOOKUP($A64,'All-Pathways'!$A:$AW,5,FALSE)=0,"",VLOOKUP($A64,'All-Pathways'!$A:$AW,5,FALSE))</f>
        <v/>
      </c>
      <c r="F64" s="32">
        <f>VLOOKUP($A64,'All-Pathways'!$A:$AW,26,FALSE)</f>
        <v>16.472665685106907</v>
      </c>
      <c r="G64" s="32">
        <f>VLOOKUP($A64,'All-Pathways'!$A:$AW,27,FALSE)</f>
        <v>27.763977559172517</v>
      </c>
      <c r="H64" s="32">
        <f>VLOOKUP($A64,'All-Pathways'!$A:$AW,30,FALSE)</f>
        <v>3.0165828273148207</v>
      </c>
      <c r="I64" s="32">
        <f>VLOOKUP($A64,'All-Pathways'!$A:$AW,31,FALSE)</f>
        <v>3.8802553876285821</v>
      </c>
      <c r="J64" s="32">
        <f>VLOOKUP($A64,'All-Pathways'!$A:$AW,32,FALSE)+VLOOKUP($A64,'All-Pathways'!$A:$AW,33,FALSE)</f>
        <v>2.1281605046610568</v>
      </c>
      <c r="K64" s="32">
        <f>VLOOKUP($A64,'All-Pathways'!$A:$AW,18,FALSE)</f>
        <v>53.261641963883875</v>
      </c>
      <c r="L64" s="33">
        <f>VLOOKUP($A64,'All-Pathways'!$A:$AW,15,FALSE)</f>
        <v>0.45764836857712055</v>
      </c>
      <c r="N64" s="32">
        <f>VLOOKUP($A64,'All-Pathways'!$A:$AW,28,FALSE)</f>
        <v>16.600298715542266</v>
      </c>
      <c r="O64" s="32">
        <f>VLOOKUP($A64,'All-Pathways'!$A:$AW,29,FALSE)</f>
        <v>41.58997554986373</v>
      </c>
      <c r="P64" s="32">
        <f>VLOOKUP($A64,'All-Pathways'!$A:$AW,19,FALSE)</f>
        <v>42.097963120253624</v>
      </c>
      <c r="Q64" s="32">
        <f>VLOOKUP($A64,'All-Pathways'!$A:$AW,20,FALSE)</f>
        <v>67.087639954575096</v>
      </c>
      <c r="R64" s="33">
        <f>VLOOKUP($A64,'All-Pathways'!$A:$AW,16,FALSE)</f>
        <v>0.57132566447478617</v>
      </c>
      <c r="S64" s="33">
        <f>VLOOKUP($A64,'All-Pathways'!$A:$AW,17,FALSE)</f>
        <v>0.31686126007255133</v>
      </c>
    </row>
    <row r="65" spans="1:19" x14ac:dyDescent="0.35">
      <c r="A65">
        <v>133</v>
      </c>
      <c r="B65" s="31" t="str">
        <f>VLOOKUP($A65,'All-Pathways'!$A:$AW,2,FALSE)</f>
        <v>Corn starch</v>
      </c>
      <c r="C65" s="31" t="str">
        <f>VLOOKUP($A65,'All-Pathways'!$A:$AW,3,FALSE)</f>
        <v>Ethanol</v>
      </c>
      <c r="D65" s="31" t="str">
        <f>VLOOKUP($A65,'All-Pathways'!$A:$AW,4,FALSE)</f>
        <v>Dry Mill Biomass w/ CHP and Fractionation (wet DGS)</v>
      </c>
      <c r="E65" s="31" t="str">
        <f>IF(VLOOKUP($A65,'All-Pathways'!$A:$AW,5,FALSE)=0,"",VLOOKUP($A65,'All-Pathways'!$A:$AW,5,FALSE))</f>
        <v>High yield (bu/acre)</v>
      </c>
      <c r="F65" s="32">
        <f>VLOOKUP($A65,'All-Pathways'!$A:$AW,26,FALSE)</f>
        <v>2.7792810648269208</v>
      </c>
      <c r="G65" s="32">
        <f>VLOOKUP($A65,'All-Pathways'!$A:$AW,27,FALSE)</f>
        <v>41.16633027552151</v>
      </c>
      <c r="H65" s="32">
        <f>VLOOKUP($A65,'All-Pathways'!$A:$AW,30,FALSE)</f>
        <v>3.0165828273148207</v>
      </c>
      <c r="I65" s="32">
        <f>VLOOKUP($A65,'All-Pathways'!$A:$AW,31,FALSE)</f>
        <v>3.8802553876285821</v>
      </c>
      <c r="J65" s="32">
        <f>VLOOKUP($A65,'All-Pathways'!$A:$AW,32,FALSE)+VLOOKUP($A65,'All-Pathways'!$A:$AW,33,FALSE)</f>
        <v>2.1281605046610568</v>
      </c>
      <c r="K65" s="32">
        <f>VLOOKUP($A65,'All-Pathways'!$A:$AW,18,FALSE)</f>
        <v>52.970610059952882</v>
      </c>
      <c r="L65" s="33">
        <f>VLOOKUP($A65,'All-Pathways'!$A:$AW,15,FALSE)</f>
        <v>0.4606118826948436</v>
      </c>
      <c r="N65" s="32">
        <f>VLOOKUP($A65,'All-Pathways'!$A:$AW,28,FALSE)</f>
        <v>28.8829191731107</v>
      </c>
      <c r="O65" s="32">
        <f>VLOOKUP($A65,'All-Pathways'!$A:$AW,29,FALSE)</f>
        <v>55.996926117816969</v>
      </c>
      <c r="P65" s="32">
        <f>VLOOKUP($A65,'All-Pathways'!$A:$AW,19,FALSE)</f>
        <v>40.68719895754208</v>
      </c>
      <c r="Q65" s="32">
        <f>VLOOKUP($A65,'All-Pathways'!$A:$AW,20,FALSE)</f>
        <v>67.801205902248341</v>
      </c>
      <c r="R65" s="33">
        <f>VLOOKUP($A65,'All-Pathways'!$A:$AW,16,FALSE)</f>
        <v>0.58569116686989375</v>
      </c>
      <c r="S65" s="33">
        <f>VLOOKUP($A65,'All-Pathways'!$A:$AW,17,FALSE)</f>
        <v>0.30959517435722883</v>
      </c>
    </row>
    <row r="66" spans="1:19" x14ac:dyDescent="0.35">
      <c r="A66">
        <v>134</v>
      </c>
      <c r="B66" s="31" t="str">
        <f>VLOOKUP($A66,'All-Pathways'!$A:$AW,2,FALSE)</f>
        <v>Corn starch</v>
      </c>
      <c r="C66" s="31" t="str">
        <f>VLOOKUP($A66,'All-Pathways'!$A:$AW,3,FALSE)</f>
        <v>Ethanol</v>
      </c>
      <c r="D66" s="31" t="str">
        <f>VLOOKUP($A66,'All-Pathways'!$A:$AW,4,FALSE)</f>
        <v>Dry Mill Biomass w/ CHP, Fractionation and Membrane Separation (dry DDGS)</v>
      </c>
      <c r="E66" s="31" t="str">
        <f>IF(VLOOKUP($A66,'All-Pathways'!$A:$AW,5,FALSE)=0,"",VLOOKUP($A66,'All-Pathways'!$A:$AW,5,FALSE))</f>
        <v/>
      </c>
      <c r="F66" s="32">
        <f>VLOOKUP($A66,'All-Pathways'!$A:$AW,26,FALSE)</f>
        <v>16.472665685106907</v>
      </c>
      <c r="G66" s="32">
        <f>VLOOKUP($A66,'All-Pathways'!$A:$AW,27,FALSE)</f>
        <v>27.763977559172517</v>
      </c>
      <c r="H66" s="32">
        <f>VLOOKUP($A66,'All-Pathways'!$A:$AW,30,FALSE)</f>
        <v>3.0165828273148207</v>
      </c>
      <c r="I66" s="32">
        <f>VLOOKUP($A66,'All-Pathways'!$A:$AW,31,FALSE)</f>
        <v>4.7068374242585245</v>
      </c>
      <c r="J66" s="32">
        <f>VLOOKUP($A66,'All-Pathways'!$A:$AW,32,FALSE)+VLOOKUP($A66,'All-Pathways'!$A:$AW,33,FALSE)</f>
        <v>2.1281605046610568</v>
      </c>
      <c r="K66" s="32">
        <f>VLOOKUP($A66,'All-Pathways'!$A:$AW,18,FALSE)</f>
        <v>54.088224000513819</v>
      </c>
      <c r="L66" s="33">
        <f>VLOOKUP($A66,'All-Pathways'!$A:$AW,15,FALSE)</f>
        <v>0.44923146478780285</v>
      </c>
      <c r="N66" s="32">
        <f>VLOOKUP($A66,'All-Pathways'!$A:$AW,28,FALSE)</f>
        <v>16.600298715542266</v>
      </c>
      <c r="O66" s="32">
        <f>VLOOKUP($A66,'All-Pathways'!$A:$AW,29,FALSE)</f>
        <v>41.58997554986373</v>
      </c>
      <c r="P66" s="32">
        <f>VLOOKUP($A66,'All-Pathways'!$A:$AW,19,FALSE)</f>
        <v>42.924545156883568</v>
      </c>
      <c r="Q66" s="32">
        <f>VLOOKUP($A66,'All-Pathways'!$A:$AW,20,FALSE)</f>
        <v>67.914221991205039</v>
      </c>
      <c r="R66" s="33">
        <f>VLOOKUP($A66,'All-Pathways'!$A:$AW,16,FALSE)</f>
        <v>0.56290876068546847</v>
      </c>
      <c r="S66" s="33">
        <f>VLOOKUP($A66,'All-Pathways'!$A:$AW,17,FALSE)</f>
        <v>0.30844435628323363</v>
      </c>
    </row>
    <row r="67" spans="1:19" x14ac:dyDescent="0.35">
      <c r="A67">
        <v>135</v>
      </c>
      <c r="B67" s="31" t="str">
        <f>VLOOKUP($A67,'All-Pathways'!$A:$AW,2,FALSE)</f>
        <v>Corn starch</v>
      </c>
      <c r="C67" s="31" t="str">
        <f>VLOOKUP($A67,'All-Pathways'!$A:$AW,3,FALSE)</f>
        <v>Ethanol</v>
      </c>
      <c r="D67" s="31" t="str">
        <f>VLOOKUP($A67,'All-Pathways'!$A:$AW,4,FALSE)</f>
        <v>Dry Mill Biomass w/ CHP, Fractionation and Membrane Seperation (dry DDGS)</v>
      </c>
      <c r="E67" s="31" t="str">
        <f>IF(VLOOKUP($A67,'All-Pathways'!$A:$AW,5,FALSE)=0,"",VLOOKUP($A67,'All-Pathways'!$A:$AW,5,FALSE))</f>
        <v>High yield (bu/acre)</v>
      </c>
      <c r="F67" s="32">
        <f>VLOOKUP($A67,'All-Pathways'!$A:$AW,26,FALSE)</f>
        <v>2.7792810648269208</v>
      </c>
      <c r="G67" s="32">
        <f>VLOOKUP($A67,'All-Pathways'!$A:$AW,27,FALSE)</f>
        <v>41.16633027552151</v>
      </c>
      <c r="H67" s="32">
        <f>VLOOKUP($A67,'All-Pathways'!$A:$AW,30,FALSE)</f>
        <v>3.0165828273148207</v>
      </c>
      <c r="I67" s="32">
        <f>VLOOKUP($A67,'All-Pathways'!$A:$AW,31,FALSE)</f>
        <v>4.7068374242585245</v>
      </c>
      <c r="J67" s="32">
        <f>VLOOKUP($A67,'All-Pathways'!$A:$AW,32,FALSE)+VLOOKUP($A67,'All-Pathways'!$A:$AW,33,FALSE)</f>
        <v>2.1281605046610568</v>
      </c>
      <c r="K67" s="32">
        <f>VLOOKUP($A67,'All-Pathways'!$A:$AW,18,FALSE)</f>
        <v>53.797192096582826</v>
      </c>
      <c r="L67" s="33">
        <f>VLOOKUP($A67,'All-Pathways'!$A:$AW,15,FALSE)</f>
        <v>0.4521949789055259</v>
      </c>
      <c r="N67" s="32">
        <f>VLOOKUP($A67,'All-Pathways'!$A:$AW,28,FALSE)</f>
        <v>28.8829191731107</v>
      </c>
      <c r="O67" s="32">
        <f>VLOOKUP($A67,'All-Pathways'!$A:$AW,29,FALSE)</f>
        <v>55.996926117816969</v>
      </c>
      <c r="P67" s="32">
        <f>VLOOKUP($A67,'All-Pathways'!$A:$AW,19,FALSE)</f>
        <v>41.513780994172023</v>
      </c>
      <c r="Q67" s="32">
        <f>VLOOKUP($A67,'All-Pathways'!$A:$AW,20,FALSE)</f>
        <v>68.627787938878285</v>
      </c>
      <c r="R67" s="33">
        <f>VLOOKUP($A67,'All-Pathways'!$A:$AW,16,FALSE)</f>
        <v>0.57727426308057606</v>
      </c>
      <c r="S67" s="33">
        <f>VLOOKUP($A67,'All-Pathways'!$A:$AW,17,FALSE)</f>
        <v>0.30117827056791113</v>
      </c>
    </row>
    <row r="68" spans="1:19" x14ac:dyDescent="0.35">
      <c r="A68">
        <v>136</v>
      </c>
      <c r="B68" s="31" t="str">
        <f>VLOOKUP($A68,'All-Pathways'!$A:$AW,2,FALSE)</f>
        <v>Corn starch</v>
      </c>
      <c r="C68" s="31" t="str">
        <f>VLOOKUP($A68,'All-Pathways'!$A:$AW,3,FALSE)</f>
        <v>Ethanol</v>
      </c>
      <c r="D68" s="31" t="str">
        <f>VLOOKUP($A68,'All-Pathways'!$A:$AW,4,FALSE)</f>
        <v>Dry Mill Biomass w/ CHP, Fractionation and Membrane Separation (wet DGS)</v>
      </c>
      <c r="E68" s="31" t="str">
        <f>IF(VLOOKUP($A68,'All-Pathways'!$A:$AW,5,FALSE)=0,"",VLOOKUP($A68,'All-Pathways'!$A:$AW,5,FALSE))</f>
        <v/>
      </c>
      <c r="F68" s="32">
        <f>VLOOKUP($A68,'All-Pathways'!$A:$AW,26,FALSE)</f>
        <v>16.472665685106907</v>
      </c>
      <c r="G68" s="32">
        <f>VLOOKUP($A68,'All-Pathways'!$A:$AW,27,FALSE)</f>
        <v>27.763977559172517</v>
      </c>
      <c r="H68" s="32">
        <f>VLOOKUP($A68,'All-Pathways'!$A:$AW,30,FALSE)</f>
        <v>3.0165828273148207</v>
      </c>
      <c r="I68" s="32">
        <f>VLOOKUP($A68,'All-Pathways'!$A:$AW,31,FALSE)</f>
        <v>4.2136533260446267</v>
      </c>
      <c r="J68" s="32">
        <f>VLOOKUP($A68,'All-Pathways'!$A:$AW,32,FALSE)+VLOOKUP($A68,'All-Pathways'!$A:$AW,33,FALSE)</f>
        <v>2.1281605046610568</v>
      </c>
      <c r="K68" s="32">
        <f>VLOOKUP($A68,'All-Pathways'!$A:$AW,18,FALSE)</f>
        <v>53.595039902299924</v>
      </c>
      <c r="L68" s="33">
        <f>VLOOKUP($A68,'All-Pathways'!$A:$AW,15,FALSE)</f>
        <v>0.45425345041189424</v>
      </c>
      <c r="N68" s="32">
        <f>VLOOKUP($A68,'All-Pathways'!$A:$AW,28,FALSE)</f>
        <v>16.600298715542266</v>
      </c>
      <c r="O68" s="32">
        <f>VLOOKUP($A68,'All-Pathways'!$A:$AW,29,FALSE)</f>
        <v>41.58997554986373</v>
      </c>
      <c r="P68" s="32">
        <f>VLOOKUP($A68,'All-Pathways'!$A:$AW,19,FALSE)</f>
        <v>42.431361058669673</v>
      </c>
      <c r="Q68" s="32">
        <f>VLOOKUP($A68,'All-Pathways'!$A:$AW,20,FALSE)</f>
        <v>67.421037892991137</v>
      </c>
      <c r="R68" s="33">
        <f>VLOOKUP($A68,'All-Pathways'!$A:$AW,16,FALSE)</f>
        <v>0.56793074630955986</v>
      </c>
      <c r="S68" s="33">
        <f>VLOOKUP($A68,'All-Pathways'!$A:$AW,17,FALSE)</f>
        <v>0.31346634190732509</v>
      </c>
    </row>
    <row r="69" spans="1:19" x14ac:dyDescent="0.35">
      <c r="A69">
        <v>137</v>
      </c>
      <c r="B69" s="31" t="str">
        <f>VLOOKUP($A69,'All-Pathways'!$A:$AW,2,FALSE)</f>
        <v>Corn starch</v>
      </c>
      <c r="C69" s="31" t="str">
        <f>VLOOKUP($A69,'All-Pathways'!$A:$AW,3,FALSE)</f>
        <v>Ethanol</v>
      </c>
      <c r="D69" s="31" t="str">
        <f>VLOOKUP($A69,'All-Pathways'!$A:$AW,4,FALSE)</f>
        <v>Dry Mill Biomass w/ CHP, Fractionation and Membrane Seperation (wet DGS)</v>
      </c>
      <c r="E69" s="31" t="str">
        <f>IF(VLOOKUP($A69,'All-Pathways'!$A:$AW,5,FALSE)=0,"",VLOOKUP($A69,'All-Pathways'!$A:$AW,5,FALSE))</f>
        <v>High yield (bu/acre)</v>
      </c>
      <c r="F69" s="32">
        <f>VLOOKUP($A69,'All-Pathways'!$A:$AW,26,FALSE)</f>
        <v>2.7792810648269208</v>
      </c>
      <c r="G69" s="32">
        <f>VLOOKUP($A69,'All-Pathways'!$A:$AW,27,FALSE)</f>
        <v>41.16633027552151</v>
      </c>
      <c r="H69" s="32">
        <f>VLOOKUP($A69,'All-Pathways'!$A:$AW,30,FALSE)</f>
        <v>3.0165828273148207</v>
      </c>
      <c r="I69" s="32">
        <f>VLOOKUP($A69,'All-Pathways'!$A:$AW,31,FALSE)</f>
        <v>4.2136533260446267</v>
      </c>
      <c r="J69" s="32">
        <f>VLOOKUP($A69,'All-Pathways'!$A:$AW,32,FALSE)+VLOOKUP($A69,'All-Pathways'!$A:$AW,33,FALSE)</f>
        <v>2.1281605046610568</v>
      </c>
      <c r="K69" s="32">
        <f>VLOOKUP($A69,'All-Pathways'!$A:$AW,18,FALSE)</f>
        <v>53.304007998368931</v>
      </c>
      <c r="L69" s="33">
        <f>VLOOKUP($A69,'All-Pathways'!$A:$AW,15,FALSE)</f>
        <v>0.4572169645296173</v>
      </c>
      <c r="N69" s="32">
        <f>VLOOKUP($A69,'All-Pathways'!$A:$AW,28,FALSE)</f>
        <v>28.8829191731107</v>
      </c>
      <c r="O69" s="32">
        <f>VLOOKUP($A69,'All-Pathways'!$A:$AW,29,FALSE)</f>
        <v>55.996926117816969</v>
      </c>
      <c r="P69" s="32">
        <f>VLOOKUP($A69,'All-Pathways'!$A:$AW,19,FALSE)</f>
        <v>41.020596895958128</v>
      </c>
      <c r="Q69" s="32">
        <f>VLOOKUP($A69,'All-Pathways'!$A:$AW,20,FALSE)</f>
        <v>68.134603840664383</v>
      </c>
      <c r="R69" s="33">
        <f>VLOOKUP($A69,'All-Pathways'!$A:$AW,16,FALSE)</f>
        <v>0.58229624870466745</v>
      </c>
      <c r="S69" s="33">
        <f>VLOOKUP($A69,'All-Pathways'!$A:$AW,17,FALSE)</f>
        <v>0.30620025619200258</v>
      </c>
    </row>
    <row r="70" spans="1:19" x14ac:dyDescent="0.35">
      <c r="A70">
        <v>138</v>
      </c>
      <c r="B70" s="31" t="str">
        <f>VLOOKUP($A70,'All-Pathways'!$A:$AW,2,FALSE)</f>
        <v>Corn starch</v>
      </c>
      <c r="C70" s="31" t="str">
        <f>VLOOKUP($A70,'All-Pathways'!$A:$AW,3,FALSE)</f>
        <v>Ethanol</v>
      </c>
      <c r="D70" s="31" t="str">
        <f>VLOOKUP($A70,'All-Pathways'!$A:$AW,4,FALSE)</f>
        <v>Dry Mill Biomass w/ CHP, Fractionation, Membrane Separation and Raw Starch Hydrolysis (dry DDGS)</v>
      </c>
      <c r="E70" s="31" t="str">
        <f>IF(VLOOKUP($A70,'All-Pathways'!$A:$AW,5,FALSE)=0,"",VLOOKUP($A70,'All-Pathways'!$A:$AW,5,FALSE))</f>
        <v/>
      </c>
      <c r="F70" s="32">
        <f>VLOOKUP($A70,'All-Pathways'!$A:$AW,26,FALSE)</f>
        <v>16.472665685106907</v>
      </c>
      <c r="G70" s="32">
        <f>VLOOKUP($A70,'All-Pathways'!$A:$AW,27,FALSE)</f>
        <v>27.763977559172517</v>
      </c>
      <c r="H70" s="32">
        <f>VLOOKUP($A70,'All-Pathways'!$A:$AW,30,FALSE)</f>
        <v>3.0165828273148207</v>
      </c>
      <c r="I70" s="32">
        <f>VLOOKUP($A70,'All-Pathways'!$A:$AW,31,FALSE)</f>
        <v>4.4320972302058923</v>
      </c>
      <c r="J70" s="32">
        <f>VLOOKUP($A70,'All-Pathways'!$A:$AW,32,FALSE)+VLOOKUP($A70,'All-Pathways'!$A:$AW,33,FALSE)</f>
        <v>2.1281605046610568</v>
      </c>
      <c r="K70" s="32">
        <f>VLOOKUP($A70,'All-Pathways'!$A:$AW,18,FALSE)</f>
        <v>53.813483806461186</v>
      </c>
      <c r="L70" s="33">
        <f>VLOOKUP($A70,'All-Pathways'!$A:$AW,15,FALSE)</f>
        <v>0.45202908399306363</v>
      </c>
      <c r="N70" s="32">
        <f>VLOOKUP($A70,'All-Pathways'!$A:$AW,28,FALSE)</f>
        <v>16.600298715542266</v>
      </c>
      <c r="O70" s="32">
        <f>VLOOKUP($A70,'All-Pathways'!$A:$AW,29,FALSE)</f>
        <v>41.58997554986373</v>
      </c>
      <c r="P70" s="32">
        <f>VLOOKUP($A70,'All-Pathways'!$A:$AW,19,FALSE)</f>
        <v>42.649804962830935</v>
      </c>
      <c r="Q70" s="32">
        <f>VLOOKUP($A70,'All-Pathways'!$A:$AW,20,FALSE)</f>
        <v>67.639481797152413</v>
      </c>
      <c r="R70" s="33">
        <f>VLOOKUP($A70,'All-Pathways'!$A:$AW,16,FALSE)</f>
        <v>0.56570637989072925</v>
      </c>
      <c r="S70" s="33">
        <f>VLOOKUP($A70,'All-Pathways'!$A:$AW,17,FALSE)</f>
        <v>0.3112419754884943</v>
      </c>
    </row>
    <row r="71" spans="1:19" x14ac:dyDescent="0.35">
      <c r="A71">
        <v>139</v>
      </c>
      <c r="B71" s="31" t="str">
        <f>VLOOKUP($A71,'All-Pathways'!$A:$AW,2,FALSE)</f>
        <v>Corn starch</v>
      </c>
      <c r="C71" s="31" t="str">
        <f>VLOOKUP($A71,'All-Pathways'!$A:$AW,3,FALSE)</f>
        <v>Ethanol</v>
      </c>
      <c r="D71" s="31" t="str">
        <f>VLOOKUP($A71,'All-Pathways'!$A:$AW,4,FALSE)</f>
        <v>Dry Mill Biomass w/ CHP, Fractionation, Membrane Seperation and Raw Starch Hydrolysis (dry DDGS)</v>
      </c>
      <c r="E71" s="31" t="str">
        <f>IF(VLOOKUP($A71,'All-Pathways'!$A:$AW,5,FALSE)=0,"",VLOOKUP($A71,'All-Pathways'!$A:$AW,5,FALSE))</f>
        <v>High yield (bu/acre)</v>
      </c>
      <c r="F71" s="32">
        <f>VLOOKUP($A71,'All-Pathways'!$A:$AW,26,FALSE)</f>
        <v>2.7792810648269208</v>
      </c>
      <c r="G71" s="32">
        <f>VLOOKUP($A71,'All-Pathways'!$A:$AW,27,FALSE)</f>
        <v>41.16633027552151</v>
      </c>
      <c r="H71" s="32">
        <f>VLOOKUP($A71,'All-Pathways'!$A:$AW,30,FALSE)</f>
        <v>3.0165828273148207</v>
      </c>
      <c r="I71" s="32">
        <f>VLOOKUP($A71,'All-Pathways'!$A:$AW,31,FALSE)</f>
        <v>4.4320972302058923</v>
      </c>
      <c r="J71" s="32">
        <f>VLOOKUP($A71,'All-Pathways'!$A:$AW,32,FALSE)+VLOOKUP($A71,'All-Pathways'!$A:$AW,33,FALSE)</f>
        <v>2.1281605046610568</v>
      </c>
      <c r="K71" s="32">
        <f>VLOOKUP($A71,'All-Pathways'!$A:$AW,18,FALSE)</f>
        <v>53.522451902530193</v>
      </c>
      <c r="L71" s="33">
        <f>VLOOKUP($A71,'All-Pathways'!$A:$AW,15,FALSE)</f>
        <v>0.45499259811078668</v>
      </c>
      <c r="N71" s="32">
        <f>VLOOKUP($A71,'All-Pathways'!$A:$AW,28,FALSE)</f>
        <v>28.8829191731107</v>
      </c>
      <c r="O71" s="32">
        <f>VLOOKUP($A71,'All-Pathways'!$A:$AW,29,FALSE)</f>
        <v>55.996926117816969</v>
      </c>
      <c r="P71" s="32">
        <f>VLOOKUP($A71,'All-Pathways'!$A:$AW,19,FALSE)</f>
        <v>41.23904080011939</v>
      </c>
      <c r="Q71" s="32">
        <f>VLOOKUP($A71,'All-Pathways'!$A:$AW,20,FALSE)</f>
        <v>68.353047744825659</v>
      </c>
      <c r="R71" s="33">
        <f>VLOOKUP($A71,'All-Pathways'!$A:$AW,16,FALSE)</f>
        <v>0.58007188228583684</v>
      </c>
      <c r="S71" s="33">
        <f>VLOOKUP($A71,'All-Pathways'!$A:$AW,17,FALSE)</f>
        <v>0.30397588977317186</v>
      </c>
    </row>
    <row r="72" spans="1:19" x14ac:dyDescent="0.35">
      <c r="A72">
        <v>140</v>
      </c>
      <c r="B72" s="31" t="str">
        <f>VLOOKUP($A72,'All-Pathways'!$A:$AW,2,FALSE)</f>
        <v>Corn starch</v>
      </c>
      <c r="C72" s="31" t="str">
        <f>VLOOKUP($A72,'All-Pathways'!$A:$AW,3,FALSE)</f>
        <v>Ethanol</v>
      </c>
      <c r="D72" s="31" t="str">
        <f>VLOOKUP($A72,'All-Pathways'!$A:$AW,4,FALSE)</f>
        <v>Dry Mill Biomass w/ CHP, Fractionation, Membrane Separation and Raw Starch Hydrolysis (wet DGS)</v>
      </c>
      <c r="E72" s="31" t="str">
        <f>IF(VLOOKUP($A72,'All-Pathways'!$A:$AW,5,FALSE)=0,"",VLOOKUP($A72,'All-Pathways'!$A:$AW,5,FALSE))</f>
        <v/>
      </c>
      <c r="F72" s="32">
        <f>VLOOKUP($A72,'All-Pathways'!$A:$AW,26,FALSE)</f>
        <v>16.472665685106907</v>
      </c>
      <c r="G72" s="32">
        <f>VLOOKUP($A72,'All-Pathways'!$A:$AW,27,FALSE)</f>
        <v>27.763977559172517</v>
      </c>
      <c r="H72" s="32">
        <f>VLOOKUP($A72,'All-Pathways'!$A:$AW,30,FALSE)</f>
        <v>3.0165828273148207</v>
      </c>
      <c r="I72" s="32">
        <f>VLOOKUP($A72,'All-Pathways'!$A:$AW,31,FALSE)</f>
        <v>4.0498747349393645</v>
      </c>
      <c r="J72" s="32">
        <f>VLOOKUP($A72,'All-Pathways'!$A:$AW,32,FALSE)+VLOOKUP($A72,'All-Pathways'!$A:$AW,33,FALSE)</f>
        <v>2.1281605046610568</v>
      </c>
      <c r="K72" s="32">
        <f>VLOOKUP($A72,'All-Pathways'!$A:$AW,18,FALSE)</f>
        <v>53.43126131119466</v>
      </c>
      <c r="L72" s="33">
        <f>VLOOKUP($A72,'All-Pathways'!$A:$AW,15,FALSE)</f>
        <v>0.45592117192409082</v>
      </c>
      <c r="N72" s="32">
        <f>VLOOKUP($A72,'All-Pathways'!$A:$AW,28,FALSE)</f>
        <v>16.600298715542266</v>
      </c>
      <c r="O72" s="32">
        <f>VLOOKUP($A72,'All-Pathways'!$A:$AW,29,FALSE)</f>
        <v>41.58997554986373</v>
      </c>
      <c r="P72" s="32">
        <f>VLOOKUP($A72,'All-Pathways'!$A:$AW,19,FALSE)</f>
        <v>42.267582467564409</v>
      </c>
      <c r="Q72" s="32">
        <f>VLOOKUP($A72,'All-Pathways'!$A:$AW,20,FALSE)</f>
        <v>67.257259301885881</v>
      </c>
      <c r="R72" s="33">
        <f>VLOOKUP($A72,'All-Pathways'!$A:$AW,16,FALSE)</f>
        <v>0.56959846782175638</v>
      </c>
      <c r="S72" s="33">
        <f>VLOOKUP($A72,'All-Pathways'!$A:$AW,17,FALSE)</f>
        <v>0.3151340634195216</v>
      </c>
    </row>
    <row r="73" spans="1:19" x14ac:dyDescent="0.35">
      <c r="A73">
        <v>141</v>
      </c>
      <c r="B73" s="31" t="str">
        <f>VLOOKUP($A73,'All-Pathways'!$A:$AW,2,FALSE)</f>
        <v>Corn starch</v>
      </c>
      <c r="C73" s="31" t="str">
        <f>VLOOKUP($A73,'All-Pathways'!$A:$AW,3,FALSE)</f>
        <v>Ethanol</v>
      </c>
      <c r="D73" s="31" t="str">
        <f>VLOOKUP($A73,'All-Pathways'!$A:$AW,4,FALSE)</f>
        <v>Dry Mill Biomass w/ CHP, Fractionation, Membrane Seperation and Raw Starch Hydrolysis (wet DGS)</v>
      </c>
      <c r="E73" s="31" t="str">
        <f>IF(VLOOKUP($A73,'All-Pathways'!$A:$AW,5,FALSE)=0,"",VLOOKUP($A73,'All-Pathways'!$A:$AW,5,FALSE))</f>
        <v>High yield (bu/acre)</v>
      </c>
      <c r="F73" s="32">
        <f>VLOOKUP($A73,'All-Pathways'!$A:$AW,26,FALSE)</f>
        <v>2.7792810648269208</v>
      </c>
      <c r="G73" s="32">
        <f>VLOOKUP($A73,'All-Pathways'!$A:$AW,27,FALSE)</f>
        <v>41.16633027552151</v>
      </c>
      <c r="H73" s="32">
        <f>VLOOKUP($A73,'All-Pathways'!$A:$AW,30,FALSE)</f>
        <v>3.0165828273148207</v>
      </c>
      <c r="I73" s="32">
        <f>VLOOKUP($A73,'All-Pathways'!$A:$AW,31,FALSE)</f>
        <v>4.0498747349393645</v>
      </c>
      <c r="J73" s="32">
        <f>VLOOKUP($A73,'All-Pathways'!$A:$AW,32,FALSE)+VLOOKUP($A73,'All-Pathways'!$A:$AW,33,FALSE)</f>
        <v>2.1281605046610568</v>
      </c>
      <c r="K73" s="32">
        <f>VLOOKUP($A73,'All-Pathways'!$A:$AW,18,FALSE)</f>
        <v>53.140229407263668</v>
      </c>
      <c r="L73" s="33">
        <f>VLOOKUP($A73,'All-Pathways'!$A:$AW,15,FALSE)</f>
        <v>0.45888468604181387</v>
      </c>
      <c r="N73" s="32">
        <f>VLOOKUP($A73,'All-Pathways'!$A:$AW,28,FALSE)</f>
        <v>28.8829191731107</v>
      </c>
      <c r="O73" s="32">
        <f>VLOOKUP($A73,'All-Pathways'!$A:$AW,29,FALSE)</f>
        <v>55.996926117816969</v>
      </c>
      <c r="P73" s="32">
        <f>VLOOKUP($A73,'All-Pathways'!$A:$AW,19,FALSE)</f>
        <v>40.856818304852865</v>
      </c>
      <c r="Q73" s="32">
        <f>VLOOKUP($A73,'All-Pathways'!$A:$AW,20,FALSE)</f>
        <v>67.970825249559127</v>
      </c>
      <c r="R73" s="33">
        <f>VLOOKUP($A73,'All-Pathways'!$A:$AW,16,FALSE)</f>
        <v>0.58396397021686408</v>
      </c>
      <c r="S73" s="33">
        <f>VLOOKUP($A73,'All-Pathways'!$A:$AW,17,FALSE)</f>
        <v>0.3078679777041991</v>
      </c>
    </row>
    <row r="74" spans="1:19" x14ac:dyDescent="0.35">
      <c r="A74">
        <v>142</v>
      </c>
      <c r="B74" s="31" t="str">
        <f>VLOOKUP($A74,'All-Pathways'!$A:$AW,2,FALSE)</f>
        <v>Corn starch</v>
      </c>
      <c r="C74" s="31" t="str">
        <f>VLOOKUP($A74,'All-Pathways'!$A:$AW,3,FALSE)</f>
        <v>Ethanol</v>
      </c>
      <c r="D74" s="31" t="str">
        <f>VLOOKUP($A74,'All-Pathways'!$A:$AW,4,FALSE)</f>
        <v>Dry Mill Biomass w/ Fractionation (65% dry DDGS)</v>
      </c>
      <c r="E74" s="31" t="str">
        <f>IF(VLOOKUP($A74,'All-Pathways'!$A:$AW,5,FALSE)=0,"",VLOOKUP($A74,'All-Pathways'!$A:$AW,5,FALSE))</f>
        <v/>
      </c>
      <c r="F74" s="32">
        <f>VLOOKUP($A74,'All-Pathways'!$A:$AW,26,FALSE)</f>
        <v>16.472665685106907</v>
      </c>
      <c r="G74" s="32">
        <f>VLOOKUP($A74,'All-Pathways'!$A:$AW,27,FALSE)</f>
        <v>27.763977559172517</v>
      </c>
      <c r="H74" s="32">
        <f>VLOOKUP($A74,'All-Pathways'!$A:$AW,30,FALSE)</f>
        <v>3.0165828273148207</v>
      </c>
      <c r="I74" s="32">
        <f>VLOOKUP($A74,'All-Pathways'!$A:$AW,31,FALSE)</f>
        <v>11.235406491554089</v>
      </c>
      <c r="J74" s="32">
        <f>VLOOKUP($A74,'All-Pathways'!$A:$AW,32,FALSE)+VLOOKUP($A74,'All-Pathways'!$A:$AW,33,FALSE)</f>
        <v>2.1281605046610568</v>
      </c>
      <c r="K74" s="32">
        <f>VLOOKUP($A74,'All-Pathways'!$A:$AW,18,FALSE)</f>
        <v>60.616793067809382</v>
      </c>
      <c r="L74" s="33">
        <f>VLOOKUP($A74,'All-Pathways'!$A:$AW,15,FALSE)</f>
        <v>0.38275247627097009</v>
      </c>
      <c r="N74" s="32">
        <f>VLOOKUP($A74,'All-Pathways'!$A:$AW,28,FALSE)</f>
        <v>16.600298715542266</v>
      </c>
      <c r="O74" s="32">
        <f>VLOOKUP($A74,'All-Pathways'!$A:$AW,29,FALSE)</f>
        <v>41.58997554986373</v>
      </c>
      <c r="P74" s="32">
        <f>VLOOKUP($A74,'All-Pathways'!$A:$AW,19,FALSE)</f>
        <v>49.453114224179131</v>
      </c>
      <c r="Q74" s="32">
        <f>VLOOKUP($A74,'All-Pathways'!$A:$AW,20,FALSE)</f>
        <v>74.442791058500603</v>
      </c>
      <c r="R74" s="33">
        <f>VLOOKUP($A74,'All-Pathways'!$A:$AW,16,FALSE)</f>
        <v>0.49642977216863571</v>
      </c>
      <c r="S74" s="33">
        <f>VLOOKUP($A74,'All-Pathways'!$A:$AW,17,FALSE)</f>
        <v>0.24196536776640085</v>
      </c>
    </row>
    <row r="75" spans="1:19" x14ac:dyDescent="0.35">
      <c r="A75">
        <v>143</v>
      </c>
      <c r="B75" s="31" t="str">
        <f>VLOOKUP($A75,'All-Pathways'!$A:$AW,2,FALSE)</f>
        <v>Corn starch</v>
      </c>
      <c r="C75" s="31" t="str">
        <f>VLOOKUP($A75,'All-Pathways'!$A:$AW,3,FALSE)</f>
        <v>Ethanol</v>
      </c>
      <c r="D75" s="31" t="str">
        <f>VLOOKUP($A75,'All-Pathways'!$A:$AW,4,FALSE)</f>
        <v>Dry Mill Biomass w/ Fractionation (65% dry DDGS)</v>
      </c>
      <c r="E75" s="31" t="str">
        <f>IF(VLOOKUP($A75,'All-Pathways'!$A:$AW,5,FALSE)=0,"",VLOOKUP($A75,'All-Pathways'!$A:$AW,5,FALSE))</f>
        <v>High yield (bu/acre)</v>
      </c>
      <c r="F75" s="32">
        <f>VLOOKUP($A75,'All-Pathways'!$A:$AW,26,FALSE)</f>
        <v>2.7792810648269208</v>
      </c>
      <c r="G75" s="32">
        <f>VLOOKUP($A75,'All-Pathways'!$A:$AW,27,FALSE)</f>
        <v>41.16633027552151</v>
      </c>
      <c r="H75" s="32">
        <f>VLOOKUP($A75,'All-Pathways'!$A:$AW,30,FALSE)</f>
        <v>3.0165828273148207</v>
      </c>
      <c r="I75" s="32">
        <f>VLOOKUP($A75,'All-Pathways'!$A:$AW,31,FALSE)</f>
        <v>11.235406491554089</v>
      </c>
      <c r="J75" s="32">
        <f>VLOOKUP($A75,'All-Pathways'!$A:$AW,32,FALSE)+VLOOKUP($A75,'All-Pathways'!$A:$AW,33,FALSE)</f>
        <v>2.1281605046610568</v>
      </c>
      <c r="K75" s="32">
        <f>VLOOKUP($A75,'All-Pathways'!$A:$AW,18,FALSE)</f>
        <v>60.32576116387839</v>
      </c>
      <c r="L75" s="33">
        <f>VLOOKUP($A75,'All-Pathways'!$A:$AW,15,FALSE)</f>
        <v>0.38571599038869314</v>
      </c>
      <c r="N75" s="32">
        <f>VLOOKUP($A75,'All-Pathways'!$A:$AW,28,FALSE)</f>
        <v>28.8829191731107</v>
      </c>
      <c r="O75" s="32">
        <f>VLOOKUP($A75,'All-Pathways'!$A:$AW,29,FALSE)</f>
        <v>55.996926117816969</v>
      </c>
      <c r="P75" s="32">
        <f>VLOOKUP($A75,'All-Pathways'!$A:$AW,19,FALSE)</f>
        <v>48.042350061467587</v>
      </c>
      <c r="Q75" s="32">
        <f>VLOOKUP($A75,'All-Pathways'!$A:$AW,20,FALSE)</f>
        <v>75.156357006173849</v>
      </c>
      <c r="R75" s="33">
        <f>VLOOKUP($A75,'All-Pathways'!$A:$AW,16,FALSE)</f>
        <v>0.5107952745637433</v>
      </c>
      <c r="S75" s="33">
        <f>VLOOKUP($A75,'All-Pathways'!$A:$AW,17,FALSE)</f>
        <v>0.23469928205107835</v>
      </c>
    </row>
    <row r="76" spans="1:19" x14ac:dyDescent="0.35">
      <c r="A76">
        <v>144</v>
      </c>
      <c r="B76" s="31" t="str">
        <f>VLOOKUP($A76,'All-Pathways'!$A:$AW,2,FALSE)</f>
        <v>Corn starch</v>
      </c>
      <c r="C76" s="31" t="str">
        <f>VLOOKUP($A76,'All-Pathways'!$A:$AW,3,FALSE)</f>
        <v>Ethanol</v>
      </c>
      <c r="D76" s="31" t="str">
        <f>VLOOKUP($A76,'All-Pathways'!$A:$AW,4,FALSE)</f>
        <v>Dry Mill Biomass w/ Fractionation (dry DDGS)</v>
      </c>
      <c r="E76" s="31" t="str">
        <f>IF(VLOOKUP($A76,'All-Pathways'!$A:$AW,5,FALSE)=0,"",VLOOKUP($A76,'All-Pathways'!$A:$AW,5,FALSE))</f>
        <v/>
      </c>
      <c r="F76" s="32">
        <f>VLOOKUP($A76,'All-Pathways'!$A:$AW,26,FALSE)</f>
        <v>16.472665685106907</v>
      </c>
      <c r="G76" s="32">
        <f>VLOOKUP($A76,'All-Pathways'!$A:$AW,27,FALSE)</f>
        <v>27.763977559172517</v>
      </c>
      <c r="H76" s="32">
        <f>VLOOKUP($A76,'All-Pathways'!$A:$AW,30,FALSE)</f>
        <v>3.0165828273148207</v>
      </c>
      <c r="I76" s="32">
        <f>VLOOKUP($A76,'All-Pathways'!$A:$AW,31,FALSE)</f>
        <v>11.407589027877014</v>
      </c>
      <c r="J76" s="32">
        <f>VLOOKUP($A76,'All-Pathways'!$A:$AW,32,FALSE)+VLOOKUP($A76,'All-Pathways'!$A:$AW,33,FALSE)</f>
        <v>2.1281605046610568</v>
      </c>
      <c r="K76" s="32">
        <f>VLOOKUP($A76,'All-Pathways'!$A:$AW,18,FALSE)</f>
        <v>60.788975604132311</v>
      </c>
      <c r="L76" s="33">
        <f>VLOOKUP($A76,'All-Pathways'!$A:$AW,15,FALSE)</f>
        <v>0.38099917922577964</v>
      </c>
      <c r="N76" s="32">
        <f>VLOOKUP($A76,'All-Pathways'!$A:$AW,28,FALSE)</f>
        <v>16.600298715542266</v>
      </c>
      <c r="O76" s="32">
        <f>VLOOKUP($A76,'All-Pathways'!$A:$AW,29,FALSE)</f>
        <v>41.58997554986373</v>
      </c>
      <c r="P76" s="32">
        <f>VLOOKUP($A76,'All-Pathways'!$A:$AW,19,FALSE)</f>
        <v>49.62529676050206</v>
      </c>
      <c r="Q76" s="32">
        <f>VLOOKUP($A76,'All-Pathways'!$A:$AW,20,FALSE)</f>
        <v>74.614973594823525</v>
      </c>
      <c r="R76" s="33">
        <f>VLOOKUP($A76,'All-Pathways'!$A:$AW,16,FALSE)</f>
        <v>0.49467647512344526</v>
      </c>
      <c r="S76" s="33">
        <f>VLOOKUP($A76,'All-Pathways'!$A:$AW,17,FALSE)</f>
        <v>0.24021207072121048</v>
      </c>
    </row>
    <row r="77" spans="1:19" x14ac:dyDescent="0.35">
      <c r="A77">
        <v>145</v>
      </c>
      <c r="B77" s="31" t="str">
        <f>VLOOKUP($A77,'All-Pathways'!$A:$AW,2,FALSE)</f>
        <v>Corn starch</v>
      </c>
      <c r="C77" s="31" t="str">
        <f>VLOOKUP($A77,'All-Pathways'!$A:$AW,3,FALSE)</f>
        <v>Ethanol</v>
      </c>
      <c r="D77" s="31" t="str">
        <f>VLOOKUP($A77,'All-Pathways'!$A:$AW,4,FALSE)</f>
        <v>Dry Mill Biomass w/ Fractionation (dry DDGS)</v>
      </c>
      <c r="E77" s="31" t="str">
        <f>IF(VLOOKUP($A77,'All-Pathways'!$A:$AW,5,FALSE)=0,"",VLOOKUP($A77,'All-Pathways'!$A:$AW,5,FALSE))</f>
        <v>High yield (bu/acre)</v>
      </c>
      <c r="F77" s="32">
        <f>VLOOKUP($A77,'All-Pathways'!$A:$AW,26,FALSE)</f>
        <v>2.7792810648269208</v>
      </c>
      <c r="G77" s="32">
        <f>VLOOKUP($A77,'All-Pathways'!$A:$AW,27,FALSE)</f>
        <v>41.16633027552151</v>
      </c>
      <c r="H77" s="32">
        <f>VLOOKUP($A77,'All-Pathways'!$A:$AW,30,FALSE)</f>
        <v>3.0165828273148207</v>
      </c>
      <c r="I77" s="32">
        <f>VLOOKUP($A77,'All-Pathways'!$A:$AW,31,FALSE)</f>
        <v>11.407589027877014</v>
      </c>
      <c r="J77" s="32">
        <f>VLOOKUP($A77,'All-Pathways'!$A:$AW,32,FALSE)+VLOOKUP($A77,'All-Pathways'!$A:$AW,33,FALSE)</f>
        <v>2.1281605046610568</v>
      </c>
      <c r="K77" s="32">
        <f>VLOOKUP($A77,'All-Pathways'!$A:$AW,18,FALSE)</f>
        <v>60.497943700201319</v>
      </c>
      <c r="L77" s="33">
        <f>VLOOKUP($A77,'All-Pathways'!$A:$AW,15,FALSE)</f>
        <v>0.38396269334350269</v>
      </c>
      <c r="N77" s="32">
        <f>VLOOKUP($A77,'All-Pathways'!$A:$AW,28,FALSE)</f>
        <v>28.8829191731107</v>
      </c>
      <c r="O77" s="32">
        <f>VLOOKUP($A77,'All-Pathways'!$A:$AW,29,FALSE)</f>
        <v>55.996926117816969</v>
      </c>
      <c r="P77" s="32">
        <f>VLOOKUP($A77,'All-Pathways'!$A:$AW,19,FALSE)</f>
        <v>48.214532597790516</v>
      </c>
      <c r="Q77" s="32">
        <f>VLOOKUP($A77,'All-Pathways'!$A:$AW,20,FALSE)</f>
        <v>75.32853954249677</v>
      </c>
      <c r="R77" s="33">
        <f>VLOOKUP($A77,'All-Pathways'!$A:$AW,16,FALSE)</f>
        <v>0.50904197751855285</v>
      </c>
      <c r="S77" s="33">
        <f>VLOOKUP($A77,'All-Pathways'!$A:$AW,17,FALSE)</f>
        <v>0.23294598500588798</v>
      </c>
    </row>
    <row r="78" spans="1:19" x14ac:dyDescent="0.35">
      <c r="A78">
        <v>146</v>
      </c>
      <c r="B78" s="31" t="str">
        <f>VLOOKUP($A78,'All-Pathways'!$A:$AW,2,FALSE)</f>
        <v>Corn starch</v>
      </c>
      <c r="C78" s="31" t="str">
        <f>VLOOKUP($A78,'All-Pathways'!$A:$AW,3,FALSE)</f>
        <v>Ethanol</v>
      </c>
      <c r="D78" s="31" t="str">
        <f>VLOOKUP($A78,'All-Pathways'!$A:$AW,4,FALSE)</f>
        <v>Dry Mill Biomass w/ Fractionation (wet DGS)</v>
      </c>
      <c r="E78" s="31" t="str">
        <f>IF(VLOOKUP($A78,'All-Pathways'!$A:$AW,5,FALSE)=0,"",VLOOKUP($A78,'All-Pathways'!$A:$AW,5,FALSE))</f>
        <v/>
      </c>
      <c r="F78" s="32">
        <f>VLOOKUP($A78,'All-Pathways'!$A:$AW,26,FALSE)</f>
        <v>16.472665685106907</v>
      </c>
      <c r="G78" s="32">
        <f>VLOOKUP($A78,'All-Pathways'!$A:$AW,27,FALSE)</f>
        <v>27.763977559172517</v>
      </c>
      <c r="H78" s="32">
        <f>VLOOKUP($A78,'All-Pathways'!$A:$AW,30,FALSE)</f>
        <v>3.0165828273148207</v>
      </c>
      <c r="I78" s="32">
        <f>VLOOKUP($A78,'All-Pathways'!$A:$AW,31,FALSE)</f>
        <v>10.915638924097227</v>
      </c>
      <c r="J78" s="32">
        <f>VLOOKUP($A78,'All-Pathways'!$A:$AW,32,FALSE)+VLOOKUP($A78,'All-Pathways'!$A:$AW,33,FALSE)</f>
        <v>2.1281605046610568</v>
      </c>
      <c r="K78" s="32">
        <f>VLOOKUP($A78,'All-Pathways'!$A:$AW,18,FALSE)</f>
        <v>60.297025500352518</v>
      </c>
      <c r="L78" s="33">
        <f>VLOOKUP($A78,'All-Pathways'!$A:$AW,15,FALSE)</f>
        <v>0.38600859935489518</v>
      </c>
      <c r="N78" s="32">
        <f>VLOOKUP($A78,'All-Pathways'!$A:$AW,28,FALSE)</f>
        <v>16.600298715542266</v>
      </c>
      <c r="O78" s="32">
        <f>VLOOKUP($A78,'All-Pathways'!$A:$AW,29,FALSE)</f>
        <v>41.58997554986373</v>
      </c>
      <c r="P78" s="32">
        <f>VLOOKUP($A78,'All-Pathways'!$A:$AW,19,FALSE)</f>
        <v>49.133346656722267</v>
      </c>
      <c r="Q78" s="32">
        <f>VLOOKUP($A78,'All-Pathways'!$A:$AW,20,FALSE)</f>
        <v>74.123023491043739</v>
      </c>
      <c r="R78" s="33">
        <f>VLOOKUP($A78,'All-Pathways'!$A:$AW,16,FALSE)</f>
        <v>0.4996858952525608</v>
      </c>
      <c r="S78" s="33">
        <f>VLOOKUP($A78,'All-Pathways'!$A:$AW,17,FALSE)</f>
        <v>0.24522149085032596</v>
      </c>
    </row>
    <row r="79" spans="1:19" x14ac:dyDescent="0.35">
      <c r="A79">
        <v>147</v>
      </c>
      <c r="B79" s="31" t="str">
        <f>VLOOKUP($A79,'All-Pathways'!$A:$AW,2,FALSE)</f>
        <v>Corn starch</v>
      </c>
      <c r="C79" s="31" t="str">
        <f>VLOOKUP($A79,'All-Pathways'!$A:$AW,3,FALSE)</f>
        <v>Ethanol</v>
      </c>
      <c r="D79" s="31" t="str">
        <f>VLOOKUP($A79,'All-Pathways'!$A:$AW,4,FALSE)</f>
        <v>Dry Mill Biomass w/ Fractionation (wet DGS)</v>
      </c>
      <c r="E79" s="31" t="str">
        <f>IF(VLOOKUP($A79,'All-Pathways'!$A:$AW,5,FALSE)=0,"",VLOOKUP($A79,'All-Pathways'!$A:$AW,5,FALSE))</f>
        <v>High yield (bu/acre)</v>
      </c>
      <c r="F79" s="32">
        <f>VLOOKUP($A79,'All-Pathways'!$A:$AW,26,FALSE)</f>
        <v>2.7792810648269208</v>
      </c>
      <c r="G79" s="32">
        <f>VLOOKUP($A79,'All-Pathways'!$A:$AW,27,FALSE)</f>
        <v>41.16633027552151</v>
      </c>
      <c r="H79" s="32">
        <f>VLOOKUP($A79,'All-Pathways'!$A:$AW,30,FALSE)</f>
        <v>3.0165828273148207</v>
      </c>
      <c r="I79" s="32">
        <f>VLOOKUP($A79,'All-Pathways'!$A:$AW,31,FALSE)</f>
        <v>10.915638924097227</v>
      </c>
      <c r="J79" s="32">
        <f>VLOOKUP($A79,'All-Pathways'!$A:$AW,32,FALSE)+VLOOKUP($A79,'All-Pathways'!$A:$AW,33,FALSE)</f>
        <v>2.1281605046610568</v>
      </c>
      <c r="K79" s="32">
        <f>VLOOKUP($A79,'All-Pathways'!$A:$AW,18,FALSE)</f>
        <v>60.005993596421533</v>
      </c>
      <c r="L79" s="33">
        <f>VLOOKUP($A79,'All-Pathways'!$A:$AW,15,FALSE)</f>
        <v>0.38897211347261818</v>
      </c>
      <c r="N79" s="32">
        <f>VLOOKUP($A79,'All-Pathways'!$A:$AW,28,FALSE)</f>
        <v>28.8829191731107</v>
      </c>
      <c r="O79" s="32">
        <f>VLOOKUP($A79,'All-Pathways'!$A:$AW,29,FALSE)</f>
        <v>55.996926117816969</v>
      </c>
      <c r="P79" s="32">
        <f>VLOOKUP($A79,'All-Pathways'!$A:$AW,19,FALSE)</f>
        <v>47.722582494010723</v>
      </c>
      <c r="Q79" s="32">
        <f>VLOOKUP($A79,'All-Pathways'!$A:$AW,20,FALSE)</f>
        <v>74.836589438716985</v>
      </c>
      <c r="R79" s="33">
        <f>VLOOKUP($A79,'All-Pathways'!$A:$AW,16,FALSE)</f>
        <v>0.51405139764766838</v>
      </c>
      <c r="S79" s="33">
        <f>VLOOKUP($A79,'All-Pathways'!$A:$AW,17,FALSE)</f>
        <v>0.23795540513500346</v>
      </c>
    </row>
    <row r="80" spans="1:19" x14ac:dyDescent="0.35">
      <c r="A80">
        <v>148</v>
      </c>
      <c r="B80" s="31" t="str">
        <f>VLOOKUP($A80,'All-Pathways'!$A:$AW,2,FALSE)</f>
        <v>Corn starch</v>
      </c>
      <c r="C80" s="31" t="str">
        <f>VLOOKUP($A80,'All-Pathways'!$A:$AW,3,FALSE)</f>
        <v>Ethanol</v>
      </c>
      <c r="D80" s="31" t="str">
        <f>VLOOKUP($A80,'All-Pathways'!$A:$AW,4,FALSE)</f>
        <v>Dry Mill Biomass w/ Fractionation and Membrane Separation (dry DDGS)</v>
      </c>
      <c r="E80" s="31" t="str">
        <f>IF(VLOOKUP($A80,'All-Pathways'!$A:$AW,5,FALSE)=0,"",VLOOKUP($A80,'All-Pathways'!$A:$AW,5,FALSE))</f>
        <v/>
      </c>
      <c r="F80" s="32">
        <f>VLOOKUP($A80,'All-Pathways'!$A:$AW,26,FALSE)</f>
        <v>16.472665685106907</v>
      </c>
      <c r="G80" s="32">
        <f>VLOOKUP($A80,'All-Pathways'!$A:$AW,27,FALSE)</f>
        <v>27.763977559172517</v>
      </c>
      <c r="H80" s="32">
        <f>VLOOKUP($A80,'All-Pathways'!$A:$AW,30,FALSE)</f>
        <v>3.0165828273148207</v>
      </c>
      <c r="I80" s="32">
        <f>VLOOKUP($A80,'All-Pathways'!$A:$AW,31,FALSE)</f>
        <v>11.741458884774769</v>
      </c>
      <c r="J80" s="32">
        <f>VLOOKUP($A80,'All-Pathways'!$A:$AW,32,FALSE)+VLOOKUP($A80,'All-Pathways'!$A:$AW,33,FALSE)</f>
        <v>2.1281605046610568</v>
      </c>
      <c r="K80" s="32">
        <f>VLOOKUP($A80,'All-Pathways'!$A:$AW,18,FALSE)</f>
        <v>61.122845461030067</v>
      </c>
      <c r="L80" s="33">
        <f>VLOOKUP($A80,'All-Pathways'!$A:$AW,15,FALSE)</f>
        <v>0.3775994556180432</v>
      </c>
      <c r="N80" s="32">
        <f>VLOOKUP($A80,'All-Pathways'!$A:$AW,28,FALSE)</f>
        <v>16.600298715542266</v>
      </c>
      <c r="O80" s="32">
        <f>VLOOKUP($A80,'All-Pathways'!$A:$AW,29,FALSE)</f>
        <v>41.58997554986373</v>
      </c>
      <c r="P80" s="32">
        <f>VLOOKUP($A80,'All-Pathways'!$A:$AW,19,FALSE)</f>
        <v>49.959166617399816</v>
      </c>
      <c r="Q80" s="32">
        <f>VLOOKUP($A80,'All-Pathways'!$A:$AW,20,FALSE)</f>
        <v>74.948843451721288</v>
      </c>
      <c r="R80" s="33">
        <f>VLOOKUP($A80,'All-Pathways'!$A:$AW,16,FALSE)</f>
        <v>0.49127675151570882</v>
      </c>
      <c r="S80" s="33">
        <f>VLOOKUP($A80,'All-Pathways'!$A:$AW,17,FALSE)</f>
        <v>0.23681234711347396</v>
      </c>
    </row>
    <row r="81" spans="1:19" x14ac:dyDescent="0.35">
      <c r="A81">
        <v>149</v>
      </c>
      <c r="B81" s="31" t="str">
        <f>VLOOKUP($A81,'All-Pathways'!$A:$AW,2,FALSE)</f>
        <v>Corn starch</v>
      </c>
      <c r="C81" s="31" t="str">
        <f>VLOOKUP($A81,'All-Pathways'!$A:$AW,3,FALSE)</f>
        <v>Ethanol</v>
      </c>
      <c r="D81" s="31" t="str">
        <f>VLOOKUP($A81,'All-Pathways'!$A:$AW,4,FALSE)</f>
        <v>Dry Mill Biomass w/ Fractionation and Membrane Seperation (dry DDGS)</v>
      </c>
      <c r="E81" s="31" t="str">
        <f>IF(VLOOKUP($A81,'All-Pathways'!$A:$AW,5,FALSE)=0,"",VLOOKUP($A81,'All-Pathways'!$A:$AW,5,FALSE))</f>
        <v>High yield (bu/acre)</v>
      </c>
      <c r="F81" s="32">
        <f>VLOOKUP($A81,'All-Pathways'!$A:$AW,26,FALSE)</f>
        <v>2.7792810648269208</v>
      </c>
      <c r="G81" s="32">
        <f>VLOOKUP($A81,'All-Pathways'!$A:$AW,27,FALSE)</f>
        <v>41.16633027552151</v>
      </c>
      <c r="H81" s="32">
        <f>VLOOKUP($A81,'All-Pathways'!$A:$AW,30,FALSE)</f>
        <v>3.0165828273148207</v>
      </c>
      <c r="I81" s="32">
        <f>VLOOKUP($A81,'All-Pathways'!$A:$AW,31,FALSE)</f>
        <v>11.741458884774769</v>
      </c>
      <c r="J81" s="32">
        <f>VLOOKUP($A81,'All-Pathways'!$A:$AW,32,FALSE)+VLOOKUP($A81,'All-Pathways'!$A:$AW,33,FALSE)</f>
        <v>2.1281605046610568</v>
      </c>
      <c r="K81" s="32">
        <f>VLOOKUP($A81,'All-Pathways'!$A:$AW,18,FALSE)</f>
        <v>60.831813557099068</v>
      </c>
      <c r="L81" s="33">
        <f>VLOOKUP($A81,'All-Pathways'!$A:$AW,15,FALSE)</f>
        <v>0.38056296973576631</v>
      </c>
      <c r="N81" s="32">
        <f>VLOOKUP($A81,'All-Pathways'!$A:$AW,28,FALSE)</f>
        <v>28.8829191731107</v>
      </c>
      <c r="O81" s="32">
        <f>VLOOKUP($A81,'All-Pathways'!$A:$AW,29,FALSE)</f>
        <v>55.996926117816969</v>
      </c>
      <c r="P81" s="32">
        <f>VLOOKUP($A81,'All-Pathways'!$A:$AW,19,FALSE)</f>
        <v>48.548402454688272</v>
      </c>
      <c r="Q81" s="32">
        <f>VLOOKUP($A81,'All-Pathways'!$A:$AW,20,FALSE)</f>
        <v>75.662409399394534</v>
      </c>
      <c r="R81" s="33">
        <f>VLOOKUP($A81,'All-Pathways'!$A:$AW,16,FALSE)</f>
        <v>0.50564225391081641</v>
      </c>
      <c r="S81" s="33">
        <f>VLOOKUP($A81,'All-Pathways'!$A:$AW,17,FALSE)</f>
        <v>0.22954626139815146</v>
      </c>
    </row>
    <row r="82" spans="1:19" x14ac:dyDescent="0.35">
      <c r="A82">
        <v>150</v>
      </c>
      <c r="B82" s="31" t="str">
        <f>VLOOKUP($A82,'All-Pathways'!$A:$AW,2,FALSE)</f>
        <v>Corn starch</v>
      </c>
      <c r="C82" s="31" t="str">
        <f>VLOOKUP($A82,'All-Pathways'!$A:$AW,3,FALSE)</f>
        <v>Ethanol</v>
      </c>
      <c r="D82" s="31" t="str">
        <f>VLOOKUP($A82,'All-Pathways'!$A:$AW,4,FALSE)</f>
        <v>Dry Mill Biomass w/ Fractionation and Membrane Separation (wet DGS)</v>
      </c>
      <c r="E82" s="31" t="str">
        <f>IF(VLOOKUP($A82,'All-Pathways'!$A:$AW,5,FALSE)=0,"",VLOOKUP($A82,'All-Pathways'!$A:$AW,5,FALSE))</f>
        <v/>
      </c>
      <c r="F82" s="32">
        <f>VLOOKUP($A82,'All-Pathways'!$A:$AW,26,FALSE)</f>
        <v>16.472665685106907</v>
      </c>
      <c r="G82" s="32">
        <f>VLOOKUP($A82,'All-Pathways'!$A:$AW,27,FALSE)</f>
        <v>27.763977559172517</v>
      </c>
      <c r="H82" s="32">
        <f>VLOOKUP($A82,'All-Pathways'!$A:$AW,30,FALSE)</f>
        <v>3.0165828273148207</v>
      </c>
      <c r="I82" s="32">
        <f>VLOOKUP($A82,'All-Pathways'!$A:$AW,31,FALSE)</f>
        <v>11.249508780994978</v>
      </c>
      <c r="J82" s="32">
        <f>VLOOKUP($A82,'All-Pathways'!$A:$AW,32,FALSE)+VLOOKUP($A82,'All-Pathways'!$A:$AW,33,FALSE)</f>
        <v>2.1281605046610568</v>
      </c>
      <c r="K82" s="32">
        <f>VLOOKUP($A82,'All-Pathways'!$A:$AW,18,FALSE)</f>
        <v>60.630895357250274</v>
      </c>
      <c r="L82" s="33">
        <f>VLOOKUP($A82,'All-Pathways'!$A:$AW,15,FALSE)</f>
        <v>0.38260887574715874</v>
      </c>
      <c r="N82" s="32">
        <f>VLOOKUP($A82,'All-Pathways'!$A:$AW,28,FALSE)</f>
        <v>16.600298715542266</v>
      </c>
      <c r="O82" s="32">
        <f>VLOOKUP($A82,'All-Pathways'!$A:$AW,29,FALSE)</f>
        <v>41.58997554986373</v>
      </c>
      <c r="P82" s="32">
        <f>VLOOKUP($A82,'All-Pathways'!$A:$AW,19,FALSE)</f>
        <v>49.467216513620023</v>
      </c>
      <c r="Q82" s="32">
        <f>VLOOKUP($A82,'All-Pathways'!$A:$AW,20,FALSE)</f>
        <v>74.456893347941488</v>
      </c>
      <c r="R82" s="33">
        <f>VLOOKUP($A82,'All-Pathways'!$A:$AW,16,FALSE)</f>
        <v>0.49628617164482436</v>
      </c>
      <c r="S82" s="33">
        <f>VLOOKUP($A82,'All-Pathways'!$A:$AW,17,FALSE)</f>
        <v>0.24182176724258958</v>
      </c>
    </row>
    <row r="83" spans="1:19" x14ac:dyDescent="0.35">
      <c r="A83">
        <v>151</v>
      </c>
      <c r="B83" s="31" t="str">
        <f>VLOOKUP($A83,'All-Pathways'!$A:$AW,2,FALSE)</f>
        <v>Corn starch</v>
      </c>
      <c r="C83" s="31" t="str">
        <f>VLOOKUP($A83,'All-Pathways'!$A:$AW,3,FALSE)</f>
        <v>Ethanol</v>
      </c>
      <c r="D83" s="31" t="str">
        <f>VLOOKUP($A83,'All-Pathways'!$A:$AW,4,FALSE)</f>
        <v>Dry Mill Biomass w/ Fractionation and Membrane Seperation (wet DGS)</v>
      </c>
      <c r="E83" s="31" t="str">
        <f>IF(VLOOKUP($A83,'All-Pathways'!$A:$AW,5,FALSE)=0,"",VLOOKUP($A83,'All-Pathways'!$A:$AW,5,FALSE))</f>
        <v>High yield (bu/acre)</v>
      </c>
      <c r="F83" s="32">
        <f>VLOOKUP($A83,'All-Pathways'!$A:$AW,26,FALSE)</f>
        <v>2.7792810648269208</v>
      </c>
      <c r="G83" s="32">
        <f>VLOOKUP($A83,'All-Pathways'!$A:$AW,27,FALSE)</f>
        <v>41.16633027552151</v>
      </c>
      <c r="H83" s="32">
        <f>VLOOKUP($A83,'All-Pathways'!$A:$AW,30,FALSE)</f>
        <v>3.0165828273148207</v>
      </c>
      <c r="I83" s="32">
        <f>VLOOKUP($A83,'All-Pathways'!$A:$AW,31,FALSE)</f>
        <v>11.249508780994978</v>
      </c>
      <c r="J83" s="32">
        <f>VLOOKUP($A83,'All-Pathways'!$A:$AW,32,FALSE)+VLOOKUP($A83,'All-Pathways'!$A:$AW,33,FALSE)</f>
        <v>2.1281605046610568</v>
      </c>
      <c r="K83" s="32">
        <f>VLOOKUP($A83,'All-Pathways'!$A:$AW,18,FALSE)</f>
        <v>60.339863453319282</v>
      </c>
      <c r="L83" s="33">
        <f>VLOOKUP($A83,'All-Pathways'!$A:$AW,15,FALSE)</f>
        <v>0.38557238986488179</v>
      </c>
      <c r="N83" s="32">
        <f>VLOOKUP($A83,'All-Pathways'!$A:$AW,28,FALSE)</f>
        <v>28.8829191731107</v>
      </c>
      <c r="O83" s="32">
        <f>VLOOKUP($A83,'All-Pathways'!$A:$AW,29,FALSE)</f>
        <v>55.996926117816969</v>
      </c>
      <c r="P83" s="32">
        <f>VLOOKUP($A83,'All-Pathways'!$A:$AW,19,FALSE)</f>
        <v>48.056452350908479</v>
      </c>
      <c r="Q83" s="32">
        <f>VLOOKUP($A83,'All-Pathways'!$A:$AW,20,FALSE)</f>
        <v>75.170459295614734</v>
      </c>
      <c r="R83" s="33">
        <f>VLOOKUP($A83,'All-Pathways'!$A:$AW,16,FALSE)</f>
        <v>0.51065167403993195</v>
      </c>
      <c r="S83" s="33">
        <f>VLOOKUP($A83,'All-Pathways'!$A:$AW,17,FALSE)</f>
        <v>0.23455568152726711</v>
      </c>
    </row>
    <row r="84" spans="1:19" x14ac:dyDescent="0.35">
      <c r="A84">
        <v>152</v>
      </c>
      <c r="B84" s="31" t="str">
        <f>VLOOKUP($A84,'All-Pathways'!$A:$AW,2,FALSE)</f>
        <v>Corn starch</v>
      </c>
      <c r="C84" s="31" t="str">
        <f>VLOOKUP($A84,'All-Pathways'!$A:$AW,3,FALSE)</f>
        <v>Ethanol</v>
      </c>
      <c r="D84" s="31" t="str">
        <f>VLOOKUP($A84,'All-Pathways'!$A:$AW,4,FALSE)</f>
        <v>Dry Mill Biomass w/ Fractionation, Membrane Separation and Raw Starch Hydrolysis (dry DDGS)</v>
      </c>
      <c r="E84" s="31" t="str">
        <f>IF(VLOOKUP($A84,'All-Pathways'!$A:$AW,5,FALSE)=0,"",VLOOKUP($A84,'All-Pathways'!$A:$AW,5,FALSE))</f>
        <v/>
      </c>
      <c r="F84" s="32">
        <f>VLOOKUP($A84,'All-Pathways'!$A:$AW,26,FALSE)</f>
        <v>16.472665685106907</v>
      </c>
      <c r="G84" s="32">
        <f>VLOOKUP($A84,'All-Pathways'!$A:$AW,27,FALSE)</f>
        <v>27.763977559172517</v>
      </c>
      <c r="H84" s="32">
        <f>VLOOKUP($A84,'All-Pathways'!$A:$AW,30,FALSE)</f>
        <v>3.0165828273148207</v>
      </c>
      <c r="I84" s="32">
        <f>VLOOKUP($A84,'All-Pathways'!$A:$AW,31,FALSE)</f>
        <v>11.466690766610135</v>
      </c>
      <c r="J84" s="32">
        <f>VLOOKUP($A84,'All-Pathways'!$A:$AW,32,FALSE)+VLOOKUP($A84,'All-Pathways'!$A:$AW,33,FALSE)</f>
        <v>2.1281605046610568</v>
      </c>
      <c r="K84" s="32">
        <f>VLOOKUP($A84,'All-Pathways'!$A:$AW,18,FALSE)</f>
        <v>60.84807734286543</v>
      </c>
      <c r="L84" s="33">
        <f>VLOOKUP($A84,'All-Pathways'!$A:$AW,15,FALSE)</f>
        <v>0.38039735916841882</v>
      </c>
      <c r="N84" s="32">
        <f>VLOOKUP($A84,'All-Pathways'!$A:$AW,28,FALSE)</f>
        <v>16.600298715542266</v>
      </c>
      <c r="O84" s="32">
        <f>VLOOKUP($A84,'All-Pathways'!$A:$AW,29,FALSE)</f>
        <v>41.58997554986373</v>
      </c>
      <c r="P84" s="32">
        <f>VLOOKUP($A84,'All-Pathways'!$A:$AW,19,FALSE)</f>
        <v>49.684398499235179</v>
      </c>
      <c r="Q84" s="32">
        <f>VLOOKUP($A84,'All-Pathways'!$A:$AW,20,FALSE)</f>
        <v>74.674075333556658</v>
      </c>
      <c r="R84" s="33">
        <f>VLOOKUP($A84,'All-Pathways'!$A:$AW,16,FALSE)</f>
        <v>0.49407465506608439</v>
      </c>
      <c r="S84" s="33">
        <f>VLOOKUP($A84,'All-Pathways'!$A:$AW,17,FALSE)</f>
        <v>0.2396102506638495</v>
      </c>
    </row>
    <row r="85" spans="1:19" x14ac:dyDescent="0.35">
      <c r="A85">
        <v>153</v>
      </c>
      <c r="B85" s="31" t="str">
        <f>VLOOKUP($A85,'All-Pathways'!$A:$AW,2,FALSE)</f>
        <v>Corn starch</v>
      </c>
      <c r="C85" s="31" t="str">
        <f>VLOOKUP($A85,'All-Pathways'!$A:$AW,3,FALSE)</f>
        <v>Ethanol</v>
      </c>
      <c r="D85" s="31" t="str">
        <f>VLOOKUP($A85,'All-Pathways'!$A:$AW,4,FALSE)</f>
        <v>Dry Mill Biomass w/ Fractionation, Membrane Seperation and Raw Starch Hydrolysis (dry DDGS)</v>
      </c>
      <c r="E85" s="31" t="str">
        <f>IF(VLOOKUP($A85,'All-Pathways'!$A:$AW,5,FALSE)=0,"",VLOOKUP($A85,'All-Pathways'!$A:$AW,5,FALSE))</f>
        <v>High yield (bu/acre)</v>
      </c>
      <c r="F85" s="32">
        <f>VLOOKUP($A85,'All-Pathways'!$A:$AW,26,FALSE)</f>
        <v>2.7792810648269208</v>
      </c>
      <c r="G85" s="32">
        <f>VLOOKUP($A85,'All-Pathways'!$A:$AW,27,FALSE)</f>
        <v>41.16633027552151</v>
      </c>
      <c r="H85" s="32">
        <f>VLOOKUP($A85,'All-Pathways'!$A:$AW,30,FALSE)</f>
        <v>3.0165828273148207</v>
      </c>
      <c r="I85" s="32">
        <f>VLOOKUP($A85,'All-Pathways'!$A:$AW,31,FALSE)</f>
        <v>11.466690766610135</v>
      </c>
      <c r="J85" s="32">
        <f>VLOOKUP($A85,'All-Pathways'!$A:$AW,32,FALSE)+VLOOKUP($A85,'All-Pathways'!$A:$AW,33,FALSE)</f>
        <v>2.1281605046610568</v>
      </c>
      <c r="K85" s="32">
        <f>VLOOKUP($A85,'All-Pathways'!$A:$AW,18,FALSE)</f>
        <v>60.557045438934438</v>
      </c>
      <c r="L85" s="33">
        <f>VLOOKUP($A85,'All-Pathways'!$A:$AW,15,FALSE)</f>
        <v>0.38336087328614188</v>
      </c>
      <c r="N85" s="32">
        <f>VLOOKUP($A85,'All-Pathways'!$A:$AW,28,FALSE)</f>
        <v>28.8829191731107</v>
      </c>
      <c r="O85" s="32">
        <f>VLOOKUP($A85,'All-Pathways'!$A:$AW,29,FALSE)</f>
        <v>55.996926117816969</v>
      </c>
      <c r="P85" s="32">
        <f>VLOOKUP($A85,'All-Pathways'!$A:$AW,19,FALSE)</f>
        <v>48.273634336523635</v>
      </c>
      <c r="Q85" s="32">
        <f>VLOOKUP($A85,'All-Pathways'!$A:$AW,20,FALSE)</f>
        <v>75.38764128122989</v>
      </c>
      <c r="R85" s="33">
        <f>VLOOKUP($A85,'All-Pathways'!$A:$AW,16,FALSE)</f>
        <v>0.50844015746119209</v>
      </c>
      <c r="S85" s="33">
        <f>VLOOKUP($A85,'All-Pathways'!$A:$AW,17,FALSE)</f>
        <v>0.23234416494852717</v>
      </c>
    </row>
    <row r="86" spans="1:19" x14ac:dyDescent="0.35">
      <c r="A86">
        <v>154</v>
      </c>
      <c r="B86" s="31" t="str">
        <f>VLOOKUP($A86,'All-Pathways'!$A:$AW,2,FALSE)</f>
        <v>Corn starch</v>
      </c>
      <c r="C86" s="31" t="str">
        <f>VLOOKUP($A86,'All-Pathways'!$A:$AW,3,FALSE)</f>
        <v>Ethanol</v>
      </c>
      <c r="D86" s="31" t="str">
        <f>VLOOKUP($A86,'All-Pathways'!$A:$AW,4,FALSE)</f>
        <v>Dry Mill Biomass w/ Fractionation, Membrane Separation and Raw Starch Hydrolysis (wet DGS)</v>
      </c>
      <c r="E86" s="31" t="str">
        <f>IF(VLOOKUP($A86,'All-Pathways'!$A:$AW,5,FALSE)=0,"",VLOOKUP($A86,'All-Pathways'!$A:$AW,5,FALSE))</f>
        <v/>
      </c>
      <c r="F86" s="32">
        <f>VLOOKUP($A86,'All-Pathways'!$A:$AW,26,FALSE)</f>
        <v>16.472665685106907</v>
      </c>
      <c r="G86" s="32">
        <f>VLOOKUP($A86,'All-Pathways'!$A:$AW,27,FALSE)</f>
        <v>27.763977559172517</v>
      </c>
      <c r="H86" s="32">
        <f>VLOOKUP($A86,'All-Pathways'!$A:$AW,30,FALSE)</f>
        <v>3.0165828273148207</v>
      </c>
      <c r="I86" s="32">
        <f>VLOOKUP($A86,'All-Pathways'!$A:$AW,31,FALSE)</f>
        <v>11.08574698256886</v>
      </c>
      <c r="J86" s="32">
        <f>VLOOKUP($A86,'All-Pathways'!$A:$AW,32,FALSE)+VLOOKUP($A86,'All-Pathways'!$A:$AW,33,FALSE)</f>
        <v>2.1281605046610568</v>
      </c>
      <c r="K86" s="32">
        <f>VLOOKUP($A86,'All-Pathways'!$A:$AW,18,FALSE)</f>
        <v>60.467133558824159</v>
      </c>
      <c r="L86" s="33">
        <f>VLOOKUP($A86,'All-Pathways'!$A:$AW,15,FALSE)</f>
        <v>0.38427642626318254</v>
      </c>
      <c r="N86" s="32">
        <f>VLOOKUP($A86,'All-Pathways'!$A:$AW,28,FALSE)</f>
        <v>16.600298715542266</v>
      </c>
      <c r="O86" s="32">
        <f>VLOOKUP($A86,'All-Pathways'!$A:$AW,29,FALSE)</f>
        <v>41.58997554986373</v>
      </c>
      <c r="P86" s="32">
        <f>VLOOKUP($A86,'All-Pathways'!$A:$AW,19,FALSE)</f>
        <v>49.303454715193908</v>
      </c>
      <c r="Q86" s="32">
        <f>VLOOKUP($A86,'All-Pathways'!$A:$AW,20,FALSE)</f>
        <v>74.29313154951538</v>
      </c>
      <c r="R86" s="33">
        <f>VLOOKUP($A86,'All-Pathways'!$A:$AW,16,FALSE)</f>
        <v>0.49795372216084816</v>
      </c>
      <c r="S86" s="33">
        <f>VLOOKUP($A86,'All-Pathways'!$A:$AW,17,FALSE)</f>
        <v>0.24348931775861329</v>
      </c>
    </row>
    <row r="87" spans="1:19" x14ac:dyDescent="0.35">
      <c r="A87">
        <v>155</v>
      </c>
      <c r="B87" s="31" t="str">
        <f>VLOOKUP($A87,'All-Pathways'!$A:$AW,2,FALSE)</f>
        <v>Corn starch</v>
      </c>
      <c r="C87" s="31" t="str">
        <f>VLOOKUP($A87,'All-Pathways'!$A:$AW,3,FALSE)</f>
        <v>Ethanol</v>
      </c>
      <c r="D87" s="31" t="str">
        <f>VLOOKUP($A87,'All-Pathways'!$A:$AW,4,FALSE)</f>
        <v>Dry Mill Biomass w/ Fractionation, Membrane Seperation and Raw Starch Hydrolysis (wet DGS)</v>
      </c>
      <c r="E87" s="31" t="str">
        <f>IF(VLOOKUP($A87,'All-Pathways'!$A:$AW,5,FALSE)=0,"",VLOOKUP($A87,'All-Pathways'!$A:$AW,5,FALSE))</f>
        <v>High yield (bu/acre)</v>
      </c>
      <c r="F87" s="32">
        <f>VLOOKUP($A87,'All-Pathways'!$A:$AW,26,FALSE)</f>
        <v>2.7792810648269208</v>
      </c>
      <c r="G87" s="32">
        <f>VLOOKUP($A87,'All-Pathways'!$A:$AW,27,FALSE)</f>
        <v>41.16633027552151</v>
      </c>
      <c r="H87" s="32">
        <f>VLOOKUP($A87,'All-Pathways'!$A:$AW,30,FALSE)</f>
        <v>3.0165828273148207</v>
      </c>
      <c r="I87" s="32">
        <f>VLOOKUP($A87,'All-Pathways'!$A:$AW,31,FALSE)</f>
        <v>11.08574698256886</v>
      </c>
      <c r="J87" s="32">
        <f>VLOOKUP($A87,'All-Pathways'!$A:$AW,32,FALSE)+VLOOKUP($A87,'All-Pathways'!$A:$AW,33,FALSE)</f>
        <v>2.1281605046610568</v>
      </c>
      <c r="K87" s="32">
        <f>VLOOKUP($A87,'All-Pathways'!$A:$AW,18,FALSE)</f>
        <v>60.176101654893159</v>
      </c>
      <c r="L87" s="33">
        <f>VLOOKUP($A87,'All-Pathways'!$A:$AW,15,FALSE)</f>
        <v>0.38723994038090565</v>
      </c>
      <c r="N87" s="32">
        <f>VLOOKUP($A87,'All-Pathways'!$A:$AW,28,FALSE)</f>
        <v>28.8829191731107</v>
      </c>
      <c r="O87" s="32">
        <f>VLOOKUP($A87,'All-Pathways'!$A:$AW,29,FALSE)</f>
        <v>55.996926117816969</v>
      </c>
      <c r="P87" s="32">
        <f>VLOOKUP($A87,'All-Pathways'!$A:$AW,19,FALSE)</f>
        <v>47.892690552482364</v>
      </c>
      <c r="Q87" s="32">
        <f>VLOOKUP($A87,'All-Pathways'!$A:$AW,20,FALSE)</f>
        <v>75.006697497188625</v>
      </c>
      <c r="R87" s="33">
        <f>VLOOKUP($A87,'All-Pathways'!$A:$AW,16,FALSE)</f>
        <v>0.5123192245559558</v>
      </c>
      <c r="S87" s="33">
        <f>VLOOKUP($A87,'All-Pathways'!$A:$AW,17,FALSE)</f>
        <v>0.23622323204329079</v>
      </c>
    </row>
    <row r="88" spans="1:19" x14ac:dyDescent="0.35">
      <c r="A88">
        <v>156</v>
      </c>
      <c r="B88" s="31" t="str">
        <f>VLOOKUP($A88,'All-Pathways'!$A:$AW,2,FALSE)</f>
        <v>Corn starch</v>
      </c>
      <c r="C88" s="31" t="str">
        <f>VLOOKUP($A88,'All-Pathways'!$A:$AW,3,FALSE)</f>
        <v>Ethanol</v>
      </c>
      <c r="D88" s="31" t="str">
        <f>VLOOKUP($A88,'All-Pathways'!$A:$AW,4,FALSE)</f>
        <v>Dry Mill Coal (2022 Average)</v>
      </c>
      <c r="E88" s="31" t="str">
        <f>IF(VLOOKUP($A88,'All-Pathways'!$A:$AW,5,FALSE)=0,"",VLOOKUP($A88,'All-Pathways'!$A:$AW,5,FALSE))</f>
        <v/>
      </c>
      <c r="F88" s="32">
        <f>VLOOKUP($A88,'All-Pathways'!$A:$AW,26,FALSE)</f>
        <v>16.472665685106907</v>
      </c>
      <c r="G88" s="32">
        <f>VLOOKUP($A88,'All-Pathways'!$A:$AW,27,FALSE)</f>
        <v>27.763977559172517</v>
      </c>
      <c r="H88" s="32">
        <f>VLOOKUP($A88,'All-Pathways'!$A:$AW,30,FALSE)</f>
        <v>3.0165828273148207</v>
      </c>
      <c r="I88" s="32">
        <f>VLOOKUP($A88,'All-Pathways'!$A:$AW,31,FALSE)</f>
        <v>47.673944970128076</v>
      </c>
      <c r="J88" s="32">
        <f>VLOOKUP($A88,'All-Pathways'!$A:$AW,32,FALSE)+VLOOKUP($A88,'All-Pathways'!$A:$AW,33,FALSE)</f>
        <v>2.1281605046610568</v>
      </c>
      <c r="K88" s="32">
        <f>VLOOKUP($A88,'All-Pathways'!$A:$AW,18,FALSE)</f>
        <v>97.055331546383371</v>
      </c>
      <c r="L88" s="33">
        <f>VLOOKUP($A88,'All-Pathways'!$A:$AW,15,FALSE)</f>
        <v>1.1706821990902979E-2</v>
      </c>
      <c r="N88" s="32">
        <f>VLOOKUP($A88,'All-Pathways'!$A:$AW,28,FALSE)</f>
        <v>16.600298715542266</v>
      </c>
      <c r="O88" s="32">
        <f>VLOOKUP($A88,'All-Pathways'!$A:$AW,29,FALSE)</f>
        <v>41.58997554986373</v>
      </c>
      <c r="P88" s="32">
        <f>VLOOKUP($A88,'All-Pathways'!$A:$AW,19,FALSE)</f>
        <v>85.89165270275312</v>
      </c>
      <c r="Q88" s="32">
        <f>VLOOKUP($A88,'All-Pathways'!$A:$AW,20,FALSE)</f>
        <v>110.88132953707459</v>
      </c>
      <c r="R88" s="33">
        <f>VLOOKUP($A88,'All-Pathways'!$A:$AW,16,FALSE)</f>
        <v>0.1253841178885686</v>
      </c>
      <c r="S88" s="33">
        <f>VLOOKUP($A88,'All-Pathways'!$A:$AW,17,FALSE)</f>
        <v>-0.12908028651366624</v>
      </c>
    </row>
    <row r="89" spans="1:19" x14ac:dyDescent="0.35">
      <c r="A89">
        <v>157</v>
      </c>
      <c r="B89" s="31" t="str">
        <f>VLOOKUP($A89,'All-Pathways'!$A:$AW,2,FALSE)</f>
        <v>Corn starch</v>
      </c>
      <c r="C89" s="31" t="str">
        <f>VLOOKUP($A89,'All-Pathways'!$A:$AW,3,FALSE)</f>
        <v>Ethanol</v>
      </c>
      <c r="D89" s="31" t="str">
        <f>VLOOKUP($A89,'All-Pathways'!$A:$AW,4,FALSE)</f>
        <v>Dry Mill Coal (2022 Average)</v>
      </c>
      <c r="E89" s="31" t="str">
        <f>IF(VLOOKUP($A89,'All-Pathways'!$A:$AW,5,FALSE)=0,"",VLOOKUP($A89,'All-Pathways'!$A:$AW,5,FALSE))</f>
        <v>High yield (bu/acre)</v>
      </c>
      <c r="F89" s="32">
        <f>VLOOKUP($A89,'All-Pathways'!$A:$AW,26,FALSE)</f>
        <v>2.7792810648269208</v>
      </c>
      <c r="G89" s="32">
        <f>VLOOKUP($A89,'All-Pathways'!$A:$AW,27,FALSE)</f>
        <v>41.16633027552151</v>
      </c>
      <c r="H89" s="32">
        <f>VLOOKUP($A89,'All-Pathways'!$A:$AW,30,FALSE)</f>
        <v>3.0165828273148207</v>
      </c>
      <c r="I89" s="32">
        <f>VLOOKUP($A89,'All-Pathways'!$A:$AW,31,FALSE)</f>
        <v>47.673944970128076</v>
      </c>
      <c r="J89" s="32">
        <f>VLOOKUP($A89,'All-Pathways'!$A:$AW,32,FALSE)+VLOOKUP($A89,'All-Pathways'!$A:$AW,33,FALSE)</f>
        <v>2.1281605046610568</v>
      </c>
      <c r="K89" s="32">
        <f>VLOOKUP($A89,'All-Pathways'!$A:$AW,18,FALSE)</f>
        <v>96.764299642452386</v>
      </c>
      <c r="L89" s="33">
        <f>VLOOKUP($A89,'All-Pathways'!$A:$AW,15,FALSE)</f>
        <v>1.4670336108625961E-2</v>
      </c>
      <c r="N89" s="32">
        <f>VLOOKUP($A89,'All-Pathways'!$A:$AW,28,FALSE)</f>
        <v>28.8829191731107</v>
      </c>
      <c r="O89" s="32">
        <f>VLOOKUP($A89,'All-Pathways'!$A:$AW,29,FALSE)</f>
        <v>55.996926117816969</v>
      </c>
      <c r="P89" s="32">
        <f>VLOOKUP($A89,'All-Pathways'!$A:$AW,19,FALSE)</f>
        <v>84.480888540041576</v>
      </c>
      <c r="Q89" s="32">
        <f>VLOOKUP($A89,'All-Pathways'!$A:$AW,20,FALSE)</f>
        <v>111.59489548474784</v>
      </c>
      <c r="R89" s="33">
        <f>VLOOKUP($A89,'All-Pathways'!$A:$AW,16,FALSE)</f>
        <v>0.13974962028367621</v>
      </c>
      <c r="S89" s="33">
        <f>VLOOKUP($A89,'All-Pathways'!$A:$AW,17,FALSE)</f>
        <v>-0.13634637222898874</v>
      </c>
    </row>
    <row r="90" spans="1:19" x14ac:dyDescent="0.35">
      <c r="A90">
        <v>158</v>
      </c>
      <c r="B90" s="31" t="str">
        <f>VLOOKUP($A90,'All-Pathways'!$A:$AW,2,FALSE)</f>
        <v>Corn starch</v>
      </c>
      <c r="C90" s="31" t="str">
        <f>VLOOKUP($A90,'All-Pathways'!$A:$AW,3,FALSE)</f>
        <v>Ethanol</v>
      </c>
      <c r="D90" s="31" t="str">
        <f>VLOOKUP($A90,'All-Pathways'!$A:$AW,4,FALSE)</f>
        <v>Dry Mill Coal (50% dry DDGS)</v>
      </c>
      <c r="E90" s="31" t="str">
        <f>IF(VLOOKUP($A90,'All-Pathways'!$A:$AW,5,FALSE)=0,"",VLOOKUP($A90,'All-Pathways'!$A:$AW,5,FALSE))</f>
        <v/>
      </c>
      <c r="F90" s="32">
        <f>VLOOKUP($A90,'All-Pathways'!$A:$AW,26,FALSE)</f>
        <v>16.472665685106907</v>
      </c>
      <c r="G90" s="32">
        <f>VLOOKUP($A90,'All-Pathways'!$A:$AW,27,FALSE)</f>
        <v>27.763977559172517</v>
      </c>
      <c r="H90" s="32">
        <f>VLOOKUP($A90,'All-Pathways'!$A:$AW,30,FALSE)</f>
        <v>3.0165828273148207</v>
      </c>
      <c r="I90" s="32">
        <f>VLOOKUP($A90,'All-Pathways'!$A:$AW,31,FALSE)</f>
        <v>49.877266545754374</v>
      </c>
      <c r="J90" s="32">
        <f>VLOOKUP($A90,'All-Pathways'!$A:$AW,32,FALSE)+VLOOKUP($A90,'All-Pathways'!$A:$AW,33,FALSE)</f>
        <v>2.1281605046610568</v>
      </c>
      <c r="K90" s="32">
        <f>VLOOKUP($A90,'All-Pathways'!$A:$AW,18,FALSE)</f>
        <v>99.258653122009662</v>
      </c>
      <c r="L90" s="33">
        <f>VLOOKUP($A90,'All-Pathways'!$A:$AW,15,FALSE)</f>
        <v>-1.0729118904431173E-2</v>
      </c>
      <c r="N90" s="32">
        <f>VLOOKUP($A90,'All-Pathways'!$A:$AW,28,FALSE)</f>
        <v>16.600298715542266</v>
      </c>
      <c r="O90" s="32">
        <f>VLOOKUP($A90,'All-Pathways'!$A:$AW,29,FALSE)</f>
        <v>41.58997554986373</v>
      </c>
      <c r="P90" s="32">
        <f>VLOOKUP($A90,'All-Pathways'!$A:$AW,19,FALSE)</f>
        <v>88.094974278379425</v>
      </c>
      <c r="Q90" s="32">
        <f>VLOOKUP($A90,'All-Pathways'!$A:$AW,20,FALSE)</f>
        <v>113.0846511127009</v>
      </c>
      <c r="R90" s="33">
        <f>VLOOKUP($A90,'All-Pathways'!$A:$AW,16,FALSE)</f>
        <v>0.10294817699323429</v>
      </c>
      <c r="S90" s="33">
        <f>VLOOKUP($A90,'All-Pathways'!$A:$AW,17,FALSE)</f>
        <v>-0.15151622740900056</v>
      </c>
    </row>
    <row r="91" spans="1:19" x14ac:dyDescent="0.35">
      <c r="A91">
        <v>159</v>
      </c>
      <c r="B91" s="31" t="str">
        <f>VLOOKUP($A91,'All-Pathways'!$A:$AW,2,FALSE)</f>
        <v>Corn starch</v>
      </c>
      <c r="C91" s="31" t="str">
        <f>VLOOKUP($A91,'All-Pathways'!$A:$AW,3,FALSE)</f>
        <v>Ethanol</v>
      </c>
      <c r="D91" s="31" t="str">
        <f>VLOOKUP($A91,'All-Pathways'!$A:$AW,4,FALSE)</f>
        <v>Dry Mill Coal (50% dry DDGS)</v>
      </c>
      <c r="E91" s="31" t="str">
        <f>IF(VLOOKUP($A91,'All-Pathways'!$A:$AW,5,FALSE)=0,"",VLOOKUP($A91,'All-Pathways'!$A:$AW,5,FALSE))</f>
        <v>High yield (bu/acre)</v>
      </c>
      <c r="F91" s="32">
        <f>VLOOKUP($A91,'All-Pathways'!$A:$AW,26,FALSE)</f>
        <v>2.7792810648269208</v>
      </c>
      <c r="G91" s="32">
        <f>VLOOKUP($A91,'All-Pathways'!$A:$AW,27,FALSE)</f>
        <v>41.16633027552151</v>
      </c>
      <c r="H91" s="32">
        <f>VLOOKUP($A91,'All-Pathways'!$A:$AW,30,FALSE)</f>
        <v>3.0165828273148207</v>
      </c>
      <c r="I91" s="32">
        <f>VLOOKUP($A91,'All-Pathways'!$A:$AW,31,FALSE)</f>
        <v>49.877266545754374</v>
      </c>
      <c r="J91" s="32">
        <f>VLOOKUP($A91,'All-Pathways'!$A:$AW,32,FALSE)+VLOOKUP($A91,'All-Pathways'!$A:$AW,33,FALSE)</f>
        <v>2.1281605046610568</v>
      </c>
      <c r="K91" s="32">
        <f>VLOOKUP($A91,'All-Pathways'!$A:$AW,18,FALSE)</f>
        <v>98.967621218078676</v>
      </c>
      <c r="L91" s="33">
        <f>VLOOKUP($A91,'All-Pathways'!$A:$AW,15,FALSE)</f>
        <v>-7.7656047867081923E-3</v>
      </c>
      <c r="N91" s="32">
        <f>VLOOKUP($A91,'All-Pathways'!$A:$AW,28,FALSE)</f>
        <v>28.8829191731107</v>
      </c>
      <c r="O91" s="32">
        <f>VLOOKUP($A91,'All-Pathways'!$A:$AW,29,FALSE)</f>
        <v>55.996926117816969</v>
      </c>
      <c r="P91" s="32">
        <f>VLOOKUP($A91,'All-Pathways'!$A:$AW,19,FALSE)</f>
        <v>86.684210115667867</v>
      </c>
      <c r="Q91" s="32">
        <f>VLOOKUP($A91,'All-Pathways'!$A:$AW,20,FALSE)</f>
        <v>113.79821706037413</v>
      </c>
      <c r="R91" s="33">
        <f>VLOOKUP($A91,'All-Pathways'!$A:$AW,16,FALSE)</f>
        <v>0.11731367938834206</v>
      </c>
      <c r="S91" s="33">
        <f>VLOOKUP($A91,'All-Pathways'!$A:$AW,17,FALSE)</f>
        <v>-0.15878231312432289</v>
      </c>
    </row>
    <row r="92" spans="1:19" x14ac:dyDescent="0.35">
      <c r="A92">
        <v>160</v>
      </c>
      <c r="B92" s="31" t="str">
        <f>VLOOKUP($A92,'All-Pathways'!$A:$AW,2,FALSE)</f>
        <v>Corn starch</v>
      </c>
      <c r="C92" s="31" t="str">
        <f>VLOOKUP($A92,'All-Pathways'!$A:$AW,3,FALSE)</f>
        <v>Ethanol</v>
      </c>
      <c r="D92" s="31" t="str">
        <f>VLOOKUP($A92,'All-Pathways'!$A:$AW,4,FALSE)</f>
        <v>Dry Mill Coal (dry DDGS)</v>
      </c>
      <c r="E92" s="31" t="str">
        <f>IF(VLOOKUP($A92,'All-Pathways'!$A:$AW,5,FALSE)=0,"",VLOOKUP($A92,'All-Pathways'!$A:$AW,5,FALSE))</f>
        <v/>
      </c>
      <c r="F92" s="32">
        <f>VLOOKUP($A92,'All-Pathways'!$A:$AW,26,FALSE)</f>
        <v>16.472665685106907</v>
      </c>
      <c r="G92" s="32">
        <f>VLOOKUP($A92,'All-Pathways'!$A:$AW,27,FALSE)</f>
        <v>27.763977559172517</v>
      </c>
      <c r="H92" s="32">
        <f>VLOOKUP($A92,'All-Pathways'!$A:$AW,30,FALSE)</f>
        <v>3.0165828273148207</v>
      </c>
      <c r="I92" s="32">
        <f>VLOOKUP($A92,'All-Pathways'!$A:$AW,31,FALSE)</f>
        <v>60.530453255208286</v>
      </c>
      <c r="J92" s="32">
        <f>VLOOKUP($A92,'All-Pathways'!$A:$AW,32,FALSE)+VLOOKUP($A92,'All-Pathways'!$A:$AW,33,FALSE)</f>
        <v>2.1281605046610568</v>
      </c>
      <c r="K92" s="32">
        <f>VLOOKUP($A92,'All-Pathways'!$A:$AW,18,FALSE)</f>
        <v>109.91183983146358</v>
      </c>
      <c r="L92" s="33">
        <f>VLOOKUP($A92,'All-Pathways'!$A:$AW,15,FALSE)</f>
        <v>-0.11920818523968824</v>
      </c>
      <c r="N92" s="32">
        <f>VLOOKUP($A92,'All-Pathways'!$A:$AW,28,FALSE)</f>
        <v>16.600298715542266</v>
      </c>
      <c r="O92" s="32">
        <f>VLOOKUP($A92,'All-Pathways'!$A:$AW,29,FALSE)</f>
        <v>41.58997554986373</v>
      </c>
      <c r="P92" s="32">
        <f>VLOOKUP($A92,'All-Pathways'!$A:$AW,19,FALSE)</f>
        <v>98.74816098783333</v>
      </c>
      <c r="Q92" s="32">
        <f>VLOOKUP($A92,'All-Pathways'!$A:$AW,20,FALSE)</f>
        <v>123.7378378221548</v>
      </c>
      <c r="R92" s="33">
        <f>VLOOKUP($A92,'All-Pathways'!$A:$AW,16,FALSE)</f>
        <v>-5.5308893420226253E-3</v>
      </c>
      <c r="S92" s="33">
        <f>VLOOKUP($A92,'All-Pathways'!$A:$AW,17,FALSE)</f>
        <v>-0.25999529374425745</v>
      </c>
    </row>
    <row r="93" spans="1:19" x14ac:dyDescent="0.35">
      <c r="A93">
        <v>161</v>
      </c>
      <c r="B93" s="31" t="str">
        <f>VLOOKUP($A93,'All-Pathways'!$A:$AW,2,FALSE)</f>
        <v>Corn starch</v>
      </c>
      <c r="C93" s="31" t="str">
        <f>VLOOKUP($A93,'All-Pathways'!$A:$AW,3,FALSE)</f>
        <v>Ethanol</v>
      </c>
      <c r="D93" s="31" t="str">
        <f>VLOOKUP($A93,'All-Pathways'!$A:$AW,4,FALSE)</f>
        <v>Dry Mill Coal (dry DDGS)</v>
      </c>
      <c r="E93" s="31" t="str">
        <f>IF(VLOOKUP($A93,'All-Pathways'!$A:$AW,5,FALSE)=0,"",VLOOKUP($A93,'All-Pathways'!$A:$AW,5,FALSE))</f>
        <v>High yield (bu/acre)</v>
      </c>
      <c r="F93" s="32">
        <f>VLOOKUP($A93,'All-Pathways'!$A:$AW,26,FALSE)</f>
        <v>2.7792810648269208</v>
      </c>
      <c r="G93" s="32">
        <f>VLOOKUP($A93,'All-Pathways'!$A:$AW,27,FALSE)</f>
        <v>41.16633027552151</v>
      </c>
      <c r="H93" s="32">
        <f>VLOOKUP($A93,'All-Pathways'!$A:$AW,30,FALSE)</f>
        <v>3.0165828273148207</v>
      </c>
      <c r="I93" s="32">
        <f>VLOOKUP($A93,'All-Pathways'!$A:$AW,31,FALSE)</f>
        <v>60.530453255208286</v>
      </c>
      <c r="J93" s="32">
        <f>VLOOKUP($A93,'All-Pathways'!$A:$AW,32,FALSE)+VLOOKUP($A93,'All-Pathways'!$A:$AW,33,FALSE)</f>
        <v>2.1281605046610568</v>
      </c>
      <c r="K93" s="32">
        <f>VLOOKUP($A93,'All-Pathways'!$A:$AW,18,FALSE)</f>
        <v>109.62080792753258</v>
      </c>
      <c r="L93" s="33">
        <f>VLOOKUP($A93,'All-Pathways'!$A:$AW,15,FALSE)</f>
        <v>-0.11624467112196511</v>
      </c>
      <c r="N93" s="32">
        <f>VLOOKUP($A93,'All-Pathways'!$A:$AW,28,FALSE)</f>
        <v>28.8829191731107</v>
      </c>
      <c r="O93" s="32">
        <f>VLOOKUP($A93,'All-Pathways'!$A:$AW,29,FALSE)</f>
        <v>55.996926117816969</v>
      </c>
      <c r="P93" s="32">
        <f>VLOOKUP($A93,'All-Pathways'!$A:$AW,19,FALSE)</f>
        <v>97.337396825121786</v>
      </c>
      <c r="Q93" s="32">
        <f>VLOOKUP($A93,'All-Pathways'!$A:$AW,20,FALSE)</f>
        <v>124.45140376982805</v>
      </c>
      <c r="R93" s="33">
        <f>VLOOKUP($A93,'All-Pathways'!$A:$AW,16,FALSE)</f>
        <v>8.834613053084998E-3</v>
      </c>
      <c r="S93" s="33">
        <f>VLOOKUP($A93,'All-Pathways'!$A:$AW,17,FALSE)</f>
        <v>-0.26726137945957995</v>
      </c>
    </row>
    <row r="94" spans="1:19" x14ac:dyDescent="0.35">
      <c r="A94">
        <v>162</v>
      </c>
      <c r="B94" s="31" t="str">
        <f>VLOOKUP($A94,'All-Pathways'!$A:$AW,2,FALSE)</f>
        <v>Corn starch</v>
      </c>
      <c r="C94" s="31" t="str">
        <f>VLOOKUP($A94,'All-Pathways'!$A:$AW,3,FALSE)</f>
        <v>Ethanol</v>
      </c>
      <c r="D94" s="31" t="str">
        <f>VLOOKUP($A94,'All-Pathways'!$A:$AW,4,FALSE)</f>
        <v>Dry Mill Coal (wet DGS)</v>
      </c>
      <c r="E94" s="31" t="str">
        <f>IF(VLOOKUP($A94,'All-Pathways'!$A:$AW,5,FALSE)=0,"",VLOOKUP($A94,'All-Pathways'!$A:$AW,5,FALSE))</f>
        <v/>
      </c>
      <c r="F94" s="32">
        <f>VLOOKUP($A94,'All-Pathways'!$A:$AW,26,FALSE)</f>
        <v>16.472665685106907</v>
      </c>
      <c r="G94" s="32">
        <f>VLOOKUP($A94,'All-Pathways'!$A:$AW,27,FALSE)</f>
        <v>27.763977559172517</v>
      </c>
      <c r="H94" s="32">
        <f>VLOOKUP($A94,'All-Pathways'!$A:$AW,30,FALSE)</f>
        <v>3.0165828273148207</v>
      </c>
      <c r="I94" s="32">
        <f>VLOOKUP($A94,'All-Pathways'!$A:$AW,31,FALSE)</f>
        <v>39.224079836300454</v>
      </c>
      <c r="J94" s="32">
        <f>VLOOKUP($A94,'All-Pathways'!$A:$AW,32,FALSE)+VLOOKUP($A94,'All-Pathways'!$A:$AW,33,FALSE)</f>
        <v>2.1281605046610568</v>
      </c>
      <c r="K94" s="32">
        <f>VLOOKUP($A94,'All-Pathways'!$A:$AW,18,FALSE)</f>
        <v>88.605466412555757</v>
      </c>
      <c r="L94" s="33">
        <f>VLOOKUP($A94,'All-Pathways'!$A:$AW,15,FALSE)</f>
        <v>9.774994743082574E-2</v>
      </c>
      <c r="N94" s="32">
        <f>VLOOKUP($A94,'All-Pathways'!$A:$AW,28,FALSE)</f>
        <v>16.600298715542266</v>
      </c>
      <c r="O94" s="32">
        <f>VLOOKUP($A94,'All-Pathways'!$A:$AW,29,FALSE)</f>
        <v>41.58997554986373</v>
      </c>
      <c r="P94" s="32">
        <f>VLOOKUP($A94,'All-Pathways'!$A:$AW,19,FALSE)</f>
        <v>77.441787568925491</v>
      </c>
      <c r="Q94" s="32">
        <f>VLOOKUP($A94,'All-Pathways'!$A:$AW,20,FALSE)</f>
        <v>102.43146440324696</v>
      </c>
      <c r="R94" s="33">
        <f>VLOOKUP($A94,'All-Pathways'!$A:$AW,16,FALSE)</f>
        <v>0.2114272433284915</v>
      </c>
      <c r="S94" s="33">
        <f>VLOOKUP($A94,'All-Pathways'!$A:$AW,17,FALSE)</f>
        <v>-4.3037161073743342E-2</v>
      </c>
    </row>
    <row r="95" spans="1:19" x14ac:dyDescent="0.35">
      <c r="A95">
        <v>163</v>
      </c>
      <c r="B95" s="31" t="str">
        <f>VLOOKUP($A95,'All-Pathways'!$A:$AW,2,FALSE)</f>
        <v>Corn starch</v>
      </c>
      <c r="C95" s="31" t="str">
        <f>VLOOKUP($A95,'All-Pathways'!$A:$AW,3,FALSE)</f>
        <v>Ethanol</v>
      </c>
      <c r="D95" s="31" t="str">
        <f>VLOOKUP($A95,'All-Pathways'!$A:$AW,4,FALSE)</f>
        <v>Dry Mill Coal (wet DGS)</v>
      </c>
      <c r="E95" s="31" t="str">
        <f>IF(VLOOKUP($A95,'All-Pathways'!$A:$AW,5,FALSE)=0,"",VLOOKUP($A95,'All-Pathways'!$A:$AW,5,FALSE))</f>
        <v>High yield (bu/acre)</v>
      </c>
      <c r="F95" s="32">
        <f>VLOOKUP($A95,'All-Pathways'!$A:$AW,26,FALSE)</f>
        <v>2.7792810648269208</v>
      </c>
      <c r="G95" s="32">
        <f>VLOOKUP($A95,'All-Pathways'!$A:$AW,27,FALSE)</f>
        <v>41.16633027552151</v>
      </c>
      <c r="H95" s="32">
        <f>VLOOKUP($A95,'All-Pathways'!$A:$AW,30,FALSE)</f>
        <v>3.0165828273148207</v>
      </c>
      <c r="I95" s="32">
        <f>VLOOKUP($A95,'All-Pathways'!$A:$AW,31,FALSE)</f>
        <v>39.224079836300454</v>
      </c>
      <c r="J95" s="32">
        <f>VLOOKUP($A95,'All-Pathways'!$A:$AW,32,FALSE)+VLOOKUP($A95,'All-Pathways'!$A:$AW,33,FALSE)</f>
        <v>2.1281605046610568</v>
      </c>
      <c r="K95" s="32">
        <f>VLOOKUP($A95,'All-Pathways'!$A:$AW,18,FALSE)</f>
        <v>88.314434508624757</v>
      </c>
      <c r="L95" s="33">
        <f>VLOOKUP($A95,'All-Pathways'!$A:$AW,15,FALSE)</f>
        <v>0.10071346154854886</v>
      </c>
      <c r="N95" s="32">
        <f>VLOOKUP($A95,'All-Pathways'!$A:$AW,28,FALSE)</f>
        <v>28.8829191731107</v>
      </c>
      <c r="O95" s="32">
        <f>VLOOKUP($A95,'All-Pathways'!$A:$AW,29,FALSE)</f>
        <v>55.996926117816969</v>
      </c>
      <c r="P95" s="32">
        <f>VLOOKUP($A95,'All-Pathways'!$A:$AW,19,FALSE)</f>
        <v>76.031023406213961</v>
      </c>
      <c r="Q95" s="32">
        <f>VLOOKUP($A95,'All-Pathways'!$A:$AW,20,FALSE)</f>
        <v>103.14503035092022</v>
      </c>
      <c r="R95" s="33">
        <f>VLOOKUP($A95,'All-Pathways'!$A:$AW,16,FALSE)</f>
        <v>0.22579274572359898</v>
      </c>
      <c r="S95" s="33">
        <f>VLOOKUP($A95,'All-Pathways'!$A:$AW,17,FALSE)</f>
        <v>-5.0303246789065982E-2</v>
      </c>
    </row>
    <row r="96" spans="1:19" x14ac:dyDescent="0.35">
      <c r="A96">
        <v>164</v>
      </c>
      <c r="B96" s="31" t="str">
        <f>VLOOKUP($A96,'All-Pathways'!$A:$AW,2,FALSE)</f>
        <v>Corn starch</v>
      </c>
      <c r="C96" s="31" t="str">
        <f>VLOOKUP($A96,'All-Pathways'!$A:$AW,3,FALSE)</f>
        <v>Ethanol</v>
      </c>
      <c r="D96" s="31" t="str">
        <f>VLOOKUP($A96,'All-Pathways'!$A:$AW,4,FALSE)</f>
        <v>Dry Mill Coal w/ CHP (50% dry DDGS)</v>
      </c>
      <c r="E96" s="31" t="str">
        <f>IF(VLOOKUP($A96,'All-Pathways'!$A:$AW,5,FALSE)=0,"",VLOOKUP($A96,'All-Pathways'!$A:$AW,5,FALSE))</f>
        <v/>
      </c>
      <c r="F96" s="32">
        <f>VLOOKUP($A96,'All-Pathways'!$A:$AW,26,FALSE)</f>
        <v>16.472665685106907</v>
      </c>
      <c r="G96" s="32">
        <f>VLOOKUP($A96,'All-Pathways'!$A:$AW,27,FALSE)</f>
        <v>27.763977559172517</v>
      </c>
      <c r="H96" s="32">
        <f>VLOOKUP($A96,'All-Pathways'!$A:$AW,30,FALSE)</f>
        <v>3.0165828273148207</v>
      </c>
      <c r="I96" s="32">
        <f>VLOOKUP($A96,'All-Pathways'!$A:$AW,31,FALSE)</f>
        <v>47.951300862674927</v>
      </c>
      <c r="J96" s="32">
        <f>VLOOKUP($A96,'All-Pathways'!$A:$AW,32,FALSE)+VLOOKUP($A96,'All-Pathways'!$A:$AW,33,FALSE)</f>
        <v>2.1281605046610568</v>
      </c>
      <c r="K96" s="32">
        <f>VLOOKUP($A96,'All-Pathways'!$A:$AW,18,FALSE)</f>
        <v>97.332687438930222</v>
      </c>
      <c r="L96" s="33">
        <f>VLOOKUP($A96,'All-Pathways'!$A:$AW,15,FALSE)</f>
        <v>8.8825677009294474E-3</v>
      </c>
      <c r="N96" s="32">
        <f>VLOOKUP($A96,'All-Pathways'!$A:$AW,28,FALSE)</f>
        <v>16.600298715542266</v>
      </c>
      <c r="O96" s="32">
        <f>VLOOKUP($A96,'All-Pathways'!$A:$AW,29,FALSE)</f>
        <v>41.58997554986373</v>
      </c>
      <c r="P96" s="32">
        <f>VLOOKUP($A96,'All-Pathways'!$A:$AW,19,FALSE)</f>
        <v>86.169008595299971</v>
      </c>
      <c r="Q96" s="32">
        <f>VLOOKUP($A96,'All-Pathways'!$A:$AW,20,FALSE)</f>
        <v>111.15868542962144</v>
      </c>
      <c r="R96" s="33">
        <f>VLOOKUP($A96,'All-Pathways'!$A:$AW,16,FALSE)</f>
        <v>0.12255986359859505</v>
      </c>
      <c r="S96" s="33">
        <f>VLOOKUP($A96,'All-Pathways'!$A:$AW,17,FALSE)</f>
        <v>-0.13190454080363978</v>
      </c>
    </row>
    <row r="97" spans="1:19" x14ac:dyDescent="0.35">
      <c r="A97">
        <v>165</v>
      </c>
      <c r="B97" s="31" t="str">
        <f>VLOOKUP($A97,'All-Pathways'!$A:$AW,2,FALSE)</f>
        <v>Corn starch</v>
      </c>
      <c r="C97" s="31" t="str">
        <f>VLOOKUP($A97,'All-Pathways'!$A:$AW,3,FALSE)</f>
        <v>Ethanol</v>
      </c>
      <c r="D97" s="31" t="str">
        <f>VLOOKUP($A97,'All-Pathways'!$A:$AW,4,FALSE)</f>
        <v>Dry Mill Coal w/ CHP (50% dry DDGS)</v>
      </c>
      <c r="E97" s="31" t="str">
        <f>IF(VLOOKUP($A97,'All-Pathways'!$A:$AW,5,FALSE)=0,"",VLOOKUP($A97,'All-Pathways'!$A:$AW,5,FALSE))</f>
        <v>High yield (bu/acre)</v>
      </c>
      <c r="F97" s="32">
        <f>VLOOKUP($A97,'All-Pathways'!$A:$AW,26,FALSE)</f>
        <v>2.7792810648269208</v>
      </c>
      <c r="G97" s="32">
        <f>VLOOKUP($A97,'All-Pathways'!$A:$AW,27,FALSE)</f>
        <v>41.16633027552151</v>
      </c>
      <c r="H97" s="32">
        <f>VLOOKUP($A97,'All-Pathways'!$A:$AW,30,FALSE)</f>
        <v>3.0165828273148207</v>
      </c>
      <c r="I97" s="32">
        <f>VLOOKUP($A97,'All-Pathways'!$A:$AW,31,FALSE)</f>
        <v>47.951300862674927</v>
      </c>
      <c r="J97" s="32">
        <f>VLOOKUP($A97,'All-Pathways'!$A:$AW,32,FALSE)+VLOOKUP($A97,'All-Pathways'!$A:$AW,33,FALSE)</f>
        <v>2.1281605046610568</v>
      </c>
      <c r="K97" s="32">
        <f>VLOOKUP($A97,'All-Pathways'!$A:$AW,18,FALSE)</f>
        <v>97.041655534999222</v>
      </c>
      <c r="L97" s="33">
        <f>VLOOKUP($A97,'All-Pathways'!$A:$AW,15,FALSE)</f>
        <v>1.1846081818652574E-2</v>
      </c>
      <c r="N97" s="32">
        <f>VLOOKUP($A97,'All-Pathways'!$A:$AW,28,FALSE)</f>
        <v>28.8829191731107</v>
      </c>
      <c r="O97" s="32">
        <f>VLOOKUP($A97,'All-Pathways'!$A:$AW,29,FALSE)</f>
        <v>55.996926117816969</v>
      </c>
      <c r="P97" s="32">
        <f>VLOOKUP($A97,'All-Pathways'!$A:$AW,19,FALSE)</f>
        <v>84.758244432588427</v>
      </c>
      <c r="Q97" s="32">
        <f>VLOOKUP($A97,'All-Pathways'!$A:$AW,20,FALSE)</f>
        <v>111.87225137729469</v>
      </c>
      <c r="R97" s="33">
        <f>VLOOKUP($A97,'All-Pathways'!$A:$AW,16,FALSE)</f>
        <v>0.13692536599370267</v>
      </c>
      <c r="S97" s="33">
        <f>VLOOKUP($A97,'All-Pathways'!$A:$AW,17,FALSE)</f>
        <v>-0.13917062651896228</v>
      </c>
    </row>
    <row r="98" spans="1:19" x14ac:dyDescent="0.35">
      <c r="A98">
        <v>166</v>
      </c>
      <c r="B98" s="31" t="str">
        <f>VLOOKUP($A98,'All-Pathways'!$A:$AW,2,FALSE)</f>
        <v>Corn starch</v>
      </c>
      <c r="C98" s="31" t="str">
        <f>VLOOKUP($A98,'All-Pathways'!$A:$AW,3,FALSE)</f>
        <v>Ethanol</v>
      </c>
      <c r="D98" s="31" t="str">
        <f>VLOOKUP($A98,'All-Pathways'!$A:$AW,4,FALSE)</f>
        <v>Dry Mill Coal w/ CHP (dry DDGS)</v>
      </c>
      <c r="E98" s="31" t="str">
        <f>IF(VLOOKUP($A98,'All-Pathways'!$A:$AW,5,FALSE)=0,"",VLOOKUP($A98,'All-Pathways'!$A:$AW,5,FALSE))</f>
        <v/>
      </c>
      <c r="F98" s="32">
        <f>VLOOKUP($A98,'All-Pathways'!$A:$AW,26,FALSE)</f>
        <v>16.472665685106907</v>
      </c>
      <c r="G98" s="32">
        <f>VLOOKUP($A98,'All-Pathways'!$A:$AW,27,FALSE)</f>
        <v>27.763977559172517</v>
      </c>
      <c r="H98" s="32">
        <f>VLOOKUP($A98,'All-Pathways'!$A:$AW,30,FALSE)</f>
        <v>3.0165828273148207</v>
      </c>
      <c r="I98" s="32">
        <f>VLOOKUP($A98,'All-Pathways'!$A:$AW,31,FALSE)</f>
        <v>58.604487572128846</v>
      </c>
      <c r="J98" s="32">
        <f>VLOOKUP($A98,'All-Pathways'!$A:$AW,32,FALSE)+VLOOKUP($A98,'All-Pathways'!$A:$AW,33,FALSE)</f>
        <v>2.1281605046610568</v>
      </c>
      <c r="K98" s="32">
        <f>VLOOKUP($A98,'All-Pathways'!$A:$AW,18,FALSE)</f>
        <v>107.98587414838414</v>
      </c>
      <c r="L98" s="33">
        <f>VLOOKUP($A98,'All-Pathways'!$A:$AW,15,FALSE)</f>
        <v>-9.959649863432761E-2</v>
      </c>
      <c r="N98" s="32">
        <f>VLOOKUP($A98,'All-Pathways'!$A:$AW,28,FALSE)</f>
        <v>16.600298715542266</v>
      </c>
      <c r="O98" s="32">
        <f>VLOOKUP($A98,'All-Pathways'!$A:$AW,29,FALSE)</f>
        <v>41.58997554986373</v>
      </c>
      <c r="P98" s="32">
        <f>VLOOKUP($A98,'All-Pathways'!$A:$AW,19,FALSE)</f>
        <v>96.82219530475389</v>
      </c>
      <c r="Q98" s="32">
        <f>VLOOKUP($A98,'All-Pathways'!$A:$AW,20,FALSE)</f>
        <v>121.81187213907536</v>
      </c>
      <c r="R98" s="33">
        <f>VLOOKUP($A98,'All-Pathways'!$A:$AW,16,FALSE)</f>
        <v>1.4080797263337996E-2</v>
      </c>
      <c r="S98" s="33">
        <f>VLOOKUP($A98,'All-Pathways'!$A:$AW,17,FALSE)</f>
        <v>-0.24038360713889684</v>
      </c>
    </row>
    <row r="99" spans="1:19" x14ac:dyDescent="0.35">
      <c r="A99">
        <v>167</v>
      </c>
      <c r="B99" s="31" t="str">
        <f>VLOOKUP($A99,'All-Pathways'!$A:$AW,2,FALSE)</f>
        <v>Corn starch</v>
      </c>
      <c r="C99" s="31" t="str">
        <f>VLOOKUP($A99,'All-Pathways'!$A:$AW,3,FALSE)</f>
        <v>Ethanol</v>
      </c>
      <c r="D99" s="31" t="str">
        <f>VLOOKUP($A99,'All-Pathways'!$A:$AW,4,FALSE)</f>
        <v>Dry Mill Coal w/ CHP (dry DDGS)</v>
      </c>
      <c r="E99" s="31" t="str">
        <f>IF(VLOOKUP($A99,'All-Pathways'!$A:$AW,5,FALSE)=0,"",VLOOKUP($A99,'All-Pathways'!$A:$AW,5,FALSE))</f>
        <v>High yield (bu/acre)</v>
      </c>
      <c r="F99" s="32">
        <f>VLOOKUP($A99,'All-Pathways'!$A:$AW,26,FALSE)</f>
        <v>2.7792810648269208</v>
      </c>
      <c r="G99" s="32">
        <f>VLOOKUP($A99,'All-Pathways'!$A:$AW,27,FALSE)</f>
        <v>41.16633027552151</v>
      </c>
      <c r="H99" s="32">
        <f>VLOOKUP($A99,'All-Pathways'!$A:$AW,30,FALSE)</f>
        <v>3.0165828273148207</v>
      </c>
      <c r="I99" s="32">
        <f>VLOOKUP($A99,'All-Pathways'!$A:$AW,31,FALSE)</f>
        <v>58.604487572128846</v>
      </c>
      <c r="J99" s="32">
        <f>VLOOKUP($A99,'All-Pathways'!$A:$AW,32,FALSE)+VLOOKUP($A99,'All-Pathways'!$A:$AW,33,FALSE)</f>
        <v>2.1281605046610568</v>
      </c>
      <c r="K99" s="32">
        <f>VLOOKUP($A99,'All-Pathways'!$A:$AW,18,FALSE)</f>
        <v>107.69484224445316</v>
      </c>
      <c r="L99" s="33">
        <f>VLOOKUP($A99,'All-Pathways'!$A:$AW,15,FALSE)</f>
        <v>-9.6632984516604625E-2</v>
      </c>
      <c r="N99" s="32">
        <f>VLOOKUP($A99,'All-Pathways'!$A:$AW,28,FALSE)</f>
        <v>28.8829191731107</v>
      </c>
      <c r="O99" s="32">
        <f>VLOOKUP($A99,'All-Pathways'!$A:$AW,29,FALSE)</f>
        <v>55.996926117816969</v>
      </c>
      <c r="P99" s="32">
        <f>VLOOKUP($A99,'All-Pathways'!$A:$AW,19,FALSE)</f>
        <v>95.411431142042346</v>
      </c>
      <c r="Q99" s="32">
        <f>VLOOKUP($A99,'All-Pathways'!$A:$AW,20,FALSE)</f>
        <v>122.52543808674861</v>
      </c>
      <c r="R99" s="33">
        <f>VLOOKUP($A99,'All-Pathways'!$A:$AW,16,FALSE)</f>
        <v>2.8446299658445619E-2</v>
      </c>
      <c r="S99" s="33">
        <f>VLOOKUP($A99,'All-Pathways'!$A:$AW,17,FALSE)</f>
        <v>-0.24764969285421934</v>
      </c>
    </row>
    <row r="100" spans="1:19" x14ac:dyDescent="0.35">
      <c r="A100">
        <v>168</v>
      </c>
      <c r="B100" s="31" t="str">
        <f>VLOOKUP($A100,'All-Pathways'!$A:$AW,2,FALSE)</f>
        <v>Corn starch</v>
      </c>
      <c r="C100" s="31" t="str">
        <f>VLOOKUP($A100,'All-Pathways'!$A:$AW,3,FALSE)</f>
        <v>Ethanol</v>
      </c>
      <c r="D100" s="31" t="str">
        <f>VLOOKUP($A100,'All-Pathways'!$A:$AW,4,FALSE)</f>
        <v>Dry Mill Coal w/ CHP (wet DGS)</v>
      </c>
      <c r="E100" s="31" t="str">
        <f>IF(VLOOKUP($A100,'All-Pathways'!$A:$AW,5,FALSE)=0,"",VLOOKUP($A100,'All-Pathways'!$A:$AW,5,FALSE))</f>
        <v/>
      </c>
      <c r="F100" s="32">
        <f>VLOOKUP($A100,'All-Pathways'!$A:$AW,26,FALSE)</f>
        <v>16.472665685106907</v>
      </c>
      <c r="G100" s="32">
        <f>VLOOKUP($A100,'All-Pathways'!$A:$AW,27,FALSE)</f>
        <v>27.763977559172517</v>
      </c>
      <c r="H100" s="32">
        <f>VLOOKUP($A100,'All-Pathways'!$A:$AW,30,FALSE)</f>
        <v>3.0165828273148207</v>
      </c>
      <c r="I100" s="32">
        <f>VLOOKUP($A100,'All-Pathways'!$A:$AW,31,FALSE)</f>
        <v>37.298114153221007</v>
      </c>
      <c r="J100" s="32">
        <f>VLOOKUP($A100,'All-Pathways'!$A:$AW,32,FALSE)+VLOOKUP($A100,'All-Pathways'!$A:$AW,33,FALSE)</f>
        <v>2.1281605046610568</v>
      </c>
      <c r="K100" s="32">
        <f>VLOOKUP($A100,'All-Pathways'!$A:$AW,18,FALSE)</f>
        <v>86.679500729476302</v>
      </c>
      <c r="L100" s="33">
        <f>VLOOKUP($A100,'All-Pathways'!$A:$AW,15,FALSE)</f>
        <v>0.1173616340361865</v>
      </c>
      <c r="N100" s="32">
        <f>VLOOKUP($A100,'All-Pathways'!$A:$AW,28,FALSE)</f>
        <v>16.600298715542266</v>
      </c>
      <c r="O100" s="32">
        <f>VLOOKUP($A100,'All-Pathways'!$A:$AW,29,FALSE)</f>
        <v>41.58997554986373</v>
      </c>
      <c r="P100" s="32">
        <f>VLOOKUP($A100,'All-Pathways'!$A:$AW,19,FALSE)</f>
        <v>75.515821885846051</v>
      </c>
      <c r="Q100" s="32">
        <f>VLOOKUP($A100,'All-Pathways'!$A:$AW,20,FALSE)</f>
        <v>100.50549872016752</v>
      </c>
      <c r="R100" s="33">
        <f>VLOOKUP($A100,'All-Pathways'!$A:$AW,16,FALSE)</f>
        <v>0.23103892993385211</v>
      </c>
      <c r="S100" s="33">
        <f>VLOOKUP($A100,'All-Pathways'!$A:$AW,17,FALSE)</f>
        <v>-2.342547446838272E-2</v>
      </c>
    </row>
    <row r="101" spans="1:19" x14ac:dyDescent="0.35">
      <c r="A101">
        <v>169</v>
      </c>
      <c r="B101" s="31" t="str">
        <f>VLOOKUP($A101,'All-Pathways'!$A:$AW,2,FALSE)</f>
        <v>Corn starch</v>
      </c>
      <c r="C101" s="31" t="str">
        <f>VLOOKUP($A101,'All-Pathways'!$A:$AW,3,FALSE)</f>
        <v>Ethanol</v>
      </c>
      <c r="D101" s="31" t="str">
        <f>VLOOKUP($A101,'All-Pathways'!$A:$AW,4,FALSE)</f>
        <v>Dry Mill Coal w/ CHP (wet DGS)</v>
      </c>
      <c r="E101" s="31" t="str">
        <f>IF(VLOOKUP($A101,'All-Pathways'!$A:$AW,5,FALSE)=0,"",VLOOKUP($A101,'All-Pathways'!$A:$AW,5,FALSE))</f>
        <v>High yield (bu/acre)</v>
      </c>
      <c r="F101" s="32">
        <f>VLOOKUP($A101,'All-Pathways'!$A:$AW,26,FALSE)</f>
        <v>2.7792810648269208</v>
      </c>
      <c r="G101" s="32">
        <f>VLOOKUP($A101,'All-Pathways'!$A:$AW,27,FALSE)</f>
        <v>41.16633027552151</v>
      </c>
      <c r="H101" s="32">
        <f>VLOOKUP($A101,'All-Pathways'!$A:$AW,30,FALSE)</f>
        <v>3.0165828273148207</v>
      </c>
      <c r="I101" s="32">
        <f>VLOOKUP($A101,'All-Pathways'!$A:$AW,31,FALSE)</f>
        <v>37.298114153221007</v>
      </c>
      <c r="J101" s="32">
        <f>VLOOKUP($A101,'All-Pathways'!$A:$AW,32,FALSE)+VLOOKUP($A101,'All-Pathways'!$A:$AW,33,FALSE)</f>
        <v>2.1281605046610568</v>
      </c>
      <c r="K101" s="32">
        <f>VLOOKUP($A101,'All-Pathways'!$A:$AW,18,FALSE)</f>
        <v>86.388468825545317</v>
      </c>
      <c r="L101" s="33">
        <f>VLOOKUP($A101,'All-Pathways'!$A:$AW,15,FALSE)</f>
        <v>0.12032514815390949</v>
      </c>
      <c r="N101" s="32">
        <f>VLOOKUP($A101,'All-Pathways'!$A:$AW,28,FALSE)</f>
        <v>28.8829191731107</v>
      </c>
      <c r="O101" s="32">
        <f>VLOOKUP($A101,'All-Pathways'!$A:$AW,29,FALSE)</f>
        <v>55.996926117816969</v>
      </c>
      <c r="P101" s="32">
        <f>VLOOKUP($A101,'All-Pathways'!$A:$AW,19,FALSE)</f>
        <v>74.105057723134507</v>
      </c>
      <c r="Q101" s="32">
        <f>VLOOKUP($A101,'All-Pathways'!$A:$AW,20,FALSE)</f>
        <v>101.21906466784077</v>
      </c>
      <c r="R101" s="33">
        <f>VLOOKUP($A101,'All-Pathways'!$A:$AW,16,FALSE)</f>
        <v>0.24540443232895975</v>
      </c>
      <c r="S101" s="33">
        <f>VLOOKUP($A101,'All-Pathways'!$A:$AW,17,FALSE)</f>
        <v>-3.0691560183705214E-2</v>
      </c>
    </row>
    <row r="102" spans="1:19" x14ac:dyDescent="0.35">
      <c r="A102">
        <v>170</v>
      </c>
      <c r="B102" s="31" t="str">
        <f>VLOOKUP($A102,'All-Pathways'!$A:$AW,2,FALSE)</f>
        <v>Corn starch</v>
      </c>
      <c r="C102" s="31" t="str">
        <f>VLOOKUP($A102,'All-Pathways'!$A:$AW,3,FALSE)</f>
        <v>Ethanol</v>
      </c>
      <c r="D102" s="31" t="str">
        <f>VLOOKUP($A102,'All-Pathways'!$A:$AW,4,FALSE)</f>
        <v>Dry Mill Coal w/ CHP and Fractionation (65% dry DDGS)</v>
      </c>
      <c r="E102" s="31" t="str">
        <f>IF(VLOOKUP($A102,'All-Pathways'!$A:$AW,5,FALSE)=0,"",VLOOKUP($A102,'All-Pathways'!$A:$AW,5,FALSE))</f>
        <v/>
      </c>
      <c r="F102" s="32">
        <f>VLOOKUP($A102,'All-Pathways'!$A:$AW,26,FALSE)</f>
        <v>16.472665685106907</v>
      </c>
      <c r="G102" s="32">
        <f>VLOOKUP($A102,'All-Pathways'!$A:$AW,27,FALSE)</f>
        <v>27.763977559172517</v>
      </c>
      <c r="H102" s="32">
        <f>VLOOKUP($A102,'All-Pathways'!$A:$AW,30,FALSE)</f>
        <v>3.0165828273148207</v>
      </c>
      <c r="I102" s="32">
        <f>VLOOKUP($A102,'All-Pathways'!$A:$AW,31,FALSE)</f>
        <v>46.063858057304373</v>
      </c>
      <c r="J102" s="32">
        <f>VLOOKUP($A102,'All-Pathways'!$A:$AW,32,FALSE)+VLOOKUP($A102,'All-Pathways'!$A:$AW,33,FALSE)</f>
        <v>2.1281605046610568</v>
      </c>
      <c r="K102" s="32">
        <f>VLOOKUP($A102,'All-Pathways'!$A:$AW,18,FALSE)</f>
        <v>95.445244633559668</v>
      </c>
      <c r="L102" s="33">
        <f>VLOOKUP($A102,'All-Pathways'!$A:$AW,15,FALSE)</f>
        <v>2.8101984282270055E-2</v>
      </c>
      <c r="N102" s="32">
        <f>VLOOKUP($A102,'All-Pathways'!$A:$AW,28,FALSE)</f>
        <v>16.600298715542266</v>
      </c>
      <c r="O102" s="32">
        <f>VLOOKUP($A102,'All-Pathways'!$A:$AW,29,FALSE)</f>
        <v>41.58997554986373</v>
      </c>
      <c r="P102" s="32">
        <f>VLOOKUP($A102,'All-Pathways'!$A:$AW,19,FALSE)</f>
        <v>84.281565789929417</v>
      </c>
      <c r="Q102" s="32">
        <f>VLOOKUP($A102,'All-Pathways'!$A:$AW,20,FALSE)</f>
        <v>109.27124262425089</v>
      </c>
      <c r="R102" s="33">
        <f>VLOOKUP($A102,'All-Pathways'!$A:$AW,16,FALSE)</f>
        <v>0.14177928017993566</v>
      </c>
      <c r="S102" s="33">
        <f>VLOOKUP($A102,'All-Pathways'!$A:$AW,17,FALSE)</f>
        <v>-0.11268512422229918</v>
      </c>
    </row>
    <row r="103" spans="1:19" x14ac:dyDescent="0.35">
      <c r="A103">
        <v>171</v>
      </c>
      <c r="B103" s="31" t="str">
        <f>VLOOKUP($A103,'All-Pathways'!$A:$AW,2,FALSE)</f>
        <v>Corn starch</v>
      </c>
      <c r="C103" s="31" t="str">
        <f>VLOOKUP($A103,'All-Pathways'!$A:$AW,3,FALSE)</f>
        <v>Ethanol</v>
      </c>
      <c r="D103" s="31" t="str">
        <f>VLOOKUP($A103,'All-Pathways'!$A:$AW,4,FALSE)</f>
        <v>Dry Mill Coal w/ CHP and Fractionation (65% dry DDGS)</v>
      </c>
      <c r="E103" s="31" t="str">
        <f>IF(VLOOKUP($A103,'All-Pathways'!$A:$AW,5,FALSE)=0,"",VLOOKUP($A103,'All-Pathways'!$A:$AW,5,FALSE))</f>
        <v>High yield (bu/acre)</v>
      </c>
      <c r="F103" s="32">
        <f>VLOOKUP($A103,'All-Pathways'!$A:$AW,26,FALSE)</f>
        <v>2.7792810648269208</v>
      </c>
      <c r="G103" s="32">
        <f>VLOOKUP($A103,'All-Pathways'!$A:$AW,27,FALSE)</f>
        <v>41.16633027552151</v>
      </c>
      <c r="H103" s="32">
        <f>VLOOKUP($A103,'All-Pathways'!$A:$AW,30,FALSE)</f>
        <v>3.0165828273148207</v>
      </c>
      <c r="I103" s="32">
        <f>VLOOKUP($A103,'All-Pathways'!$A:$AW,31,FALSE)</f>
        <v>46.063858057304373</v>
      </c>
      <c r="J103" s="32">
        <f>VLOOKUP($A103,'All-Pathways'!$A:$AW,32,FALSE)+VLOOKUP($A103,'All-Pathways'!$A:$AW,33,FALSE)</f>
        <v>2.1281605046610568</v>
      </c>
      <c r="K103" s="32">
        <f>VLOOKUP($A103,'All-Pathways'!$A:$AW,18,FALSE)</f>
        <v>95.154212729628682</v>
      </c>
      <c r="L103" s="33">
        <f>VLOOKUP($A103,'All-Pathways'!$A:$AW,15,FALSE)</f>
        <v>3.1065498399993036E-2</v>
      </c>
      <c r="N103" s="32">
        <f>VLOOKUP($A103,'All-Pathways'!$A:$AW,28,FALSE)</f>
        <v>28.8829191731107</v>
      </c>
      <c r="O103" s="32">
        <f>VLOOKUP($A103,'All-Pathways'!$A:$AW,29,FALSE)</f>
        <v>55.996926117816969</v>
      </c>
      <c r="P103" s="32">
        <f>VLOOKUP($A103,'All-Pathways'!$A:$AW,19,FALSE)</f>
        <v>82.870801627217872</v>
      </c>
      <c r="Q103" s="32">
        <f>VLOOKUP($A103,'All-Pathways'!$A:$AW,20,FALSE)</f>
        <v>109.98480857192413</v>
      </c>
      <c r="R103" s="33">
        <f>VLOOKUP($A103,'All-Pathways'!$A:$AW,16,FALSE)</f>
        <v>0.1561447825750433</v>
      </c>
      <c r="S103" s="33">
        <f>VLOOKUP($A103,'All-Pathways'!$A:$AW,17,FALSE)</f>
        <v>-0.11995120993762166</v>
      </c>
    </row>
    <row r="104" spans="1:19" x14ac:dyDescent="0.35">
      <c r="A104">
        <v>172</v>
      </c>
      <c r="B104" s="31" t="str">
        <f>VLOOKUP($A104,'All-Pathways'!$A:$AW,2,FALSE)</f>
        <v>Corn starch</v>
      </c>
      <c r="C104" s="31" t="str">
        <f>VLOOKUP($A104,'All-Pathways'!$A:$AW,3,FALSE)</f>
        <v>Ethanol</v>
      </c>
      <c r="D104" s="31" t="str">
        <f>VLOOKUP($A104,'All-Pathways'!$A:$AW,4,FALSE)</f>
        <v>Dry Mill Coal w/ CHP and Fractionation (dry DDGS)</v>
      </c>
      <c r="E104" s="31" t="str">
        <f>IF(VLOOKUP($A104,'All-Pathways'!$A:$AW,5,FALSE)=0,"",VLOOKUP($A104,'All-Pathways'!$A:$AW,5,FALSE))</f>
        <v/>
      </c>
      <c r="F104" s="32">
        <f>VLOOKUP($A104,'All-Pathways'!$A:$AW,26,FALSE)</f>
        <v>16.472665685106907</v>
      </c>
      <c r="G104" s="32">
        <f>VLOOKUP($A104,'All-Pathways'!$A:$AW,27,FALSE)</f>
        <v>27.763977559172517</v>
      </c>
      <c r="H104" s="32">
        <f>VLOOKUP($A104,'All-Pathways'!$A:$AW,30,FALSE)</f>
        <v>3.0165828273148207</v>
      </c>
      <c r="I104" s="32">
        <f>VLOOKUP($A104,'All-Pathways'!$A:$AW,31,FALSE)</f>
        <v>51.58326863153701</v>
      </c>
      <c r="J104" s="32">
        <f>VLOOKUP($A104,'All-Pathways'!$A:$AW,32,FALSE)+VLOOKUP($A104,'All-Pathways'!$A:$AW,33,FALSE)</f>
        <v>2.1281605046610568</v>
      </c>
      <c r="K104" s="32">
        <f>VLOOKUP($A104,'All-Pathways'!$A:$AW,18,FALSE)</f>
        <v>100.9646552077923</v>
      </c>
      <c r="L104" s="33">
        <f>VLOOKUP($A104,'All-Pathways'!$A:$AW,15,FALSE)</f>
        <v>-2.8100964388700234E-2</v>
      </c>
      <c r="N104" s="32">
        <f>VLOOKUP($A104,'All-Pathways'!$A:$AW,28,FALSE)</f>
        <v>16.600298715542266</v>
      </c>
      <c r="O104" s="32">
        <f>VLOOKUP($A104,'All-Pathways'!$A:$AW,29,FALSE)</f>
        <v>41.58997554986373</v>
      </c>
      <c r="P104" s="32">
        <f>VLOOKUP($A104,'All-Pathways'!$A:$AW,19,FALSE)</f>
        <v>89.800976364162054</v>
      </c>
      <c r="Q104" s="32">
        <f>VLOOKUP($A104,'All-Pathways'!$A:$AW,20,FALSE)</f>
        <v>114.79065319848353</v>
      </c>
      <c r="R104" s="33">
        <f>VLOOKUP($A104,'All-Pathways'!$A:$AW,16,FALSE)</f>
        <v>8.5576331508965375E-2</v>
      </c>
      <c r="S104" s="33">
        <f>VLOOKUP($A104,'All-Pathways'!$A:$AW,17,FALSE)</f>
        <v>-0.16888807289326946</v>
      </c>
    </row>
    <row r="105" spans="1:19" x14ac:dyDescent="0.35">
      <c r="A105">
        <v>173</v>
      </c>
      <c r="B105" s="31" t="str">
        <f>VLOOKUP($A105,'All-Pathways'!$A:$AW,2,FALSE)</f>
        <v>Corn starch</v>
      </c>
      <c r="C105" s="31" t="str">
        <f>VLOOKUP($A105,'All-Pathways'!$A:$AW,3,FALSE)</f>
        <v>Ethanol</v>
      </c>
      <c r="D105" s="31" t="str">
        <f>VLOOKUP($A105,'All-Pathways'!$A:$AW,4,FALSE)</f>
        <v>Dry Mill Coal w/ CHP and Fractionation (dry DDGS)</v>
      </c>
      <c r="E105" s="31" t="str">
        <f>IF(VLOOKUP($A105,'All-Pathways'!$A:$AW,5,FALSE)=0,"",VLOOKUP($A105,'All-Pathways'!$A:$AW,5,FALSE))</f>
        <v>High yield (bu/acre)</v>
      </c>
      <c r="F105" s="32">
        <f>VLOOKUP($A105,'All-Pathways'!$A:$AW,26,FALSE)</f>
        <v>2.7792810648269208</v>
      </c>
      <c r="G105" s="32">
        <f>VLOOKUP($A105,'All-Pathways'!$A:$AW,27,FALSE)</f>
        <v>41.16633027552151</v>
      </c>
      <c r="H105" s="32">
        <f>VLOOKUP($A105,'All-Pathways'!$A:$AW,30,FALSE)</f>
        <v>3.0165828273148207</v>
      </c>
      <c r="I105" s="32">
        <f>VLOOKUP($A105,'All-Pathways'!$A:$AW,31,FALSE)</f>
        <v>51.58326863153701</v>
      </c>
      <c r="J105" s="32">
        <f>VLOOKUP($A105,'All-Pathways'!$A:$AW,32,FALSE)+VLOOKUP($A105,'All-Pathways'!$A:$AW,33,FALSE)</f>
        <v>2.1281605046610568</v>
      </c>
      <c r="K105" s="32">
        <f>VLOOKUP($A105,'All-Pathways'!$A:$AW,18,FALSE)</f>
        <v>100.67362330386132</v>
      </c>
      <c r="L105" s="33">
        <f>VLOOKUP($A105,'All-Pathways'!$A:$AW,15,FALSE)</f>
        <v>-2.5137450270977253E-2</v>
      </c>
      <c r="N105" s="32">
        <f>VLOOKUP($A105,'All-Pathways'!$A:$AW,28,FALSE)</f>
        <v>28.8829191731107</v>
      </c>
      <c r="O105" s="32">
        <f>VLOOKUP($A105,'All-Pathways'!$A:$AW,29,FALSE)</f>
        <v>55.996926117816969</v>
      </c>
      <c r="P105" s="32">
        <f>VLOOKUP($A105,'All-Pathways'!$A:$AW,19,FALSE)</f>
        <v>88.39021220145051</v>
      </c>
      <c r="Q105" s="32">
        <f>VLOOKUP($A105,'All-Pathways'!$A:$AW,20,FALSE)</f>
        <v>115.50421914615677</v>
      </c>
      <c r="R105" s="33">
        <f>VLOOKUP($A105,'All-Pathways'!$A:$AW,16,FALSE)</f>
        <v>9.9941833904073005E-2</v>
      </c>
      <c r="S105" s="33">
        <f>VLOOKUP($A105,'All-Pathways'!$A:$AW,17,FALSE)</f>
        <v>-0.17615415860859196</v>
      </c>
    </row>
    <row r="106" spans="1:19" x14ac:dyDescent="0.35">
      <c r="A106">
        <v>174</v>
      </c>
      <c r="B106" s="31" t="str">
        <f>VLOOKUP($A106,'All-Pathways'!$A:$AW,2,FALSE)</f>
        <v>Corn starch</v>
      </c>
      <c r="C106" s="31" t="str">
        <f>VLOOKUP($A106,'All-Pathways'!$A:$AW,3,FALSE)</f>
        <v>Ethanol</v>
      </c>
      <c r="D106" s="31" t="str">
        <f>VLOOKUP($A106,'All-Pathways'!$A:$AW,4,FALSE)</f>
        <v>Dry Mill Coal w/ CHP and Fractionation (wet DGS)</v>
      </c>
      <c r="E106" s="31" t="str">
        <f>IF(VLOOKUP($A106,'All-Pathways'!$A:$AW,5,FALSE)=0,"",VLOOKUP($A106,'All-Pathways'!$A:$AW,5,FALSE))</f>
        <v/>
      </c>
      <c r="F106" s="32">
        <f>VLOOKUP($A106,'All-Pathways'!$A:$AW,26,FALSE)</f>
        <v>16.472665685106907</v>
      </c>
      <c r="G106" s="32">
        <f>VLOOKUP($A106,'All-Pathways'!$A:$AW,27,FALSE)</f>
        <v>27.763977559172517</v>
      </c>
      <c r="H106" s="32">
        <f>VLOOKUP($A106,'All-Pathways'!$A:$AW,30,FALSE)</f>
        <v>3.0165828273148207</v>
      </c>
      <c r="I106" s="32">
        <f>VLOOKUP($A106,'All-Pathways'!$A:$AW,31,FALSE)</f>
        <v>35.813524133729473</v>
      </c>
      <c r="J106" s="32">
        <f>VLOOKUP($A106,'All-Pathways'!$A:$AW,32,FALSE)+VLOOKUP($A106,'All-Pathways'!$A:$AW,33,FALSE)</f>
        <v>2.1281605046610568</v>
      </c>
      <c r="K106" s="32">
        <f>VLOOKUP($A106,'All-Pathways'!$A:$AW,18,FALSE)</f>
        <v>85.194910709984768</v>
      </c>
      <c r="L106" s="33">
        <f>VLOOKUP($A106,'All-Pathways'!$A:$AW,15,FALSE)</f>
        <v>0.13247888895692919</v>
      </c>
      <c r="N106" s="32">
        <f>VLOOKUP($A106,'All-Pathways'!$A:$AW,28,FALSE)</f>
        <v>16.600298715542266</v>
      </c>
      <c r="O106" s="32">
        <f>VLOOKUP($A106,'All-Pathways'!$A:$AW,29,FALSE)</f>
        <v>41.58997554986373</v>
      </c>
      <c r="P106" s="32">
        <f>VLOOKUP($A106,'All-Pathways'!$A:$AW,19,FALSE)</f>
        <v>74.031231866354517</v>
      </c>
      <c r="Q106" s="32">
        <f>VLOOKUP($A106,'All-Pathways'!$A:$AW,20,FALSE)</f>
        <v>99.020908700675989</v>
      </c>
      <c r="R106" s="33">
        <f>VLOOKUP($A106,'All-Pathways'!$A:$AW,16,FALSE)</f>
        <v>0.24615618485459478</v>
      </c>
      <c r="S106" s="33">
        <f>VLOOKUP($A106,'All-Pathways'!$A:$AW,17,FALSE)</f>
        <v>-8.3082195476400431E-3</v>
      </c>
    </row>
    <row r="107" spans="1:19" x14ac:dyDescent="0.35">
      <c r="A107">
        <v>175</v>
      </c>
      <c r="B107" s="31" t="str">
        <f>VLOOKUP($A107,'All-Pathways'!$A:$AW,2,FALSE)</f>
        <v>Corn starch</v>
      </c>
      <c r="C107" s="31" t="str">
        <f>VLOOKUP($A107,'All-Pathways'!$A:$AW,3,FALSE)</f>
        <v>Ethanol</v>
      </c>
      <c r="D107" s="31" t="str">
        <f>VLOOKUP($A107,'All-Pathways'!$A:$AW,4,FALSE)</f>
        <v>Dry Mill Coal w/ CHP and Fractionation (wet DGS)</v>
      </c>
      <c r="E107" s="31" t="str">
        <f>IF(VLOOKUP($A107,'All-Pathways'!$A:$AW,5,FALSE)=0,"",VLOOKUP($A107,'All-Pathways'!$A:$AW,5,FALSE))</f>
        <v>High yield (bu/acre)</v>
      </c>
      <c r="F107" s="32">
        <f>VLOOKUP($A107,'All-Pathways'!$A:$AW,26,FALSE)</f>
        <v>2.7792810648269208</v>
      </c>
      <c r="G107" s="32">
        <f>VLOOKUP($A107,'All-Pathways'!$A:$AW,27,FALSE)</f>
        <v>41.16633027552151</v>
      </c>
      <c r="H107" s="32">
        <f>VLOOKUP($A107,'All-Pathways'!$A:$AW,30,FALSE)</f>
        <v>3.0165828273148207</v>
      </c>
      <c r="I107" s="32">
        <f>VLOOKUP($A107,'All-Pathways'!$A:$AW,31,FALSE)</f>
        <v>35.813524133729473</v>
      </c>
      <c r="J107" s="32">
        <f>VLOOKUP($A107,'All-Pathways'!$A:$AW,32,FALSE)+VLOOKUP($A107,'All-Pathways'!$A:$AW,33,FALSE)</f>
        <v>2.1281605046610568</v>
      </c>
      <c r="K107" s="32">
        <f>VLOOKUP($A107,'All-Pathways'!$A:$AW,18,FALSE)</f>
        <v>84.903878806053768</v>
      </c>
      <c r="L107" s="33">
        <f>VLOOKUP($A107,'All-Pathways'!$A:$AW,15,FALSE)</f>
        <v>0.1354424030746523</v>
      </c>
      <c r="N107" s="32">
        <f>VLOOKUP($A107,'All-Pathways'!$A:$AW,28,FALSE)</f>
        <v>28.8829191731107</v>
      </c>
      <c r="O107" s="32">
        <f>VLOOKUP($A107,'All-Pathways'!$A:$AW,29,FALSE)</f>
        <v>55.996926117816969</v>
      </c>
      <c r="P107" s="32">
        <f>VLOOKUP($A107,'All-Pathways'!$A:$AW,19,FALSE)</f>
        <v>72.620467703642973</v>
      </c>
      <c r="Q107" s="32">
        <f>VLOOKUP($A107,'All-Pathways'!$A:$AW,20,FALSE)</f>
        <v>99.734474648349234</v>
      </c>
      <c r="R107" s="33">
        <f>VLOOKUP($A107,'All-Pathways'!$A:$AW,16,FALSE)</f>
        <v>0.26052168724970243</v>
      </c>
      <c r="S107" s="33">
        <f>VLOOKUP($A107,'All-Pathways'!$A:$AW,17,FALSE)</f>
        <v>-1.5574305262962539E-2</v>
      </c>
    </row>
    <row r="108" spans="1:19" x14ac:dyDescent="0.35">
      <c r="A108">
        <v>176</v>
      </c>
      <c r="B108" s="31" t="str">
        <f>VLOOKUP($A108,'All-Pathways'!$A:$AW,2,FALSE)</f>
        <v>Corn starch</v>
      </c>
      <c r="C108" s="31" t="str">
        <f>VLOOKUP($A108,'All-Pathways'!$A:$AW,3,FALSE)</f>
        <v>Ethanol</v>
      </c>
      <c r="D108" s="31" t="str">
        <f>VLOOKUP($A108,'All-Pathways'!$A:$AW,4,FALSE)</f>
        <v>Dry Mill Coal w/ CHP, Fractionation and Membrane Separation (dry DDGS)</v>
      </c>
      <c r="E108" s="31" t="str">
        <f>IF(VLOOKUP($A108,'All-Pathways'!$A:$AW,5,FALSE)=0,"",VLOOKUP($A108,'All-Pathways'!$A:$AW,5,FALSE))</f>
        <v/>
      </c>
      <c r="F108" s="32">
        <f>VLOOKUP($A108,'All-Pathways'!$A:$AW,26,FALSE)</f>
        <v>16.472665685106907</v>
      </c>
      <c r="G108" s="32">
        <f>VLOOKUP($A108,'All-Pathways'!$A:$AW,27,FALSE)</f>
        <v>27.763977559172517</v>
      </c>
      <c r="H108" s="32">
        <f>VLOOKUP($A108,'All-Pathways'!$A:$AW,30,FALSE)</f>
        <v>3.0165828273148207</v>
      </c>
      <c r="I108" s="32">
        <f>VLOOKUP($A108,'All-Pathways'!$A:$AW,31,FALSE)</f>
        <v>43.89533341964102</v>
      </c>
      <c r="J108" s="32">
        <f>VLOOKUP($A108,'All-Pathways'!$A:$AW,32,FALSE)+VLOOKUP($A108,'All-Pathways'!$A:$AW,33,FALSE)</f>
        <v>2.1281605046610568</v>
      </c>
      <c r="K108" s="32">
        <f>VLOOKUP($A108,'All-Pathways'!$A:$AW,18,FALSE)</f>
        <v>93.276719995896315</v>
      </c>
      <c r="L108" s="33">
        <f>VLOOKUP($A108,'All-Pathways'!$A:$AW,15,FALSE)</f>
        <v>5.0183595581728871E-2</v>
      </c>
      <c r="N108" s="32">
        <f>VLOOKUP($A108,'All-Pathways'!$A:$AW,28,FALSE)</f>
        <v>16.600298715542266</v>
      </c>
      <c r="O108" s="32">
        <f>VLOOKUP($A108,'All-Pathways'!$A:$AW,29,FALSE)</f>
        <v>41.58997554986373</v>
      </c>
      <c r="P108" s="32">
        <f>VLOOKUP($A108,'All-Pathways'!$A:$AW,19,FALSE)</f>
        <v>82.113041152266064</v>
      </c>
      <c r="Q108" s="32">
        <f>VLOOKUP($A108,'All-Pathways'!$A:$AW,20,FALSE)</f>
        <v>107.10271798658754</v>
      </c>
      <c r="R108" s="33">
        <f>VLOOKUP($A108,'All-Pathways'!$A:$AW,16,FALSE)</f>
        <v>0.16386089147939448</v>
      </c>
      <c r="S108" s="33">
        <f>VLOOKUP($A108,'All-Pathways'!$A:$AW,17,FALSE)</f>
        <v>-9.0603512922840357E-2</v>
      </c>
    </row>
    <row r="109" spans="1:19" x14ac:dyDescent="0.35">
      <c r="A109">
        <v>177</v>
      </c>
      <c r="B109" s="31" t="str">
        <f>VLOOKUP($A109,'All-Pathways'!$A:$AW,2,FALSE)</f>
        <v>Corn starch</v>
      </c>
      <c r="C109" s="31" t="str">
        <f>VLOOKUP($A109,'All-Pathways'!$A:$AW,3,FALSE)</f>
        <v>Ethanol</v>
      </c>
      <c r="D109" s="31" t="str">
        <f>VLOOKUP($A109,'All-Pathways'!$A:$AW,4,FALSE)</f>
        <v>Dry Mill Coal w/ CHP, Fractionation and Membrane Seperation (dry DDGS)</v>
      </c>
      <c r="E109" s="31" t="str">
        <f>IF(VLOOKUP($A109,'All-Pathways'!$A:$AW,5,FALSE)=0,"",VLOOKUP($A109,'All-Pathways'!$A:$AW,5,FALSE))</f>
        <v>High yield (bu/acre)</v>
      </c>
      <c r="F109" s="32">
        <f>VLOOKUP($A109,'All-Pathways'!$A:$AW,26,FALSE)</f>
        <v>2.7792810648269208</v>
      </c>
      <c r="G109" s="32">
        <f>VLOOKUP($A109,'All-Pathways'!$A:$AW,27,FALSE)</f>
        <v>41.16633027552151</v>
      </c>
      <c r="H109" s="32">
        <f>VLOOKUP($A109,'All-Pathways'!$A:$AW,30,FALSE)</f>
        <v>3.0165828273148207</v>
      </c>
      <c r="I109" s="32">
        <f>VLOOKUP($A109,'All-Pathways'!$A:$AW,31,FALSE)</f>
        <v>43.89533341964102</v>
      </c>
      <c r="J109" s="32">
        <f>VLOOKUP($A109,'All-Pathways'!$A:$AW,32,FALSE)+VLOOKUP($A109,'All-Pathways'!$A:$AW,33,FALSE)</f>
        <v>2.1281605046610568</v>
      </c>
      <c r="K109" s="32">
        <f>VLOOKUP($A109,'All-Pathways'!$A:$AW,18,FALSE)</f>
        <v>92.985688091965329</v>
      </c>
      <c r="L109" s="33">
        <f>VLOOKUP($A109,'All-Pathways'!$A:$AW,15,FALSE)</f>
        <v>5.3147109699451855E-2</v>
      </c>
      <c r="N109" s="32">
        <f>VLOOKUP($A109,'All-Pathways'!$A:$AW,28,FALSE)</f>
        <v>28.8829191731107</v>
      </c>
      <c r="O109" s="32">
        <f>VLOOKUP($A109,'All-Pathways'!$A:$AW,29,FALSE)</f>
        <v>55.996926117816969</v>
      </c>
      <c r="P109" s="32">
        <f>VLOOKUP($A109,'All-Pathways'!$A:$AW,19,FALSE)</f>
        <v>80.70227698955452</v>
      </c>
      <c r="Q109" s="32">
        <f>VLOOKUP($A109,'All-Pathways'!$A:$AW,20,FALSE)</f>
        <v>107.81628393426078</v>
      </c>
      <c r="R109" s="33">
        <f>VLOOKUP($A109,'All-Pathways'!$A:$AW,16,FALSE)</f>
        <v>0.17822639387450209</v>
      </c>
      <c r="S109" s="33">
        <f>VLOOKUP($A109,'All-Pathways'!$A:$AW,17,FALSE)</f>
        <v>-9.7869598638162858E-2</v>
      </c>
    </row>
    <row r="110" spans="1:19" x14ac:dyDescent="0.35">
      <c r="A110">
        <v>178</v>
      </c>
      <c r="B110" s="31" t="str">
        <f>VLOOKUP($A110,'All-Pathways'!$A:$AW,2,FALSE)</f>
        <v>Corn starch</v>
      </c>
      <c r="C110" s="31" t="str">
        <f>VLOOKUP($A110,'All-Pathways'!$A:$AW,3,FALSE)</f>
        <v>Ethanol</v>
      </c>
      <c r="D110" s="31" t="str">
        <f>VLOOKUP($A110,'All-Pathways'!$A:$AW,4,FALSE)</f>
        <v>Dry Mill Coal w/ CHP, Fractionation and Membrane Separation (wet DGS)</v>
      </c>
      <c r="E110" s="31" t="str">
        <f>IF(VLOOKUP($A110,'All-Pathways'!$A:$AW,5,FALSE)=0,"",VLOOKUP($A110,'All-Pathways'!$A:$AW,5,FALSE))</f>
        <v/>
      </c>
      <c r="F110" s="32">
        <f>VLOOKUP($A110,'All-Pathways'!$A:$AW,26,FALSE)</f>
        <v>16.472665685106907</v>
      </c>
      <c r="G110" s="32">
        <f>VLOOKUP($A110,'All-Pathways'!$A:$AW,27,FALSE)</f>
        <v>27.763977559172517</v>
      </c>
      <c r="H110" s="32">
        <f>VLOOKUP($A110,'All-Pathways'!$A:$AW,30,FALSE)</f>
        <v>3.0165828273148207</v>
      </c>
      <c r="I110" s="32">
        <f>VLOOKUP($A110,'All-Pathways'!$A:$AW,31,FALSE)</f>
        <v>28.125809815420574</v>
      </c>
      <c r="J110" s="32">
        <f>VLOOKUP($A110,'All-Pathways'!$A:$AW,32,FALSE)+VLOOKUP($A110,'All-Pathways'!$A:$AW,33,FALSE)</f>
        <v>2.1281605046610568</v>
      </c>
      <c r="K110" s="32">
        <f>VLOOKUP($A110,'All-Pathways'!$A:$AW,18,FALSE)</f>
        <v>77.507196391675876</v>
      </c>
      <c r="L110" s="33">
        <f>VLOOKUP($A110,'All-Pathways'!$A:$AW,15,FALSE)</f>
        <v>0.21076119961635478</v>
      </c>
      <c r="N110" s="32">
        <f>VLOOKUP($A110,'All-Pathways'!$A:$AW,28,FALSE)</f>
        <v>16.600298715542266</v>
      </c>
      <c r="O110" s="32">
        <f>VLOOKUP($A110,'All-Pathways'!$A:$AW,29,FALSE)</f>
        <v>41.58997554986373</v>
      </c>
      <c r="P110" s="32">
        <f>VLOOKUP($A110,'All-Pathways'!$A:$AW,19,FALSE)</f>
        <v>66.343517548045611</v>
      </c>
      <c r="Q110" s="32">
        <f>VLOOKUP($A110,'All-Pathways'!$A:$AW,20,FALSE)</f>
        <v>91.333194382367083</v>
      </c>
      <c r="R110" s="33">
        <f>VLOOKUP($A110,'All-Pathways'!$A:$AW,16,FALSE)</f>
        <v>0.32443849551402054</v>
      </c>
      <c r="S110" s="33">
        <f>VLOOKUP($A110,'All-Pathways'!$A:$AW,17,FALSE)</f>
        <v>6.9974091111785708E-2</v>
      </c>
    </row>
    <row r="111" spans="1:19" x14ac:dyDescent="0.35">
      <c r="A111">
        <v>179</v>
      </c>
      <c r="B111" s="31" t="str">
        <f>VLOOKUP($A111,'All-Pathways'!$A:$AW,2,FALSE)</f>
        <v>Corn starch</v>
      </c>
      <c r="C111" s="31" t="str">
        <f>VLOOKUP($A111,'All-Pathways'!$A:$AW,3,FALSE)</f>
        <v>Ethanol</v>
      </c>
      <c r="D111" s="31" t="str">
        <f>VLOOKUP($A111,'All-Pathways'!$A:$AW,4,FALSE)</f>
        <v>Dry Mill Coal w/ CHP, Fractionation and Membrane Seperation (wet DGS)</v>
      </c>
      <c r="E111" s="31" t="str">
        <f>IF(VLOOKUP($A111,'All-Pathways'!$A:$AW,5,FALSE)=0,"",VLOOKUP($A111,'All-Pathways'!$A:$AW,5,FALSE))</f>
        <v>High yield (bu/acre)</v>
      </c>
      <c r="F111" s="32">
        <f>VLOOKUP($A111,'All-Pathways'!$A:$AW,26,FALSE)</f>
        <v>2.7792810648269208</v>
      </c>
      <c r="G111" s="32">
        <f>VLOOKUP($A111,'All-Pathways'!$A:$AW,27,FALSE)</f>
        <v>41.16633027552151</v>
      </c>
      <c r="H111" s="32">
        <f>VLOOKUP($A111,'All-Pathways'!$A:$AW,30,FALSE)</f>
        <v>3.0165828273148207</v>
      </c>
      <c r="I111" s="32">
        <f>VLOOKUP($A111,'All-Pathways'!$A:$AW,31,FALSE)</f>
        <v>28.125809815420574</v>
      </c>
      <c r="J111" s="32">
        <f>VLOOKUP($A111,'All-Pathways'!$A:$AW,32,FALSE)+VLOOKUP($A111,'All-Pathways'!$A:$AW,33,FALSE)</f>
        <v>2.1281605046610568</v>
      </c>
      <c r="K111" s="32">
        <f>VLOOKUP($A111,'All-Pathways'!$A:$AW,18,FALSE)</f>
        <v>77.216164487744877</v>
      </c>
      <c r="L111" s="33">
        <f>VLOOKUP($A111,'All-Pathways'!$A:$AW,15,FALSE)</f>
        <v>0.21372471373407792</v>
      </c>
      <c r="N111" s="32">
        <f>VLOOKUP($A111,'All-Pathways'!$A:$AW,28,FALSE)</f>
        <v>28.8829191731107</v>
      </c>
      <c r="O111" s="32">
        <f>VLOOKUP($A111,'All-Pathways'!$A:$AW,29,FALSE)</f>
        <v>55.996926117816969</v>
      </c>
      <c r="P111" s="32">
        <f>VLOOKUP($A111,'All-Pathways'!$A:$AW,19,FALSE)</f>
        <v>64.932753385334081</v>
      </c>
      <c r="Q111" s="32">
        <f>VLOOKUP($A111,'All-Pathways'!$A:$AW,20,FALSE)</f>
        <v>92.046760330040343</v>
      </c>
      <c r="R111" s="33">
        <f>VLOOKUP($A111,'All-Pathways'!$A:$AW,16,FALSE)</f>
        <v>0.33880399790912802</v>
      </c>
      <c r="S111" s="33">
        <f>VLOOKUP($A111,'All-Pathways'!$A:$AW,17,FALSE)</f>
        <v>6.2708005396463068E-2</v>
      </c>
    </row>
    <row r="112" spans="1:19" x14ac:dyDescent="0.35">
      <c r="A112">
        <v>180</v>
      </c>
      <c r="B112" s="31" t="str">
        <f>VLOOKUP($A112,'All-Pathways'!$A:$AW,2,FALSE)</f>
        <v>Corn starch</v>
      </c>
      <c r="C112" s="31" t="str">
        <f>VLOOKUP($A112,'All-Pathways'!$A:$AW,3,FALSE)</f>
        <v>Ethanol</v>
      </c>
      <c r="D112" s="31" t="str">
        <f>VLOOKUP($A112,'All-Pathways'!$A:$AW,4,FALSE)</f>
        <v>Dry Mill Coal w/ CHP, Fractionation, Membrane Separation and Raw Starch Hydrolysis (dry DDGS)</v>
      </c>
      <c r="E112" s="31" t="str">
        <f>IF(VLOOKUP($A112,'All-Pathways'!$A:$AW,5,FALSE)=0,"",VLOOKUP($A112,'All-Pathways'!$A:$AW,5,FALSE))</f>
        <v/>
      </c>
      <c r="F112" s="32">
        <f>VLOOKUP($A112,'All-Pathways'!$A:$AW,26,FALSE)</f>
        <v>16.472665685106907</v>
      </c>
      <c r="G112" s="32">
        <f>VLOOKUP($A112,'All-Pathways'!$A:$AW,27,FALSE)</f>
        <v>27.763977559172517</v>
      </c>
      <c r="H112" s="32">
        <f>VLOOKUP($A112,'All-Pathways'!$A:$AW,30,FALSE)</f>
        <v>3.0165828273148207</v>
      </c>
      <c r="I112" s="32">
        <f>VLOOKUP($A112,'All-Pathways'!$A:$AW,31,FALSE)</f>
        <v>35.088890963901235</v>
      </c>
      <c r="J112" s="32">
        <f>VLOOKUP($A112,'All-Pathways'!$A:$AW,32,FALSE)+VLOOKUP($A112,'All-Pathways'!$A:$AW,33,FALSE)</f>
        <v>2.1281605046610568</v>
      </c>
      <c r="K112" s="32">
        <f>VLOOKUP($A112,'All-Pathways'!$A:$AW,18,FALSE)</f>
        <v>84.47027754015653</v>
      </c>
      <c r="L112" s="33">
        <f>VLOOKUP($A112,'All-Pathways'!$A:$AW,15,FALSE)</f>
        <v>0.13985766977082092</v>
      </c>
      <c r="N112" s="32">
        <f>VLOOKUP($A112,'All-Pathways'!$A:$AW,28,FALSE)</f>
        <v>16.600298715542266</v>
      </c>
      <c r="O112" s="32">
        <f>VLOOKUP($A112,'All-Pathways'!$A:$AW,29,FALSE)</f>
        <v>41.58997554986373</v>
      </c>
      <c r="P112" s="32">
        <f>VLOOKUP($A112,'All-Pathways'!$A:$AW,19,FALSE)</f>
        <v>73.306598696526279</v>
      </c>
      <c r="Q112" s="32">
        <f>VLOOKUP($A112,'All-Pathways'!$A:$AW,20,FALSE)</f>
        <v>98.296275530847751</v>
      </c>
      <c r="R112" s="33">
        <f>VLOOKUP($A112,'All-Pathways'!$A:$AW,16,FALSE)</f>
        <v>0.25353496566848654</v>
      </c>
      <c r="S112" s="33">
        <f>VLOOKUP($A112,'All-Pathways'!$A:$AW,17,FALSE)</f>
        <v>-9.294387337483108E-4</v>
      </c>
    </row>
    <row r="113" spans="1:19" x14ac:dyDescent="0.35">
      <c r="A113">
        <v>181</v>
      </c>
      <c r="B113" s="31" t="str">
        <f>VLOOKUP($A113,'All-Pathways'!$A:$AW,2,FALSE)</f>
        <v>Corn starch</v>
      </c>
      <c r="C113" s="31" t="str">
        <f>VLOOKUP($A113,'All-Pathways'!$A:$AW,3,FALSE)</f>
        <v>Ethanol</v>
      </c>
      <c r="D113" s="31" t="str">
        <f>VLOOKUP($A113,'All-Pathways'!$A:$AW,4,FALSE)</f>
        <v>Dry Mill Coal w/ CHP, Fractionation, Membrane Seperation and Raw Starch Hydrolysis (dry DDGS)</v>
      </c>
      <c r="E113" s="31" t="str">
        <f>IF(VLOOKUP($A113,'All-Pathways'!$A:$AW,5,FALSE)=0,"",VLOOKUP($A113,'All-Pathways'!$A:$AW,5,FALSE))</f>
        <v>High yield (bu/acre)</v>
      </c>
      <c r="F113" s="32">
        <f>VLOOKUP($A113,'All-Pathways'!$A:$AW,26,FALSE)</f>
        <v>2.7792810648269208</v>
      </c>
      <c r="G113" s="32">
        <f>VLOOKUP($A113,'All-Pathways'!$A:$AW,27,FALSE)</f>
        <v>41.16633027552151</v>
      </c>
      <c r="H113" s="32">
        <f>VLOOKUP($A113,'All-Pathways'!$A:$AW,30,FALSE)</f>
        <v>3.0165828273148207</v>
      </c>
      <c r="I113" s="32">
        <f>VLOOKUP($A113,'All-Pathways'!$A:$AW,31,FALSE)</f>
        <v>35.088890963901235</v>
      </c>
      <c r="J113" s="32">
        <f>VLOOKUP($A113,'All-Pathways'!$A:$AW,32,FALSE)+VLOOKUP($A113,'All-Pathways'!$A:$AW,33,FALSE)</f>
        <v>2.1281605046610568</v>
      </c>
      <c r="K113" s="32">
        <f>VLOOKUP($A113,'All-Pathways'!$A:$AW,18,FALSE)</f>
        <v>84.179245636225545</v>
      </c>
      <c r="L113" s="33">
        <f>VLOOKUP($A113,'All-Pathways'!$A:$AW,15,FALSE)</f>
        <v>0.1428211838885439</v>
      </c>
      <c r="N113" s="32">
        <f>VLOOKUP($A113,'All-Pathways'!$A:$AW,28,FALSE)</f>
        <v>28.8829191731107</v>
      </c>
      <c r="O113" s="32">
        <f>VLOOKUP($A113,'All-Pathways'!$A:$AW,29,FALSE)</f>
        <v>55.996926117816969</v>
      </c>
      <c r="P113" s="32">
        <f>VLOOKUP($A113,'All-Pathways'!$A:$AW,19,FALSE)</f>
        <v>71.895834533814735</v>
      </c>
      <c r="Q113" s="32">
        <f>VLOOKUP($A113,'All-Pathways'!$A:$AW,20,FALSE)</f>
        <v>99.009841478520997</v>
      </c>
      <c r="R113" s="33">
        <f>VLOOKUP($A113,'All-Pathways'!$A:$AW,16,FALSE)</f>
        <v>0.26790046806359413</v>
      </c>
      <c r="S113" s="33">
        <f>VLOOKUP($A113,'All-Pathways'!$A:$AW,17,FALSE)</f>
        <v>-8.1955244490708058E-3</v>
      </c>
    </row>
    <row r="114" spans="1:19" x14ac:dyDescent="0.35">
      <c r="A114">
        <v>182</v>
      </c>
      <c r="B114" s="31" t="str">
        <f>VLOOKUP($A114,'All-Pathways'!$A:$AW,2,FALSE)</f>
        <v>Corn starch</v>
      </c>
      <c r="C114" s="31" t="str">
        <f>VLOOKUP($A114,'All-Pathways'!$A:$AW,3,FALSE)</f>
        <v>Ethanol</v>
      </c>
      <c r="D114" s="31" t="str">
        <f>VLOOKUP($A114,'All-Pathways'!$A:$AW,4,FALSE)</f>
        <v>Dry Mill Coal w/ CHP, Fractionation, Membrane Separation and Raw Starch Hydrolysis (wet DGS)</v>
      </c>
      <c r="E114" s="31" t="str">
        <f>IF(VLOOKUP($A114,'All-Pathways'!$A:$AW,5,FALSE)=0,"",VLOOKUP($A114,'All-Pathways'!$A:$AW,5,FALSE))</f>
        <v/>
      </c>
      <c r="F114" s="32">
        <f>VLOOKUP($A114,'All-Pathways'!$A:$AW,26,FALSE)</f>
        <v>16.472665685106907</v>
      </c>
      <c r="G114" s="32">
        <f>VLOOKUP($A114,'All-Pathways'!$A:$AW,27,FALSE)</f>
        <v>27.763977559172517</v>
      </c>
      <c r="H114" s="32">
        <f>VLOOKUP($A114,'All-Pathways'!$A:$AW,30,FALSE)</f>
        <v>3.0165828273148207</v>
      </c>
      <c r="I114" s="32">
        <f>VLOOKUP($A114,'All-Pathways'!$A:$AW,31,FALSE)</f>
        <v>22.876098381591071</v>
      </c>
      <c r="J114" s="32">
        <f>VLOOKUP($A114,'All-Pathways'!$A:$AW,32,FALSE)+VLOOKUP($A114,'All-Pathways'!$A:$AW,33,FALSE)</f>
        <v>2.1281605046610568</v>
      </c>
      <c r="K114" s="32">
        <f>VLOOKUP($A114,'All-Pathways'!$A:$AW,18,FALSE)</f>
        <v>72.257484957846373</v>
      </c>
      <c r="L114" s="33">
        <f>VLOOKUP($A114,'All-Pathways'!$A:$AW,15,FALSE)</f>
        <v>0.26421786102697037</v>
      </c>
      <c r="N114" s="32">
        <f>VLOOKUP($A114,'All-Pathways'!$A:$AW,28,FALSE)</f>
        <v>16.600298715542266</v>
      </c>
      <c r="O114" s="32">
        <f>VLOOKUP($A114,'All-Pathways'!$A:$AW,29,FALSE)</f>
        <v>41.58997554986373</v>
      </c>
      <c r="P114" s="32">
        <f>VLOOKUP($A114,'All-Pathways'!$A:$AW,19,FALSE)</f>
        <v>61.093806114216115</v>
      </c>
      <c r="Q114" s="32">
        <f>VLOOKUP($A114,'All-Pathways'!$A:$AW,20,FALSE)</f>
        <v>86.083482948537579</v>
      </c>
      <c r="R114" s="33">
        <f>VLOOKUP($A114,'All-Pathways'!$A:$AW,16,FALSE)</f>
        <v>0.37789515692463604</v>
      </c>
      <c r="S114" s="33">
        <f>VLOOKUP($A114,'All-Pathways'!$A:$AW,17,FALSE)</f>
        <v>0.12343075252240129</v>
      </c>
    </row>
    <row r="115" spans="1:19" x14ac:dyDescent="0.35">
      <c r="A115">
        <v>183</v>
      </c>
      <c r="B115" s="31" t="str">
        <f>VLOOKUP($A115,'All-Pathways'!$A:$AW,2,FALSE)</f>
        <v>Corn starch</v>
      </c>
      <c r="C115" s="31" t="str">
        <f>VLOOKUP($A115,'All-Pathways'!$A:$AW,3,FALSE)</f>
        <v>Ethanol</v>
      </c>
      <c r="D115" s="31" t="str">
        <f>VLOOKUP($A115,'All-Pathways'!$A:$AW,4,FALSE)</f>
        <v>Dry Mill Coal w/ CHP, Fractionation, Membrane Seperation and Raw Starch Hydrolysis (wet DGS)</v>
      </c>
      <c r="E115" s="31" t="str">
        <f>IF(VLOOKUP($A115,'All-Pathways'!$A:$AW,5,FALSE)=0,"",VLOOKUP($A115,'All-Pathways'!$A:$AW,5,FALSE))</f>
        <v>High yield (bu/acre)</v>
      </c>
      <c r="F115" s="32">
        <f>VLOOKUP($A115,'All-Pathways'!$A:$AW,26,FALSE)</f>
        <v>2.7792810648269208</v>
      </c>
      <c r="G115" s="32">
        <f>VLOOKUP($A115,'All-Pathways'!$A:$AW,27,FALSE)</f>
        <v>41.16633027552151</v>
      </c>
      <c r="H115" s="32">
        <f>VLOOKUP($A115,'All-Pathways'!$A:$AW,30,FALSE)</f>
        <v>3.0165828273148207</v>
      </c>
      <c r="I115" s="32">
        <f>VLOOKUP($A115,'All-Pathways'!$A:$AW,31,FALSE)</f>
        <v>22.876098381591071</v>
      </c>
      <c r="J115" s="32">
        <f>VLOOKUP($A115,'All-Pathways'!$A:$AW,32,FALSE)+VLOOKUP($A115,'All-Pathways'!$A:$AW,33,FALSE)</f>
        <v>2.1281605046610568</v>
      </c>
      <c r="K115" s="32">
        <f>VLOOKUP($A115,'All-Pathways'!$A:$AW,18,FALSE)</f>
        <v>71.966453053915373</v>
      </c>
      <c r="L115" s="33">
        <f>VLOOKUP($A115,'All-Pathways'!$A:$AW,15,FALSE)</f>
        <v>0.26718137514469348</v>
      </c>
      <c r="N115" s="32">
        <f>VLOOKUP($A115,'All-Pathways'!$A:$AW,28,FALSE)</f>
        <v>28.8829191731107</v>
      </c>
      <c r="O115" s="32">
        <f>VLOOKUP($A115,'All-Pathways'!$A:$AW,29,FALSE)</f>
        <v>55.996926117816969</v>
      </c>
      <c r="P115" s="32">
        <f>VLOOKUP($A115,'All-Pathways'!$A:$AW,19,FALSE)</f>
        <v>59.68304195150457</v>
      </c>
      <c r="Q115" s="32">
        <f>VLOOKUP($A115,'All-Pathways'!$A:$AW,20,FALSE)</f>
        <v>86.797048896210839</v>
      </c>
      <c r="R115" s="33">
        <f>VLOOKUP($A115,'All-Pathways'!$A:$AW,16,FALSE)</f>
        <v>0.39226065931974369</v>
      </c>
      <c r="S115" s="33">
        <f>VLOOKUP($A115,'All-Pathways'!$A:$AW,17,FALSE)</f>
        <v>0.11616466680707865</v>
      </c>
    </row>
    <row r="116" spans="1:19" x14ac:dyDescent="0.35">
      <c r="A116">
        <v>184</v>
      </c>
      <c r="B116" s="31" t="str">
        <f>VLOOKUP($A116,'All-Pathways'!$A:$AW,2,FALSE)</f>
        <v>Corn starch</v>
      </c>
      <c r="C116" s="31" t="str">
        <f>VLOOKUP($A116,'All-Pathways'!$A:$AW,3,FALSE)</f>
        <v>Ethanol</v>
      </c>
      <c r="D116" s="31" t="str">
        <f>VLOOKUP($A116,'All-Pathways'!$A:$AW,4,FALSE)</f>
        <v>Dry Mill Coal w/ Fractionation (65% dry DDGS)</v>
      </c>
      <c r="E116" s="31" t="str">
        <f>IF(VLOOKUP($A116,'All-Pathways'!$A:$AW,5,FALSE)=0,"",VLOOKUP($A116,'All-Pathways'!$A:$AW,5,FALSE))</f>
        <v/>
      </c>
      <c r="F116" s="32">
        <f>VLOOKUP($A116,'All-Pathways'!$A:$AW,26,FALSE)</f>
        <v>16.472665685106907</v>
      </c>
      <c r="G116" s="32">
        <f>VLOOKUP($A116,'All-Pathways'!$A:$AW,27,FALSE)</f>
        <v>27.763977559172517</v>
      </c>
      <c r="H116" s="32">
        <f>VLOOKUP($A116,'All-Pathways'!$A:$AW,30,FALSE)</f>
        <v>3.0165828273148207</v>
      </c>
      <c r="I116" s="32">
        <f>VLOOKUP($A116,'All-Pathways'!$A:$AW,31,FALSE)</f>
        <v>47.989321487566372</v>
      </c>
      <c r="J116" s="32">
        <f>VLOOKUP($A116,'All-Pathways'!$A:$AW,32,FALSE)+VLOOKUP($A116,'All-Pathways'!$A:$AW,33,FALSE)</f>
        <v>2.1281605046610568</v>
      </c>
      <c r="K116" s="32">
        <f>VLOOKUP($A116,'All-Pathways'!$A:$AW,18,FALSE)</f>
        <v>97.370708063821667</v>
      </c>
      <c r="L116" s="33">
        <f>VLOOKUP($A116,'All-Pathways'!$A:$AW,15,FALSE)</f>
        <v>8.4954120073146133E-3</v>
      </c>
      <c r="N116" s="32">
        <f>VLOOKUP($A116,'All-Pathways'!$A:$AW,28,FALSE)</f>
        <v>16.600298715542266</v>
      </c>
      <c r="O116" s="32">
        <f>VLOOKUP($A116,'All-Pathways'!$A:$AW,29,FALSE)</f>
        <v>41.58997554986373</v>
      </c>
      <c r="P116" s="32">
        <f>VLOOKUP($A116,'All-Pathways'!$A:$AW,19,FALSE)</f>
        <v>86.207029220191416</v>
      </c>
      <c r="Q116" s="32">
        <f>VLOOKUP($A116,'All-Pathways'!$A:$AW,20,FALSE)</f>
        <v>111.19670605451289</v>
      </c>
      <c r="R116" s="33">
        <f>VLOOKUP($A116,'All-Pathways'!$A:$AW,16,FALSE)</f>
        <v>0.12217270790498022</v>
      </c>
      <c r="S116" s="33">
        <f>VLOOKUP($A116,'All-Pathways'!$A:$AW,17,FALSE)</f>
        <v>-0.13229169649725461</v>
      </c>
    </row>
    <row r="117" spans="1:19" x14ac:dyDescent="0.35">
      <c r="A117">
        <v>185</v>
      </c>
      <c r="B117" s="31" t="str">
        <f>VLOOKUP($A117,'All-Pathways'!$A:$AW,2,FALSE)</f>
        <v>Corn starch</v>
      </c>
      <c r="C117" s="31" t="str">
        <f>VLOOKUP($A117,'All-Pathways'!$A:$AW,3,FALSE)</f>
        <v>Ethanol</v>
      </c>
      <c r="D117" s="31" t="str">
        <f>VLOOKUP($A117,'All-Pathways'!$A:$AW,4,FALSE)</f>
        <v>Dry Mill Coal w/ Fractionation (65% dry DDGS)</v>
      </c>
      <c r="E117" s="31" t="str">
        <f>IF(VLOOKUP($A117,'All-Pathways'!$A:$AW,5,FALSE)=0,"",VLOOKUP($A117,'All-Pathways'!$A:$AW,5,FALSE))</f>
        <v>High yield (bu/acre)</v>
      </c>
      <c r="F117" s="32">
        <f>VLOOKUP($A117,'All-Pathways'!$A:$AW,26,FALSE)</f>
        <v>2.7792810648269208</v>
      </c>
      <c r="G117" s="32">
        <f>VLOOKUP($A117,'All-Pathways'!$A:$AW,27,FALSE)</f>
        <v>41.16633027552151</v>
      </c>
      <c r="H117" s="32">
        <f>VLOOKUP($A117,'All-Pathways'!$A:$AW,30,FALSE)</f>
        <v>3.0165828273148207</v>
      </c>
      <c r="I117" s="32">
        <f>VLOOKUP($A117,'All-Pathways'!$A:$AW,31,FALSE)</f>
        <v>47.989321487566372</v>
      </c>
      <c r="J117" s="32">
        <f>VLOOKUP($A117,'All-Pathways'!$A:$AW,32,FALSE)+VLOOKUP($A117,'All-Pathways'!$A:$AW,33,FALSE)</f>
        <v>2.1281605046610568</v>
      </c>
      <c r="K117" s="32">
        <f>VLOOKUP($A117,'All-Pathways'!$A:$AW,18,FALSE)</f>
        <v>97.079676159890681</v>
      </c>
      <c r="L117" s="33">
        <f>VLOOKUP($A117,'All-Pathways'!$A:$AW,15,FALSE)</f>
        <v>1.1458926125037596E-2</v>
      </c>
      <c r="N117" s="32">
        <f>VLOOKUP($A117,'All-Pathways'!$A:$AW,28,FALSE)</f>
        <v>28.8829191731107</v>
      </c>
      <c r="O117" s="32">
        <f>VLOOKUP($A117,'All-Pathways'!$A:$AW,29,FALSE)</f>
        <v>55.996926117816969</v>
      </c>
      <c r="P117" s="32">
        <f>VLOOKUP($A117,'All-Pathways'!$A:$AW,19,FALSE)</f>
        <v>84.796265057479872</v>
      </c>
      <c r="Q117" s="32">
        <f>VLOOKUP($A117,'All-Pathways'!$A:$AW,20,FALSE)</f>
        <v>111.91027200218613</v>
      </c>
      <c r="R117" s="33">
        <f>VLOOKUP($A117,'All-Pathways'!$A:$AW,16,FALSE)</f>
        <v>0.13653821030008784</v>
      </c>
      <c r="S117" s="33">
        <f>VLOOKUP($A117,'All-Pathways'!$A:$AW,17,FALSE)</f>
        <v>-0.13955778221257711</v>
      </c>
    </row>
    <row r="118" spans="1:19" x14ac:dyDescent="0.35">
      <c r="A118">
        <v>186</v>
      </c>
      <c r="B118" s="31" t="str">
        <f>VLOOKUP($A118,'All-Pathways'!$A:$AW,2,FALSE)</f>
        <v>Corn starch</v>
      </c>
      <c r="C118" s="31" t="str">
        <f>VLOOKUP($A118,'All-Pathways'!$A:$AW,3,FALSE)</f>
        <v>Ethanol</v>
      </c>
      <c r="D118" s="31" t="str">
        <f>VLOOKUP($A118,'All-Pathways'!$A:$AW,4,FALSE)</f>
        <v>Dry Mill Coal w/ Fractionation (dry DDGS)</v>
      </c>
      <c r="E118" s="31" t="str">
        <f>IF(VLOOKUP($A118,'All-Pathways'!$A:$AW,5,FALSE)=0,"",VLOOKUP($A118,'All-Pathways'!$A:$AW,5,FALSE))</f>
        <v/>
      </c>
      <c r="F118" s="32">
        <f>VLOOKUP($A118,'All-Pathways'!$A:$AW,26,FALSE)</f>
        <v>16.472665685106907</v>
      </c>
      <c r="G118" s="32">
        <f>VLOOKUP($A118,'All-Pathways'!$A:$AW,27,FALSE)</f>
        <v>27.763977559172517</v>
      </c>
      <c r="H118" s="32">
        <f>VLOOKUP($A118,'All-Pathways'!$A:$AW,30,FALSE)</f>
        <v>3.0165828273148207</v>
      </c>
      <c r="I118" s="32">
        <f>VLOOKUP($A118,'All-Pathways'!$A:$AW,31,FALSE)</f>
        <v>53.508410542736428</v>
      </c>
      <c r="J118" s="32">
        <f>VLOOKUP($A118,'All-Pathways'!$A:$AW,32,FALSE)+VLOOKUP($A118,'All-Pathways'!$A:$AW,33,FALSE)</f>
        <v>2.1281605046610568</v>
      </c>
      <c r="K118" s="32">
        <f>VLOOKUP($A118,'All-Pathways'!$A:$AW,18,FALSE)</f>
        <v>102.88979711899172</v>
      </c>
      <c r="L118" s="33">
        <f>VLOOKUP($A118,'All-Pathways'!$A:$AW,15,FALSE)</f>
        <v>-4.7704262705480623E-2</v>
      </c>
      <c r="N118" s="32">
        <f>VLOOKUP($A118,'All-Pathways'!$A:$AW,28,FALSE)</f>
        <v>16.600298715542266</v>
      </c>
      <c r="O118" s="32">
        <f>VLOOKUP($A118,'All-Pathways'!$A:$AW,29,FALSE)</f>
        <v>41.58997554986373</v>
      </c>
      <c r="P118" s="32">
        <f>VLOOKUP($A118,'All-Pathways'!$A:$AW,19,FALSE)</f>
        <v>91.726118275361472</v>
      </c>
      <c r="Q118" s="32">
        <f>VLOOKUP($A118,'All-Pathways'!$A:$AW,20,FALSE)</f>
        <v>116.71579510968294</v>
      </c>
      <c r="R118" s="33">
        <f>VLOOKUP($A118,'All-Pathways'!$A:$AW,16,FALSE)</f>
        <v>6.5973033192184991E-2</v>
      </c>
      <c r="S118" s="33">
        <f>VLOOKUP($A118,'All-Pathways'!$A:$AW,17,FALSE)</f>
        <v>-0.18849137121004986</v>
      </c>
    </row>
    <row r="119" spans="1:19" x14ac:dyDescent="0.35">
      <c r="A119">
        <v>187</v>
      </c>
      <c r="B119" s="31" t="str">
        <f>VLOOKUP($A119,'All-Pathways'!$A:$AW,2,FALSE)</f>
        <v>Corn starch</v>
      </c>
      <c r="C119" s="31" t="str">
        <f>VLOOKUP($A119,'All-Pathways'!$A:$AW,3,FALSE)</f>
        <v>Ethanol</v>
      </c>
      <c r="D119" s="31" t="str">
        <f>VLOOKUP($A119,'All-Pathways'!$A:$AW,4,FALSE)</f>
        <v>Dry Mill Coal w/ Fractionation (dry DDGS)</v>
      </c>
      <c r="E119" s="31" t="str">
        <f>IF(VLOOKUP($A119,'All-Pathways'!$A:$AW,5,FALSE)=0,"",VLOOKUP($A119,'All-Pathways'!$A:$AW,5,FALSE))</f>
        <v>High yield (bu/acre)</v>
      </c>
      <c r="F119" s="32">
        <f>VLOOKUP($A119,'All-Pathways'!$A:$AW,26,FALSE)</f>
        <v>2.7792810648269208</v>
      </c>
      <c r="G119" s="32">
        <f>VLOOKUP($A119,'All-Pathways'!$A:$AW,27,FALSE)</f>
        <v>41.16633027552151</v>
      </c>
      <c r="H119" s="32">
        <f>VLOOKUP($A119,'All-Pathways'!$A:$AW,30,FALSE)</f>
        <v>3.0165828273148207</v>
      </c>
      <c r="I119" s="32">
        <f>VLOOKUP($A119,'All-Pathways'!$A:$AW,31,FALSE)</f>
        <v>53.508410542736428</v>
      </c>
      <c r="J119" s="32">
        <f>VLOOKUP($A119,'All-Pathways'!$A:$AW,32,FALSE)+VLOOKUP($A119,'All-Pathways'!$A:$AW,33,FALSE)</f>
        <v>2.1281605046610568</v>
      </c>
      <c r="K119" s="32">
        <f>VLOOKUP($A119,'All-Pathways'!$A:$AW,18,FALSE)</f>
        <v>102.59876521506072</v>
      </c>
      <c r="L119" s="33">
        <f>VLOOKUP($A119,'All-Pathways'!$A:$AW,15,FALSE)</f>
        <v>-4.4740748587757499E-2</v>
      </c>
      <c r="N119" s="32">
        <f>VLOOKUP($A119,'All-Pathways'!$A:$AW,28,FALSE)</f>
        <v>28.8829191731107</v>
      </c>
      <c r="O119" s="32">
        <f>VLOOKUP($A119,'All-Pathways'!$A:$AW,29,FALSE)</f>
        <v>55.996926117816969</v>
      </c>
      <c r="P119" s="32">
        <f>VLOOKUP($A119,'All-Pathways'!$A:$AW,19,FALSE)</f>
        <v>90.315354112649928</v>
      </c>
      <c r="Q119" s="32">
        <f>VLOOKUP($A119,'All-Pathways'!$A:$AW,20,FALSE)</f>
        <v>117.42936105735619</v>
      </c>
      <c r="R119" s="33">
        <f>VLOOKUP($A119,'All-Pathways'!$A:$AW,16,FALSE)</f>
        <v>8.0338535587292606E-2</v>
      </c>
      <c r="S119" s="33">
        <f>VLOOKUP($A119,'All-Pathways'!$A:$AW,17,FALSE)</f>
        <v>-0.19575745692537236</v>
      </c>
    </row>
    <row r="120" spans="1:19" x14ac:dyDescent="0.35">
      <c r="A120">
        <v>188</v>
      </c>
      <c r="B120" s="31" t="str">
        <f>VLOOKUP($A120,'All-Pathways'!$A:$AW,2,FALSE)</f>
        <v>Corn starch</v>
      </c>
      <c r="C120" s="31" t="str">
        <f>VLOOKUP($A120,'All-Pathways'!$A:$AW,3,FALSE)</f>
        <v>Ethanol</v>
      </c>
      <c r="D120" s="31" t="str">
        <f>VLOOKUP($A120,'All-Pathways'!$A:$AW,4,FALSE)</f>
        <v>Dry Mill Coal w/ Fractionation (wet DGS)</v>
      </c>
      <c r="E120" s="31" t="str">
        <f>IF(VLOOKUP($A120,'All-Pathways'!$A:$AW,5,FALSE)=0,"",VLOOKUP($A120,'All-Pathways'!$A:$AW,5,FALSE))</f>
        <v/>
      </c>
      <c r="F120" s="32">
        <f>VLOOKUP($A120,'All-Pathways'!$A:$AW,26,FALSE)</f>
        <v>16.472665685106907</v>
      </c>
      <c r="G120" s="32">
        <f>VLOOKUP($A120,'All-Pathways'!$A:$AW,27,FALSE)</f>
        <v>27.763977559172517</v>
      </c>
      <c r="H120" s="32">
        <f>VLOOKUP($A120,'All-Pathways'!$A:$AW,30,FALSE)</f>
        <v>3.0165828273148207</v>
      </c>
      <c r="I120" s="32">
        <f>VLOOKUP($A120,'All-Pathways'!$A:$AW,31,FALSE)</f>
        <v>37.739584670821969</v>
      </c>
      <c r="J120" s="32">
        <f>VLOOKUP($A120,'All-Pathways'!$A:$AW,32,FALSE)+VLOOKUP($A120,'All-Pathways'!$A:$AW,33,FALSE)</f>
        <v>2.1281605046610568</v>
      </c>
      <c r="K120" s="32">
        <f>VLOOKUP($A120,'All-Pathways'!$A:$AW,18,FALSE)</f>
        <v>87.120971247077264</v>
      </c>
      <c r="L120" s="33">
        <f>VLOOKUP($A120,'All-Pathways'!$A:$AW,15,FALSE)</f>
        <v>0.11286623647393447</v>
      </c>
      <c r="N120" s="32">
        <f>VLOOKUP($A120,'All-Pathways'!$A:$AW,28,FALSE)</f>
        <v>16.600298715542266</v>
      </c>
      <c r="O120" s="32">
        <f>VLOOKUP($A120,'All-Pathways'!$A:$AW,29,FALSE)</f>
        <v>41.58997554986373</v>
      </c>
      <c r="P120" s="32">
        <f>VLOOKUP($A120,'All-Pathways'!$A:$AW,19,FALSE)</f>
        <v>75.957292403447013</v>
      </c>
      <c r="Q120" s="32">
        <f>VLOOKUP($A120,'All-Pathways'!$A:$AW,20,FALSE)</f>
        <v>100.94696923776849</v>
      </c>
      <c r="R120" s="33">
        <f>VLOOKUP($A120,'All-Pathways'!$A:$AW,16,FALSE)</f>
        <v>0.22654353237160008</v>
      </c>
      <c r="S120" s="33">
        <f>VLOOKUP($A120,'All-Pathways'!$A:$AW,17,FALSE)</f>
        <v>-2.7920872030634761E-2</v>
      </c>
    </row>
    <row r="121" spans="1:19" x14ac:dyDescent="0.35">
      <c r="A121">
        <v>189</v>
      </c>
      <c r="B121" s="31" t="str">
        <f>VLOOKUP($A121,'All-Pathways'!$A:$AW,2,FALSE)</f>
        <v>Corn starch</v>
      </c>
      <c r="C121" s="31" t="str">
        <f>VLOOKUP($A121,'All-Pathways'!$A:$AW,3,FALSE)</f>
        <v>Ethanol</v>
      </c>
      <c r="D121" s="31" t="str">
        <f>VLOOKUP($A121,'All-Pathways'!$A:$AW,4,FALSE)</f>
        <v>Dry Mill Coal w/ Fractionation (wet DGS)</v>
      </c>
      <c r="E121" s="31" t="str">
        <f>IF(VLOOKUP($A121,'All-Pathways'!$A:$AW,5,FALSE)=0,"",VLOOKUP($A121,'All-Pathways'!$A:$AW,5,FALSE))</f>
        <v>High yield (bu/acre)</v>
      </c>
      <c r="F121" s="32">
        <f>VLOOKUP($A121,'All-Pathways'!$A:$AW,26,FALSE)</f>
        <v>2.7792810648269208</v>
      </c>
      <c r="G121" s="32">
        <f>VLOOKUP($A121,'All-Pathways'!$A:$AW,27,FALSE)</f>
        <v>41.16633027552151</v>
      </c>
      <c r="H121" s="32">
        <f>VLOOKUP($A121,'All-Pathways'!$A:$AW,30,FALSE)</f>
        <v>3.0165828273148207</v>
      </c>
      <c r="I121" s="32">
        <f>VLOOKUP($A121,'All-Pathways'!$A:$AW,31,FALSE)</f>
        <v>37.739584670821969</v>
      </c>
      <c r="J121" s="32">
        <f>VLOOKUP($A121,'All-Pathways'!$A:$AW,32,FALSE)+VLOOKUP($A121,'All-Pathways'!$A:$AW,33,FALSE)</f>
        <v>2.1281605046610568</v>
      </c>
      <c r="K121" s="32">
        <f>VLOOKUP($A121,'All-Pathways'!$A:$AW,18,FALSE)</f>
        <v>86.829939343146265</v>
      </c>
      <c r="L121" s="33">
        <f>VLOOKUP($A121,'All-Pathways'!$A:$AW,15,FALSE)</f>
        <v>0.11582975059165759</v>
      </c>
      <c r="N121" s="32">
        <f>VLOOKUP($A121,'All-Pathways'!$A:$AW,28,FALSE)</f>
        <v>28.8829191731107</v>
      </c>
      <c r="O121" s="32">
        <f>VLOOKUP($A121,'All-Pathways'!$A:$AW,29,FALSE)</f>
        <v>55.996926117816969</v>
      </c>
      <c r="P121" s="32">
        <f>VLOOKUP($A121,'All-Pathways'!$A:$AW,19,FALSE)</f>
        <v>74.546528240735469</v>
      </c>
      <c r="Q121" s="32">
        <f>VLOOKUP($A121,'All-Pathways'!$A:$AW,20,FALSE)</f>
        <v>101.66053518544173</v>
      </c>
      <c r="R121" s="33">
        <f>VLOOKUP($A121,'All-Pathways'!$A:$AW,16,FALSE)</f>
        <v>0.24090903476670769</v>
      </c>
      <c r="S121" s="33">
        <f>VLOOKUP($A121,'All-Pathways'!$A:$AW,17,FALSE)</f>
        <v>-3.5186957745957259E-2</v>
      </c>
    </row>
    <row r="122" spans="1:19" x14ac:dyDescent="0.35">
      <c r="A122">
        <v>190</v>
      </c>
      <c r="B122" s="31" t="str">
        <f>VLOOKUP($A122,'All-Pathways'!$A:$AW,2,FALSE)</f>
        <v>Corn starch</v>
      </c>
      <c r="C122" s="31" t="str">
        <f>VLOOKUP($A122,'All-Pathways'!$A:$AW,3,FALSE)</f>
        <v>Ethanol</v>
      </c>
      <c r="D122" s="31" t="str">
        <f>VLOOKUP($A122,'All-Pathways'!$A:$AW,4,FALSE)</f>
        <v>Dry Mill Coal w/ Fractionation and Membrane Separation (dry DDGS)</v>
      </c>
      <c r="E122" s="31" t="str">
        <f>IF(VLOOKUP($A122,'All-Pathways'!$A:$AW,5,FALSE)=0,"",VLOOKUP($A122,'All-Pathways'!$A:$AW,5,FALSE))</f>
        <v/>
      </c>
      <c r="F122" s="32">
        <f>VLOOKUP($A122,'All-Pathways'!$A:$AW,26,FALSE)</f>
        <v>16.472665685106907</v>
      </c>
      <c r="G122" s="32">
        <f>VLOOKUP($A122,'All-Pathways'!$A:$AW,27,FALSE)</f>
        <v>27.763977559172517</v>
      </c>
      <c r="H122" s="32">
        <f>VLOOKUP($A122,'All-Pathways'!$A:$AW,30,FALSE)</f>
        <v>3.0165828273148207</v>
      </c>
      <c r="I122" s="32">
        <f>VLOOKUP($A122,'All-Pathways'!$A:$AW,31,FALSE)</f>
        <v>45.820643290613638</v>
      </c>
      <c r="J122" s="32">
        <f>VLOOKUP($A122,'All-Pathways'!$A:$AW,32,FALSE)+VLOOKUP($A122,'All-Pathways'!$A:$AW,33,FALSE)</f>
        <v>2.1281605046610568</v>
      </c>
      <c r="K122" s="32">
        <f>VLOOKUP($A122,'All-Pathways'!$A:$AW,18,FALSE)</f>
        <v>95.202029866868941</v>
      </c>
      <c r="L122" s="33">
        <f>VLOOKUP($A122,'All-Pathways'!$A:$AW,15,FALSE)</f>
        <v>3.0578586967374956E-2</v>
      </c>
      <c r="N122" s="32">
        <f>VLOOKUP($A122,'All-Pathways'!$A:$AW,28,FALSE)</f>
        <v>16.600298715542266</v>
      </c>
      <c r="O122" s="32">
        <f>VLOOKUP($A122,'All-Pathways'!$A:$AW,29,FALSE)</f>
        <v>41.58997554986373</v>
      </c>
      <c r="P122" s="32">
        <f>VLOOKUP($A122,'All-Pathways'!$A:$AW,19,FALSE)</f>
        <v>84.038351023238675</v>
      </c>
      <c r="Q122" s="32">
        <f>VLOOKUP($A122,'All-Pathways'!$A:$AW,20,FALSE)</f>
        <v>109.02802785756015</v>
      </c>
      <c r="R122" s="33">
        <f>VLOOKUP($A122,'All-Pathways'!$A:$AW,16,FALSE)</f>
        <v>0.14425588286504071</v>
      </c>
      <c r="S122" s="33">
        <f>VLOOKUP($A122,'All-Pathways'!$A:$AW,17,FALSE)</f>
        <v>-0.11020852153719413</v>
      </c>
    </row>
    <row r="123" spans="1:19" x14ac:dyDescent="0.35">
      <c r="A123">
        <v>191</v>
      </c>
      <c r="B123" s="31" t="str">
        <f>VLOOKUP($A123,'All-Pathways'!$A:$AW,2,FALSE)</f>
        <v>Corn starch</v>
      </c>
      <c r="C123" s="31" t="str">
        <f>VLOOKUP($A123,'All-Pathways'!$A:$AW,3,FALSE)</f>
        <v>Ethanol</v>
      </c>
      <c r="D123" s="31" t="str">
        <f>VLOOKUP($A123,'All-Pathways'!$A:$AW,4,FALSE)</f>
        <v>Dry Mill Coal w/ Fractionation and Membrane Seperation (dry DDGS)</v>
      </c>
      <c r="E123" s="31" t="str">
        <f>IF(VLOOKUP($A123,'All-Pathways'!$A:$AW,5,FALSE)=0,"",VLOOKUP($A123,'All-Pathways'!$A:$AW,5,FALSE))</f>
        <v>High yield (bu/acre)</v>
      </c>
      <c r="F123" s="32">
        <f>VLOOKUP($A123,'All-Pathways'!$A:$AW,26,FALSE)</f>
        <v>2.7792810648269208</v>
      </c>
      <c r="G123" s="32">
        <f>VLOOKUP($A123,'All-Pathways'!$A:$AW,27,FALSE)</f>
        <v>41.16633027552151</v>
      </c>
      <c r="H123" s="32">
        <f>VLOOKUP($A123,'All-Pathways'!$A:$AW,30,FALSE)</f>
        <v>3.0165828273148207</v>
      </c>
      <c r="I123" s="32">
        <f>VLOOKUP($A123,'All-Pathways'!$A:$AW,31,FALSE)</f>
        <v>45.820643290613638</v>
      </c>
      <c r="J123" s="32">
        <f>VLOOKUP($A123,'All-Pathways'!$A:$AW,32,FALSE)+VLOOKUP($A123,'All-Pathways'!$A:$AW,33,FALSE)</f>
        <v>2.1281605046610568</v>
      </c>
      <c r="K123" s="32">
        <f>VLOOKUP($A123,'All-Pathways'!$A:$AW,18,FALSE)</f>
        <v>94.910997962937941</v>
      </c>
      <c r="L123" s="33">
        <f>VLOOKUP($A123,'All-Pathways'!$A:$AW,15,FALSE)</f>
        <v>3.3542101085098086E-2</v>
      </c>
      <c r="N123" s="32">
        <f>VLOOKUP($A123,'All-Pathways'!$A:$AW,28,FALSE)</f>
        <v>28.8829191731107</v>
      </c>
      <c r="O123" s="32">
        <f>VLOOKUP($A123,'All-Pathways'!$A:$AW,29,FALSE)</f>
        <v>55.996926117816969</v>
      </c>
      <c r="P123" s="32">
        <f>VLOOKUP($A123,'All-Pathways'!$A:$AW,19,FALSE)</f>
        <v>82.627586860527146</v>
      </c>
      <c r="Q123" s="32">
        <f>VLOOKUP($A123,'All-Pathways'!$A:$AW,20,FALSE)</f>
        <v>109.74159380523341</v>
      </c>
      <c r="R123" s="33">
        <f>VLOOKUP($A123,'All-Pathways'!$A:$AW,16,FALSE)</f>
        <v>0.15862138526014818</v>
      </c>
      <c r="S123" s="33">
        <f>VLOOKUP($A123,'All-Pathways'!$A:$AW,17,FALSE)</f>
        <v>-0.11747460725251677</v>
      </c>
    </row>
    <row r="124" spans="1:19" x14ac:dyDescent="0.35">
      <c r="A124">
        <v>192</v>
      </c>
      <c r="B124" s="31" t="str">
        <f>VLOOKUP($A124,'All-Pathways'!$A:$AW,2,FALSE)</f>
        <v>Corn starch</v>
      </c>
      <c r="C124" s="31" t="str">
        <f>VLOOKUP($A124,'All-Pathways'!$A:$AW,3,FALSE)</f>
        <v>Ethanol</v>
      </c>
      <c r="D124" s="31" t="str">
        <f>VLOOKUP($A124,'All-Pathways'!$A:$AW,4,FALSE)</f>
        <v>Dry Mill Coal w/ Fractionation and Membrane Separation (wet DGS)</v>
      </c>
      <c r="E124" s="31" t="str">
        <f>IF(VLOOKUP($A124,'All-Pathways'!$A:$AW,5,FALSE)=0,"",VLOOKUP($A124,'All-Pathways'!$A:$AW,5,FALSE))</f>
        <v/>
      </c>
      <c r="F124" s="32">
        <f>VLOOKUP($A124,'All-Pathways'!$A:$AW,26,FALSE)</f>
        <v>16.472665685106907</v>
      </c>
      <c r="G124" s="32">
        <f>VLOOKUP($A124,'All-Pathways'!$A:$AW,27,FALSE)</f>
        <v>27.763977559172517</v>
      </c>
      <c r="H124" s="32">
        <f>VLOOKUP($A124,'All-Pathways'!$A:$AW,30,FALSE)</f>
        <v>3.0165828273148207</v>
      </c>
      <c r="I124" s="32">
        <f>VLOOKUP($A124,'All-Pathways'!$A:$AW,31,FALSE)</f>
        <v>30.051817418699184</v>
      </c>
      <c r="J124" s="32">
        <f>VLOOKUP($A124,'All-Pathways'!$A:$AW,32,FALSE)+VLOOKUP($A124,'All-Pathways'!$A:$AW,33,FALSE)</f>
        <v>2.1281605046610568</v>
      </c>
      <c r="K124" s="32">
        <f>VLOOKUP($A124,'All-Pathways'!$A:$AW,18,FALSE)</f>
        <v>79.433203994954482</v>
      </c>
      <c r="L124" s="33">
        <f>VLOOKUP($A124,'All-Pathways'!$A:$AW,15,FALSE)</f>
        <v>0.19114908614679005</v>
      </c>
      <c r="N124" s="32">
        <f>VLOOKUP($A124,'All-Pathways'!$A:$AW,28,FALSE)</f>
        <v>16.600298715542266</v>
      </c>
      <c r="O124" s="32">
        <f>VLOOKUP($A124,'All-Pathways'!$A:$AW,29,FALSE)</f>
        <v>41.58997554986373</v>
      </c>
      <c r="P124" s="32">
        <f>VLOOKUP($A124,'All-Pathways'!$A:$AW,19,FALSE)</f>
        <v>68.269525151324231</v>
      </c>
      <c r="Q124" s="32">
        <f>VLOOKUP($A124,'All-Pathways'!$A:$AW,20,FALSE)</f>
        <v>93.259201985645703</v>
      </c>
      <c r="R124" s="33">
        <f>VLOOKUP($A124,'All-Pathways'!$A:$AW,16,FALSE)</f>
        <v>0.30482638204445567</v>
      </c>
      <c r="S124" s="33">
        <f>VLOOKUP($A124,'All-Pathways'!$A:$AW,17,FALSE)</f>
        <v>5.036197764222082E-2</v>
      </c>
    </row>
    <row r="125" spans="1:19" x14ac:dyDescent="0.35">
      <c r="A125">
        <v>193</v>
      </c>
      <c r="B125" s="31" t="str">
        <f>VLOOKUP($A125,'All-Pathways'!$A:$AW,2,FALSE)</f>
        <v>Corn starch</v>
      </c>
      <c r="C125" s="31" t="str">
        <f>VLOOKUP($A125,'All-Pathways'!$A:$AW,3,FALSE)</f>
        <v>Ethanol</v>
      </c>
      <c r="D125" s="31" t="str">
        <f>VLOOKUP($A125,'All-Pathways'!$A:$AW,4,FALSE)</f>
        <v>Dry Mill Coal w/ Fractionation and Membrane Seperation (wet DGS)</v>
      </c>
      <c r="E125" s="31" t="str">
        <f>IF(VLOOKUP($A125,'All-Pathways'!$A:$AW,5,FALSE)=0,"",VLOOKUP($A125,'All-Pathways'!$A:$AW,5,FALSE))</f>
        <v>High yield (bu/acre)</v>
      </c>
      <c r="F125" s="32">
        <f>VLOOKUP($A125,'All-Pathways'!$A:$AW,26,FALSE)</f>
        <v>2.7792810648269208</v>
      </c>
      <c r="G125" s="32">
        <f>VLOOKUP($A125,'All-Pathways'!$A:$AW,27,FALSE)</f>
        <v>41.16633027552151</v>
      </c>
      <c r="H125" s="32">
        <f>VLOOKUP($A125,'All-Pathways'!$A:$AW,30,FALSE)</f>
        <v>3.0165828273148207</v>
      </c>
      <c r="I125" s="32">
        <f>VLOOKUP($A125,'All-Pathways'!$A:$AW,31,FALSE)</f>
        <v>30.051817418699184</v>
      </c>
      <c r="J125" s="32">
        <f>VLOOKUP($A125,'All-Pathways'!$A:$AW,32,FALSE)+VLOOKUP($A125,'All-Pathways'!$A:$AW,33,FALSE)</f>
        <v>2.1281605046610568</v>
      </c>
      <c r="K125" s="32">
        <f>VLOOKUP($A125,'All-Pathways'!$A:$AW,18,FALSE)</f>
        <v>79.142172091023482</v>
      </c>
      <c r="L125" s="33">
        <f>VLOOKUP($A125,'All-Pathways'!$A:$AW,15,FALSE)</f>
        <v>0.19411260026451319</v>
      </c>
      <c r="N125" s="32">
        <f>VLOOKUP($A125,'All-Pathways'!$A:$AW,28,FALSE)</f>
        <v>28.8829191731107</v>
      </c>
      <c r="O125" s="32">
        <f>VLOOKUP($A125,'All-Pathways'!$A:$AW,29,FALSE)</f>
        <v>55.996926117816969</v>
      </c>
      <c r="P125" s="32">
        <f>VLOOKUP($A125,'All-Pathways'!$A:$AW,19,FALSE)</f>
        <v>66.858760988612687</v>
      </c>
      <c r="Q125" s="32">
        <f>VLOOKUP($A125,'All-Pathways'!$A:$AW,20,FALSE)</f>
        <v>93.972767933318949</v>
      </c>
      <c r="R125" s="33">
        <f>VLOOKUP($A125,'All-Pathways'!$A:$AW,16,FALSE)</f>
        <v>0.31919188443956326</v>
      </c>
      <c r="S125" s="33">
        <f>VLOOKUP($A125,'All-Pathways'!$A:$AW,17,FALSE)</f>
        <v>4.3095891926898326E-2</v>
      </c>
    </row>
    <row r="126" spans="1:19" x14ac:dyDescent="0.35">
      <c r="A126">
        <v>194</v>
      </c>
      <c r="B126" s="31" t="str">
        <f>VLOOKUP($A126,'All-Pathways'!$A:$AW,2,FALSE)</f>
        <v>Corn starch</v>
      </c>
      <c r="C126" s="31" t="str">
        <f>VLOOKUP($A126,'All-Pathways'!$A:$AW,3,FALSE)</f>
        <v>Ethanol</v>
      </c>
      <c r="D126" s="31" t="str">
        <f>VLOOKUP($A126,'All-Pathways'!$A:$AW,4,FALSE)</f>
        <v>Dry Mill Coal w/ Fractionation, Membrane Separation and Raw Starch Hydrolysis (dry DDGS)</v>
      </c>
      <c r="E126" s="31" t="str">
        <f>IF(VLOOKUP($A126,'All-Pathways'!$A:$AW,5,FALSE)=0,"",VLOOKUP($A126,'All-Pathways'!$A:$AW,5,FALSE))</f>
        <v/>
      </c>
      <c r="F126" s="32">
        <f>VLOOKUP($A126,'All-Pathways'!$A:$AW,26,FALSE)</f>
        <v>16.472665685106907</v>
      </c>
      <c r="G126" s="32">
        <f>VLOOKUP($A126,'All-Pathways'!$A:$AW,27,FALSE)</f>
        <v>27.763977559172517</v>
      </c>
      <c r="H126" s="32">
        <f>VLOOKUP($A126,'All-Pathways'!$A:$AW,30,FALSE)</f>
        <v>3.0165828273148207</v>
      </c>
      <c r="I126" s="32">
        <f>VLOOKUP($A126,'All-Pathways'!$A:$AW,31,FALSE)</f>
        <v>37.013305763490848</v>
      </c>
      <c r="J126" s="32">
        <f>VLOOKUP($A126,'All-Pathways'!$A:$AW,32,FALSE)+VLOOKUP($A126,'All-Pathways'!$A:$AW,33,FALSE)</f>
        <v>2.1281605046610568</v>
      </c>
      <c r="K126" s="32">
        <f>VLOOKUP($A126,'All-Pathways'!$A:$AW,18,FALSE)</f>
        <v>86.394692339746143</v>
      </c>
      <c r="L126" s="33">
        <f>VLOOKUP($A126,'All-Pathways'!$A:$AW,15,FALSE)</f>
        <v>0.12026177547226573</v>
      </c>
      <c r="N126" s="32">
        <f>VLOOKUP($A126,'All-Pathways'!$A:$AW,28,FALSE)</f>
        <v>16.600298715542266</v>
      </c>
      <c r="O126" s="32">
        <f>VLOOKUP($A126,'All-Pathways'!$A:$AW,29,FALSE)</f>
        <v>41.58997554986373</v>
      </c>
      <c r="P126" s="32">
        <f>VLOOKUP($A126,'All-Pathways'!$A:$AW,19,FALSE)</f>
        <v>75.231013496115892</v>
      </c>
      <c r="Q126" s="32">
        <f>VLOOKUP($A126,'All-Pathways'!$A:$AW,20,FALSE)</f>
        <v>100.22069033043736</v>
      </c>
      <c r="R126" s="33">
        <f>VLOOKUP($A126,'All-Pathways'!$A:$AW,16,FALSE)</f>
        <v>0.23393907136993133</v>
      </c>
      <c r="S126" s="33">
        <f>VLOOKUP($A126,'All-Pathways'!$A:$AW,17,FALSE)</f>
        <v>-2.0525333032303503E-2</v>
      </c>
    </row>
    <row r="127" spans="1:19" x14ac:dyDescent="0.35">
      <c r="A127">
        <v>195</v>
      </c>
      <c r="B127" s="31" t="str">
        <f>VLOOKUP($A127,'All-Pathways'!$A:$AW,2,FALSE)</f>
        <v>Corn starch</v>
      </c>
      <c r="C127" s="31" t="str">
        <f>VLOOKUP($A127,'All-Pathways'!$A:$AW,3,FALSE)</f>
        <v>Ethanol</v>
      </c>
      <c r="D127" s="31" t="str">
        <f>VLOOKUP($A127,'All-Pathways'!$A:$AW,4,FALSE)</f>
        <v>Dry Mill Coal w/ Fractionation, Membrane Seperation and Raw Starch Hydrolysis (dry DDGS)</v>
      </c>
      <c r="E127" s="31" t="str">
        <f>IF(VLOOKUP($A127,'All-Pathways'!$A:$AW,5,FALSE)=0,"",VLOOKUP($A127,'All-Pathways'!$A:$AW,5,FALSE))</f>
        <v>High yield (bu/acre)</v>
      </c>
      <c r="F127" s="32">
        <f>VLOOKUP($A127,'All-Pathways'!$A:$AW,26,FALSE)</f>
        <v>2.7792810648269208</v>
      </c>
      <c r="G127" s="32">
        <f>VLOOKUP($A127,'All-Pathways'!$A:$AW,27,FALSE)</f>
        <v>41.16633027552151</v>
      </c>
      <c r="H127" s="32">
        <f>VLOOKUP($A127,'All-Pathways'!$A:$AW,30,FALSE)</f>
        <v>3.0165828273148207</v>
      </c>
      <c r="I127" s="32">
        <f>VLOOKUP($A127,'All-Pathways'!$A:$AW,31,FALSE)</f>
        <v>37.013305763490848</v>
      </c>
      <c r="J127" s="32">
        <f>VLOOKUP($A127,'All-Pathways'!$A:$AW,32,FALSE)+VLOOKUP($A127,'All-Pathways'!$A:$AW,33,FALSE)</f>
        <v>2.1281605046610568</v>
      </c>
      <c r="K127" s="32">
        <f>VLOOKUP($A127,'All-Pathways'!$A:$AW,18,FALSE)</f>
        <v>86.103660435815158</v>
      </c>
      <c r="L127" s="33">
        <f>VLOOKUP($A127,'All-Pathways'!$A:$AW,15,FALSE)</f>
        <v>0.1232252895899887</v>
      </c>
      <c r="N127" s="32">
        <f>VLOOKUP($A127,'All-Pathways'!$A:$AW,28,FALSE)</f>
        <v>28.8829191731107</v>
      </c>
      <c r="O127" s="32">
        <f>VLOOKUP($A127,'All-Pathways'!$A:$AW,29,FALSE)</f>
        <v>55.996926117816969</v>
      </c>
      <c r="P127" s="32">
        <f>VLOOKUP($A127,'All-Pathways'!$A:$AW,19,FALSE)</f>
        <v>73.820249333404348</v>
      </c>
      <c r="Q127" s="32">
        <f>VLOOKUP($A127,'All-Pathways'!$A:$AW,20,FALSE)</f>
        <v>100.93425627811061</v>
      </c>
      <c r="R127" s="33">
        <f>VLOOKUP($A127,'All-Pathways'!$A:$AW,16,FALSE)</f>
        <v>0.24830457376503895</v>
      </c>
      <c r="S127" s="33">
        <f>VLOOKUP($A127,'All-Pathways'!$A:$AW,17,FALSE)</f>
        <v>-2.7791418747626001E-2</v>
      </c>
    </row>
    <row r="128" spans="1:19" x14ac:dyDescent="0.35">
      <c r="A128">
        <v>196</v>
      </c>
      <c r="B128" s="31" t="str">
        <f>VLOOKUP($A128,'All-Pathways'!$A:$AW,2,FALSE)</f>
        <v>Corn starch</v>
      </c>
      <c r="C128" s="31" t="str">
        <f>VLOOKUP($A128,'All-Pathways'!$A:$AW,3,FALSE)</f>
        <v>Ethanol</v>
      </c>
      <c r="D128" s="31" t="str">
        <f>VLOOKUP($A128,'All-Pathways'!$A:$AW,4,FALSE)</f>
        <v>Dry Mill Coal w/ Fractionation, Membrane Separation and Raw Starch Hydrolysis (wet DGS)</v>
      </c>
      <c r="E128" s="31" t="str">
        <f>IF(VLOOKUP($A128,'All-Pathways'!$A:$AW,5,FALSE)=0,"",VLOOKUP($A128,'All-Pathways'!$A:$AW,5,FALSE))</f>
        <v/>
      </c>
      <c r="F128" s="32">
        <f>VLOOKUP($A128,'All-Pathways'!$A:$AW,26,FALSE)</f>
        <v>16.472665685106907</v>
      </c>
      <c r="G128" s="32">
        <f>VLOOKUP($A128,'All-Pathways'!$A:$AW,27,FALSE)</f>
        <v>27.763977559172517</v>
      </c>
      <c r="H128" s="32">
        <f>VLOOKUP($A128,'All-Pathways'!$A:$AW,30,FALSE)</f>
        <v>3.0165828273148207</v>
      </c>
      <c r="I128" s="32">
        <f>VLOOKUP($A128,'All-Pathways'!$A:$AW,31,FALSE)</f>
        <v>24.802644252533998</v>
      </c>
      <c r="J128" s="32">
        <f>VLOOKUP($A128,'All-Pathways'!$A:$AW,32,FALSE)+VLOOKUP($A128,'All-Pathways'!$A:$AW,33,FALSE)</f>
        <v>2.1281605046610568</v>
      </c>
      <c r="K128" s="32">
        <f>VLOOKUP($A128,'All-Pathways'!$A:$AW,18,FALSE)</f>
        <v>74.18403082878929</v>
      </c>
      <c r="L128" s="33">
        <f>VLOOKUP($A128,'All-Pathways'!$A:$AW,15,FALSE)</f>
        <v>0.24460026649570499</v>
      </c>
      <c r="N128" s="32">
        <f>VLOOKUP($A128,'All-Pathways'!$A:$AW,28,FALSE)</f>
        <v>16.600298715542266</v>
      </c>
      <c r="O128" s="32">
        <f>VLOOKUP($A128,'All-Pathways'!$A:$AW,29,FALSE)</f>
        <v>41.58997554986373</v>
      </c>
      <c r="P128" s="32">
        <f>VLOOKUP($A128,'All-Pathways'!$A:$AW,19,FALSE)</f>
        <v>63.020351985159039</v>
      </c>
      <c r="Q128" s="32">
        <f>VLOOKUP($A128,'All-Pathways'!$A:$AW,20,FALSE)</f>
        <v>88.01002881948051</v>
      </c>
      <c r="R128" s="33">
        <f>VLOOKUP($A128,'All-Pathways'!$A:$AW,16,FALSE)</f>
        <v>0.35827756239337061</v>
      </c>
      <c r="S128" s="33">
        <f>VLOOKUP($A128,'All-Pathways'!$A:$AW,17,FALSE)</f>
        <v>0.10381315799113577</v>
      </c>
    </row>
    <row r="129" spans="1:19" x14ac:dyDescent="0.35">
      <c r="A129">
        <v>197</v>
      </c>
      <c r="B129" s="31" t="str">
        <f>VLOOKUP($A129,'All-Pathways'!$A:$AW,2,FALSE)</f>
        <v>Corn starch</v>
      </c>
      <c r="C129" s="31" t="str">
        <f>VLOOKUP($A129,'All-Pathways'!$A:$AW,3,FALSE)</f>
        <v>Ethanol</v>
      </c>
      <c r="D129" s="31" t="str">
        <f>VLOOKUP($A129,'All-Pathways'!$A:$AW,4,FALSE)</f>
        <v>Dry Mill Coal w/ Fractionation, Membrane Seperation and Raw Starch Hydrolysis (wet DGS)</v>
      </c>
      <c r="E129" s="31" t="str">
        <f>IF(VLOOKUP($A129,'All-Pathways'!$A:$AW,5,FALSE)=0,"",VLOOKUP($A129,'All-Pathways'!$A:$AW,5,FALSE))</f>
        <v>High yield (bu/acre)</v>
      </c>
      <c r="F129" s="32">
        <f>VLOOKUP($A129,'All-Pathways'!$A:$AW,26,FALSE)</f>
        <v>2.7792810648269208</v>
      </c>
      <c r="G129" s="32">
        <f>VLOOKUP($A129,'All-Pathways'!$A:$AW,27,FALSE)</f>
        <v>41.16633027552151</v>
      </c>
      <c r="H129" s="32">
        <f>VLOOKUP($A129,'All-Pathways'!$A:$AW,30,FALSE)</f>
        <v>3.0165828273148207</v>
      </c>
      <c r="I129" s="32">
        <f>VLOOKUP($A129,'All-Pathways'!$A:$AW,31,FALSE)</f>
        <v>24.802644252533998</v>
      </c>
      <c r="J129" s="32">
        <f>VLOOKUP($A129,'All-Pathways'!$A:$AW,32,FALSE)+VLOOKUP($A129,'All-Pathways'!$A:$AW,33,FALSE)</f>
        <v>2.1281605046610568</v>
      </c>
      <c r="K129" s="32">
        <f>VLOOKUP($A129,'All-Pathways'!$A:$AW,18,FALSE)</f>
        <v>73.892998924858304</v>
      </c>
      <c r="L129" s="33">
        <f>VLOOKUP($A129,'All-Pathways'!$A:$AW,15,FALSE)</f>
        <v>0.24756378061342799</v>
      </c>
      <c r="N129" s="32">
        <f>VLOOKUP($A129,'All-Pathways'!$A:$AW,28,FALSE)</f>
        <v>28.8829191731107</v>
      </c>
      <c r="O129" s="32">
        <f>VLOOKUP($A129,'All-Pathways'!$A:$AW,29,FALSE)</f>
        <v>55.996926117816969</v>
      </c>
      <c r="P129" s="32">
        <f>VLOOKUP($A129,'All-Pathways'!$A:$AW,19,FALSE)</f>
        <v>61.609587822447494</v>
      </c>
      <c r="Q129" s="32">
        <f>VLOOKUP($A129,'All-Pathways'!$A:$AW,20,FALSE)</f>
        <v>88.723594767153756</v>
      </c>
      <c r="R129" s="33">
        <f>VLOOKUP($A129,'All-Pathways'!$A:$AW,16,FALSE)</f>
        <v>0.37264306478847825</v>
      </c>
      <c r="S129" s="33">
        <f>VLOOKUP($A129,'All-Pathways'!$A:$AW,17,FALSE)</f>
        <v>9.6547072275813273E-2</v>
      </c>
    </row>
    <row r="130" spans="1:19" x14ac:dyDescent="0.35">
      <c r="A130">
        <v>198</v>
      </c>
      <c r="B130" s="31" t="str">
        <f>VLOOKUP($A130,'All-Pathways'!$A:$AW,2,FALSE)</f>
        <v>Corn starch</v>
      </c>
      <c r="C130" s="31" t="str">
        <f>VLOOKUP($A130,'All-Pathways'!$A:$AW,3,FALSE)</f>
        <v>Ethanol</v>
      </c>
      <c r="D130" s="31" t="str">
        <f>VLOOKUP($A130,'All-Pathways'!$A:$AW,4,FALSE)</f>
        <v>Dry Mill NG (2022 Average)</v>
      </c>
      <c r="E130" s="31" t="str">
        <f>IF(VLOOKUP($A130,'All-Pathways'!$A:$AW,5,FALSE)=0,"",VLOOKUP($A130,'All-Pathways'!$A:$AW,5,FALSE))</f>
        <v/>
      </c>
      <c r="F130" s="32">
        <f>VLOOKUP($A130,'All-Pathways'!$A:$AW,26,FALSE)</f>
        <v>16.472665685106907</v>
      </c>
      <c r="G130" s="32">
        <f>VLOOKUP($A130,'All-Pathways'!$A:$AW,27,FALSE)</f>
        <v>27.763977559172517</v>
      </c>
      <c r="H130" s="32">
        <f>VLOOKUP($A130,'All-Pathways'!$A:$AW,30,FALSE)</f>
        <v>3.0165828273148207</v>
      </c>
      <c r="I130" s="32">
        <f>VLOOKUP($A130,'All-Pathways'!$A:$AW,31,FALSE)</f>
        <v>27.851152423534995</v>
      </c>
      <c r="J130" s="32">
        <f>VLOOKUP($A130,'All-Pathways'!$A:$AW,32,FALSE)+VLOOKUP($A130,'All-Pathways'!$A:$AW,33,FALSE)</f>
        <v>2.1281605046610568</v>
      </c>
      <c r="K130" s="32">
        <f>VLOOKUP($A130,'All-Pathways'!$A:$AW,18,FALSE)</f>
        <v>77.232538999790293</v>
      </c>
      <c r="L130" s="33">
        <f>VLOOKUP($A130,'All-Pathways'!$A:$AW,15,FALSE)</f>
        <v>0.213557975665289</v>
      </c>
      <c r="N130" s="32">
        <f>VLOOKUP($A130,'All-Pathways'!$A:$AW,28,FALSE)</f>
        <v>16.600298715542266</v>
      </c>
      <c r="O130" s="32">
        <f>VLOOKUP($A130,'All-Pathways'!$A:$AW,29,FALSE)</f>
        <v>41.58997554986373</v>
      </c>
      <c r="P130" s="32">
        <f>VLOOKUP($A130,'All-Pathways'!$A:$AW,19,FALSE)</f>
        <v>66.068860156160042</v>
      </c>
      <c r="Q130" s="32">
        <f>VLOOKUP($A130,'All-Pathways'!$A:$AW,20,FALSE)</f>
        <v>91.058536990481514</v>
      </c>
      <c r="R130" s="33">
        <f>VLOOKUP($A130,'All-Pathways'!$A:$AW,16,FALSE)</f>
        <v>0.32723527156295462</v>
      </c>
      <c r="S130" s="33">
        <f>VLOOKUP($A130,'All-Pathways'!$A:$AW,17,FALSE)</f>
        <v>7.277086716071976E-2</v>
      </c>
    </row>
    <row r="131" spans="1:19" x14ac:dyDescent="0.35">
      <c r="A131">
        <v>199</v>
      </c>
      <c r="B131" s="31" t="str">
        <f>VLOOKUP($A131,'All-Pathways'!$A:$AW,2,FALSE)</f>
        <v>Corn starch</v>
      </c>
      <c r="C131" s="31" t="str">
        <f>VLOOKUP($A131,'All-Pathways'!$A:$AW,3,FALSE)</f>
        <v>Ethanol</v>
      </c>
      <c r="D131" s="31" t="str">
        <f>VLOOKUP($A131,'All-Pathways'!$A:$AW,4,FALSE)</f>
        <v>Dry Mill NG (2022 Average)</v>
      </c>
      <c r="E131" s="31" t="str">
        <f>IF(VLOOKUP($A131,'All-Pathways'!$A:$AW,5,FALSE)=0,"",VLOOKUP($A131,'All-Pathways'!$A:$AW,5,FALSE))</f>
        <v>High yield (bu/acre)</v>
      </c>
      <c r="F131" s="32">
        <f>VLOOKUP($A131,'All-Pathways'!$A:$AW,26,FALSE)</f>
        <v>2.7792810648269208</v>
      </c>
      <c r="G131" s="32">
        <f>VLOOKUP($A131,'All-Pathways'!$A:$AW,27,FALSE)</f>
        <v>41.16633027552151</v>
      </c>
      <c r="H131" s="32">
        <f>VLOOKUP($A131,'All-Pathways'!$A:$AW,30,FALSE)</f>
        <v>3.0165828273148207</v>
      </c>
      <c r="I131" s="32">
        <f>VLOOKUP($A131,'All-Pathways'!$A:$AW,31,FALSE)</f>
        <v>27.851152423534995</v>
      </c>
      <c r="J131" s="32">
        <f>VLOOKUP($A131,'All-Pathways'!$A:$AW,32,FALSE)+VLOOKUP($A131,'All-Pathways'!$A:$AW,33,FALSE)</f>
        <v>2.1281605046610568</v>
      </c>
      <c r="K131" s="32">
        <f>VLOOKUP($A131,'All-Pathways'!$A:$AW,18,FALSE)</f>
        <v>76.941507095859293</v>
      </c>
      <c r="L131" s="33">
        <f>VLOOKUP($A131,'All-Pathways'!$A:$AW,15,FALSE)</f>
        <v>0.21652148978301211</v>
      </c>
      <c r="N131" s="32">
        <f>VLOOKUP($A131,'All-Pathways'!$A:$AW,28,FALSE)</f>
        <v>28.8829191731107</v>
      </c>
      <c r="O131" s="32">
        <f>VLOOKUP($A131,'All-Pathways'!$A:$AW,29,FALSE)</f>
        <v>55.996926117816969</v>
      </c>
      <c r="P131" s="32">
        <f>VLOOKUP($A131,'All-Pathways'!$A:$AW,19,FALSE)</f>
        <v>64.658095993448498</v>
      </c>
      <c r="Q131" s="32">
        <f>VLOOKUP($A131,'All-Pathways'!$A:$AW,20,FALSE)</f>
        <v>91.772102938154759</v>
      </c>
      <c r="R131" s="33">
        <f>VLOOKUP($A131,'All-Pathways'!$A:$AW,16,FALSE)</f>
        <v>0.34160077395806221</v>
      </c>
      <c r="S131" s="33">
        <f>VLOOKUP($A131,'All-Pathways'!$A:$AW,17,FALSE)</f>
        <v>6.5504781445397273E-2</v>
      </c>
    </row>
    <row r="132" spans="1:19" x14ac:dyDescent="0.35">
      <c r="A132">
        <v>200</v>
      </c>
      <c r="B132" s="31" t="str">
        <f>VLOOKUP($A132,'All-Pathways'!$A:$AW,2,FALSE)</f>
        <v>Corn starch</v>
      </c>
      <c r="C132" s="31" t="str">
        <f>VLOOKUP($A132,'All-Pathways'!$A:$AW,3,FALSE)</f>
        <v>Ethanol</v>
      </c>
      <c r="D132" s="31" t="str">
        <f>VLOOKUP($A132,'All-Pathways'!$A:$AW,4,FALSE)</f>
        <v>Dry Mill NG (dry DDGS)</v>
      </c>
      <c r="E132" s="31" t="str">
        <f>IF(VLOOKUP($A132,'All-Pathways'!$A:$AW,5,FALSE)=0,"",VLOOKUP($A132,'All-Pathways'!$A:$AW,5,FALSE))</f>
        <v/>
      </c>
      <c r="F132" s="32">
        <f>VLOOKUP($A132,'All-Pathways'!$A:$AW,26,FALSE)</f>
        <v>16.472665685106907</v>
      </c>
      <c r="G132" s="32">
        <f>VLOOKUP($A132,'All-Pathways'!$A:$AW,27,FALSE)</f>
        <v>27.763977559172517</v>
      </c>
      <c r="H132" s="32">
        <f>VLOOKUP($A132,'All-Pathways'!$A:$AW,30,FALSE)</f>
        <v>3.0165828273148207</v>
      </c>
      <c r="I132" s="32">
        <f>VLOOKUP($A132,'All-Pathways'!$A:$AW,31,FALSE)</f>
        <v>32.369367500458374</v>
      </c>
      <c r="J132" s="32">
        <f>VLOOKUP($A132,'All-Pathways'!$A:$AW,32,FALSE)+VLOOKUP($A132,'All-Pathways'!$A:$AW,33,FALSE)</f>
        <v>2.1281605046610568</v>
      </c>
      <c r="K132" s="32">
        <f>VLOOKUP($A132,'All-Pathways'!$A:$AW,18,FALSE)</f>
        <v>81.750754076713662</v>
      </c>
      <c r="L132" s="33">
        <f>VLOOKUP($A132,'All-Pathways'!$A:$AW,15,FALSE)</f>
        <v>0.16754998139897498</v>
      </c>
      <c r="N132" s="32">
        <f>VLOOKUP($A132,'All-Pathways'!$A:$AW,28,FALSE)</f>
        <v>16.600298715542266</v>
      </c>
      <c r="O132" s="32">
        <f>VLOOKUP($A132,'All-Pathways'!$A:$AW,29,FALSE)</f>
        <v>41.58997554986373</v>
      </c>
      <c r="P132" s="32">
        <f>VLOOKUP($A132,'All-Pathways'!$A:$AW,19,FALSE)</f>
        <v>70.587075233083425</v>
      </c>
      <c r="Q132" s="32">
        <f>VLOOKUP($A132,'All-Pathways'!$A:$AW,20,FALSE)</f>
        <v>95.576752067404897</v>
      </c>
      <c r="R132" s="33">
        <f>VLOOKUP($A132,'All-Pathways'!$A:$AW,16,FALSE)</f>
        <v>0.28122727729664043</v>
      </c>
      <c r="S132" s="33">
        <f>VLOOKUP($A132,'All-Pathways'!$A:$AW,17,FALSE)</f>
        <v>2.6762872894405598E-2</v>
      </c>
    </row>
    <row r="133" spans="1:19" x14ac:dyDescent="0.35">
      <c r="A133">
        <v>201</v>
      </c>
      <c r="B133" s="31" t="str">
        <f>VLOOKUP($A133,'All-Pathways'!$A:$AW,2,FALSE)</f>
        <v>Corn starch</v>
      </c>
      <c r="C133" s="31" t="str">
        <f>VLOOKUP($A133,'All-Pathways'!$A:$AW,3,FALSE)</f>
        <v>Ethanol</v>
      </c>
      <c r="D133" s="31" t="str">
        <f>VLOOKUP($A133,'All-Pathways'!$A:$AW,4,FALSE)</f>
        <v>Dry Mill NG (dry DDGS)</v>
      </c>
      <c r="E133" s="31" t="str">
        <f>IF(VLOOKUP($A133,'All-Pathways'!$A:$AW,5,FALSE)=0,"",VLOOKUP($A133,'All-Pathways'!$A:$AW,5,FALSE))</f>
        <v>High yield (bu/acre)</v>
      </c>
      <c r="F133" s="32">
        <f>VLOOKUP($A133,'All-Pathways'!$A:$AW,26,FALSE)</f>
        <v>2.7792810648269208</v>
      </c>
      <c r="G133" s="32">
        <f>VLOOKUP($A133,'All-Pathways'!$A:$AW,27,FALSE)</f>
        <v>41.16633027552151</v>
      </c>
      <c r="H133" s="32">
        <f>VLOOKUP($A133,'All-Pathways'!$A:$AW,30,FALSE)</f>
        <v>3.0165828273148207</v>
      </c>
      <c r="I133" s="32">
        <f>VLOOKUP($A133,'All-Pathways'!$A:$AW,31,FALSE)</f>
        <v>32.369367500458374</v>
      </c>
      <c r="J133" s="32">
        <f>VLOOKUP($A133,'All-Pathways'!$A:$AW,32,FALSE)+VLOOKUP($A133,'All-Pathways'!$A:$AW,33,FALSE)</f>
        <v>2.1281605046610568</v>
      </c>
      <c r="K133" s="32">
        <f>VLOOKUP($A133,'All-Pathways'!$A:$AW,18,FALSE)</f>
        <v>81.459722172782676</v>
      </c>
      <c r="L133" s="33">
        <f>VLOOKUP($A133,'All-Pathways'!$A:$AW,15,FALSE)</f>
        <v>0.17051349551669795</v>
      </c>
      <c r="N133" s="32">
        <f>VLOOKUP($A133,'All-Pathways'!$A:$AW,28,FALSE)</f>
        <v>28.8829191731107</v>
      </c>
      <c r="O133" s="32">
        <f>VLOOKUP($A133,'All-Pathways'!$A:$AW,29,FALSE)</f>
        <v>55.996926117816969</v>
      </c>
      <c r="P133" s="32">
        <f>VLOOKUP($A133,'All-Pathways'!$A:$AW,19,FALSE)</f>
        <v>69.176311070371867</v>
      </c>
      <c r="Q133" s="32">
        <f>VLOOKUP($A133,'All-Pathways'!$A:$AW,20,FALSE)</f>
        <v>96.290318015078128</v>
      </c>
      <c r="R133" s="33">
        <f>VLOOKUP($A133,'All-Pathways'!$A:$AW,16,FALSE)</f>
        <v>0.29559277969174819</v>
      </c>
      <c r="S133" s="33">
        <f>VLOOKUP($A133,'All-Pathways'!$A:$AW,17,FALSE)</f>
        <v>1.9496787179083246E-2</v>
      </c>
    </row>
    <row r="134" spans="1:19" x14ac:dyDescent="0.35">
      <c r="A134">
        <v>202</v>
      </c>
      <c r="B134" s="31" t="str">
        <f>VLOOKUP($A134,'All-Pathways'!$A:$AW,2,FALSE)</f>
        <v>Corn starch</v>
      </c>
      <c r="C134" s="31" t="str">
        <f>VLOOKUP($A134,'All-Pathways'!$A:$AW,3,FALSE)</f>
        <v>Ethanol</v>
      </c>
      <c r="D134" s="31" t="str">
        <f>VLOOKUP($A134,'All-Pathways'!$A:$AW,4,FALSE)</f>
        <v>Dry Mill NG (wet DGS)</v>
      </c>
      <c r="E134" s="31" t="str">
        <f>IF(VLOOKUP($A134,'All-Pathways'!$A:$AW,5,FALSE)=0,"",VLOOKUP($A134,'All-Pathways'!$A:$AW,5,FALSE))</f>
        <v/>
      </c>
      <c r="F134" s="32">
        <f>VLOOKUP($A134,'All-Pathways'!$A:$AW,26,FALSE)</f>
        <v>16.472665685106907</v>
      </c>
      <c r="G134" s="32">
        <f>VLOOKUP($A134,'All-Pathways'!$A:$AW,27,FALSE)</f>
        <v>27.763977559172517</v>
      </c>
      <c r="H134" s="32">
        <f>VLOOKUP($A134,'All-Pathways'!$A:$AW,30,FALSE)</f>
        <v>3.0165828273148207</v>
      </c>
      <c r="I134" s="32">
        <f>VLOOKUP($A134,'All-Pathways'!$A:$AW,31,FALSE)</f>
        <v>21.922058978994173</v>
      </c>
      <c r="J134" s="32">
        <f>VLOOKUP($A134,'All-Pathways'!$A:$AW,32,FALSE)+VLOOKUP($A134,'All-Pathways'!$A:$AW,33,FALSE)</f>
        <v>2.1281605046610568</v>
      </c>
      <c r="K134" s="32">
        <f>VLOOKUP($A134,'All-Pathways'!$A:$AW,18,FALSE)</f>
        <v>71.303445555249468</v>
      </c>
      <c r="L134" s="33">
        <f>VLOOKUP($A134,'All-Pathways'!$A:$AW,15,FALSE)</f>
        <v>0.27393263525024725</v>
      </c>
      <c r="N134" s="32">
        <f>VLOOKUP($A134,'All-Pathways'!$A:$AW,28,FALSE)</f>
        <v>16.600298715542266</v>
      </c>
      <c r="O134" s="32">
        <f>VLOOKUP($A134,'All-Pathways'!$A:$AW,29,FALSE)</f>
        <v>41.58997554986373</v>
      </c>
      <c r="P134" s="32">
        <f>VLOOKUP($A134,'All-Pathways'!$A:$AW,19,FALSE)</f>
        <v>60.139766711619217</v>
      </c>
      <c r="Q134" s="32">
        <f>VLOOKUP($A134,'All-Pathways'!$A:$AW,20,FALSE)</f>
        <v>85.129443545940688</v>
      </c>
      <c r="R134" s="33">
        <f>VLOOKUP($A134,'All-Pathways'!$A:$AW,16,FALSE)</f>
        <v>0.38760993114791287</v>
      </c>
      <c r="S134" s="33">
        <f>VLOOKUP($A134,'All-Pathways'!$A:$AW,17,FALSE)</f>
        <v>0.13314552674567803</v>
      </c>
    </row>
    <row r="135" spans="1:19" x14ac:dyDescent="0.35">
      <c r="A135">
        <v>203</v>
      </c>
      <c r="B135" s="31" t="str">
        <f>VLOOKUP($A135,'All-Pathways'!$A:$AW,2,FALSE)</f>
        <v>Corn starch</v>
      </c>
      <c r="C135" s="31" t="str">
        <f>VLOOKUP($A135,'All-Pathways'!$A:$AW,3,FALSE)</f>
        <v>Ethanol</v>
      </c>
      <c r="D135" s="31" t="str">
        <f>VLOOKUP($A135,'All-Pathways'!$A:$AW,4,FALSE)</f>
        <v>Dry Mill NG (wet DGS)</v>
      </c>
      <c r="E135" s="31" t="str">
        <f>IF(VLOOKUP($A135,'All-Pathways'!$A:$AW,5,FALSE)=0,"",VLOOKUP($A135,'All-Pathways'!$A:$AW,5,FALSE))</f>
        <v>High yield (bu/acre)</v>
      </c>
      <c r="F135" s="32">
        <f>VLOOKUP($A135,'All-Pathways'!$A:$AW,26,FALSE)</f>
        <v>2.7792810648269208</v>
      </c>
      <c r="G135" s="32">
        <f>VLOOKUP($A135,'All-Pathways'!$A:$AW,27,FALSE)</f>
        <v>41.16633027552151</v>
      </c>
      <c r="H135" s="32">
        <f>VLOOKUP($A135,'All-Pathways'!$A:$AW,30,FALSE)</f>
        <v>3.0165828273148207</v>
      </c>
      <c r="I135" s="32">
        <f>VLOOKUP($A135,'All-Pathways'!$A:$AW,31,FALSE)</f>
        <v>21.922058978994173</v>
      </c>
      <c r="J135" s="32">
        <f>VLOOKUP($A135,'All-Pathways'!$A:$AW,32,FALSE)+VLOOKUP($A135,'All-Pathways'!$A:$AW,33,FALSE)</f>
        <v>2.1281605046610568</v>
      </c>
      <c r="K135" s="32">
        <f>VLOOKUP($A135,'All-Pathways'!$A:$AW,18,FALSE)</f>
        <v>71.012413651318468</v>
      </c>
      <c r="L135" s="33">
        <f>VLOOKUP($A135,'All-Pathways'!$A:$AW,15,FALSE)</f>
        <v>0.27689614936797036</v>
      </c>
      <c r="N135" s="32">
        <f>VLOOKUP($A135,'All-Pathways'!$A:$AW,28,FALSE)</f>
        <v>28.8829191731107</v>
      </c>
      <c r="O135" s="32">
        <f>VLOOKUP($A135,'All-Pathways'!$A:$AW,29,FALSE)</f>
        <v>55.996926117816969</v>
      </c>
      <c r="P135" s="32">
        <f>VLOOKUP($A135,'All-Pathways'!$A:$AW,19,FALSE)</f>
        <v>58.729002548907673</v>
      </c>
      <c r="Q135" s="32">
        <f>VLOOKUP($A135,'All-Pathways'!$A:$AW,20,FALSE)</f>
        <v>85.843009493613934</v>
      </c>
      <c r="R135" s="33">
        <f>VLOOKUP($A135,'All-Pathways'!$A:$AW,16,FALSE)</f>
        <v>0.40197543354302046</v>
      </c>
      <c r="S135" s="33">
        <f>VLOOKUP($A135,'All-Pathways'!$A:$AW,17,FALSE)</f>
        <v>0.12587944103035553</v>
      </c>
    </row>
    <row r="136" spans="1:19" x14ac:dyDescent="0.35">
      <c r="A136">
        <v>204</v>
      </c>
      <c r="B136" s="31" t="str">
        <f>VLOOKUP($A136,'All-Pathways'!$A:$AW,2,FALSE)</f>
        <v>Corn starch</v>
      </c>
      <c r="C136" s="31" t="str">
        <f>VLOOKUP($A136,'All-Pathways'!$A:$AW,3,FALSE)</f>
        <v>Ethanol</v>
      </c>
      <c r="D136" s="31" t="str">
        <f>VLOOKUP($A136,'All-Pathways'!$A:$AW,4,FALSE)</f>
        <v>Dry Mill NG w/ CHP (50% dry DDGS)</v>
      </c>
      <c r="E136" s="31" t="str">
        <f>IF(VLOOKUP($A136,'All-Pathways'!$A:$AW,5,FALSE)=0,"",VLOOKUP($A136,'All-Pathways'!$A:$AW,5,FALSE))</f>
        <v/>
      </c>
      <c r="F136" s="32">
        <f>VLOOKUP($A136,'All-Pathways'!$A:$AW,26,FALSE)</f>
        <v>16.472665685106907</v>
      </c>
      <c r="G136" s="32">
        <f>VLOOKUP($A136,'All-Pathways'!$A:$AW,27,FALSE)</f>
        <v>27.763977559172517</v>
      </c>
      <c r="H136" s="32">
        <f>VLOOKUP($A136,'All-Pathways'!$A:$AW,30,FALSE)</f>
        <v>3.0165828273148207</v>
      </c>
      <c r="I136" s="32">
        <f>VLOOKUP($A136,'All-Pathways'!$A:$AW,31,FALSE)</f>
        <v>24.135393922277281</v>
      </c>
      <c r="J136" s="32">
        <f>VLOOKUP($A136,'All-Pathways'!$A:$AW,32,FALSE)+VLOOKUP($A136,'All-Pathways'!$A:$AW,33,FALSE)</f>
        <v>2.1281605046610568</v>
      </c>
      <c r="K136" s="32">
        <f>VLOOKUP($A136,'All-Pathways'!$A:$AW,18,FALSE)</f>
        <v>73.516780498532569</v>
      </c>
      <c r="L136" s="33">
        <f>VLOOKUP($A136,'All-Pathways'!$A:$AW,15,FALSE)</f>
        <v>0.25139473042581773</v>
      </c>
      <c r="N136" s="32">
        <f>VLOOKUP($A136,'All-Pathways'!$A:$AW,28,FALSE)</f>
        <v>16.600298715542266</v>
      </c>
      <c r="O136" s="32">
        <f>VLOOKUP($A136,'All-Pathways'!$A:$AW,29,FALSE)</f>
        <v>41.58997554986373</v>
      </c>
      <c r="P136" s="32">
        <f>VLOOKUP($A136,'All-Pathways'!$A:$AW,19,FALSE)</f>
        <v>62.353101654902325</v>
      </c>
      <c r="Q136" s="32">
        <f>VLOOKUP($A136,'All-Pathways'!$A:$AW,20,FALSE)</f>
        <v>87.342778489223804</v>
      </c>
      <c r="R136" s="33">
        <f>VLOOKUP($A136,'All-Pathways'!$A:$AW,16,FALSE)</f>
        <v>0.36507202632348329</v>
      </c>
      <c r="S136" s="33">
        <f>VLOOKUP($A136,'All-Pathways'!$A:$AW,17,FALSE)</f>
        <v>0.11060762192124836</v>
      </c>
    </row>
    <row r="137" spans="1:19" x14ac:dyDescent="0.35">
      <c r="A137">
        <v>205</v>
      </c>
      <c r="B137" s="31" t="str">
        <f>VLOOKUP($A137,'All-Pathways'!$A:$AW,2,FALSE)</f>
        <v>Corn starch</v>
      </c>
      <c r="C137" s="31" t="str">
        <f>VLOOKUP($A137,'All-Pathways'!$A:$AW,3,FALSE)</f>
        <v>Ethanol</v>
      </c>
      <c r="D137" s="31" t="str">
        <f>VLOOKUP($A137,'All-Pathways'!$A:$AW,4,FALSE)</f>
        <v>Dry Mill NG w/ CHP (50% dry DDGS)</v>
      </c>
      <c r="E137" s="31" t="str">
        <f>IF(VLOOKUP($A137,'All-Pathways'!$A:$AW,5,FALSE)=0,"",VLOOKUP($A137,'All-Pathways'!$A:$AW,5,FALSE))</f>
        <v>High yield (bu/acre)</v>
      </c>
      <c r="F137" s="32">
        <f>VLOOKUP($A137,'All-Pathways'!$A:$AW,26,FALSE)</f>
        <v>2.7792810648269208</v>
      </c>
      <c r="G137" s="32">
        <f>VLOOKUP($A137,'All-Pathways'!$A:$AW,27,FALSE)</f>
        <v>41.16633027552151</v>
      </c>
      <c r="H137" s="32">
        <f>VLOOKUP($A137,'All-Pathways'!$A:$AW,30,FALSE)</f>
        <v>3.0165828273148207</v>
      </c>
      <c r="I137" s="32">
        <f>VLOOKUP($A137,'All-Pathways'!$A:$AW,31,FALSE)</f>
        <v>24.135393922277281</v>
      </c>
      <c r="J137" s="32">
        <f>VLOOKUP($A137,'All-Pathways'!$A:$AW,32,FALSE)+VLOOKUP($A137,'All-Pathways'!$A:$AW,33,FALSE)</f>
        <v>2.1281605046610568</v>
      </c>
      <c r="K137" s="32">
        <f>VLOOKUP($A137,'All-Pathways'!$A:$AW,18,FALSE)</f>
        <v>73.225748594601583</v>
      </c>
      <c r="L137" s="33">
        <f>VLOOKUP($A137,'All-Pathways'!$A:$AW,15,FALSE)</f>
        <v>0.25435824454354072</v>
      </c>
      <c r="N137" s="32">
        <f>VLOOKUP($A137,'All-Pathways'!$A:$AW,28,FALSE)</f>
        <v>28.8829191731107</v>
      </c>
      <c r="O137" s="32">
        <f>VLOOKUP($A137,'All-Pathways'!$A:$AW,29,FALSE)</f>
        <v>55.996926117816969</v>
      </c>
      <c r="P137" s="32">
        <f>VLOOKUP($A137,'All-Pathways'!$A:$AW,19,FALSE)</f>
        <v>60.942337492190781</v>
      </c>
      <c r="Q137" s="32">
        <f>VLOOKUP($A137,'All-Pathways'!$A:$AW,20,FALSE)</f>
        <v>88.056344436897035</v>
      </c>
      <c r="R137" s="33">
        <f>VLOOKUP($A137,'All-Pathways'!$A:$AW,16,FALSE)</f>
        <v>0.37943752871859088</v>
      </c>
      <c r="S137" s="33">
        <f>VLOOKUP($A137,'All-Pathways'!$A:$AW,17,FALSE)</f>
        <v>0.10334153620592601</v>
      </c>
    </row>
    <row r="138" spans="1:19" x14ac:dyDescent="0.35">
      <c r="A138">
        <v>206</v>
      </c>
      <c r="B138" s="31" t="str">
        <f>VLOOKUP($A138,'All-Pathways'!$A:$AW,2,FALSE)</f>
        <v>Corn starch</v>
      </c>
      <c r="C138" s="31" t="str">
        <f>VLOOKUP($A138,'All-Pathways'!$A:$AW,3,FALSE)</f>
        <v>Ethanol</v>
      </c>
      <c r="D138" s="31" t="str">
        <f>VLOOKUP($A138,'All-Pathways'!$A:$AW,4,FALSE)</f>
        <v>Dry Mill NG w/ CHP (dry DDGS)</v>
      </c>
      <c r="E138" s="31" t="str">
        <f>IF(VLOOKUP($A138,'All-Pathways'!$A:$AW,5,FALSE)=0,"",VLOOKUP($A138,'All-Pathways'!$A:$AW,5,FALSE))</f>
        <v/>
      </c>
      <c r="F138" s="32">
        <f>VLOOKUP($A138,'All-Pathways'!$A:$AW,26,FALSE)</f>
        <v>16.472665685106907</v>
      </c>
      <c r="G138" s="32">
        <f>VLOOKUP($A138,'All-Pathways'!$A:$AW,27,FALSE)</f>
        <v>27.763977559172517</v>
      </c>
      <c r="H138" s="32">
        <f>VLOOKUP($A138,'All-Pathways'!$A:$AW,30,FALSE)</f>
        <v>3.0165828273148207</v>
      </c>
      <c r="I138" s="32">
        <f>VLOOKUP($A138,'All-Pathways'!$A:$AW,31,FALSE)</f>
        <v>29.359048183009385</v>
      </c>
      <c r="J138" s="32">
        <f>VLOOKUP($A138,'All-Pathways'!$A:$AW,32,FALSE)+VLOOKUP($A138,'All-Pathways'!$A:$AW,33,FALSE)</f>
        <v>2.1281605046610568</v>
      </c>
      <c r="K138" s="32">
        <f>VLOOKUP($A138,'All-Pathways'!$A:$AW,18,FALSE)</f>
        <v>78.740434759264673</v>
      </c>
      <c r="L138" s="33">
        <f>VLOOKUP($A138,'All-Pathways'!$A:$AW,15,FALSE)</f>
        <v>0.19820340350018151</v>
      </c>
      <c r="N138" s="32">
        <f>VLOOKUP($A138,'All-Pathways'!$A:$AW,28,FALSE)</f>
        <v>16.600298715542266</v>
      </c>
      <c r="O138" s="32">
        <f>VLOOKUP($A138,'All-Pathways'!$A:$AW,29,FALSE)</f>
        <v>41.58997554986373</v>
      </c>
      <c r="P138" s="32">
        <f>VLOOKUP($A138,'All-Pathways'!$A:$AW,19,FALSE)</f>
        <v>67.576755915634436</v>
      </c>
      <c r="Q138" s="32">
        <f>VLOOKUP($A138,'All-Pathways'!$A:$AW,20,FALSE)</f>
        <v>92.566432749955908</v>
      </c>
      <c r="R138" s="33">
        <f>VLOOKUP($A138,'All-Pathways'!$A:$AW,16,FALSE)</f>
        <v>0.31188069939784696</v>
      </c>
      <c r="S138" s="33">
        <f>VLOOKUP($A138,'All-Pathways'!$A:$AW,17,FALSE)</f>
        <v>5.7416294995612141E-2</v>
      </c>
    </row>
    <row r="139" spans="1:19" x14ac:dyDescent="0.35">
      <c r="A139">
        <v>207</v>
      </c>
      <c r="B139" s="31" t="str">
        <f>VLOOKUP($A139,'All-Pathways'!$A:$AW,2,FALSE)</f>
        <v>Corn starch</v>
      </c>
      <c r="C139" s="31" t="str">
        <f>VLOOKUP($A139,'All-Pathways'!$A:$AW,3,FALSE)</f>
        <v>Ethanol</v>
      </c>
      <c r="D139" s="31" t="str">
        <f>VLOOKUP($A139,'All-Pathways'!$A:$AW,4,FALSE)</f>
        <v>Dry Mill NG w/ CHP (dry DDGS)</v>
      </c>
      <c r="E139" s="31" t="str">
        <f>IF(VLOOKUP($A139,'All-Pathways'!$A:$AW,5,FALSE)=0,"",VLOOKUP($A139,'All-Pathways'!$A:$AW,5,FALSE))</f>
        <v>High yield (bu/acre)</v>
      </c>
      <c r="F139" s="32">
        <f>VLOOKUP($A139,'All-Pathways'!$A:$AW,26,FALSE)</f>
        <v>2.7792810648269208</v>
      </c>
      <c r="G139" s="32">
        <f>VLOOKUP($A139,'All-Pathways'!$A:$AW,27,FALSE)</f>
        <v>41.16633027552151</v>
      </c>
      <c r="H139" s="32">
        <f>VLOOKUP($A139,'All-Pathways'!$A:$AW,30,FALSE)</f>
        <v>3.0165828273148207</v>
      </c>
      <c r="I139" s="32">
        <f>VLOOKUP($A139,'All-Pathways'!$A:$AW,31,FALSE)</f>
        <v>29.359048183009385</v>
      </c>
      <c r="J139" s="32">
        <f>VLOOKUP($A139,'All-Pathways'!$A:$AW,32,FALSE)+VLOOKUP($A139,'All-Pathways'!$A:$AW,33,FALSE)</f>
        <v>2.1281605046610568</v>
      </c>
      <c r="K139" s="32">
        <f>VLOOKUP($A139,'All-Pathways'!$A:$AW,18,FALSE)</f>
        <v>78.449402855333688</v>
      </c>
      <c r="L139" s="33">
        <f>VLOOKUP($A139,'All-Pathways'!$A:$AW,15,FALSE)</f>
        <v>0.20116691761790451</v>
      </c>
      <c r="N139" s="32">
        <f>VLOOKUP($A139,'All-Pathways'!$A:$AW,28,FALSE)</f>
        <v>28.8829191731107</v>
      </c>
      <c r="O139" s="32">
        <f>VLOOKUP($A139,'All-Pathways'!$A:$AW,29,FALSE)</f>
        <v>55.996926117816969</v>
      </c>
      <c r="P139" s="32">
        <f>VLOOKUP($A139,'All-Pathways'!$A:$AW,19,FALSE)</f>
        <v>66.165991752922878</v>
      </c>
      <c r="Q139" s="32">
        <f>VLOOKUP($A139,'All-Pathways'!$A:$AW,20,FALSE)</f>
        <v>93.279998697629139</v>
      </c>
      <c r="R139" s="33">
        <f>VLOOKUP($A139,'All-Pathways'!$A:$AW,16,FALSE)</f>
        <v>0.32624620179295477</v>
      </c>
      <c r="S139" s="33">
        <f>VLOOKUP($A139,'All-Pathways'!$A:$AW,17,FALSE)</f>
        <v>5.0150209280289793E-2</v>
      </c>
    </row>
    <row r="140" spans="1:19" x14ac:dyDescent="0.35">
      <c r="A140">
        <v>208</v>
      </c>
      <c r="B140" s="31" t="str">
        <f>VLOOKUP($A140,'All-Pathways'!$A:$AW,2,FALSE)</f>
        <v>Corn starch</v>
      </c>
      <c r="C140" s="31" t="str">
        <f>VLOOKUP($A140,'All-Pathways'!$A:$AW,3,FALSE)</f>
        <v>Ethanol</v>
      </c>
      <c r="D140" s="31" t="str">
        <f>VLOOKUP($A140,'All-Pathways'!$A:$AW,4,FALSE)</f>
        <v>Dry Mill NG w/ CHP (wet DGS)</v>
      </c>
      <c r="E140" s="31" t="str">
        <f>IF(VLOOKUP($A140,'All-Pathways'!$A:$AW,5,FALSE)=0,"",VLOOKUP($A140,'All-Pathways'!$A:$AW,5,FALSE))</f>
        <v/>
      </c>
      <c r="F140" s="32">
        <f>VLOOKUP($A140,'All-Pathways'!$A:$AW,26,FALSE)</f>
        <v>16.472665685106907</v>
      </c>
      <c r="G140" s="32">
        <f>VLOOKUP($A140,'All-Pathways'!$A:$AW,27,FALSE)</f>
        <v>27.763977559172517</v>
      </c>
      <c r="H140" s="32">
        <f>VLOOKUP($A140,'All-Pathways'!$A:$AW,30,FALSE)</f>
        <v>3.0165828273148207</v>
      </c>
      <c r="I140" s="32">
        <f>VLOOKUP($A140,'All-Pathways'!$A:$AW,31,FALSE)</f>
        <v>18.911739661545177</v>
      </c>
      <c r="J140" s="32">
        <f>VLOOKUP($A140,'All-Pathways'!$A:$AW,32,FALSE)+VLOOKUP($A140,'All-Pathways'!$A:$AW,33,FALSE)</f>
        <v>2.1281605046610568</v>
      </c>
      <c r="K140" s="32">
        <f>VLOOKUP($A140,'All-Pathways'!$A:$AW,18,FALSE)</f>
        <v>68.293126237800465</v>
      </c>
      <c r="L140" s="33">
        <f>VLOOKUP($A140,'All-Pathways'!$A:$AW,15,FALSE)</f>
        <v>0.30458605735145394</v>
      </c>
      <c r="N140" s="32">
        <f>VLOOKUP($A140,'All-Pathways'!$A:$AW,28,FALSE)</f>
        <v>16.600298715542266</v>
      </c>
      <c r="O140" s="32">
        <f>VLOOKUP($A140,'All-Pathways'!$A:$AW,29,FALSE)</f>
        <v>41.58997554986373</v>
      </c>
      <c r="P140" s="32">
        <f>VLOOKUP($A140,'All-Pathways'!$A:$AW,19,FALSE)</f>
        <v>57.129447394170221</v>
      </c>
      <c r="Q140" s="32">
        <f>VLOOKUP($A140,'All-Pathways'!$A:$AW,20,FALSE)</f>
        <v>82.1191242284917</v>
      </c>
      <c r="R140" s="33">
        <f>VLOOKUP($A140,'All-Pathways'!$A:$AW,16,FALSE)</f>
        <v>0.41826335324911945</v>
      </c>
      <c r="S140" s="33">
        <f>VLOOKUP($A140,'All-Pathways'!$A:$AW,17,FALSE)</f>
        <v>0.16379894884688456</v>
      </c>
    </row>
    <row r="141" spans="1:19" x14ac:dyDescent="0.35">
      <c r="A141">
        <v>209</v>
      </c>
      <c r="B141" s="31" t="str">
        <f>VLOOKUP($A141,'All-Pathways'!$A:$AW,2,FALSE)</f>
        <v>Corn starch</v>
      </c>
      <c r="C141" s="31" t="str">
        <f>VLOOKUP($A141,'All-Pathways'!$A:$AW,3,FALSE)</f>
        <v>Ethanol</v>
      </c>
      <c r="D141" s="31" t="str">
        <f>VLOOKUP($A141,'All-Pathways'!$A:$AW,4,FALSE)</f>
        <v>Dry Mill NG w/ CHP (wet DGS)</v>
      </c>
      <c r="E141" s="31" t="str">
        <f>IF(VLOOKUP($A141,'All-Pathways'!$A:$AW,5,FALSE)=0,"",VLOOKUP($A141,'All-Pathways'!$A:$AW,5,FALSE))</f>
        <v>High yield (bu/acre)</v>
      </c>
      <c r="F141" s="32">
        <f>VLOOKUP($A141,'All-Pathways'!$A:$AW,26,FALSE)</f>
        <v>2.7792810648269208</v>
      </c>
      <c r="G141" s="32">
        <f>VLOOKUP($A141,'All-Pathways'!$A:$AW,27,FALSE)</f>
        <v>41.16633027552151</v>
      </c>
      <c r="H141" s="32">
        <f>VLOOKUP($A141,'All-Pathways'!$A:$AW,30,FALSE)</f>
        <v>3.0165828273148207</v>
      </c>
      <c r="I141" s="32">
        <f>VLOOKUP($A141,'All-Pathways'!$A:$AW,31,FALSE)</f>
        <v>18.911739661545177</v>
      </c>
      <c r="J141" s="32">
        <f>VLOOKUP($A141,'All-Pathways'!$A:$AW,32,FALSE)+VLOOKUP($A141,'All-Pathways'!$A:$AW,33,FALSE)</f>
        <v>2.1281605046610568</v>
      </c>
      <c r="K141" s="32">
        <f>VLOOKUP($A141,'All-Pathways'!$A:$AW,18,FALSE)</f>
        <v>68.002094333869479</v>
      </c>
      <c r="L141" s="33">
        <f>VLOOKUP($A141,'All-Pathways'!$A:$AW,15,FALSE)</f>
        <v>0.30754957146917694</v>
      </c>
      <c r="N141" s="32">
        <f>VLOOKUP($A141,'All-Pathways'!$A:$AW,28,FALSE)</f>
        <v>28.8829191731107</v>
      </c>
      <c r="O141" s="32">
        <f>VLOOKUP($A141,'All-Pathways'!$A:$AW,29,FALSE)</f>
        <v>55.996926117816969</v>
      </c>
      <c r="P141" s="32">
        <f>VLOOKUP($A141,'All-Pathways'!$A:$AW,19,FALSE)</f>
        <v>55.718683231458677</v>
      </c>
      <c r="Q141" s="32">
        <f>VLOOKUP($A141,'All-Pathways'!$A:$AW,20,FALSE)</f>
        <v>82.832690176164931</v>
      </c>
      <c r="R141" s="33">
        <f>VLOOKUP($A141,'All-Pathways'!$A:$AW,16,FALSE)</f>
        <v>0.43262885564422709</v>
      </c>
      <c r="S141" s="33">
        <f>VLOOKUP($A141,'All-Pathways'!$A:$AW,17,FALSE)</f>
        <v>0.15653286313156223</v>
      </c>
    </row>
    <row r="142" spans="1:19" x14ac:dyDescent="0.35">
      <c r="A142">
        <v>210</v>
      </c>
      <c r="B142" s="31" t="str">
        <f>VLOOKUP($A142,'All-Pathways'!$A:$AW,2,FALSE)</f>
        <v>Corn starch</v>
      </c>
      <c r="C142" s="31" t="str">
        <f>VLOOKUP($A142,'All-Pathways'!$A:$AW,3,FALSE)</f>
        <v>Ethanol</v>
      </c>
      <c r="D142" s="31" t="str">
        <f>VLOOKUP($A142,'All-Pathways'!$A:$AW,4,FALSE)</f>
        <v>Dry Mill NG w/ CHP and Fractionation (65% dry DDGS)</v>
      </c>
      <c r="E142" s="31" t="str">
        <f>IF(VLOOKUP($A142,'All-Pathways'!$A:$AW,5,FALSE)=0,"",VLOOKUP($A142,'All-Pathways'!$A:$AW,5,FALSE))</f>
        <v/>
      </c>
      <c r="F142" s="32">
        <f>VLOOKUP($A142,'All-Pathways'!$A:$AW,26,FALSE)</f>
        <v>16.472665685106907</v>
      </c>
      <c r="G142" s="32">
        <f>VLOOKUP($A142,'All-Pathways'!$A:$AW,27,FALSE)</f>
        <v>27.763977559172517</v>
      </c>
      <c r="H142" s="32">
        <f>VLOOKUP($A142,'All-Pathways'!$A:$AW,30,FALSE)</f>
        <v>3.0165828273148207</v>
      </c>
      <c r="I142" s="32">
        <f>VLOOKUP($A142,'All-Pathways'!$A:$AW,31,FALSE)</f>
        <v>24.99537227022433</v>
      </c>
      <c r="J142" s="32">
        <f>VLOOKUP($A142,'All-Pathways'!$A:$AW,32,FALSE)+VLOOKUP($A142,'All-Pathways'!$A:$AW,33,FALSE)</f>
        <v>2.1281605046610568</v>
      </c>
      <c r="K142" s="32">
        <f>VLOOKUP($A142,'All-Pathways'!$A:$AW,18,FALSE)</f>
        <v>74.376758846479618</v>
      </c>
      <c r="L142" s="33">
        <f>VLOOKUP($A142,'All-Pathways'!$A:$AW,15,FALSE)</f>
        <v>0.24263775931490639</v>
      </c>
      <c r="N142" s="32">
        <f>VLOOKUP($A142,'All-Pathways'!$A:$AW,28,FALSE)</f>
        <v>16.600298715542266</v>
      </c>
      <c r="O142" s="32">
        <f>VLOOKUP($A142,'All-Pathways'!$A:$AW,29,FALSE)</f>
        <v>41.58997554986373</v>
      </c>
      <c r="P142" s="32">
        <f>VLOOKUP($A142,'All-Pathways'!$A:$AW,19,FALSE)</f>
        <v>63.213080002849374</v>
      </c>
      <c r="Q142" s="32">
        <f>VLOOKUP($A142,'All-Pathways'!$A:$AW,20,FALSE)</f>
        <v>88.202756837170853</v>
      </c>
      <c r="R142" s="33">
        <f>VLOOKUP($A142,'All-Pathways'!$A:$AW,16,FALSE)</f>
        <v>0.3563150552125719</v>
      </c>
      <c r="S142" s="33">
        <f>VLOOKUP($A142,'All-Pathways'!$A:$AW,17,FALSE)</f>
        <v>0.10185065081033701</v>
      </c>
    </row>
    <row r="143" spans="1:19" x14ac:dyDescent="0.35">
      <c r="A143">
        <v>211</v>
      </c>
      <c r="B143" s="31" t="str">
        <f>VLOOKUP($A143,'All-Pathways'!$A:$AW,2,FALSE)</f>
        <v>Corn starch</v>
      </c>
      <c r="C143" s="31" t="str">
        <f>VLOOKUP($A143,'All-Pathways'!$A:$AW,3,FALSE)</f>
        <v>Ethanol</v>
      </c>
      <c r="D143" s="31" t="str">
        <f>VLOOKUP($A143,'All-Pathways'!$A:$AW,4,FALSE)</f>
        <v>Dry Mill NG w/ CHP and Fractionation (65% dry DDGS)</v>
      </c>
      <c r="E143" s="31" t="str">
        <f>IF(VLOOKUP($A143,'All-Pathways'!$A:$AW,5,FALSE)=0,"",VLOOKUP($A143,'All-Pathways'!$A:$AW,5,FALSE))</f>
        <v>High yield (bu/acre)</v>
      </c>
      <c r="F143" s="32">
        <f>VLOOKUP($A143,'All-Pathways'!$A:$AW,26,FALSE)</f>
        <v>2.7792810648269208</v>
      </c>
      <c r="G143" s="32">
        <f>VLOOKUP($A143,'All-Pathways'!$A:$AW,27,FALSE)</f>
        <v>41.16633027552151</v>
      </c>
      <c r="H143" s="32">
        <f>VLOOKUP($A143,'All-Pathways'!$A:$AW,30,FALSE)</f>
        <v>3.0165828273148207</v>
      </c>
      <c r="I143" s="32">
        <f>VLOOKUP($A143,'All-Pathways'!$A:$AW,31,FALSE)</f>
        <v>24.99537227022433</v>
      </c>
      <c r="J143" s="32">
        <f>VLOOKUP($A143,'All-Pathways'!$A:$AW,32,FALSE)+VLOOKUP($A143,'All-Pathways'!$A:$AW,33,FALSE)</f>
        <v>2.1281605046610568</v>
      </c>
      <c r="K143" s="32">
        <f>VLOOKUP($A143,'All-Pathways'!$A:$AW,18,FALSE)</f>
        <v>74.085726942548632</v>
      </c>
      <c r="L143" s="33">
        <f>VLOOKUP($A143,'All-Pathways'!$A:$AW,15,FALSE)</f>
        <v>0.24560127343262936</v>
      </c>
      <c r="N143" s="32">
        <f>VLOOKUP($A143,'All-Pathways'!$A:$AW,28,FALSE)</f>
        <v>28.8829191731107</v>
      </c>
      <c r="O143" s="32">
        <f>VLOOKUP($A143,'All-Pathways'!$A:$AW,29,FALSE)</f>
        <v>55.996926117816969</v>
      </c>
      <c r="P143" s="32">
        <f>VLOOKUP($A143,'All-Pathways'!$A:$AW,19,FALSE)</f>
        <v>61.80231584013783</v>
      </c>
      <c r="Q143" s="32">
        <f>VLOOKUP($A143,'All-Pathways'!$A:$AW,20,FALSE)</f>
        <v>88.916322784844084</v>
      </c>
      <c r="R143" s="33">
        <f>VLOOKUP($A143,'All-Pathways'!$A:$AW,16,FALSE)</f>
        <v>0.37068055760767954</v>
      </c>
      <c r="S143" s="33">
        <f>VLOOKUP($A143,'All-Pathways'!$A:$AW,17,FALSE)</f>
        <v>9.4584565095014658E-2</v>
      </c>
    </row>
    <row r="144" spans="1:19" x14ac:dyDescent="0.35">
      <c r="A144">
        <v>212</v>
      </c>
      <c r="B144" s="31" t="str">
        <f>VLOOKUP($A144,'All-Pathways'!$A:$AW,2,FALSE)</f>
        <v>Corn starch</v>
      </c>
      <c r="C144" s="31" t="str">
        <f>VLOOKUP($A144,'All-Pathways'!$A:$AW,3,FALSE)</f>
        <v>Ethanol</v>
      </c>
      <c r="D144" s="31" t="str">
        <f>VLOOKUP($A144,'All-Pathways'!$A:$AW,4,FALSE)</f>
        <v>Dry Mill NG w/ CHP and Fractionation (dry DDGS)</v>
      </c>
      <c r="E144" s="31" t="str">
        <f>IF(VLOOKUP($A144,'All-Pathways'!$A:$AW,5,FALSE)=0,"",VLOOKUP($A144,'All-Pathways'!$A:$AW,5,FALSE))</f>
        <v/>
      </c>
      <c r="F144" s="32">
        <f>VLOOKUP($A144,'All-Pathways'!$A:$AW,26,FALSE)</f>
        <v>16.472665685106907</v>
      </c>
      <c r="G144" s="32">
        <f>VLOOKUP($A144,'All-Pathways'!$A:$AW,27,FALSE)</f>
        <v>27.763977559172517</v>
      </c>
      <c r="H144" s="32">
        <f>VLOOKUP($A144,'All-Pathways'!$A:$AW,30,FALSE)</f>
        <v>3.0165828273148207</v>
      </c>
      <c r="I144" s="32">
        <f>VLOOKUP($A144,'All-Pathways'!$A:$AW,31,FALSE)</f>
        <v>27.701517608989167</v>
      </c>
      <c r="J144" s="32">
        <f>VLOOKUP($A144,'All-Pathways'!$A:$AW,32,FALSE)+VLOOKUP($A144,'All-Pathways'!$A:$AW,33,FALSE)</f>
        <v>2.1281605046610568</v>
      </c>
      <c r="K144" s="32">
        <f>VLOOKUP($A144,'All-Pathways'!$A:$AW,18,FALSE)</f>
        <v>77.082904185244459</v>
      </c>
      <c r="L144" s="33">
        <f>VLOOKUP($A144,'All-Pathways'!$A:$AW,15,FALSE)</f>
        <v>0.21508167419943525</v>
      </c>
      <c r="N144" s="32">
        <f>VLOOKUP($A144,'All-Pathways'!$A:$AW,28,FALSE)</f>
        <v>16.600298715542266</v>
      </c>
      <c r="O144" s="32">
        <f>VLOOKUP($A144,'All-Pathways'!$A:$AW,29,FALSE)</f>
        <v>41.58997554986373</v>
      </c>
      <c r="P144" s="32">
        <f>VLOOKUP($A144,'All-Pathways'!$A:$AW,19,FALSE)</f>
        <v>65.919225341614208</v>
      </c>
      <c r="Q144" s="32">
        <f>VLOOKUP($A144,'All-Pathways'!$A:$AW,20,FALSE)</f>
        <v>90.90890217593568</v>
      </c>
      <c r="R144" s="33">
        <f>VLOOKUP($A144,'All-Pathways'!$A:$AW,16,FALSE)</f>
        <v>0.32875897009710087</v>
      </c>
      <c r="S144" s="33">
        <f>VLOOKUP($A144,'All-Pathways'!$A:$AW,17,FALSE)</f>
        <v>7.4294565694866033E-2</v>
      </c>
    </row>
    <row r="145" spans="1:19" x14ac:dyDescent="0.35">
      <c r="A145">
        <v>213</v>
      </c>
      <c r="B145" s="31" t="str">
        <f>VLOOKUP($A145,'All-Pathways'!$A:$AW,2,FALSE)</f>
        <v>Corn starch</v>
      </c>
      <c r="C145" s="31" t="str">
        <f>VLOOKUP($A145,'All-Pathways'!$A:$AW,3,FALSE)</f>
        <v>Ethanol</v>
      </c>
      <c r="D145" s="31" t="str">
        <f>VLOOKUP($A145,'All-Pathways'!$A:$AW,4,FALSE)</f>
        <v>Dry Mill NG w/ CHP and Fractionation (dry DDGS)</v>
      </c>
      <c r="E145" s="31" t="str">
        <f>IF(VLOOKUP($A145,'All-Pathways'!$A:$AW,5,FALSE)=0,"",VLOOKUP($A145,'All-Pathways'!$A:$AW,5,FALSE))</f>
        <v>High yield (bu/acre)</v>
      </c>
      <c r="F145" s="32">
        <f>VLOOKUP($A145,'All-Pathways'!$A:$AW,26,FALSE)</f>
        <v>2.7792810648269208</v>
      </c>
      <c r="G145" s="32">
        <f>VLOOKUP($A145,'All-Pathways'!$A:$AW,27,FALSE)</f>
        <v>41.16633027552151</v>
      </c>
      <c r="H145" s="32">
        <f>VLOOKUP($A145,'All-Pathways'!$A:$AW,30,FALSE)</f>
        <v>3.0165828273148207</v>
      </c>
      <c r="I145" s="32">
        <f>VLOOKUP($A145,'All-Pathways'!$A:$AW,31,FALSE)</f>
        <v>27.701517608989167</v>
      </c>
      <c r="J145" s="32">
        <f>VLOOKUP($A145,'All-Pathways'!$A:$AW,32,FALSE)+VLOOKUP($A145,'All-Pathways'!$A:$AW,33,FALSE)</f>
        <v>2.1281605046610568</v>
      </c>
      <c r="K145" s="32">
        <f>VLOOKUP($A145,'All-Pathways'!$A:$AW,18,FALSE)</f>
        <v>76.791872281313474</v>
      </c>
      <c r="L145" s="33">
        <f>VLOOKUP($A145,'All-Pathways'!$A:$AW,15,FALSE)</f>
        <v>0.21804518831715825</v>
      </c>
      <c r="N145" s="32">
        <f>VLOOKUP($A145,'All-Pathways'!$A:$AW,28,FALSE)</f>
        <v>28.8829191731107</v>
      </c>
      <c r="O145" s="32">
        <f>VLOOKUP($A145,'All-Pathways'!$A:$AW,29,FALSE)</f>
        <v>55.996926117816969</v>
      </c>
      <c r="P145" s="32">
        <f>VLOOKUP($A145,'All-Pathways'!$A:$AW,19,FALSE)</f>
        <v>64.508461178902664</v>
      </c>
      <c r="Q145" s="32">
        <f>VLOOKUP($A145,'All-Pathways'!$A:$AW,20,FALSE)</f>
        <v>91.622468123608925</v>
      </c>
      <c r="R145" s="33">
        <f>VLOOKUP($A145,'All-Pathways'!$A:$AW,16,FALSE)</f>
        <v>0.34312447249220851</v>
      </c>
      <c r="S145" s="33">
        <f>VLOOKUP($A145,'All-Pathways'!$A:$AW,17,FALSE)</f>
        <v>6.7028479979543532E-2</v>
      </c>
    </row>
    <row r="146" spans="1:19" x14ac:dyDescent="0.35">
      <c r="A146">
        <v>214</v>
      </c>
      <c r="B146" s="31" t="str">
        <f>VLOOKUP($A146,'All-Pathways'!$A:$AW,2,FALSE)</f>
        <v>Corn starch</v>
      </c>
      <c r="C146" s="31" t="str">
        <f>VLOOKUP($A146,'All-Pathways'!$A:$AW,3,FALSE)</f>
        <v>Ethanol</v>
      </c>
      <c r="D146" s="31" t="str">
        <f>VLOOKUP($A146,'All-Pathways'!$A:$AW,4,FALSE)</f>
        <v>Dry Mill NG w/ CHP and Fractionation (wet DGS)</v>
      </c>
      <c r="E146" s="31" t="str">
        <f>IF(VLOOKUP($A146,'All-Pathways'!$A:$AW,5,FALSE)=0,"",VLOOKUP($A146,'All-Pathways'!$A:$AW,5,FALSE))</f>
        <v/>
      </c>
      <c r="F146" s="32">
        <f>VLOOKUP($A146,'All-Pathways'!$A:$AW,26,FALSE)</f>
        <v>16.472665685106907</v>
      </c>
      <c r="G146" s="32">
        <f>VLOOKUP($A146,'All-Pathways'!$A:$AW,27,FALSE)</f>
        <v>27.763977559172517</v>
      </c>
      <c r="H146" s="32">
        <f>VLOOKUP($A146,'All-Pathways'!$A:$AW,30,FALSE)</f>
        <v>3.0165828273148207</v>
      </c>
      <c r="I146" s="32">
        <f>VLOOKUP($A146,'All-Pathways'!$A:$AW,31,FALSE)</f>
        <v>19.969673783946774</v>
      </c>
      <c r="J146" s="32">
        <f>VLOOKUP($A146,'All-Pathways'!$A:$AW,32,FALSE)+VLOOKUP($A146,'All-Pathways'!$A:$AW,33,FALSE)</f>
        <v>2.1281605046610568</v>
      </c>
      <c r="K146" s="32">
        <f>VLOOKUP($A146,'All-Pathways'!$A:$AW,18,FALSE)</f>
        <v>69.351060360202069</v>
      </c>
      <c r="L146" s="33">
        <f>VLOOKUP($A146,'All-Pathways'!$A:$AW,15,FALSE)</f>
        <v>0.29381334595792402</v>
      </c>
      <c r="N146" s="32">
        <f>VLOOKUP($A146,'All-Pathways'!$A:$AW,28,FALSE)</f>
        <v>16.600298715542266</v>
      </c>
      <c r="O146" s="32">
        <f>VLOOKUP($A146,'All-Pathways'!$A:$AW,29,FALSE)</f>
        <v>41.58997554986373</v>
      </c>
      <c r="P146" s="32">
        <f>VLOOKUP($A146,'All-Pathways'!$A:$AW,19,FALSE)</f>
        <v>58.187381516571818</v>
      </c>
      <c r="Q146" s="32">
        <f>VLOOKUP($A146,'All-Pathways'!$A:$AW,20,FALSE)</f>
        <v>83.17705835089329</v>
      </c>
      <c r="R146" s="33">
        <f>VLOOKUP($A146,'All-Pathways'!$A:$AW,16,FALSE)</f>
        <v>0.40749064185558964</v>
      </c>
      <c r="S146" s="33">
        <f>VLOOKUP($A146,'All-Pathways'!$A:$AW,17,FALSE)</f>
        <v>0.15302623745335481</v>
      </c>
    </row>
    <row r="147" spans="1:19" x14ac:dyDescent="0.35">
      <c r="A147">
        <v>215</v>
      </c>
      <c r="B147" s="31" t="str">
        <f>VLOOKUP($A147,'All-Pathways'!$A:$AW,2,FALSE)</f>
        <v>Corn starch</v>
      </c>
      <c r="C147" s="31" t="str">
        <f>VLOOKUP($A147,'All-Pathways'!$A:$AW,3,FALSE)</f>
        <v>Ethanol</v>
      </c>
      <c r="D147" s="31" t="str">
        <f>VLOOKUP($A147,'All-Pathways'!$A:$AW,4,FALSE)</f>
        <v>Dry Mill NG w/ CHP and Fractionation (wet DGS)</v>
      </c>
      <c r="E147" s="31" t="str">
        <f>IF(VLOOKUP($A147,'All-Pathways'!$A:$AW,5,FALSE)=0,"",VLOOKUP($A147,'All-Pathways'!$A:$AW,5,FALSE))</f>
        <v>High yield (bu/acre)</v>
      </c>
      <c r="F147" s="32">
        <f>VLOOKUP($A147,'All-Pathways'!$A:$AW,26,FALSE)</f>
        <v>2.7792810648269208</v>
      </c>
      <c r="G147" s="32">
        <f>VLOOKUP($A147,'All-Pathways'!$A:$AW,27,FALSE)</f>
        <v>41.16633027552151</v>
      </c>
      <c r="H147" s="32">
        <f>VLOOKUP($A147,'All-Pathways'!$A:$AW,30,FALSE)</f>
        <v>3.0165828273148207</v>
      </c>
      <c r="I147" s="32">
        <f>VLOOKUP($A147,'All-Pathways'!$A:$AW,31,FALSE)</f>
        <v>19.969673783946774</v>
      </c>
      <c r="J147" s="32">
        <f>VLOOKUP($A147,'All-Pathways'!$A:$AW,32,FALSE)+VLOOKUP($A147,'All-Pathways'!$A:$AW,33,FALSE)</f>
        <v>2.1281605046610568</v>
      </c>
      <c r="K147" s="32">
        <f>VLOOKUP($A147,'All-Pathways'!$A:$AW,18,FALSE)</f>
        <v>69.060028456271084</v>
      </c>
      <c r="L147" s="33">
        <f>VLOOKUP($A147,'All-Pathways'!$A:$AW,15,FALSE)</f>
        <v>0.29677686007564702</v>
      </c>
      <c r="N147" s="32">
        <f>VLOOKUP($A147,'All-Pathways'!$A:$AW,28,FALSE)</f>
        <v>28.8829191731107</v>
      </c>
      <c r="O147" s="32">
        <f>VLOOKUP($A147,'All-Pathways'!$A:$AW,29,FALSE)</f>
        <v>55.996926117816969</v>
      </c>
      <c r="P147" s="32">
        <f>VLOOKUP($A147,'All-Pathways'!$A:$AW,19,FALSE)</f>
        <v>56.776617353860274</v>
      </c>
      <c r="Q147" s="32">
        <f>VLOOKUP($A147,'All-Pathways'!$A:$AW,20,FALSE)</f>
        <v>83.890624298566536</v>
      </c>
      <c r="R147" s="33">
        <f>VLOOKUP($A147,'All-Pathways'!$A:$AW,16,FALSE)</f>
        <v>0.42185614425069728</v>
      </c>
      <c r="S147" s="33">
        <f>VLOOKUP($A147,'All-Pathways'!$A:$AW,17,FALSE)</f>
        <v>0.14576015173803231</v>
      </c>
    </row>
    <row r="148" spans="1:19" x14ac:dyDescent="0.35">
      <c r="A148">
        <v>216</v>
      </c>
      <c r="B148" s="31" t="str">
        <f>VLOOKUP($A148,'All-Pathways'!$A:$AW,2,FALSE)</f>
        <v>Corn starch</v>
      </c>
      <c r="C148" s="31" t="str">
        <f>VLOOKUP($A148,'All-Pathways'!$A:$AW,3,FALSE)</f>
        <v>Ethanol</v>
      </c>
      <c r="D148" s="31" t="str">
        <f>VLOOKUP($A148,'All-Pathways'!$A:$AW,4,FALSE)</f>
        <v>Dry Mill NG w/ CHP, Fractionation and Membrane Separation (dry DDGS)</v>
      </c>
      <c r="E148" s="31" t="str">
        <f>IF(VLOOKUP($A148,'All-Pathways'!$A:$AW,5,FALSE)=0,"",VLOOKUP($A148,'All-Pathways'!$A:$AW,5,FALSE))</f>
        <v/>
      </c>
      <c r="F148" s="32">
        <f>VLOOKUP($A148,'All-Pathways'!$A:$AW,26,FALSE)</f>
        <v>16.472665685106907</v>
      </c>
      <c r="G148" s="32">
        <f>VLOOKUP($A148,'All-Pathways'!$A:$AW,27,FALSE)</f>
        <v>27.763977559172517</v>
      </c>
      <c r="H148" s="32">
        <f>VLOOKUP($A148,'All-Pathways'!$A:$AW,30,FALSE)</f>
        <v>3.0165828273148207</v>
      </c>
      <c r="I148" s="32">
        <f>VLOOKUP($A148,'All-Pathways'!$A:$AW,31,FALSE)</f>
        <v>24.132861506581495</v>
      </c>
      <c r="J148" s="32">
        <f>VLOOKUP($A148,'All-Pathways'!$A:$AW,32,FALSE)+VLOOKUP($A148,'All-Pathways'!$A:$AW,33,FALSE)</f>
        <v>2.1281605046610568</v>
      </c>
      <c r="K148" s="32">
        <f>VLOOKUP($A148,'All-Pathways'!$A:$AW,18,FALSE)</f>
        <v>73.514248082836787</v>
      </c>
      <c r="L148" s="33">
        <f>VLOOKUP($A148,'All-Pathways'!$A:$AW,15,FALSE)</f>
        <v>0.25142051746003985</v>
      </c>
      <c r="N148" s="32">
        <f>VLOOKUP($A148,'All-Pathways'!$A:$AW,28,FALSE)</f>
        <v>16.600298715542266</v>
      </c>
      <c r="O148" s="32">
        <f>VLOOKUP($A148,'All-Pathways'!$A:$AW,29,FALSE)</f>
        <v>41.58997554986373</v>
      </c>
      <c r="P148" s="32">
        <f>VLOOKUP($A148,'All-Pathways'!$A:$AW,19,FALSE)</f>
        <v>62.350569239206536</v>
      </c>
      <c r="Q148" s="32">
        <f>VLOOKUP($A148,'All-Pathways'!$A:$AW,20,FALSE)</f>
        <v>87.340246073528007</v>
      </c>
      <c r="R148" s="33">
        <f>VLOOKUP($A148,'All-Pathways'!$A:$AW,16,FALSE)</f>
        <v>0.36509781335770547</v>
      </c>
      <c r="S148" s="33">
        <f>VLOOKUP($A148,'All-Pathways'!$A:$AW,17,FALSE)</f>
        <v>0.11063340895547061</v>
      </c>
    </row>
    <row r="149" spans="1:19" x14ac:dyDescent="0.35">
      <c r="A149">
        <v>217</v>
      </c>
      <c r="B149" s="31" t="str">
        <f>VLOOKUP($A149,'All-Pathways'!$A:$AW,2,FALSE)</f>
        <v>Corn starch</v>
      </c>
      <c r="C149" s="31" t="str">
        <f>VLOOKUP($A149,'All-Pathways'!$A:$AW,3,FALSE)</f>
        <v>Ethanol</v>
      </c>
      <c r="D149" s="31" t="str">
        <f>VLOOKUP($A149,'All-Pathways'!$A:$AW,4,FALSE)</f>
        <v>Dry Mill NG w/ CHP, Fractionation and Membrane Seperation (dry DDGS)</v>
      </c>
      <c r="E149" s="31" t="str">
        <f>IF(VLOOKUP($A149,'All-Pathways'!$A:$AW,5,FALSE)=0,"",VLOOKUP($A149,'All-Pathways'!$A:$AW,5,FALSE))</f>
        <v>High yield (bu/acre)</v>
      </c>
      <c r="F149" s="32">
        <f>VLOOKUP($A149,'All-Pathways'!$A:$AW,26,FALSE)</f>
        <v>2.7792810648269208</v>
      </c>
      <c r="G149" s="32">
        <f>VLOOKUP($A149,'All-Pathways'!$A:$AW,27,FALSE)</f>
        <v>41.16633027552151</v>
      </c>
      <c r="H149" s="32">
        <f>VLOOKUP($A149,'All-Pathways'!$A:$AW,30,FALSE)</f>
        <v>3.0165828273148207</v>
      </c>
      <c r="I149" s="32">
        <f>VLOOKUP($A149,'All-Pathways'!$A:$AW,31,FALSE)</f>
        <v>24.132861506581495</v>
      </c>
      <c r="J149" s="32">
        <f>VLOOKUP($A149,'All-Pathways'!$A:$AW,32,FALSE)+VLOOKUP($A149,'All-Pathways'!$A:$AW,33,FALSE)</f>
        <v>2.1281605046610568</v>
      </c>
      <c r="K149" s="32">
        <f>VLOOKUP($A149,'All-Pathways'!$A:$AW,18,FALSE)</f>
        <v>73.223216178905801</v>
      </c>
      <c r="L149" s="33">
        <f>VLOOKUP($A149,'All-Pathways'!$A:$AW,15,FALSE)</f>
        <v>0.25438403157776279</v>
      </c>
      <c r="N149" s="32">
        <f>VLOOKUP($A149,'All-Pathways'!$A:$AW,28,FALSE)</f>
        <v>28.8829191731107</v>
      </c>
      <c r="O149" s="32">
        <f>VLOOKUP($A149,'All-Pathways'!$A:$AW,29,FALSE)</f>
        <v>55.996926117816969</v>
      </c>
      <c r="P149" s="32">
        <f>VLOOKUP($A149,'All-Pathways'!$A:$AW,19,FALSE)</f>
        <v>60.939805076494991</v>
      </c>
      <c r="Q149" s="32">
        <f>VLOOKUP($A149,'All-Pathways'!$A:$AW,20,FALSE)</f>
        <v>88.053812021201253</v>
      </c>
      <c r="R149" s="33">
        <f>VLOOKUP($A149,'All-Pathways'!$A:$AW,16,FALSE)</f>
        <v>0.37946331575281306</v>
      </c>
      <c r="S149" s="33">
        <f>VLOOKUP($A149,'All-Pathways'!$A:$AW,17,FALSE)</f>
        <v>0.10336732324014812</v>
      </c>
    </row>
    <row r="150" spans="1:19" x14ac:dyDescent="0.35">
      <c r="A150">
        <v>218</v>
      </c>
      <c r="B150" s="31" t="str">
        <f>VLOOKUP($A150,'All-Pathways'!$A:$AW,2,FALSE)</f>
        <v>Corn starch</v>
      </c>
      <c r="C150" s="31" t="str">
        <f>VLOOKUP($A150,'All-Pathways'!$A:$AW,3,FALSE)</f>
        <v>Ethanol</v>
      </c>
      <c r="D150" s="31" t="str">
        <f>VLOOKUP($A150,'All-Pathways'!$A:$AW,4,FALSE)</f>
        <v>Dry Mill NG w/ CHP, Fractionation and Membrane Separation (wet DGS)</v>
      </c>
      <c r="E150" s="31" t="str">
        <f>IF(VLOOKUP($A150,'All-Pathways'!$A:$AW,5,FALSE)=0,"",VLOOKUP($A150,'All-Pathways'!$A:$AW,5,FALSE))</f>
        <v/>
      </c>
      <c r="F150" s="32">
        <f>VLOOKUP($A150,'All-Pathways'!$A:$AW,26,FALSE)</f>
        <v>16.472665685106907</v>
      </c>
      <c r="G150" s="32">
        <f>VLOOKUP($A150,'All-Pathways'!$A:$AW,27,FALSE)</f>
        <v>27.763977559172517</v>
      </c>
      <c r="H150" s="32">
        <f>VLOOKUP($A150,'All-Pathways'!$A:$AW,30,FALSE)</f>
        <v>3.0165828273148207</v>
      </c>
      <c r="I150" s="32">
        <f>VLOOKUP($A150,'All-Pathways'!$A:$AW,31,FALSE)</f>
        <v>16.401017681539095</v>
      </c>
      <c r="J150" s="32">
        <f>VLOOKUP($A150,'All-Pathways'!$A:$AW,32,FALSE)+VLOOKUP($A150,'All-Pathways'!$A:$AW,33,FALSE)</f>
        <v>2.1281605046610568</v>
      </c>
      <c r="K150" s="32">
        <f>VLOOKUP($A150,'All-Pathways'!$A:$AW,18,FALSE)</f>
        <v>65.782404257794397</v>
      </c>
      <c r="L150" s="33">
        <f>VLOOKUP($A150,'All-Pathways'!$A:$AW,15,FALSE)</f>
        <v>0.33015218921852862</v>
      </c>
      <c r="N150" s="32">
        <f>VLOOKUP($A150,'All-Pathways'!$A:$AW,28,FALSE)</f>
        <v>16.600298715542266</v>
      </c>
      <c r="O150" s="32">
        <f>VLOOKUP($A150,'All-Pathways'!$A:$AW,29,FALSE)</f>
        <v>41.58997554986373</v>
      </c>
      <c r="P150" s="32">
        <f>VLOOKUP($A150,'All-Pathways'!$A:$AW,19,FALSE)</f>
        <v>54.618725414164139</v>
      </c>
      <c r="Q150" s="32">
        <f>VLOOKUP($A150,'All-Pathways'!$A:$AW,20,FALSE)</f>
        <v>79.608402248485618</v>
      </c>
      <c r="R150" s="33">
        <f>VLOOKUP($A150,'All-Pathways'!$A:$AW,16,FALSE)</f>
        <v>0.4438294851161943</v>
      </c>
      <c r="S150" s="33">
        <f>VLOOKUP($A150,'All-Pathways'!$A:$AW,17,FALSE)</f>
        <v>0.18936508071395938</v>
      </c>
    </row>
    <row r="151" spans="1:19" x14ac:dyDescent="0.35">
      <c r="A151">
        <v>219</v>
      </c>
      <c r="B151" s="31" t="str">
        <f>VLOOKUP($A151,'All-Pathways'!$A:$AW,2,FALSE)</f>
        <v>Corn starch</v>
      </c>
      <c r="C151" s="31" t="str">
        <f>VLOOKUP($A151,'All-Pathways'!$A:$AW,3,FALSE)</f>
        <v>Ethanol</v>
      </c>
      <c r="D151" s="31" t="str">
        <f>VLOOKUP($A151,'All-Pathways'!$A:$AW,4,FALSE)</f>
        <v>Dry Mill NG w/ CHP, Fractionation and Membrane Seperation (wet DGS)</v>
      </c>
      <c r="E151" s="31" t="str">
        <f>IF(VLOOKUP($A151,'All-Pathways'!$A:$AW,5,FALSE)=0,"",VLOOKUP($A151,'All-Pathways'!$A:$AW,5,FALSE))</f>
        <v>High yield (bu/acre)</v>
      </c>
      <c r="F151" s="32">
        <f>VLOOKUP($A151,'All-Pathways'!$A:$AW,26,FALSE)</f>
        <v>2.7792810648269208</v>
      </c>
      <c r="G151" s="32">
        <f>VLOOKUP($A151,'All-Pathways'!$A:$AW,27,FALSE)</f>
        <v>41.16633027552151</v>
      </c>
      <c r="H151" s="32">
        <f>VLOOKUP($A151,'All-Pathways'!$A:$AW,30,FALSE)</f>
        <v>3.0165828273148207</v>
      </c>
      <c r="I151" s="32">
        <f>VLOOKUP($A151,'All-Pathways'!$A:$AW,31,FALSE)</f>
        <v>16.401017681539095</v>
      </c>
      <c r="J151" s="32">
        <f>VLOOKUP($A151,'All-Pathways'!$A:$AW,32,FALSE)+VLOOKUP($A151,'All-Pathways'!$A:$AW,33,FALSE)</f>
        <v>2.1281605046610568</v>
      </c>
      <c r="K151" s="32">
        <f>VLOOKUP($A151,'All-Pathways'!$A:$AW,18,FALSE)</f>
        <v>65.491372353863397</v>
      </c>
      <c r="L151" s="33">
        <f>VLOOKUP($A151,'All-Pathways'!$A:$AW,15,FALSE)</f>
        <v>0.33311570333625173</v>
      </c>
      <c r="N151" s="32">
        <f>VLOOKUP($A151,'All-Pathways'!$A:$AW,28,FALSE)</f>
        <v>28.8829191731107</v>
      </c>
      <c r="O151" s="32">
        <f>VLOOKUP($A151,'All-Pathways'!$A:$AW,29,FALSE)</f>
        <v>55.996926117816969</v>
      </c>
      <c r="P151" s="32">
        <f>VLOOKUP($A151,'All-Pathways'!$A:$AW,19,FALSE)</f>
        <v>53.207961251452595</v>
      </c>
      <c r="Q151" s="32">
        <f>VLOOKUP($A151,'All-Pathways'!$A:$AW,20,FALSE)</f>
        <v>80.321968196158849</v>
      </c>
      <c r="R151" s="33">
        <f>VLOOKUP($A151,'All-Pathways'!$A:$AW,16,FALSE)</f>
        <v>0.45819498751130189</v>
      </c>
      <c r="S151" s="33">
        <f>VLOOKUP($A151,'All-Pathways'!$A:$AW,17,FALSE)</f>
        <v>0.18209899499863702</v>
      </c>
    </row>
    <row r="152" spans="1:19" x14ac:dyDescent="0.35">
      <c r="A152">
        <v>220</v>
      </c>
      <c r="B152" s="31" t="str">
        <f>VLOOKUP($A152,'All-Pathways'!$A:$AW,2,FALSE)</f>
        <v>Corn starch</v>
      </c>
      <c r="C152" s="31" t="str">
        <f>VLOOKUP($A152,'All-Pathways'!$A:$AW,3,FALSE)</f>
        <v>Ethanol</v>
      </c>
      <c r="D152" s="31" t="str">
        <f>VLOOKUP($A152,'All-Pathways'!$A:$AW,4,FALSE)</f>
        <v>Dry Mill NG w/ CHP, Fractionation, Membrane Separation and Raw Starch Hydrolysis (dry DDGS)</v>
      </c>
      <c r="E152" s="31" t="str">
        <f>IF(VLOOKUP($A152,'All-Pathways'!$A:$AW,5,FALSE)=0,"",VLOOKUP($A152,'All-Pathways'!$A:$AW,5,FALSE))</f>
        <v/>
      </c>
      <c r="F152" s="32">
        <f>VLOOKUP($A152,'All-Pathways'!$A:$AW,26,FALSE)</f>
        <v>16.472665685106907</v>
      </c>
      <c r="G152" s="32">
        <f>VLOOKUP($A152,'All-Pathways'!$A:$AW,27,FALSE)</f>
        <v>27.763977559172517</v>
      </c>
      <c r="H152" s="32">
        <f>VLOOKUP($A152,'All-Pathways'!$A:$AW,30,FALSE)</f>
        <v>3.0165828273148207</v>
      </c>
      <c r="I152" s="32">
        <f>VLOOKUP($A152,'All-Pathways'!$A:$AW,31,FALSE)</f>
        <v>19.81443408837016</v>
      </c>
      <c r="J152" s="32">
        <f>VLOOKUP($A152,'All-Pathways'!$A:$AW,32,FALSE)+VLOOKUP($A152,'All-Pathways'!$A:$AW,33,FALSE)</f>
        <v>2.1281605046610568</v>
      </c>
      <c r="K152" s="32">
        <f>VLOOKUP($A152,'All-Pathways'!$A:$AW,18,FALSE)</f>
        <v>69.195820664625458</v>
      </c>
      <c r="L152" s="33">
        <f>VLOOKUP($A152,'All-Pathways'!$A:$AW,15,FALSE)</f>
        <v>0.29539411776767516</v>
      </c>
      <c r="N152" s="32">
        <f>VLOOKUP($A152,'All-Pathways'!$A:$AW,28,FALSE)</f>
        <v>16.600298715542266</v>
      </c>
      <c r="O152" s="32">
        <f>VLOOKUP($A152,'All-Pathways'!$A:$AW,29,FALSE)</f>
        <v>41.58997554986373</v>
      </c>
      <c r="P152" s="32">
        <f>VLOOKUP($A152,'All-Pathways'!$A:$AW,19,FALSE)</f>
        <v>58.032141820995207</v>
      </c>
      <c r="Q152" s="32">
        <f>VLOOKUP($A152,'All-Pathways'!$A:$AW,20,FALSE)</f>
        <v>83.021818655316679</v>
      </c>
      <c r="R152" s="33">
        <f>VLOOKUP($A152,'All-Pathways'!$A:$AW,16,FALSE)</f>
        <v>0.40907141366534078</v>
      </c>
      <c r="S152" s="33">
        <f>VLOOKUP($A152,'All-Pathways'!$A:$AW,17,FALSE)</f>
        <v>0.15460700926310594</v>
      </c>
    </row>
    <row r="153" spans="1:19" x14ac:dyDescent="0.35">
      <c r="A153">
        <v>221</v>
      </c>
      <c r="B153" s="31" t="str">
        <f>VLOOKUP($A153,'All-Pathways'!$A:$AW,2,FALSE)</f>
        <v>Corn starch</v>
      </c>
      <c r="C153" s="31" t="str">
        <f>VLOOKUP($A153,'All-Pathways'!$A:$AW,3,FALSE)</f>
        <v>Ethanol</v>
      </c>
      <c r="D153" s="31" t="str">
        <f>VLOOKUP($A153,'All-Pathways'!$A:$AW,4,FALSE)</f>
        <v>Dry Mill NG w/ CHP, Fractionation, Membrane Seperation and Raw Starch Hydrolysis (dry DDGS)</v>
      </c>
      <c r="E153" s="31" t="str">
        <f>IF(VLOOKUP($A153,'All-Pathways'!$A:$AW,5,FALSE)=0,"",VLOOKUP($A153,'All-Pathways'!$A:$AW,5,FALSE))</f>
        <v>High yield (bu/acre)</v>
      </c>
      <c r="F153" s="32">
        <f>VLOOKUP($A153,'All-Pathways'!$A:$AW,26,FALSE)</f>
        <v>2.7792810648269208</v>
      </c>
      <c r="G153" s="32">
        <f>VLOOKUP($A153,'All-Pathways'!$A:$AW,27,FALSE)</f>
        <v>41.16633027552151</v>
      </c>
      <c r="H153" s="32">
        <f>VLOOKUP($A153,'All-Pathways'!$A:$AW,30,FALSE)</f>
        <v>3.0165828273148207</v>
      </c>
      <c r="I153" s="32">
        <f>VLOOKUP($A153,'All-Pathways'!$A:$AW,31,FALSE)</f>
        <v>19.81443408837016</v>
      </c>
      <c r="J153" s="32">
        <f>VLOOKUP($A153,'All-Pathways'!$A:$AW,32,FALSE)+VLOOKUP($A153,'All-Pathways'!$A:$AW,33,FALSE)</f>
        <v>2.1281605046610568</v>
      </c>
      <c r="K153" s="32">
        <f>VLOOKUP($A153,'All-Pathways'!$A:$AW,18,FALSE)</f>
        <v>68.904788760694458</v>
      </c>
      <c r="L153" s="33">
        <f>VLOOKUP($A153,'All-Pathways'!$A:$AW,15,FALSE)</f>
        <v>0.29835763188539832</v>
      </c>
      <c r="N153" s="32">
        <f>VLOOKUP($A153,'All-Pathways'!$A:$AW,28,FALSE)</f>
        <v>28.8829191731107</v>
      </c>
      <c r="O153" s="32">
        <f>VLOOKUP($A153,'All-Pathways'!$A:$AW,29,FALSE)</f>
        <v>55.996926117816969</v>
      </c>
      <c r="P153" s="32">
        <f>VLOOKUP($A153,'All-Pathways'!$A:$AW,19,FALSE)</f>
        <v>56.621377658283663</v>
      </c>
      <c r="Q153" s="32">
        <f>VLOOKUP($A153,'All-Pathways'!$A:$AW,20,FALSE)</f>
        <v>83.735384602989924</v>
      </c>
      <c r="R153" s="33">
        <f>VLOOKUP($A153,'All-Pathways'!$A:$AW,16,FALSE)</f>
        <v>0.42343691606044842</v>
      </c>
      <c r="S153" s="33">
        <f>VLOOKUP($A153,'All-Pathways'!$A:$AW,17,FALSE)</f>
        <v>0.14734092354778344</v>
      </c>
    </row>
    <row r="154" spans="1:19" x14ac:dyDescent="0.35">
      <c r="A154">
        <v>222</v>
      </c>
      <c r="B154" s="31" t="str">
        <f>VLOOKUP($A154,'All-Pathways'!$A:$AW,2,FALSE)</f>
        <v>Corn starch</v>
      </c>
      <c r="C154" s="31" t="str">
        <f>VLOOKUP($A154,'All-Pathways'!$A:$AW,3,FALSE)</f>
        <v>Ethanol</v>
      </c>
      <c r="D154" s="31" t="str">
        <f>VLOOKUP($A154,'All-Pathways'!$A:$AW,4,FALSE)</f>
        <v>Dry Mill NG w/ CHP, Fractionation, Membrane Separation and Raw Starch Hydrolysis (wet DGS)</v>
      </c>
      <c r="E154" s="31" t="str">
        <f>IF(VLOOKUP($A154,'All-Pathways'!$A:$AW,5,FALSE)=0,"",VLOOKUP($A154,'All-Pathways'!$A:$AW,5,FALSE))</f>
        <v/>
      </c>
      <c r="F154" s="32">
        <f>VLOOKUP($A154,'All-Pathways'!$A:$AW,26,FALSE)</f>
        <v>16.472665685106907</v>
      </c>
      <c r="G154" s="32">
        <f>VLOOKUP($A154,'All-Pathways'!$A:$AW,27,FALSE)</f>
        <v>27.763977559172517</v>
      </c>
      <c r="H154" s="32">
        <f>VLOOKUP($A154,'All-Pathways'!$A:$AW,30,FALSE)</f>
        <v>3.0165828273148207</v>
      </c>
      <c r="I154" s="32">
        <f>VLOOKUP($A154,'All-Pathways'!$A:$AW,31,FALSE)</f>
        <v>13.826744086855241</v>
      </c>
      <c r="J154" s="32">
        <f>VLOOKUP($A154,'All-Pathways'!$A:$AW,32,FALSE)+VLOOKUP($A154,'All-Pathways'!$A:$AW,33,FALSE)</f>
        <v>2.1281605046610568</v>
      </c>
      <c r="K154" s="32">
        <f>VLOOKUP($A154,'All-Pathways'!$A:$AW,18,FALSE)</f>
        <v>63.208130663110538</v>
      </c>
      <c r="L154" s="33">
        <f>VLOOKUP($A154,'All-Pathways'!$A:$AW,15,FALSE)</f>
        <v>0.35636545325481861</v>
      </c>
      <c r="N154" s="32">
        <f>VLOOKUP($A154,'All-Pathways'!$A:$AW,28,FALSE)</f>
        <v>16.600298715542266</v>
      </c>
      <c r="O154" s="32">
        <f>VLOOKUP($A154,'All-Pathways'!$A:$AW,29,FALSE)</f>
        <v>41.58997554986373</v>
      </c>
      <c r="P154" s="32">
        <f>VLOOKUP($A154,'All-Pathways'!$A:$AW,19,FALSE)</f>
        <v>52.044451819480287</v>
      </c>
      <c r="Q154" s="32">
        <f>VLOOKUP($A154,'All-Pathways'!$A:$AW,20,FALSE)</f>
        <v>77.034128653801758</v>
      </c>
      <c r="R154" s="33">
        <f>VLOOKUP($A154,'All-Pathways'!$A:$AW,16,FALSE)</f>
        <v>0.47004274915248423</v>
      </c>
      <c r="S154" s="33">
        <f>VLOOKUP($A154,'All-Pathways'!$A:$AW,17,FALSE)</f>
        <v>0.21557834475024937</v>
      </c>
    </row>
    <row r="155" spans="1:19" x14ac:dyDescent="0.35">
      <c r="A155">
        <v>223</v>
      </c>
      <c r="B155" s="31" t="str">
        <f>VLOOKUP($A155,'All-Pathways'!$A:$AW,2,FALSE)</f>
        <v>Corn starch</v>
      </c>
      <c r="C155" s="31" t="str">
        <f>VLOOKUP($A155,'All-Pathways'!$A:$AW,3,FALSE)</f>
        <v>Ethanol</v>
      </c>
      <c r="D155" s="31" t="str">
        <f>VLOOKUP($A155,'All-Pathways'!$A:$AW,4,FALSE)</f>
        <v>Dry Mill NG w/ CHP, Fractionation, Membrane Seperation and Raw Starch Hydrolysis (wet DGS)</v>
      </c>
      <c r="E155" s="31" t="str">
        <f>IF(VLOOKUP($A155,'All-Pathways'!$A:$AW,5,FALSE)=0,"",VLOOKUP($A155,'All-Pathways'!$A:$AW,5,FALSE))</f>
        <v>High yield (bu/acre)</v>
      </c>
      <c r="F155" s="32">
        <f>VLOOKUP($A155,'All-Pathways'!$A:$AW,26,FALSE)</f>
        <v>2.7792810648269208</v>
      </c>
      <c r="G155" s="32">
        <f>VLOOKUP($A155,'All-Pathways'!$A:$AW,27,FALSE)</f>
        <v>41.16633027552151</v>
      </c>
      <c r="H155" s="32">
        <f>VLOOKUP($A155,'All-Pathways'!$A:$AW,30,FALSE)</f>
        <v>3.0165828273148207</v>
      </c>
      <c r="I155" s="32">
        <f>VLOOKUP($A155,'All-Pathways'!$A:$AW,31,FALSE)</f>
        <v>13.826744086855241</v>
      </c>
      <c r="J155" s="32">
        <f>VLOOKUP($A155,'All-Pathways'!$A:$AW,32,FALSE)+VLOOKUP($A155,'All-Pathways'!$A:$AW,33,FALSE)</f>
        <v>2.1281605046610568</v>
      </c>
      <c r="K155" s="32">
        <f>VLOOKUP($A155,'All-Pathways'!$A:$AW,18,FALSE)</f>
        <v>62.917098759179545</v>
      </c>
      <c r="L155" s="33">
        <f>VLOOKUP($A155,'All-Pathways'!$A:$AW,15,FALSE)</f>
        <v>0.35932896737254166</v>
      </c>
      <c r="N155" s="32">
        <f>VLOOKUP($A155,'All-Pathways'!$A:$AW,28,FALSE)</f>
        <v>28.8829191731107</v>
      </c>
      <c r="O155" s="32">
        <f>VLOOKUP($A155,'All-Pathways'!$A:$AW,29,FALSE)</f>
        <v>55.996926117816969</v>
      </c>
      <c r="P155" s="32">
        <f>VLOOKUP($A155,'All-Pathways'!$A:$AW,19,FALSE)</f>
        <v>50.633687656768743</v>
      </c>
      <c r="Q155" s="32">
        <f>VLOOKUP($A155,'All-Pathways'!$A:$AW,20,FALSE)</f>
        <v>77.747694601475004</v>
      </c>
      <c r="R155" s="33">
        <f>VLOOKUP($A155,'All-Pathways'!$A:$AW,16,FALSE)</f>
        <v>0.48440825154759182</v>
      </c>
      <c r="S155" s="33">
        <f>VLOOKUP($A155,'All-Pathways'!$A:$AW,17,FALSE)</f>
        <v>0.20831225903492689</v>
      </c>
    </row>
    <row r="156" spans="1:19" x14ac:dyDescent="0.35">
      <c r="A156">
        <v>224</v>
      </c>
      <c r="B156" s="31" t="str">
        <f>VLOOKUP($A156,'All-Pathways'!$A:$AW,2,FALSE)</f>
        <v>Corn starch</v>
      </c>
      <c r="C156" s="31" t="str">
        <f>VLOOKUP($A156,'All-Pathways'!$A:$AW,3,FALSE)</f>
        <v>Ethanol</v>
      </c>
      <c r="D156" s="31" t="str">
        <f>VLOOKUP($A156,'All-Pathways'!$A:$AW,4,FALSE)</f>
        <v>Dry Mill NG w/ Fractionation (65% dry DGS)</v>
      </c>
      <c r="E156" s="31" t="str">
        <f>IF(VLOOKUP($A156,'All-Pathways'!$A:$AW,5,FALSE)=0,"",VLOOKUP($A156,'All-Pathways'!$A:$AW,5,FALSE))</f>
        <v/>
      </c>
      <c r="F156" s="32">
        <f>VLOOKUP($A156,'All-Pathways'!$A:$AW,26,FALSE)</f>
        <v>16.472665685106907</v>
      </c>
      <c r="G156" s="32">
        <f>VLOOKUP($A156,'All-Pathways'!$A:$AW,27,FALSE)</f>
        <v>27.763977559172517</v>
      </c>
      <c r="H156" s="32">
        <f>VLOOKUP($A156,'All-Pathways'!$A:$AW,30,FALSE)</f>
        <v>3.0165828273148207</v>
      </c>
      <c r="I156" s="32">
        <f>VLOOKUP($A156,'All-Pathways'!$A:$AW,31,FALSE)</f>
        <v>28.005793277392314</v>
      </c>
      <c r="J156" s="32">
        <f>VLOOKUP($A156,'All-Pathways'!$A:$AW,32,FALSE)+VLOOKUP($A156,'All-Pathways'!$A:$AW,33,FALSE)</f>
        <v>2.1281605046610568</v>
      </c>
      <c r="K156" s="32">
        <f>VLOOKUP($A156,'All-Pathways'!$A:$AW,18,FALSE)</f>
        <v>77.387179853647609</v>
      </c>
      <c r="L156" s="33">
        <f>VLOOKUP($A156,'All-Pathways'!$A:$AW,15,FALSE)</f>
        <v>0.21198330172956967</v>
      </c>
      <c r="N156" s="32">
        <f>VLOOKUP($A156,'All-Pathways'!$A:$AW,28,FALSE)</f>
        <v>16.600298715542266</v>
      </c>
      <c r="O156" s="32">
        <f>VLOOKUP($A156,'All-Pathways'!$A:$AW,29,FALSE)</f>
        <v>41.58997554986373</v>
      </c>
      <c r="P156" s="32">
        <f>VLOOKUP($A156,'All-Pathways'!$A:$AW,19,FALSE)</f>
        <v>66.223501010017358</v>
      </c>
      <c r="Q156" s="32">
        <f>VLOOKUP($A156,'All-Pathways'!$A:$AW,20,FALSE)</f>
        <v>91.21317784433883</v>
      </c>
      <c r="R156" s="33">
        <f>VLOOKUP($A156,'All-Pathways'!$A:$AW,16,FALSE)</f>
        <v>0.32566059762723526</v>
      </c>
      <c r="S156" s="33">
        <f>VLOOKUP($A156,'All-Pathways'!$A:$AW,17,FALSE)</f>
        <v>7.119619322500044E-2</v>
      </c>
    </row>
    <row r="157" spans="1:19" x14ac:dyDescent="0.35">
      <c r="A157">
        <v>225</v>
      </c>
      <c r="B157" s="31" t="str">
        <f>VLOOKUP($A157,'All-Pathways'!$A:$AW,2,FALSE)</f>
        <v>Corn starch</v>
      </c>
      <c r="C157" s="31" t="str">
        <f>VLOOKUP($A157,'All-Pathways'!$A:$AW,3,FALSE)</f>
        <v>Ethanol</v>
      </c>
      <c r="D157" s="31" t="str">
        <f>VLOOKUP($A157,'All-Pathways'!$A:$AW,4,FALSE)</f>
        <v>Dry Mill NG w/ Fractionation (65% dry DGS)</v>
      </c>
      <c r="E157" s="31" t="str">
        <f>IF(VLOOKUP($A157,'All-Pathways'!$A:$AW,5,FALSE)=0,"",VLOOKUP($A157,'All-Pathways'!$A:$AW,5,FALSE))</f>
        <v>High yield (bu/acre)</v>
      </c>
      <c r="F157" s="32">
        <f>VLOOKUP($A157,'All-Pathways'!$A:$AW,26,FALSE)</f>
        <v>2.7792810648269208</v>
      </c>
      <c r="G157" s="32">
        <f>VLOOKUP($A157,'All-Pathways'!$A:$AW,27,FALSE)</f>
        <v>41.16633027552151</v>
      </c>
      <c r="H157" s="32">
        <f>VLOOKUP($A157,'All-Pathways'!$A:$AW,30,FALSE)</f>
        <v>3.0165828273148207</v>
      </c>
      <c r="I157" s="32">
        <f>VLOOKUP($A157,'All-Pathways'!$A:$AW,31,FALSE)</f>
        <v>28.005793277392314</v>
      </c>
      <c r="J157" s="32">
        <f>VLOOKUP($A157,'All-Pathways'!$A:$AW,32,FALSE)+VLOOKUP($A157,'All-Pathways'!$A:$AW,33,FALSE)</f>
        <v>2.1281605046610568</v>
      </c>
      <c r="K157" s="32">
        <f>VLOOKUP($A157,'All-Pathways'!$A:$AW,18,FALSE)</f>
        <v>77.096147949716624</v>
      </c>
      <c r="L157" s="33">
        <f>VLOOKUP($A157,'All-Pathways'!$A:$AW,15,FALSE)</f>
        <v>0.21494681584729264</v>
      </c>
      <c r="N157" s="32">
        <f>VLOOKUP($A157,'All-Pathways'!$A:$AW,28,FALSE)</f>
        <v>28.8829191731107</v>
      </c>
      <c r="O157" s="32">
        <f>VLOOKUP($A157,'All-Pathways'!$A:$AW,29,FALSE)</f>
        <v>55.996926117816969</v>
      </c>
      <c r="P157" s="32">
        <f>VLOOKUP($A157,'All-Pathways'!$A:$AW,19,FALSE)</f>
        <v>64.812736847305814</v>
      </c>
      <c r="Q157" s="32">
        <f>VLOOKUP($A157,'All-Pathways'!$A:$AW,20,FALSE)</f>
        <v>91.926743792012076</v>
      </c>
      <c r="R157" s="33">
        <f>VLOOKUP($A157,'All-Pathways'!$A:$AW,16,FALSE)</f>
        <v>0.3400261000223429</v>
      </c>
      <c r="S157" s="33">
        <f>VLOOKUP($A157,'All-Pathways'!$A:$AW,17,FALSE)</f>
        <v>6.3930107509677953E-2</v>
      </c>
    </row>
    <row r="158" spans="1:19" x14ac:dyDescent="0.35">
      <c r="A158">
        <v>226</v>
      </c>
      <c r="B158" s="31" t="str">
        <f>VLOOKUP($A158,'All-Pathways'!$A:$AW,2,FALSE)</f>
        <v>Corn starch</v>
      </c>
      <c r="C158" s="31" t="str">
        <f>VLOOKUP($A158,'All-Pathways'!$A:$AW,3,FALSE)</f>
        <v>Ethanol</v>
      </c>
      <c r="D158" s="31" t="str">
        <f>VLOOKUP($A158,'All-Pathways'!$A:$AW,4,FALSE)</f>
        <v>Dry Mill NG w/ Fractionation (dry DDGS)</v>
      </c>
      <c r="E158" s="31" t="str">
        <f>IF(VLOOKUP($A158,'All-Pathways'!$A:$AW,5,FALSE)=0,"",VLOOKUP($A158,'All-Pathways'!$A:$AW,5,FALSE))</f>
        <v/>
      </c>
      <c r="F158" s="32">
        <f>VLOOKUP($A158,'All-Pathways'!$A:$AW,26,FALSE)</f>
        <v>16.472665685106907</v>
      </c>
      <c r="G158" s="32">
        <f>VLOOKUP($A158,'All-Pathways'!$A:$AW,27,FALSE)</f>
        <v>27.763977559172517</v>
      </c>
      <c r="H158" s="32">
        <f>VLOOKUP($A158,'All-Pathways'!$A:$AW,30,FALSE)</f>
        <v>3.0165828273148207</v>
      </c>
      <c r="I158" s="32">
        <f>VLOOKUP($A158,'All-Pathways'!$A:$AW,31,FALSE)</f>
        <v>30.712008219895353</v>
      </c>
      <c r="J158" s="32">
        <f>VLOOKUP($A158,'All-Pathways'!$A:$AW,32,FALSE)+VLOOKUP($A158,'All-Pathways'!$A:$AW,33,FALSE)</f>
        <v>2.1281605046610568</v>
      </c>
      <c r="K158" s="32">
        <f>VLOOKUP($A158,'All-Pathways'!$A:$AW,18,FALSE)</f>
        <v>80.093394796150648</v>
      </c>
      <c r="L158" s="33">
        <f>VLOOKUP($A158,'All-Pathways'!$A:$AW,15,FALSE)</f>
        <v>0.18442650785448145</v>
      </c>
      <c r="N158" s="32">
        <f>VLOOKUP($A158,'All-Pathways'!$A:$AW,28,FALSE)</f>
        <v>16.600298715542266</v>
      </c>
      <c r="O158" s="32">
        <f>VLOOKUP($A158,'All-Pathways'!$A:$AW,29,FALSE)</f>
        <v>41.58997554986373</v>
      </c>
      <c r="P158" s="32">
        <f>VLOOKUP($A158,'All-Pathways'!$A:$AW,19,FALSE)</f>
        <v>68.929715952520397</v>
      </c>
      <c r="Q158" s="32">
        <f>VLOOKUP($A158,'All-Pathways'!$A:$AW,20,FALSE)</f>
        <v>93.919392786841868</v>
      </c>
      <c r="R158" s="33">
        <f>VLOOKUP($A158,'All-Pathways'!$A:$AW,16,FALSE)</f>
        <v>0.29810380375214707</v>
      </c>
      <c r="S158" s="33">
        <f>VLOOKUP($A158,'All-Pathways'!$A:$AW,17,FALSE)</f>
        <v>4.3639399349912227E-2</v>
      </c>
    </row>
    <row r="159" spans="1:19" x14ac:dyDescent="0.35">
      <c r="A159">
        <v>227</v>
      </c>
      <c r="B159" s="31" t="str">
        <f>VLOOKUP($A159,'All-Pathways'!$A:$AW,2,FALSE)</f>
        <v>Corn starch</v>
      </c>
      <c r="C159" s="31" t="str">
        <f>VLOOKUP($A159,'All-Pathways'!$A:$AW,3,FALSE)</f>
        <v>Ethanol</v>
      </c>
      <c r="D159" s="31" t="str">
        <f>VLOOKUP($A159,'All-Pathways'!$A:$AW,4,FALSE)</f>
        <v>Dry Mill NG w/ Fractionation (dry DDGS)</v>
      </c>
      <c r="E159" s="31" t="str">
        <f>IF(VLOOKUP($A159,'All-Pathways'!$A:$AW,5,FALSE)=0,"",VLOOKUP($A159,'All-Pathways'!$A:$AW,5,FALSE))</f>
        <v>High yield (bu/acre)</v>
      </c>
      <c r="F159" s="32">
        <f>VLOOKUP($A159,'All-Pathways'!$A:$AW,26,FALSE)</f>
        <v>2.7792810648269208</v>
      </c>
      <c r="G159" s="32">
        <f>VLOOKUP($A159,'All-Pathways'!$A:$AW,27,FALSE)</f>
        <v>41.16633027552151</v>
      </c>
      <c r="H159" s="32">
        <f>VLOOKUP($A159,'All-Pathways'!$A:$AW,30,FALSE)</f>
        <v>3.0165828273148207</v>
      </c>
      <c r="I159" s="32">
        <f>VLOOKUP($A159,'All-Pathways'!$A:$AW,31,FALSE)</f>
        <v>30.712008219895353</v>
      </c>
      <c r="J159" s="32">
        <f>VLOOKUP($A159,'All-Pathways'!$A:$AW,32,FALSE)+VLOOKUP($A159,'All-Pathways'!$A:$AW,33,FALSE)</f>
        <v>2.1281605046610568</v>
      </c>
      <c r="K159" s="32">
        <f>VLOOKUP($A159,'All-Pathways'!$A:$AW,18,FALSE)</f>
        <v>79.802362892219662</v>
      </c>
      <c r="L159" s="33">
        <f>VLOOKUP($A159,'All-Pathways'!$A:$AW,15,FALSE)</f>
        <v>0.18739002197220445</v>
      </c>
      <c r="N159" s="32">
        <f>VLOOKUP($A159,'All-Pathways'!$A:$AW,28,FALSE)</f>
        <v>28.8829191731107</v>
      </c>
      <c r="O159" s="32">
        <f>VLOOKUP($A159,'All-Pathways'!$A:$AW,29,FALSE)</f>
        <v>55.996926117816969</v>
      </c>
      <c r="P159" s="32">
        <f>VLOOKUP($A159,'All-Pathways'!$A:$AW,19,FALSE)</f>
        <v>67.518951789808852</v>
      </c>
      <c r="Q159" s="32">
        <f>VLOOKUP($A159,'All-Pathways'!$A:$AW,20,FALSE)</f>
        <v>94.632958734515114</v>
      </c>
      <c r="R159" s="33">
        <f>VLOOKUP($A159,'All-Pathways'!$A:$AW,16,FALSE)</f>
        <v>0.31246930614725471</v>
      </c>
      <c r="S159" s="33">
        <f>VLOOKUP($A159,'All-Pathways'!$A:$AW,17,FALSE)</f>
        <v>3.6373313634589732E-2</v>
      </c>
    </row>
    <row r="160" spans="1:19" x14ac:dyDescent="0.35">
      <c r="A160">
        <v>228</v>
      </c>
      <c r="B160" s="31" t="str">
        <f>VLOOKUP($A160,'All-Pathways'!$A:$AW,2,FALSE)</f>
        <v>Corn starch</v>
      </c>
      <c r="C160" s="31" t="str">
        <f>VLOOKUP($A160,'All-Pathways'!$A:$AW,3,FALSE)</f>
        <v>Ethanol</v>
      </c>
      <c r="D160" s="31" t="str">
        <f>VLOOKUP($A160,'All-Pathways'!$A:$AW,4,FALSE)</f>
        <v>Dry Mill NG w/ Fractionation (wet DGS)</v>
      </c>
      <c r="E160" s="31" t="str">
        <f>IF(VLOOKUP($A160,'All-Pathways'!$A:$AW,5,FALSE)=0,"",VLOOKUP($A160,'All-Pathways'!$A:$AW,5,FALSE))</f>
        <v/>
      </c>
      <c r="F160" s="32">
        <f>VLOOKUP($A160,'All-Pathways'!$A:$AW,26,FALSE)</f>
        <v>16.472665685106907</v>
      </c>
      <c r="G160" s="32">
        <f>VLOOKUP($A160,'All-Pathways'!$A:$AW,27,FALSE)</f>
        <v>27.763977559172517</v>
      </c>
      <c r="H160" s="32">
        <f>VLOOKUP($A160,'All-Pathways'!$A:$AW,30,FALSE)</f>
        <v>3.0165828273148207</v>
      </c>
      <c r="I160" s="32">
        <f>VLOOKUP($A160,'All-Pathways'!$A:$AW,31,FALSE)</f>
        <v>22.97996552702952</v>
      </c>
      <c r="J160" s="32">
        <f>VLOOKUP($A160,'All-Pathways'!$A:$AW,32,FALSE)+VLOOKUP($A160,'All-Pathways'!$A:$AW,33,FALSE)</f>
        <v>2.1281605046610568</v>
      </c>
      <c r="K160" s="32">
        <f>VLOOKUP($A160,'All-Pathways'!$A:$AW,18,FALSE)</f>
        <v>72.361352103284815</v>
      </c>
      <c r="L160" s="33">
        <f>VLOOKUP($A160,'All-Pathways'!$A:$AW,15,FALSE)</f>
        <v>0.26316020464044787</v>
      </c>
      <c r="N160" s="32">
        <f>VLOOKUP($A160,'All-Pathways'!$A:$AW,28,FALSE)</f>
        <v>16.600298715542266</v>
      </c>
      <c r="O160" s="32">
        <f>VLOOKUP($A160,'All-Pathways'!$A:$AW,29,FALSE)</f>
        <v>41.58997554986373</v>
      </c>
      <c r="P160" s="32">
        <f>VLOOKUP($A160,'All-Pathways'!$A:$AW,19,FALSE)</f>
        <v>61.197673259654565</v>
      </c>
      <c r="Q160" s="32">
        <f>VLOOKUP($A160,'All-Pathways'!$A:$AW,20,FALSE)</f>
        <v>86.187350093976036</v>
      </c>
      <c r="R160" s="33">
        <f>VLOOKUP($A160,'All-Pathways'!$A:$AW,16,FALSE)</f>
        <v>0.37683750053811349</v>
      </c>
      <c r="S160" s="33">
        <f>VLOOKUP($A160,'All-Pathways'!$A:$AW,17,FALSE)</f>
        <v>0.12237309613587864</v>
      </c>
    </row>
    <row r="161" spans="1:19" x14ac:dyDescent="0.35">
      <c r="A161">
        <v>229</v>
      </c>
      <c r="B161" s="31" t="str">
        <f>VLOOKUP($A161,'All-Pathways'!$A:$AW,2,FALSE)</f>
        <v>Corn starch</v>
      </c>
      <c r="C161" s="31" t="str">
        <f>VLOOKUP($A161,'All-Pathways'!$A:$AW,3,FALSE)</f>
        <v>Ethanol</v>
      </c>
      <c r="D161" s="31" t="str">
        <f>VLOOKUP($A161,'All-Pathways'!$A:$AW,4,FALSE)</f>
        <v>Dry Mill NG w/ Fractionation (wet DGS)</v>
      </c>
      <c r="E161" s="31" t="str">
        <f>IF(VLOOKUP($A161,'All-Pathways'!$A:$AW,5,FALSE)=0,"",VLOOKUP($A161,'All-Pathways'!$A:$AW,5,FALSE))</f>
        <v>High yield (bu/acre)</v>
      </c>
      <c r="F161" s="32">
        <f>VLOOKUP($A161,'All-Pathways'!$A:$AW,26,FALSE)</f>
        <v>2.7792810648269208</v>
      </c>
      <c r="G161" s="32">
        <f>VLOOKUP($A161,'All-Pathways'!$A:$AW,27,FALSE)</f>
        <v>41.16633027552151</v>
      </c>
      <c r="H161" s="32">
        <f>VLOOKUP($A161,'All-Pathways'!$A:$AW,30,FALSE)</f>
        <v>3.0165828273148207</v>
      </c>
      <c r="I161" s="32">
        <f>VLOOKUP($A161,'All-Pathways'!$A:$AW,31,FALSE)</f>
        <v>22.97996552702952</v>
      </c>
      <c r="J161" s="32">
        <f>VLOOKUP($A161,'All-Pathways'!$A:$AW,32,FALSE)+VLOOKUP($A161,'All-Pathways'!$A:$AW,33,FALSE)</f>
        <v>2.1281605046610568</v>
      </c>
      <c r="K161" s="32">
        <f>VLOOKUP($A161,'All-Pathways'!$A:$AW,18,FALSE)</f>
        <v>72.07032019935383</v>
      </c>
      <c r="L161" s="33">
        <f>VLOOKUP($A161,'All-Pathways'!$A:$AW,15,FALSE)</f>
        <v>0.26612371875817087</v>
      </c>
      <c r="N161" s="32">
        <f>VLOOKUP($A161,'All-Pathways'!$A:$AW,28,FALSE)</f>
        <v>28.8829191731107</v>
      </c>
      <c r="O161" s="32">
        <f>VLOOKUP($A161,'All-Pathways'!$A:$AW,29,FALSE)</f>
        <v>55.996926117816969</v>
      </c>
      <c r="P161" s="32">
        <f>VLOOKUP($A161,'All-Pathways'!$A:$AW,19,FALSE)</f>
        <v>59.78690909694302</v>
      </c>
      <c r="Q161" s="32">
        <f>VLOOKUP($A161,'All-Pathways'!$A:$AW,20,FALSE)</f>
        <v>86.900916041649282</v>
      </c>
      <c r="R161" s="33">
        <f>VLOOKUP($A161,'All-Pathways'!$A:$AW,16,FALSE)</f>
        <v>0.39120300293322108</v>
      </c>
      <c r="S161" s="33">
        <f>VLOOKUP($A161,'All-Pathways'!$A:$AW,17,FALSE)</f>
        <v>0.11510701042055616</v>
      </c>
    </row>
    <row r="162" spans="1:19" x14ac:dyDescent="0.35">
      <c r="A162">
        <v>230</v>
      </c>
      <c r="B162" s="31" t="str">
        <f>VLOOKUP($A162,'All-Pathways'!$A:$AW,2,FALSE)</f>
        <v>Corn starch</v>
      </c>
      <c r="C162" s="31" t="str">
        <f>VLOOKUP($A162,'All-Pathways'!$A:$AW,3,FALSE)</f>
        <v>Ethanol</v>
      </c>
      <c r="D162" s="31" t="str">
        <f>VLOOKUP($A162,'All-Pathways'!$A:$AW,4,FALSE)</f>
        <v>Dry Mill NG w/ Fractionation and Membrane Separation (dry DDGS)</v>
      </c>
      <c r="E162" s="31" t="str">
        <f>IF(VLOOKUP($A162,'All-Pathways'!$A:$AW,5,FALSE)=0,"",VLOOKUP($A162,'All-Pathways'!$A:$AW,5,FALSE))</f>
        <v/>
      </c>
      <c r="F162" s="32">
        <f>VLOOKUP($A162,'All-Pathways'!$A:$AW,26,FALSE)</f>
        <v>16.472665685106907</v>
      </c>
      <c r="G162" s="32">
        <f>VLOOKUP($A162,'All-Pathways'!$A:$AW,27,FALSE)</f>
        <v>27.763977559172517</v>
      </c>
      <c r="H162" s="32">
        <f>VLOOKUP($A162,'All-Pathways'!$A:$AW,30,FALSE)</f>
        <v>3.0165828273148207</v>
      </c>
      <c r="I162" s="32">
        <f>VLOOKUP($A162,'All-Pathways'!$A:$AW,31,FALSE)</f>
        <v>27.144798330262578</v>
      </c>
      <c r="J162" s="32">
        <f>VLOOKUP($A162,'All-Pathways'!$A:$AW,32,FALSE)+VLOOKUP($A162,'All-Pathways'!$A:$AW,33,FALSE)</f>
        <v>2.1281605046610568</v>
      </c>
      <c r="K162" s="32">
        <f>VLOOKUP($A162,'All-Pathways'!$A:$AW,18,FALSE)</f>
        <v>76.526184906517869</v>
      </c>
      <c r="L162" s="33">
        <f>VLOOKUP($A162,'All-Pathways'!$A:$AW,15,FALSE)</f>
        <v>0.22075062464723924</v>
      </c>
      <c r="N162" s="32">
        <f>VLOOKUP($A162,'All-Pathways'!$A:$AW,28,FALSE)</f>
        <v>16.600298715542266</v>
      </c>
      <c r="O162" s="32">
        <f>VLOOKUP($A162,'All-Pathways'!$A:$AW,29,FALSE)</f>
        <v>41.58997554986373</v>
      </c>
      <c r="P162" s="32">
        <f>VLOOKUP($A162,'All-Pathways'!$A:$AW,19,FALSE)</f>
        <v>65.362506062887618</v>
      </c>
      <c r="Q162" s="32">
        <f>VLOOKUP($A162,'All-Pathways'!$A:$AW,20,FALSE)</f>
        <v>90.35218289720909</v>
      </c>
      <c r="R162" s="33">
        <f>VLOOKUP($A162,'All-Pathways'!$A:$AW,16,FALSE)</f>
        <v>0.33442792054490483</v>
      </c>
      <c r="S162" s="33">
        <f>VLOOKUP($A162,'All-Pathways'!$A:$AW,17,FALSE)</f>
        <v>7.9963516142670013E-2</v>
      </c>
    </row>
    <row r="163" spans="1:19" x14ac:dyDescent="0.35">
      <c r="A163">
        <v>231</v>
      </c>
      <c r="B163" s="31" t="str">
        <f>VLOOKUP($A163,'All-Pathways'!$A:$AW,2,FALSE)</f>
        <v>Corn starch</v>
      </c>
      <c r="C163" s="31" t="str">
        <f>VLOOKUP($A163,'All-Pathways'!$A:$AW,3,FALSE)</f>
        <v>Ethanol</v>
      </c>
      <c r="D163" s="31" t="str">
        <f>VLOOKUP($A163,'All-Pathways'!$A:$AW,4,FALSE)</f>
        <v>Dry Mill NG w/ Fractionation and Membrane Seperation (dry DDGS)</v>
      </c>
      <c r="E163" s="31" t="str">
        <f>IF(VLOOKUP($A163,'All-Pathways'!$A:$AW,5,FALSE)=0,"",VLOOKUP($A163,'All-Pathways'!$A:$AW,5,FALSE))</f>
        <v>High yield (bu/acre)</v>
      </c>
      <c r="F163" s="32">
        <f>VLOOKUP($A163,'All-Pathways'!$A:$AW,26,FALSE)</f>
        <v>2.7792810648269208</v>
      </c>
      <c r="G163" s="32">
        <f>VLOOKUP($A163,'All-Pathways'!$A:$AW,27,FALSE)</f>
        <v>41.16633027552151</v>
      </c>
      <c r="H163" s="32">
        <f>VLOOKUP($A163,'All-Pathways'!$A:$AW,30,FALSE)</f>
        <v>3.0165828273148207</v>
      </c>
      <c r="I163" s="32">
        <f>VLOOKUP($A163,'All-Pathways'!$A:$AW,31,FALSE)</f>
        <v>27.144798330262578</v>
      </c>
      <c r="J163" s="32">
        <f>VLOOKUP($A163,'All-Pathways'!$A:$AW,32,FALSE)+VLOOKUP($A163,'All-Pathways'!$A:$AW,33,FALSE)</f>
        <v>2.1281605046610568</v>
      </c>
      <c r="K163" s="32">
        <f>VLOOKUP($A163,'All-Pathways'!$A:$AW,18,FALSE)</f>
        <v>76.235153002586884</v>
      </c>
      <c r="L163" s="33">
        <f>VLOOKUP($A163,'All-Pathways'!$A:$AW,15,FALSE)</f>
        <v>0.22371413876496221</v>
      </c>
      <c r="N163" s="32">
        <f>VLOOKUP($A163,'All-Pathways'!$A:$AW,28,FALSE)</f>
        <v>28.8829191731107</v>
      </c>
      <c r="O163" s="32">
        <f>VLOOKUP($A163,'All-Pathways'!$A:$AW,29,FALSE)</f>
        <v>55.996926117816969</v>
      </c>
      <c r="P163" s="32">
        <f>VLOOKUP($A163,'All-Pathways'!$A:$AW,19,FALSE)</f>
        <v>63.951741900176074</v>
      </c>
      <c r="Q163" s="32">
        <f>VLOOKUP($A163,'All-Pathways'!$A:$AW,20,FALSE)</f>
        <v>91.065748844882336</v>
      </c>
      <c r="R163" s="33">
        <f>VLOOKUP($A163,'All-Pathways'!$A:$AW,16,FALSE)</f>
        <v>0.34879342294001248</v>
      </c>
      <c r="S163" s="33">
        <f>VLOOKUP($A163,'All-Pathways'!$A:$AW,17,FALSE)</f>
        <v>7.2697430427347512E-2</v>
      </c>
    </row>
    <row r="164" spans="1:19" x14ac:dyDescent="0.35">
      <c r="A164">
        <v>232</v>
      </c>
      <c r="B164" s="31" t="str">
        <f>VLOOKUP($A164,'All-Pathways'!$A:$AW,2,FALSE)</f>
        <v>Corn starch</v>
      </c>
      <c r="C164" s="31" t="str">
        <f>VLOOKUP($A164,'All-Pathways'!$A:$AW,3,FALSE)</f>
        <v>Ethanol</v>
      </c>
      <c r="D164" s="31" t="str">
        <f>VLOOKUP($A164,'All-Pathways'!$A:$AW,4,FALSE)</f>
        <v>Dry Mill NG w/ Fractionation and Membrane Separation (wet DGS)</v>
      </c>
      <c r="E164" s="31" t="str">
        <f>IF(VLOOKUP($A164,'All-Pathways'!$A:$AW,5,FALSE)=0,"",VLOOKUP($A164,'All-Pathways'!$A:$AW,5,FALSE))</f>
        <v/>
      </c>
      <c r="F164" s="32">
        <f>VLOOKUP($A164,'All-Pathways'!$A:$AW,26,FALSE)</f>
        <v>16.472665685106907</v>
      </c>
      <c r="G164" s="32">
        <f>VLOOKUP($A164,'All-Pathways'!$A:$AW,27,FALSE)</f>
        <v>27.763977559172517</v>
      </c>
      <c r="H164" s="32">
        <f>VLOOKUP($A164,'All-Pathways'!$A:$AW,30,FALSE)</f>
        <v>3.0165828273148207</v>
      </c>
      <c r="I164" s="32">
        <f>VLOOKUP($A164,'All-Pathways'!$A:$AW,31,FALSE)</f>
        <v>19.412755637396739</v>
      </c>
      <c r="J164" s="32">
        <f>VLOOKUP($A164,'All-Pathways'!$A:$AW,32,FALSE)+VLOOKUP($A164,'All-Pathways'!$A:$AW,33,FALSE)</f>
        <v>2.1281605046610568</v>
      </c>
      <c r="K164" s="32">
        <f>VLOOKUP($A164,'All-Pathways'!$A:$AW,18,FALSE)</f>
        <v>68.794142213652037</v>
      </c>
      <c r="L164" s="33">
        <f>VLOOKUP($A164,'All-Pathways'!$A:$AW,15,FALSE)</f>
        <v>0.29948432143320564</v>
      </c>
      <c r="N164" s="32">
        <f>VLOOKUP($A164,'All-Pathways'!$A:$AW,28,FALSE)</f>
        <v>16.600298715542266</v>
      </c>
      <c r="O164" s="32">
        <f>VLOOKUP($A164,'All-Pathways'!$A:$AW,29,FALSE)</f>
        <v>41.58997554986373</v>
      </c>
      <c r="P164" s="32">
        <f>VLOOKUP($A164,'All-Pathways'!$A:$AW,19,FALSE)</f>
        <v>57.630463370021786</v>
      </c>
      <c r="Q164" s="32">
        <f>VLOOKUP($A164,'All-Pathways'!$A:$AW,20,FALSE)</f>
        <v>82.620140204343258</v>
      </c>
      <c r="R164" s="33">
        <f>VLOOKUP($A164,'All-Pathways'!$A:$AW,16,FALSE)</f>
        <v>0.41316161733087126</v>
      </c>
      <c r="S164" s="33">
        <f>VLOOKUP($A164,'All-Pathways'!$A:$AW,17,FALSE)</f>
        <v>0.15869721292863642</v>
      </c>
    </row>
    <row r="165" spans="1:19" x14ac:dyDescent="0.35">
      <c r="A165">
        <v>233</v>
      </c>
      <c r="B165" s="31" t="str">
        <f>VLOOKUP($A165,'All-Pathways'!$A:$AW,2,FALSE)</f>
        <v>Corn starch</v>
      </c>
      <c r="C165" s="31" t="str">
        <f>VLOOKUP($A165,'All-Pathways'!$A:$AW,3,FALSE)</f>
        <v>Ethanol</v>
      </c>
      <c r="D165" s="31" t="str">
        <f>VLOOKUP($A165,'All-Pathways'!$A:$AW,4,FALSE)</f>
        <v>Dry Mill NG w/ Fractionation and Membrane Seperation (wet DGS)</v>
      </c>
      <c r="E165" s="31" t="str">
        <f>IF(VLOOKUP($A165,'All-Pathways'!$A:$AW,5,FALSE)=0,"",VLOOKUP($A165,'All-Pathways'!$A:$AW,5,FALSE))</f>
        <v>High yield (bu/acre)</v>
      </c>
      <c r="F165" s="32">
        <f>VLOOKUP($A165,'All-Pathways'!$A:$AW,26,FALSE)</f>
        <v>2.7792810648269208</v>
      </c>
      <c r="G165" s="32">
        <f>VLOOKUP($A165,'All-Pathways'!$A:$AW,27,FALSE)</f>
        <v>41.16633027552151</v>
      </c>
      <c r="H165" s="32">
        <f>VLOOKUP($A165,'All-Pathways'!$A:$AW,30,FALSE)</f>
        <v>3.0165828273148207</v>
      </c>
      <c r="I165" s="32">
        <f>VLOOKUP($A165,'All-Pathways'!$A:$AW,31,FALSE)</f>
        <v>19.412755637396739</v>
      </c>
      <c r="J165" s="32">
        <f>VLOOKUP($A165,'All-Pathways'!$A:$AW,32,FALSE)+VLOOKUP($A165,'All-Pathways'!$A:$AW,33,FALSE)</f>
        <v>2.1281605046610568</v>
      </c>
      <c r="K165" s="32">
        <f>VLOOKUP($A165,'All-Pathways'!$A:$AW,18,FALSE)</f>
        <v>68.503110309721038</v>
      </c>
      <c r="L165" s="33">
        <f>VLOOKUP($A165,'All-Pathways'!$A:$AW,15,FALSE)</f>
        <v>0.3024478355509288</v>
      </c>
      <c r="N165" s="32">
        <f>VLOOKUP($A165,'All-Pathways'!$A:$AW,28,FALSE)</f>
        <v>28.8829191731107</v>
      </c>
      <c r="O165" s="32">
        <f>VLOOKUP($A165,'All-Pathways'!$A:$AW,29,FALSE)</f>
        <v>55.996926117816969</v>
      </c>
      <c r="P165" s="32">
        <f>VLOOKUP($A165,'All-Pathways'!$A:$AW,19,FALSE)</f>
        <v>56.219699207310242</v>
      </c>
      <c r="Q165" s="32">
        <f>VLOOKUP($A165,'All-Pathways'!$A:$AW,20,FALSE)</f>
        <v>83.333706152016504</v>
      </c>
      <c r="R165" s="33">
        <f>VLOOKUP($A165,'All-Pathways'!$A:$AW,16,FALSE)</f>
        <v>0.4275271197259789</v>
      </c>
      <c r="S165" s="33">
        <f>VLOOKUP($A165,'All-Pathways'!$A:$AW,17,FALSE)</f>
        <v>0.15143112721331392</v>
      </c>
    </row>
    <row r="166" spans="1:19" x14ac:dyDescent="0.35">
      <c r="A166">
        <v>234</v>
      </c>
      <c r="B166" s="31" t="str">
        <f>VLOOKUP($A166,'All-Pathways'!$A:$AW,2,FALSE)</f>
        <v>Corn starch</v>
      </c>
      <c r="C166" s="31" t="str">
        <f>VLOOKUP($A166,'All-Pathways'!$A:$AW,3,FALSE)</f>
        <v>Ethanol</v>
      </c>
      <c r="D166" s="31" t="str">
        <f>VLOOKUP($A166,'All-Pathways'!$A:$AW,4,FALSE)</f>
        <v>Dry Mill NG w/ Fractionation, Membrane Separation and Raw Starch Hydrolysis (wet DGS)</v>
      </c>
      <c r="E166" s="31" t="str">
        <f>IF(VLOOKUP($A166,'All-Pathways'!$A:$AW,5,FALSE)=0,"",VLOOKUP($A166,'All-Pathways'!$A:$AW,5,FALSE))</f>
        <v/>
      </c>
      <c r="F166" s="32">
        <f>VLOOKUP($A166,'All-Pathways'!$A:$AW,26,FALSE)</f>
        <v>16.472665685106907</v>
      </c>
      <c r="G166" s="32">
        <f>VLOOKUP($A166,'All-Pathways'!$A:$AW,27,FALSE)</f>
        <v>27.763977559172517</v>
      </c>
      <c r="H166" s="32">
        <f>VLOOKUP($A166,'All-Pathways'!$A:$AW,30,FALSE)</f>
        <v>3.0165828273148207</v>
      </c>
      <c r="I166" s="32">
        <f>VLOOKUP($A166,'All-Pathways'!$A:$AW,31,FALSE)</f>
        <v>16.838890509281949</v>
      </c>
      <c r="J166" s="32">
        <f>VLOOKUP($A166,'All-Pathways'!$A:$AW,32,FALSE)+VLOOKUP($A166,'All-Pathways'!$A:$AW,33,FALSE)</f>
        <v>2.1281605046610568</v>
      </c>
      <c r="K166" s="32">
        <f>VLOOKUP($A166,'All-Pathways'!$A:$AW,18,FALSE)</f>
        <v>66.220277085537248</v>
      </c>
      <c r="L166" s="33">
        <f>VLOOKUP($A166,'All-Pathways'!$A:$AW,15,FALSE)</f>
        <v>0.32569342614391072</v>
      </c>
      <c r="N166" s="32">
        <f>VLOOKUP($A166,'All-Pathways'!$A:$AW,28,FALSE)</f>
        <v>16.600298715542266</v>
      </c>
      <c r="O166" s="32">
        <f>VLOOKUP($A166,'All-Pathways'!$A:$AW,29,FALSE)</f>
        <v>41.58997554986373</v>
      </c>
      <c r="P166" s="32">
        <f>VLOOKUP($A166,'All-Pathways'!$A:$AW,19,FALSE)</f>
        <v>55.056598241906997</v>
      </c>
      <c r="Q166" s="32">
        <f>VLOOKUP($A166,'All-Pathways'!$A:$AW,20,FALSE)</f>
        <v>80.046275076228468</v>
      </c>
      <c r="R166" s="33">
        <f>VLOOKUP($A166,'All-Pathways'!$A:$AW,16,FALSE)</f>
        <v>0.43937072204157634</v>
      </c>
      <c r="S166" s="33">
        <f>VLOOKUP($A166,'All-Pathways'!$A:$AW,17,FALSE)</f>
        <v>0.18490631763934148</v>
      </c>
    </row>
    <row r="167" spans="1:19" x14ac:dyDescent="0.35">
      <c r="A167">
        <v>235</v>
      </c>
      <c r="B167" s="31" t="str">
        <f>VLOOKUP($A167,'All-Pathways'!$A:$AW,2,FALSE)</f>
        <v>Corn starch</v>
      </c>
      <c r="C167" s="31" t="str">
        <f>VLOOKUP($A167,'All-Pathways'!$A:$AW,3,FALSE)</f>
        <v>Ethanol</v>
      </c>
      <c r="D167" s="31" t="str">
        <f>VLOOKUP($A167,'All-Pathways'!$A:$AW,4,FALSE)</f>
        <v>Dry Mill NG w/ Fractionation, Membrane Seperation and Raw Starch Hydrolysis (wet DGS)</v>
      </c>
      <c r="E167" s="31" t="str">
        <f>IF(VLOOKUP($A167,'All-Pathways'!$A:$AW,5,FALSE)=0,"",VLOOKUP($A167,'All-Pathways'!$A:$AW,5,FALSE))</f>
        <v>High yield (bu/acre)</v>
      </c>
      <c r="F167" s="32">
        <f>VLOOKUP($A167,'All-Pathways'!$A:$AW,26,FALSE)</f>
        <v>2.7792810648269208</v>
      </c>
      <c r="G167" s="32">
        <f>VLOOKUP($A167,'All-Pathways'!$A:$AW,27,FALSE)</f>
        <v>41.16633027552151</v>
      </c>
      <c r="H167" s="32">
        <f>VLOOKUP($A167,'All-Pathways'!$A:$AW,30,FALSE)</f>
        <v>3.0165828273148207</v>
      </c>
      <c r="I167" s="32">
        <f>VLOOKUP($A167,'All-Pathways'!$A:$AW,31,FALSE)</f>
        <v>16.838890509281949</v>
      </c>
      <c r="J167" s="32">
        <f>VLOOKUP($A167,'All-Pathways'!$A:$AW,32,FALSE)+VLOOKUP($A167,'All-Pathways'!$A:$AW,33,FALSE)</f>
        <v>2.1281605046610568</v>
      </c>
      <c r="K167" s="32">
        <f>VLOOKUP($A167,'All-Pathways'!$A:$AW,18,FALSE)</f>
        <v>65.929245181606248</v>
      </c>
      <c r="L167" s="33">
        <f>VLOOKUP($A167,'All-Pathways'!$A:$AW,15,FALSE)</f>
        <v>0.32865694026163383</v>
      </c>
      <c r="N167" s="32">
        <f>VLOOKUP($A167,'All-Pathways'!$A:$AW,28,FALSE)</f>
        <v>28.8829191731107</v>
      </c>
      <c r="O167" s="32">
        <f>VLOOKUP($A167,'All-Pathways'!$A:$AW,29,FALSE)</f>
        <v>55.996926117816969</v>
      </c>
      <c r="P167" s="32">
        <f>VLOOKUP($A167,'All-Pathways'!$A:$AW,19,FALSE)</f>
        <v>53.645834079195453</v>
      </c>
      <c r="Q167" s="32">
        <f>VLOOKUP($A167,'All-Pathways'!$A:$AW,20,FALSE)</f>
        <v>80.759841023901714</v>
      </c>
      <c r="R167" s="33">
        <f>VLOOKUP($A167,'All-Pathways'!$A:$AW,16,FALSE)</f>
        <v>0.45373622443668393</v>
      </c>
      <c r="S167" s="33">
        <f>VLOOKUP($A167,'All-Pathways'!$A:$AW,17,FALSE)</f>
        <v>0.17764023192401898</v>
      </c>
    </row>
    <row r="168" spans="1:19" x14ac:dyDescent="0.35">
      <c r="A168">
        <v>236</v>
      </c>
      <c r="B168" s="31" t="str">
        <f>VLOOKUP($A168,'All-Pathways'!$A:$AW,2,FALSE)</f>
        <v>Corn starch</v>
      </c>
      <c r="C168" s="31" t="str">
        <f>VLOOKUP($A168,'All-Pathways'!$A:$AW,3,FALSE)</f>
        <v>Ethanol</v>
      </c>
      <c r="D168" s="31" t="str">
        <f>VLOOKUP($A168,'All-Pathways'!$A:$AW,4,FALSE)</f>
        <v>Dry Mill NG w/ Fractionation, Membrane Separation, and Raw Starch Hydrolysis (dry DDGS)</v>
      </c>
      <c r="E168" s="31" t="str">
        <f>IF(VLOOKUP($A168,'All-Pathways'!$A:$AW,5,FALSE)=0,"",VLOOKUP($A168,'All-Pathways'!$A:$AW,5,FALSE))</f>
        <v/>
      </c>
      <c r="F168" s="32">
        <f>VLOOKUP($A168,'All-Pathways'!$A:$AW,26,FALSE)</f>
        <v>16.472665685106907</v>
      </c>
      <c r="G168" s="32">
        <f>VLOOKUP($A168,'All-Pathways'!$A:$AW,27,FALSE)</f>
        <v>27.763977559172517</v>
      </c>
      <c r="H168" s="32">
        <f>VLOOKUP($A168,'All-Pathways'!$A:$AW,30,FALSE)</f>
        <v>3.0165828273148207</v>
      </c>
      <c r="I168" s="32">
        <f>VLOOKUP($A168,'All-Pathways'!$A:$AW,31,FALSE)</f>
        <v>22.82623267906326</v>
      </c>
      <c r="J168" s="32">
        <f>VLOOKUP($A168,'All-Pathways'!$A:$AW,32,FALSE)+VLOOKUP($A168,'All-Pathways'!$A:$AW,33,FALSE)</f>
        <v>2.1281605046610568</v>
      </c>
      <c r="K168" s="32">
        <f>VLOOKUP($A168,'All-Pathways'!$A:$AW,18,FALSE)</f>
        <v>72.207619255318548</v>
      </c>
      <c r="L168" s="33">
        <f>VLOOKUP($A168,'All-Pathways'!$A:$AW,15,FALSE)</f>
        <v>0.26472563255110687</v>
      </c>
      <c r="N168" s="32">
        <f>VLOOKUP($A168,'All-Pathways'!$A:$AW,28,FALSE)</f>
        <v>16.600298715542266</v>
      </c>
      <c r="O168" s="32">
        <f>VLOOKUP($A168,'All-Pathways'!$A:$AW,29,FALSE)</f>
        <v>41.58997554986373</v>
      </c>
      <c r="P168" s="32">
        <f>VLOOKUP($A168,'All-Pathways'!$A:$AW,19,FALSE)</f>
        <v>61.043940411688304</v>
      </c>
      <c r="Q168" s="32">
        <f>VLOOKUP($A168,'All-Pathways'!$A:$AW,20,FALSE)</f>
        <v>86.033617246009783</v>
      </c>
      <c r="R168" s="33">
        <f>VLOOKUP($A168,'All-Pathways'!$A:$AW,16,FALSE)</f>
        <v>0.37840292844877244</v>
      </c>
      <c r="S168" s="33">
        <f>VLOOKUP($A168,'All-Pathways'!$A:$AW,17,FALSE)</f>
        <v>0.1239385240465375</v>
      </c>
    </row>
    <row r="169" spans="1:19" x14ac:dyDescent="0.35">
      <c r="A169">
        <v>237</v>
      </c>
      <c r="B169" s="31" t="str">
        <f>VLOOKUP($A169,'All-Pathways'!$A:$AW,2,FALSE)</f>
        <v>Corn starch</v>
      </c>
      <c r="C169" s="31" t="str">
        <f>VLOOKUP($A169,'All-Pathways'!$A:$AW,3,FALSE)</f>
        <v>Ethanol</v>
      </c>
      <c r="D169" s="31" t="str">
        <f>VLOOKUP($A169,'All-Pathways'!$A:$AW,4,FALSE)</f>
        <v>Dry Mill NG w/ Fractionation, Membrane Seperation, and Raw Starch Hydrolysis (dry DDGS)</v>
      </c>
      <c r="E169" s="31" t="str">
        <f>IF(VLOOKUP($A169,'All-Pathways'!$A:$AW,5,FALSE)=0,"",VLOOKUP($A169,'All-Pathways'!$A:$AW,5,FALSE))</f>
        <v>High yield (bu/acre)</v>
      </c>
      <c r="F169" s="32">
        <f>VLOOKUP($A169,'All-Pathways'!$A:$AW,26,FALSE)</f>
        <v>2.7792810648269208</v>
      </c>
      <c r="G169" s="32">
        <f>VLOOKUP($A169,'All-Pathways'!$A:$AW,27,FALSE)</f>
        <v>41.16633027552151</v>
      </c>
      <c r="H169" s="32">
        <f>VLOOKUP($A169,'All-Pathways'!$A:$AW,30,FALSE)</f>
        <v>3.0165828273148207</v>
      </c>
      <c r="I169" s="32">
        <f>VLOOKUP($A169,'All-Pathways'!$A:$AW,31,FALSE)</f>
        <v>22.82623267906326</v>
      </c>
      <c r="J169" s="32">
        <f>VLOOKUP($A169,'All-Pathways'!$A:$AW,32,FALSE)+VLOOKUP($A169,'All-Pathways'!$A:$AW,33,FALSE)</f>
        <v>2.1281605046610568</v>
      </c>
      <c r="K169" s="32">
        <f>VLOOKUP($A169,'All-Pathways'!$A:$AW,18,FALSE)</f>
        <v>71.916587351387562</v>
      </c>
      <c r="L169" s="33">
        <f>VLOOKUP($A169,'All-Pathways'!$A:$AW,15,FALSE)</f>
        <v>0.26768914666882987</v>
      </c>
      <c r="N169" s="32">
        <f>VLOOKUP($A169,'All-Pathways'!$A:$AW,28,FALSE)</f>
        <v>28.8829191731107</v>
      </c>
      <c r="O169" s="32">
        <f>VLOOKUP($A169,'All-Pathways'!$A:$AW,29,FALSE)</f>
        <v>55.996926117816969</v>
      </c>
      <c r="P169" s="32">
        <f>VLOOKUP($A169,'All-Pathways'!$A:$AW,19,FALSE)</f>
        <v>59.63317624897676</v>
      </c>
      <c r="Q169" s="32">
        <f>VLOOKUP($A169,'All-Pathways'!$A:$AW,20,FALSE)</f>
        <v>86.747183193683014</v>
      </c>
      <c r="R169" s="33">
        <f>VLOOKUP($A169,'All-Pathways'!$A:$AW,16,FALSE)</f>
        <v>0.39276843084388002</v>
      </c>
      <c r="S169" s="33">
        <f>VLOOKUP($A169,'All-Pathways'!$A:$AW,17,FALSE)</f>
        <v>0.11667243833121516</v>
      </c>
    </row>
    <row r="170" spans="1:19" x14ac:dyDescent="0.35">
      <c r="A170">
        <v>238</v>
      </c>
      <c r="B170" s="31" t="str">
        <f>VLOOKUP($A170,'All-Pathways'!$A:$AW,2,FALSE)</f>
        <v>Corn starch</v>
      </c>
      <c r="C170" s="31" t="str">
        <f>VLOOKUP($A170,'All-Pathways'!$A:$AW,3,FALSE)</f>
        <v>Ethanol</v>
      </c>
      <c r="D170" s="31" t="str">
        <f>VLOOKUP($A170,'All-Pathways'!$A:$AW,4,FALSE)</f>
        <v>Dry Mill NG, (50% dry DDGS)</v>
      </c>
      <c r="E170" s="31" t="str">
        <f>IF(VLOOKUP($A170,'All-Pathways'!$A:$AW,5,FALSE)=0,"",VLOOKUP($A170,'All-Pathways'!$A:$AW,5,FALSE))</f>
        <v/>
      </c>
      <c r="F170" s="32">
        <f>VLOOKUP($A170,'All-Pathways'!$A:$AW,26,FALSE)</f>
        <v>16.472665685106907</v>
      </c>
      <c r="G170" s="32">
        <f>VLOOKUP($A170,'All-Pathways'!$A:$AW,27,FALSE)</f>
        <v>27.763977559172517</v>
      </c>
      <c r="H170" s="32">
        <f>VLOOKUP($A170,'All-Pathways'!$A:$AW,30,FALSE)</f>
        <v>3.0165828273148207</v>
      </c>
      <c r="I170" s="32">
        <f>VLOOKUP($A170,'All-Pathways'!$A:$AW,31,FALSE)</f>
        <v>27.145713239726273</v>
      </c>
      <c r="J170" s="32">
        <f>VLOOKUP($A170,'All-Pathways'!$A:$AW,32,FALSE)+VLOOKUP($A170,'All-Pathways'!$A:$AW,33,FALSE)</f>
        <v>2.1281605046610568</v>
      </c>
      <c r="K170" s="32">
        <f>VLOOKUP($A170,'All-Pathways'!$A:$AW,18,FALSE)</f>
        <v>76.527099815981572</v>
      </c>
      <c r="L170" s="33">
        <f>VLOOKUP($A170,'All-Pathways'!$A:$AW,15,FALSE)</f>
        <v>0.22074130832461103</v>
      </c>
      <c r="N170" s="32">
        <f>VLOOKUP($A170,'All-Pathways'!$A:$AW,28,FALSE)</f>
        <v>16.600298715542266</v>
      </c>
      <c r="O170" s="32">
        <f>VLOOKUP($A170,'All-Pathways'!$A:$AW,29,FALSE)</f>
        <v>41.58997554986373</v>
      </c>
      <c r="P170" s="32">
        <f>VLOOKUP($A170,'All-Pathways'!$A:$AW,19,FALSE)</f>
        <v>65.363420972351321</v>
      </c>
      <c r="Q170" s="32">
        <f>VLOOKUP($A170,'All-Pathways'!$A:$AW,20,FALSE)</f>
        <v>90.353097806672793</v>
      </c>
      <c r="R170" s="33">
        <f>VLOOKUP($A170,'All-Pathways'!$A:$AW,16,FALSE)</f>
        <v>0.33441860422227665</v>
      </c>
      <c r="S170" s="33">
        <f>VLOOKUP($A170,'All-Pathways'!$A:$AW,17,FALSE)</f>
        <v>7.9954199820041816E-2</v>
      </c>
    </row>
    <row r="171" spans="1:19" x14ac:dyDescent="0.35">
      <c r="A171">
        <v>239</v>
      </c>
      <c r="B171" s="31" t="str">
        <f>VLOOKUP($A171,'All-Pathways'!$A:$AW,2,FALSE)</f>
        <v>Corn starch</v>
      </c>
      <c r="C171" s="31" t="str">
        <f>VLOOKUP($A171,'All-Pathways'!$A:$AW,3,FALSE)</f>
        <v>Ethanol</v>
      </c>
      <c r="D171" s="31" t="str">
        <f>VLOOKUP($A171,'All-Pathways'!$A:$AW,4,FALSE)</f>
        <v>Dry Mill NG, (50% dry DDGS)</v>
      </c>
      <c r="E171" s="31" t="str">
        <f>IF(VLOOKUP($A171,'All-Pathways'!$A:$AW,5,FALSE)=0,"",VLOOKUP($A171,'All-Pathways'!$A:$AW,5,FALSE))</f>
        <v>High yield (bu/acre)</v>
      </c>
      <c r="F171" s="32">
        <f>VLOOKUP($A171,'All-Pathways'!$A:$AW,26,FALSE)</f>
        <v>2.7792810648269208</v>
      </c>
      <c r="G171" s="32">
        <f>VLOOKUP($A171,'All-Pathways'!$A:$AW,27,FALSE)</f>
        <v>41.16633027552151</v>
      </c>
      <c r="H171" s="32">
        <f>VLOOKUP($A171,'All-Pathways'!$A:$AW,30,FALSE)</f>
        <v>3.0165828273148207</v>
      </c>
      <c r="I171" s="32">
        <f>VLOOKUP($A171,'All-Pathways'!$A:$AW,31,FALSE)</f>
        <v>27.145713239726273</v>
      </c>
      <c r="J171" s="32">
        <f>VLOOKUP($A171,'All-Pathways'!$A:$AW,32,FALSE)+VLOOKUP($A171,'All-Pathways'!$A:$AW,33,FALSE)</f>
        <v>2.1281605046610568</v>
      </c>
      <c r="K171" s="32">
        <f>VLOOKUP($A171,'All-Pathways'!$A:$AW,18,FALSE)</f>
        <v>76.236067912050572</v>
      </c>
      <c r="L171" s="33">
        <f>VLOOKUP($A171,'All-Pathways'!$A:$AW,15,FALSE)</f>
        <v>0.22370482244233417</v>
      </c>
      <c r="N171" s="32">
        <f>VLOOKUP($A171,'All-Pathways'!$A:$AW,28,FALSE)</f>
        <v>28.8829191731107</v>
      </c>
      <c r="O171" s="32">
        <f>VLOOKUP($A171,'All-Pathways'!$A:$AW,29,FALSE)</f>
        <v>55.996926117816969</v>
      </c>
      <c r="P171" s="32">
        <f>VLOOKUP($A171,'All-Pathways'!$A:$AW,19,FALSE)</f>
        <v>63.952656809639777</v>
      </c>
      <c r="Q171" s="32">
        <f>VLOOKUP($A171,'All-Pathways'!$A:$AW,20,FALSE)</f>
        <v>91.066663754346038</v>
      </c>
      <c r="R171" s="33">
        <f>VLOOKUP($A171,'All-Pathways'!$A:$AW,16,FALSE)</f>
        <v>0.34878410661738429</v>
      </c>
      <c r="S171" s="33">
        <f>VLOOKUP($A171,'All-Pathways'!$A:$AW,17,FALSE)</f>
        <v>7.2688114104719315E-2</v>
      </c>
    </row>
    <row r="172" spans="1:19" x14ac:dyDescent="0.35">
      <c r="A172">
        <v>240</v>
      </c>
      <c r="B172" s="31" t="str">
        <f>VLOOKUP($A172,'All-Pathways'!$A:$AW,2,FALSE)</f>
        <v>Corn starch</v>
      </c>
      <c r="C172" s="31" t="str">
        <f>VLOOKUP($A172,'All-Pathways'!$A:$AW,3,FALSE)</f>
        <v>Ethanol</v>
      </c>
      <c r="D172" s="31" t="str">
        <f>VLOOKUP($A172,'All-Pathways'!$A:$AW,4,FALSE)</f>
        <v>Wet Mill Biomass</v>
      </c>
      <c r="E172" s="31" t="str">
        <f>IF(VLOOKUP($A172,'All-Pathways'!$A:$AW,5,FALSE)=0,"",VLOOKUP($A172,'All-Pathways'!$A:$AW,5,FALSE))</f>
        <v>High yield (bu/acre)</v>
      </c>
      <c r="F172" s="32">
        <f>VLOOKUP($A172,'All-Pathways'!$A:$AW,26,FALSE)</f>
        <v>2.7792810648269208</v>
      </c>
      <c r="G172" s="32">
        <f>VLOOKUP($A172,'All-Pathways'!$A:$AW,27,FALSE)</f>
        <v>41.16633027552151</v>
      </c>
      <c r="H172" s="32">
        <f>VLOOKUP($A172,'All-Pathways'!$A:$AW,30,FALSE)</f>
        <v>3.0165828273148207</v>
      </c>
      <c r="I172" s="32">
        <f>VLOOKUP($A172,'All-Pathways'!$A:$AW,31,FALSE)</f>
        <v>2.1103831355263156</v>
      </c>
      <c r="J172" s="32">
        <f>VLOOKUP($A172,'All-Pathways'!$A:$AW,32,FALSE)+VLOOKUP($A172,'All-Pathways'!$A:$AW,33,FALSE)</f>
        <v>2.1281605046610568</v>
      </c>
      <c r="K172" s="32">
        <f>VLOOKUP($A172,'All-Pathways'!$A:$AW,18,FALSE)</f>
        <v>51.200737807850615</v>
      </c>
      <c r="L172" s="33">
        <f>VLOOKUP($A172,'All-Pathways'!$A:$AW,15,FALSE)</f>
        <v>0.4786341040899077</v>
      </c>
      <c r="N172" s="32">
        <f>VLOOKUP($A172,'All-Pathways'!$A:$AW,28,FALSE)</f>
        <v>28.8829191731107</v>
      </c>
      <c r="O172" s="32">
        <f>VLOOKUP($A172,'All-Pathways'!$A:$AW,29,FALSE)</f>
        <v>55.996926117816969</v>
      </c>
      <c r="P172" s="32">
        <f>VLOOKUP($A172,'All-Pathways'!$A:$AW,19,FALSE)</f>
        <v>38.917326705439812</v>
      </c>
      <c r="Q172" s="32">
        <f>VLOOKUP($A172,'All-Pathways'!$A:$AW,20,FALSE)</f>
        <v>66.031333650146081</v>
      </c>
      <c r="R172" s="33">
        <f>VLOOKUP($A172,'All-Pathways'!$A:$AW,16,FALSE)</f>
        <v>0.60371338826495791</v>
      </c>
      <c r="S172" s="33">
        <f>VLOOKUP($A172,'All-Pathways'!$A:$AW,17,FALSE)</f>
        <v>0.32761739575229282</v>
      </c>
    </row>
    <row r="173" spans="1:19" x14ac:dyDescent="0.35">
      <c r="A173">
        <v>241</v>
      </c>
      <c r="B173" s="31" t="str">
        <f>VLOOKUP($A173,'All-Pathways'!$A:$AW,2,FALSE)</f>
        <v>Corn starch</v>
      </c>
      <c r="C173" s="31" t="str">
        <f>VLOOKUP($A173,'All-Pathways'!$A:$AW,3,FALSE)</f>
        <v>Ethanol</v>
      </c>
      <c r="D173" s="31" t="str">
        <f>VLOOKUP($A173,'All-Pathways'!$A:$AW,4,FALSE)</f>
        <v>Wet Mill Coal</v>
      </c>
      <c r="E173" s="31" t="str">
        <f>IF(VLOOKUP($A173,'All-Pathways'!$A:$AW,5,FALSE)=0,"",VLOOKUP($A173,'All-Pathways'!$A:$AW,5,FALSE))</f>
        <v/>
      </c>
      <c r="F173" s="32">
        <f>VLOOKUP($A173,'All-Pathways'!$A:$AW,26,FALSE)</f>
        <v>16.472665685106907</v>
      </c>
      <c r="G173" s="32">
        <f>VLOOKUP($A173,'All-Pathways'!$A:$AW,27,FALSE)</f>
        <v>27.763977559172517</v>
      </c>
      <c r="H173" s="32">
        <f>VLOOKUP($A173,'All-Pathways'!$A:$AW,30,FALSE)</f>
        <v>3.0165828273148207</v>
      </c>
      <c r="I173" s="32">
        <f>VLOOKUP($A173,'All-Pathways'!$A:$AW,31,FALSE)</f>
        <v>67.645608632772209</v>
      </c>
      <c r="J173" s="32">
        <f>VLOOKUP($A173,'All-Pathways'!$A:$AW,32,FALSE)+VLOOKUP($A173,'All-Pathways'!$A:$AW,33,FALSE)</f>
        <v>2.1281605046610568</v>
      </c>
      <c r="K173" s="32">
        <f>VLOOKUP($A173,'All-Pathways'!$A:$AW,18,FALSE)</f>
        <v>117.0269952090275</v>
      </c>
      <c r="L173" s="33">
        <f>VLOOKUP($A173,'All-Pathways'!$A:$AW,15,FALSE)</f>
        <v>-0.19166025364316996</v>
      </c>
      <c r="N173" s="32">
        <f>VLOOKUP($A173,'All-Pathways'!$A:$AW,28,FALSE)</f>
        <v>16.600298715542266</v>
      </c>
      <c r="O173" s="32">
        <f>VLOOKUP($A173,'All-Pathways'!$A:$AW,29,FALSE)</f>
        <v>41.58997554986373</v>
      </c>
      <c r="P173" s="32">
        <f>VLOOKUP($A173,'All-Pathways'!$A:$AW,19,FALSE)</f>
        <v>105.86331636539725</v>
      </c>
      <c r="Q173" s="32">
        <f>VLOOKUP($A173,'All-Pathways'!$A:$AW,20,FALSE)</f>
        <v>130.85299319971872</v>
      </c>
      <c r="R173" s="33">
        <f>VLOOKUP($A173,'All-Pathways'!$A:$AW,16,FALSE)</f>
        <v>-7.7982957745504358E-2</v>
      </c>
      <c r="S173" s="33">
        <f>VLOOKUP($A173,'All-Pathways'!$A:$AW,17,FALSE)</f>
        <v>-0.33244736214773918</v>
      </c>
    </row>
    <row r="174" spans="1:19" x14ac:dyDescent="0.35">
      <c r="A174">
        <v>242</v>
      </c>
      <c r="B174" s="31" t="str">
        <f>VLOOKUP($A174,'All-Pathways'!$A:$AW,2,FALSE)</f>
        <v>Corn starch</v>
      </c>
      <c r="C174" s="31" t="str">
        <f>VLOOKUP($A174,'All-Pathways'!$A:$AW,3,FALSE)</f>
        <v>Ethanol</v>
      </c>
      <c r="D174" s="31" t="str">
        <f>VLOOKUP($A174,'All-Pathways'!$A:$AW,4,FALSE)</f>
        <v>Wet Mill Coal</v>
      </c>
      <c r="E174" s="31" t="str">
        <f>IF(VLOOKUP($A174,'All-Pathways'!$A:$AW,5,FALSE)=0,"",VLOOKUP($A174,'All-Pathways'!$A:$AW,5,FALSE))</f>
        <v>High yield (bu/acre)</v>
      </c>
      <c r="F174" s="32">
        <f>VLOOKUP($A174,'All-Pathways'!$A:$AW,26,FALSE)</f>
        <v>2.7792810648269208</v>
      </c>
      <c r="G174" s="32">
        <f>VLOOKUP($A174,'All-Pathways'!$A:$AW,27,FALSE)</f>
        <v>41.16633027552151</v>
      </c>
      <c r="H174" s="32">
        <f>VLOOKUP($A174,'All-Pathways'!$A:$AW,30,FALSE)</f>
        <v>3.0165828273148207</v>
      </c>
      <c r="I174" s="32">
        <f>VLOOKUP($A174,'All-Pathways'!$A:$AW,31,FALSE)</f>
        <v>67.645608632772209</v>
      </c>
      <c r="J174" s="32">
        <f>VLOOKUP($A174,'All-Pathways'!$A:$AW,32,FALSE)+VLOOKUP($A174,'All-Pathways'!$A:$AW,33,FALSE)</f>
        <v>2.1281605046610568</v>
      </c>
      <c r="K174" s="32">
        <f>VLOOKUP($A174,'All-Pathways'!$A:$AW,18,FALSE)</f>
        <v>116.7359633050965</v>
      </c>
      <c r="L174" s="33">
        <f>VLOOKUP($A174,'All-Pathways'!$A:$AW,15,FALSE)</f>
        <v>-0.18869673952544683</v>
      </c>
      <c r="N174" s="32">
        <f>VLOOKUP($A174,'All-Pathways'!$A:$AW,28,FALSE)</f>
        <v>28.8829191731107</v>
      </c>
      <c r="O174" s="32">
        <f>VLOOKUP($A174,'All-Pathways'!$A:$AW,29,FALSE)</f>
        <v>55.996926117816969</v>
      </c>
      <c r="P174" s="32">
        <f>VLOOKUP($A174,'All-Pathways'!$A:$AW,19,FALSE)</f>
        <v>104.45255220268571</v>
      </c>
      <c r="Q174" s="32">
        <f>VLOOKUP($A174,'All-Pathways'!$A:$AW,20,FALSE)</f>
        <v>131.56655914739198</v>
      </c>
      <c r="R174" s="33">
        <f>VLOOKUP($A174,'All-Pathways'!$A:$AW,16,FALSE)</f>
        <v>-6.3617455350396729E-2</v>
      </c>
      <c r="S174" s="33">
        <f>VLOOKUP($A174,'All-Pathways'!$A:$AW,17,FALSE)</f>
        <v>-0.33971344786306185</v>
      </c>
    </row>
    <row r="175" spans="1:19" x14ac:dyDescent="0.35">
      <c r="A175">
        <v>243</v>
      </c>
      <c r="B175" s="31" t="str">
        <f>VLOOKUP($A175,'All-Pathways'!$A:$AW,2,FALSE)</f>
        <v>Corn starch</v>
      </c>
      <c r="C175" s="31" t="str">
        <f>VLOOKUP($A175,'All-Pathways'!$A:$AW,3,FALSE)</f>
        <v>Ethanol</v>
      </c>
      <c r="D175" s="31" t="str">
        <f>VLOOKUP($A175,'All-Pathways'!$A:$AW,4,FALSE)</f>
        <v>Wet Mill NG</v>
      </c>
      <c r="E175" s="31" t="str">
        <f>IF(VLOOKUP($A175,'All-Pathways'!$A:$AW,5,FALSE)=0,"",VLOOKUP($A175,'All-Pathways'!$A:$AW,5,FALSE))</f>
        <v/>
      </c>
      <c r="F175" s="32">
        <f>VLOOKUP($A175,'All-Pathways'!$A:$AW,26,FALSE)</f>
        <v>16.472665685106907</v>
      </c>
      <c r="G175" s="32">
        <f>VLOOKUP($A175,'All-Pathways'!$A:$AW,27,FALSE)</f>
        <v>27.763977559172517</v>
      </c>
      <c r="H175" s="32">
        <f>VLOOKUP($A175,'All-Pathways'!$A:$AW,30,FALSE)</f>
        <v>3.0165828273148207</v>
      </c>
      <c r="I175" s="32">
        <f>VLOOKUP($A175,'All-Pathways'!$A:$AW,31,FALSE)</f>
        <v>41.460873352864752</v>
      </c>
      <c r="J175" s="32">
        <f>VLOOKUP($A175,'All-Pathways'!$A:$AW,32,FALSE)+VLOOKUP($A175,'All-Pathways'!$A:$AW,33,FALSE)</f>
        <v>2.1281605046610568</v>
      </c>
      <c r="K175" s="32">
        <f>VLOOKUP($A175,'All-Pathways'!$A:$AW,18,FALSE)</f>
        <v>90.842259929120047</v>
      </c>
      <c r="L175" s="33">
        <f>VLOOKUP($A175,'All-Pathways'!$A:$AW,15,FALSE)</f>
        <v>7.4973169094037492E-2</v>
      </c>
      <c r="N175" s="32">
        <f>VLOOKUP($A175,'All-Pathways'!$A:$AW,28,FALSE)</f>
        <v>16.600298715542266</v>
      </c>
      <c r="O175" s="32">
        <f>VLOOKUP($A175,'All-Pathways'!$A:$AW,29,FALSE)</f>
        <v>41.58997554986373</v>
      </c>
      <c r="P175" s="32">
        <f>VLOOKUP($A175,'All-Pathways'!$A:$AW,19,FALSE)</f>
        <v>79.678581085489796</v>
      </c>
      <c r="Q175" s="32">
        <f>VLOOKUP($A175,'All-Pathways'!$A:$AW,20,FALSE)</f>
        <v>104.66825791981127</v>
      </c>
      <c r="R175" s="33">
        <f>VLOOKUP($A175,'All-Pathways'!$A:$AW,16,FALSE)</f>
        <v>0.1886504649917031</v>
      </c>
      <c r="S175" s="33">
        <f>VLOOKUP($A175,'All-Pathways'!$A:$AW,17,FALSE)</f>
        <v>-6.5813939410531735E-2</v>
      </c>
    </row>
    <row r="176" spans="1:19" x14ac:dyDescent="0.35">
      <c r="A176">
        <v>244</v>
      </c>
      <c r="B176" s="31" t="str">
        <f>VLOOKUP($A176,'All-Pathways'!$A:$AW,2,FALSE)</f>
        <v>Corn starch</v>
      </c>
      <c r="C176" s="31" t="str">
        <f>VLOOKUP($A176,'All-Pathways'!$A:$AW,3,FALSE)</f>
        <v>Ethanol</v>
      </c>
      <c r="D176" s="31" t="str">
        <f>VLOOKUP($A176,'All-Pathways'!$A:$AW,4,FALSE)</f>
        <v>Wet Mill NG</v>
      </c>
      <c r="E176" s="31" t="str">
        <f>IF(VLOOKUP($A176,'All-Pathways'!$A:$AW,5,FALSE)=0,"",VLOOKUP($A176,'All-Pathways'!$A:$AW,5,FALSE))</f>
        <v>High yield (bu/acre)</v>
      </c>
      <c r="F176" s="32">
        <f>VLOOKUP($A176,'All-Pathways'!$A:$AW,26,FALSE)</f>
        <v>2.7792810648269208</v>
      </c>
      <c r="G176" s="32">
        <f>VLOOKUP($A176,'All-Pathways'!$A:$AW,27,FALSE)</f>
        <v>41.16633027552151</v>
      </c>
      <c r="H176" s="32">
        <f>VLOOKUP($A176,'All-Pathways'!$A:$AW,30,FALSE)</f>
        <v>3.0165828273148207</v>
      </c>
      <c r="I176" s="32">
        <f>VLOOKUP($A176,'All-Pathways'!$A:$AW,31,FALSE)</f>
        <v>41.460873352864752</v>
      </c>
      <c r="J176" s="32">
        <f>VLOOKUP($A176,'All-Pathways'!$A:$AW,32,FALSE)+VLOOKUP($A176,'All-Pathways'!$A:$AW,33,FALSE)</f>
        <v>2.1281605046610568</v>
      </c>
      <c r="K176" s="32">
        <f>VLOOKUP($A176,'All-Pathways'!$A:$AW,18,FALSE)</f>
        <v>90.551228025189062</v>
      </c>
      <c r="L176" s="33">
        <f>VLOOKUP($A176,'All-Pathways'!$A:$AW,15,FALSE)</f>
        <v>7.7936683211760463E-2</v>
      </c>
      <c r="N176" s="32">
        <f>VLOOKUP($A176,'All-Pathways'!$A:$AW,28,FALSE)</f>
        <v>28.8829191731107</v>
      </c>
      <c r="O176" s="32">
        <f>VLOOKUP($A176,'All-Pathways'!$A:$AW,29,FALSE)</f>
        <v>55.996926117816969</v>
      </c>
      <c r="P176" s="32">
        <f>VLOOKUP($A176,'All-Pathways'!$A:$AW,19,FALSE)</f>
        <v>78.267816922778252</v>
      </c>
      <c r="Q176" s="32">
        <f>VLOOKUP($A176,'All-Pathways'!$A:$AW,20,FALSE)</f>
        <v>105.38182386748451</v>
      </c>
      <c r="R176" s="33">
        <f>VLOOKUP($A176,'All-Pathways'!$A:$AW,16,FALSE)</f>
        <v>0.20301596738681071</v>
      </c>
      <c r="S176" s="33">
        <f>VLOOKUP($A176,'All-Pathways'!$A:$AW,17,FALSE)</f>
        <v>-7.3080025125854237E-2</v>
      </c>
    </row>
    <row r="177" spans="1:19" x14ac:dyDescent="0.35">
      <c r="A177">
        <v>245</v>
      </c>
      <c r="B177" s="31" t="str">
        <f>VLOOKUP($A177,'All-Pathways'!$A:$AW,2,FALSE)</f>
        <v>Corn starch</v>
      </c>
      <c r="C177" s="31" t="str">
        <f>VLOOKUP($A177,'All-Pathways'!$A:$AW,3,FALSE)</f>
        <v>Ethanol</v>
      </c>
      <c r="D177" s="31" t="str">
        <f>VLOOKUP($A177,'All-Pathways'!$A:$AW,4,FALSE)</f>
        <v>Wet mill process using biomass or biogas for process energy</v>
      </c>
      <c r="E177" s="31" t="str">
        <f>IF(VLOOKUP($A177,'All-Pathways'!$A:$AW,5,FALSE)=0,"",VLOOKUP($A177,'All-Pathways'!$A:$AW,5,FALSE))</f>
        <v/>
      </c>
      <c r="F177" s="32">
        <f>VLOOKUP($A177,'All-Pathways'!$A:$AW,26,FALSE)</f>
        <v>16.472665685106907</v>
      </c>
      <c r="G177" s="32">
        <f>VLOOKUP($A177,'All-Pathways'!$A:$AW,27,FALSE)</f>
        <v>27.763977559172517</v>
      </c>
      <c r="H177" s="32">
        <f>VLOOKUP($A177,'All-Pathways'!$A:$AW,30,FALSE)</f>
        <v>3.0165828273148207</v>
      </c>
      <c r="I177" s="32">
        <f>VLOOKUP($A177,'All-Pathways'!$A:$AW,31,FALSE)</f>
        <v>2.1103831355263156</v>
      </c>
      <c r="J177" s="32">
        <f>VLOOKUP($A177,'All-Pathways'!$A:$AW,32,FALSE)+VLOOKUP($A177,'All-Pathways'!$A:$AW,33,FALSE)</f>
        <v>2.1281605046610568</v>
      </c>
      <c r="K177" s="32">
        <f>VLOOKUP($A177,'All-Pathways'!$A:$AW,18,FALSE)</f>
        <v>51.491769711781608</v>
      </c>
      <c r="L177" s="33">
        <f>VLOOKUP($A177,'All-Pathways'!$A:$AW,15,FALSE)</f>
        <v>0.47567058997218464</v>
      </c>
      <c r="N177" s="32">
        <f>VLOOKUP($A177,'All-Pathways'!$A:$AW,28,FALSE)</f>
        <v>16.600298715542266</v>
      </c>
      <c r="O177" s="32">
        <f>VLOOKUP($A177,'All-Pathways'!$A:$AW,29,FALSE)</f>
        <v>41.58997554986373</v>
      </c>
      <c r="P177" s="32">
        <f>VLOOKUP($A177,'All-Pathways'!$A:$AW,19,FALSE)</f>
        <v>40.328090868151357</v>
      </c>
      <c r="Q177" s="32">
        <f>VLOOKUP($A177,'All-Pathways'!$A:$AW,20,FALSE)</f>
        <v>65.317767702472835</v>
      </c>
      <c r="R177" s="33">
        <f>VLOOKUP($A177,'All-Pathways'!$A:$AW,16,FALSE)</f>
        <v>0.58934788586985021</v>
      </c>
      <c r="S177" s="33">
        <f>VLOOKUP($A177,'All-Pathways'!$A:$AW,17,FALSE)</f>
        <v>0.33488348146761532</v>
      </c>
    </row>
    <row r="178" spans="1:19" x14ac:dyDescent="0.35">
      <c r="A178">
        <v>259</v>
      </c>
      <c r="B178" s="31" t="str">
        <f>VLOOKUP($A178,'All-Pathways'!$A:$AW,2,FALSE)</f>
        <v>Grain sorghum</v>
      </c>
      <c r="C178" s="31" t="str">
        <f>VLOOKUP($A178,'All-Pathways'!$A:$AW,3,FALSE)</f>
        <v>Ethanol</v>
      </c>
      <c r="D178" s="31" t="str">
        <f>VLOOKUP($A178,'All-Pathways'!$A:$AW,4,FALSE)</f>
        <v>Dry Mill, 92% Wet DGS, Biogas</v>
      </c>
      <c r="E178" s="31" t="str">
        <f>IF(VLOOKUP($A178,'All-Pathways'!$A:$AW,5,FALSE)=0,"",VLOOKUP($A178,'All-Pathways'!$A:$AW,5,FALSE))</f>
        <v/>
      </c>
      <c r="F178" s="32">
        <f>VLOOKUP($A178,'All-Pathways'!$A:$AW,26,FALSE)</f>
        <v>12.698064384283368</v>
      </c>
      <c r="G178" s="32">
        <f>VLOOKUP($A178,'All-Pathways'!$A:$AW,27,FALSE)</f>
        <v>27.619739355683919</v>
      </c>
      <c r="H178" s="32">
        <f>VLOOKUP($A178,'All-Pathways'!$A:$AW,30,FALSE)</f>
        <v>2.4130792494592956</v>
      </c>
      <c r="I178" s="32">
        <f>VLOOKUP($A178,'All-Pathways'!$A:$AW,31,FALSE)</f>
        <v>6.5476481840649479</v>
      </c>
      <c r="J178" s="32">
        <f>VLOOKUP($A178,'All-Pathways'!$A:$AW,32,FALSE)+VLOOKUP($A178,'All-Pathways'!$A:$AW,33,FALSE)</f>
        <v>2.1281605046610568</v>
      </c>
      <c r="K178" s="32">
        <f>VLOOKUP($A178,'All-Pathways'!$A:$AW,18,FALSE)</f>
        <v>51.406691678152583</v>
      </c>
      <c r="L178" s="33">
        <f>VLOOKUP($A178,'All-Pathways'!$A:$AW,15,FALSE)</f>
        <v>0.47653692094951799</v>
      </c>
      <c r="N178" s="32">
        <f>VLOOKUP($A178,'All-Pathways'!$A:$AW,28,FALSE)</f>
        <v>16.195887616423374</v>
      </c>
      <c r="O178" s="32">
        <f>VLOOKUP($A178,'All-Pathways'!$A:$AW,29,FALSE)</f>
        <v>41.903472489884024</v>
      </c>
      <c r="P178" s="32">
        <f>VLOOKUP($A178,'All-Pathways'!$A:$AW,19,FALSE)</f>
        <v>39.982839938892035</v>
      </c>
      <c r="Q178" s="32">
        <f>VLOOKUP($A178,'All-Pathways'!$A:$AW,20,FALSE)</f>
        <v>65.690424812352688</v>
      </c>
      <c r="R178" s="33">
        <f>VLOOKUP($A178,'All-Pathways'!$A:$AW,16,FALSE)</f>
        <v>0.59286350044405034</v>
      </c>
      <c r="S178" s="33">
        <f>VLOOKUP($A178,'All-Pathways'!$A:$AW,17,FALSE)</f>
        <v>0.33108879576037176</v>
      </c>
    </row>
    <row r="179" spans="1:19" x14ac:dyDescent="0.35">
      <c r="A179">
        <v>260</v>
      </c>
      <c r="B179" s="31" t="str">
        <f>VLOOKUP($A179,'All-Pathways'!$A:$AW,2,FALSE)</f>
        <v>Grain sorghum</v>
      </c>
      <c r="C179" s="31" t="str">
        <f>VLOOKUP($A179,'All-Pathways'!$A:$AW,3,FALSE)</f>
        <v>Ethanol</v>
      </c>
      <c r="D179" s="31" t="str">
        <f>VLOOKUP($A179,'All-Pathways'!$A:$AW,4,FALSE)</f>
        <v>Dry Mill, 92% Wet DGS, Biogas, CHP</v>
      </c>
      <c r="E179" s="31" t="str">
        <f>IF(VLOOKUP($A179,'All-Pathways'!$A:$AW,5,FALSE)=0,"",VLOOKUP($A179,'All-Pathways'!$A:$AW,5,FALSE))</f>
        <v/>
      </c>
      <c r="F179" s="32">
        <f>VLOOKUP($A179,'All-Pathways'!$A:$AW,26,FALSE)</f>
        <v>12.698064384283368</v>
      </c>
      <c r="G179" s="32">
        <f>VLOOKUP($A179,'All-Pathways'!$A:$AW,27,FALSE)</f>
        <v>27.619739355683919</v>
      </c>
      <c r="H179" s="32">
        <f>VLOOKUP($A179,'All-Pathways'!$A:$AW,30,FALSE)</f>
        <v>2.4130792494592956</v>
      </c>
      <c r="I179" s="32">
        <f>VLOOKUP($A179,'All-Pathways'!$A:$AW,31,FALSE)</f>
        <v>1.5627582016665462</v>
      </c>
      <c r="J179" s="32">
        <f>VLOOKUP($A179,'All-Pathways'!$A:$AW,32,FALSE)+VLOOKUP($A179,'All-Pathways'!$A:$AW,33,FALSE)</f>
        <v>2.1281605046610568</v>
      </c>
      <c r="K179" s="32">
        <f>VLOOKUP($A179,'All-Pathways'!$A:$AW,18,FALSE)</f>
        <v>46.421801695754183</v>
      </c>
      <c r="L179" s="33">
        <f>VLOOKUP($A179,'All-Pathways'!$A:$AW,15,FALSE)</f>
        <v>0.52729696353796462</v>
      </c>
      <c r="N179" s="32">
        <f>VLOOKUP($A179,'All-Pathways'!$A:$AW,28,FALSE)</f>
        <v>16.195887616423374</v>
      </c>
      <c r="O179" s="32">
        <f>VLOOKUP($A179,'All-Pathways'!$A:$AW,29,FALSE)</f>
        <v>41.903472489884024</v>
      </c>
      <c r="P179" s="32">
        <f>VLOOKUP($A179,'All-Pathways'!$A:$AW,19,FALSE)</f>
        <v>34.997949956493635</v>
      </c>
      <c r="Q179" s="32">
        <f>VLOOKUP($A179,'All-Pathways'!$A:$AW,20,FALSE)</f>
        <v>60.705534829954289</v>
      </c>
      <c r="R179" s="33">
        <f>VLOOKUP($A179,'All-Pathways'!$A:$AW,16,FALSE)</f>
        <v>0.64362354303249691</v>
      </c>
      <c r="S179" s="33">
        <f>VLOOKUP($A179,'All-Pathways'!$A:$AW,17,FALSE)</f>
        <v>0.38184883834881839</v>
      </c>
    </row>
    <row r="180" spans="1:19" x14ac:dyDescent="0.35">
      <c r="A180">
        <v>261</v>
      </c>
      <c r="B180" s="31" t="str">
        <f>VLOOKUP($A180,'All-Pathways'!$A:$AW,2,FALSE)</f>
        <v>Grain sorghum</v>
      </c>
      <c r="C180" s="31" t="str">
        <f>VLOOKUP($A180,'All-Pathways'!$A:$AW,3,FALSE)</f>
        <v>Ethanol</v>
      </c>
      <c r="D180" s="31" t="str">
        <f>VLOOKUP($A180,'All-Pathways'!$A:$AW,4,FALSE)</f>
        <v>Dry Mill, 92% Wet DGS, Coal</v>
      </c>
      <c r="E180" s="31" t="str">
        <f>IF(VLOOKUP($A180,'All-Pathways'!$A:$AW,5,FALSE)=0,"",VLOOKUP($A180,'All-Pathways'!$A:$AW,5,FALSE))</f>
        <v/>
      </c>
      <c r="F180" s="32">
        <f>VLOOKUP($A180,'All-Pathways'!$A:$AW,26,FALSE)</f>
        <v>12.698064384283368</v>
      </c>
      <c r="G180" s="32">
        <f>VLOOKUP($A180,'All-Pathways'!$A:$AW,27,FALSE)</f>
        <v>27.619739355683919</v>
      </c>
      <c r="H180" s="32">
        <f>VLOOKUP($A180,'All-Pathways'!$A:$AW,30,FALSE)</f>
        <v>2.4130792494592956</v>
      </c>
      <c r="I180" s="32">
        <f>VLOOKUP($A180,'All-Pathways'!$A:$AW,31,FALSE)</f>
        <v>39.647769761346105</v>
      </c>
      <c r="J180" s="32">
        <f>VLOOKUP($A180,'All-Pathways'!$A:$AW,32,FALSE)+VLOOKUP($A180,'All-Pathways'!$A:$AW,33,FALSE)</f>
        <v>2.1281605046610568</v>
      </c>
      <c r="K180" s="32">
        <f>VLOOKUP($A180,'All-Pathways'!$A:$AW,18,FALSE)</f>
        <v>84.506813255433741</v>
      </c>
      <c r="L180" s="33">
        <f>VLOOKUP($A180,'All-Pathways'!$A:$AW,15,FALSE)</f>
        <v>0.13948563458649008</v>
      </c>
      <c r="N180" s="32">
        <f>VLOOKUP($A180,'All-Pathways'!$A:$AW,28,FALSE)</f>
        <v>16.195887616423374</v>
      </c>
      <c r="O180" s="32">
        <f>VLOOKUP($A180,'All-Pathways'!$A:$AW,29,FALSE)</f>
        <v>41.903472489884024</v>
      </c>
      <c r="P180" s="32">
        <f>VLOOKUP($A180,'All-Pathways'!$A:$AW,19,FALSE)</f>
        <v>73.082961516173185</v>
      </c>
      <c r="Q180" s="32">
        <f>VLOOKUP($A180,'All-Pathways'!$A:$AW,20,FALSE)</f>
        <v>98.790546389633846</v>
      </c>
      <c r="R180" s="33">
        <f>VLOOKUP($A180,'All-Pathways'!$A:$AW,16,FALSE)</f>
        <v>0.2558122140810225</v>
      </c>
      <c r="S180" s="33">
        <f>VLOOKUP($A180,'All-Pathways'!$A:$AW,17,FALSE)</f>
        <v>-5.9624906026561559E-3</v>
      </c>
    </row>
    <row r="181" spans="1:19" x14ac:dyDescent="0.35">
      <c r="A181">
        <v>262</v>
      </c>
      <c r="B181" s="31" t="str">
        <f>VLOOKUP($A181,'All-Pathways'!$A:$AW,2,FALSE)</f>
        <v>Grain sorghum</v>
      </c>
      <c r="C181" s="31" t="str">
        <f>VLOOKUP($A181,'All-Pathways'!$A:$AW,3,FALSE)</f>
        <v>Ethanol</v>
      </c>
      <c r="D181" s="31" t="str">
        <f>VLOOKUP($A181,'All-Pathways'!$A:$AW,4,FALSE)</f>
        <v>Dry Mill, 92% Wet DGS, Coal, CHP</v>
      </c>
      <c r="E181" s="31" t="str">
        <f>IF(VLOOKUP($A181,'All-Pathways'!$A:$AW,5,FALSE)=0,"",VLOOKUP($A181,'All-Pathways'!$A:$AW,5,FALSE))</f>
        <v/>
      </c>
      <c r="F181" s="32">
        <f>VLOOKUP($A181,'All-Pathways'!$A:$AW,26,FALSE)</f>
        <v>12.698064384283368</v>
      </c>
      <c r="G181" s="32">
        <f>VLOOKUP($A181,'All-Pathways'!$A:$AW,27,FALSE)</f>
        <v>27.619739355683919</v>
      </c>
      <c r="H181" s="32">
        <f>VLOOKUP($A181,'All-Pathways'!$A:$AW,30,FALSE)</f>
        <v>2.4130792494592956</v>
      </c>
      <c r="I181" s="32">
        <f>VLOOKUP($A181,'All-Pathways'!$A:$AW,31,FALSE)</f>
        <v>37.576635037999516</v>
      </c>
      <c r="J181" s="32">
        <f>VLOOKUP($A181,'All-Pathways'!$A:$AW,32,FALSE)+VLOOKUP($A181,'All-Pathways'!$A:$AW,33,FALSE)</f>
        <v>2.1281605046610568</v>
      </c>
      <c r="K181" s="32">
        <f>VLOOKUP($A181,'All-Pathways'!$A:$AW,18,FALSE)</f>
        <v>82.435678532087152</v>
      </c>
      <c r="L181" s="33">
        <f>VLOOKUP($A181,'All-Pathways'!$A:$AW,15,FALSE)</f>
        <v>0.16057554572489025</v>
      </c>
      <c r="N181" s="32">
        <f>VLOOKUP($A181,'All-Pathways'!$A:$AW,28,FALSE)</f>
        <v>16.195887616423374</v>
      </c>
      <c r="O181" s="32">
        <f>VLOOKUP($A181,'All-Pathways'!$A:$AW,29,FALSE)</f>
        <v>41.903472489884024</v>
      </c>
      <c r="P181" s="32">
        <f>VLOOKUP($A181,'All-Pathways'!$A:$AW,19,FALSE)</f>
        <v>71.011826792826611</v>
      </c>
      <c r="Q181" s="32">
        <f>VLOOKUP($A181,'All-Pathways'!$A:$AW,20,FALSE)</f>
        <v>96.719411666287257</v>
      </c>
      <c r="R181" s="33">
        <f>VLOOKUP($A181,'All-Pathways'!$A:$AW,16,FALSE)</f>
        <v>0.27690212521942253</v>
      </c>
      <c r="S181" s="33">
        <f>VLOOKUP($A181,'All-Pathways'!$A:$AW,17,FALSE)</f>
        <v>1.5127420535744014E-2</v>
      </c>
    </row>
    <row r="182" spans="1:19" x14ac:dyDescent="0.35">
      <c r="A182">
        <v>263</v>
      </c>
      <c r="B182" s="31" t="str">
        <f>VLOOKUP($A182,'All-Pathways'!$A:$AW,2,FALSE)</f>
        <v>Grain sorghum</v>
      </c>
      <c r="C182" s="31" t="str">
        <f>VLOOKUP($A182,'All-Pathways'!$A:$AW,3,FALSE)</f>
        <v>Ethanol</v>
      </c>
      <c r="D182" s="31" t="str">
        <f>VLOOKUP($A182,'All-Pathways'!$A:$AW,4,FALSE)</f>
        <v>Dry Mill, 92% Wet DGS, NG</v>
      </c>
      <c r="E182" s="31" t="str">
        <f>IF(VLOOKUP($A182,'All-Pathways'!$A:$AW,5,FALSE)=0,"",VLOOKUP($A182,'All-Pathways'!$A:$AW,5,FALSE))</f>
        <v/>
      </c>
      <c r="F182" s="32">
        <f>VLOOKUP($A182,'All-Pathways'!$A:$AW,26,FALSE)</f>
        <v>12.698064384283368</v>
      </c>
      <c r="G182" s="32">
        <f>VLOOKUP($A182,'All-Pathways'!$A:$AW,27,FALSE)</f>
        <v>27.619739355683919</v>
      </c>
      <c r="H182" s="32">
        <f>VLOOKUP($A182,'All-Pathways'!$A:$AW,30,FALSE)</f>
        <v>2.4130792494592956</v>
      </c>
      <c r="I182" s="32">
        <f>VLOOKUP($A182,'All-Pathways'!$A:$AW,31,FALSE)</f>
        <v>22.111426486000429</v>
      </c>
      <c r="J182" s="32">
        <f>VLOOKUP($A182,'All-Pathways'!$A:$AW,32,FALSE)+VLOOKUP($A182,'All-Pathways'!$A:$AW,33,FALSE)</f>
        <v>2.1281605046610568</v>
      </c>
      <c r="K182" s="32">
        <f>VLOOKUP($A182,'All-Pathways'!$A:$AW,18,FALSE)</f>
        <v>66.970469980088069</v>
      </c>
      <c r="L182" s="33">
        <f>VLOOKUP($A182,'All-Pathways'!$A:$AW,15,FALSE)</f>
        <v>0.3180543762528581</v>
      </c>
      <c r="N182" s="32">
        <f>VLOOKUP($A182,'All-Pathways'!$A:$AW,28,FALSE)</f>
        <v>16.195887616423374</v>
      </c>
      <c r="O182" s="32">
        <f>VLOOKUP($A182,'All-Pathways'!$A:$AW,29,FALSE)</f>
        <v>41.903472489884024</v>
      </c>
      <c r="P182" s="32">
        <f>VLOOKUP($A182,'All-Pathways'!$A:$AW,19,FALSE)</f>
        <v>55.546618240827513</v>
      </c>
      <c r="Q182" s="32">
        <f>VLOOKUP($A182,'All-Pathways'!$A:$AW,20,FALSE)</f>
        <v>81.254203114288174</v>
      </c>
      <c r="R182" s="33">
        <f>VLOOKUP($A182,'All-Pathways'!$A:$AW,16,FALSE)</f>
        <v>0.4343809557473905</v>
      </c>
      <c r="S182" s="33">
        <f>VLOOKUP($A182,'All-Pathways'!$A:$AW,17,FALSE)</f>
        <v>0.17260625106371189</v>
      </c>
    </row>
    <row r="183" spans="1:19" x14ac:dyDescent="0.35">
      <c r="A183">
        <v>264</v>
      </c>
      <c r="B183" s="31" t="str">
        <f>VLOOKUP($A183,'All-Pathways'!$A:$AW,2,FALSE)</f>
        <v>Grain sorghum</v>
      </c>
      <c r="C183" s="31" t="str">
        <f>VLOOKUP($A183,'All-Pathways'!$A:$AW,3,FALSE)</f>
        <v>Ethanol</v>
      </c>
      <c r="D183" s="31" t="str">
        <f>VLOOKUP($A183,'All-Pathways'!$A:$AW,4,FALSE)</f>
        <v>Dry Mill, 92% Wet DGS, NG, CHP</v>
      </c>
      <c r="E183" s="31" t="str">
        <f>IF(VLOOKUP($A183,'All-Pathways'!$A:$AW,5,FALSE)=0,"",VLOOKUP($A183,'All-Pathways'!$A:$AW,5,FALSE))</f>
        <v/>
      </c>
      <c r="F183" s="32">
        <f>VLOOKUP($A183,'All-Pathways'!$A:$AW,26,FALSE)</f>
        <v>12.698064384283368</v>
      </c>
      <c r="G183" s="32">
        <f>VLOOKUP($A183,'All-Pathways'!$A:$AW,27,FALSE)</f>
        <v>27.619739355683919</v>
      </c>
      <c r="H183" s="32">
        <f>VLOOKUP($A183,'All-Pathways'!$A:$AW,30,FALSE)</f>
        <v>2.4130792494592956</v>
      </c>
      <c r="I183" s="32">
        <f>VLOOKUP($A183,'All-Pathways'!$A:$AW,31,FALSE)</f>
        <v>19.061575199119762</v>
      </c>
      <c r="J183" s="32">
        <f>VLOOKUP($A183,'All-Pathways'!$A:$AW,32,FALSE)+VLOOKUP($A183,'All-Pathways'!$A:$AW,33,FALSE)</f>
        <v>2.1281605046610568</v>
      </c>
      <c r="K183" s="32">
        <f>VLOOKUP($A183,'All-Pathways'!$A:$AW,18,FALSE)</f>
        <v>63.920618693207402</v>
      </c>
      <c r="L183" s="33">
        <f>VLOOKUP($A183,'All-Pathways'!$A:$AW,15,FALSE)</f>
        <v>0.34911034373802347</v>
      </c>
      <c r="N183" s="32">
        <f>VLOOKUP($A183,'All-Pathways'!$A:$AW,28,FALSE)</f>
        <v>16.195887616423374</v>
      </c>
      <c r="O183" s="32">
        <f>VLOOKUP($A183,'All-Pathways'!$A:$AW,29,FALSE)</f>
        <v>41.903472489884024</v>
      </c>
      <c r="P183" s="32">
        <f>VLOOKUP($A183,'All-Pathways'!$A:$AW,19,FALSE)</f>
        <v>52.496766953946846</v>
      </c>
      <c r="Q183" s="32">
        <f>VLOOKUP($A183,'All-Pathways'!$A:$AW,20,FALSE)</f>
        <v>78.204351827407507</v>
      </c>
      <c r="R183" s="33">
        <f>VLOOKUP($A183,'All-Pathways'!$A:$AW,16,FALSE)</f>
        <v>0.46543692323255592</v>
      </c>
      <c r="S183" s="33">
        <f>VLOOKUP($A183,'All-Pathways'!$A:$AW,17,FALSE)</f>
        <v>0.20366221854887726</v>
      </c>
    </row>
    <row r="184" spans="1:19" x14ac:dyDescent="0.35">
      <c r="A184">
        <v>265</v>
      </c>
      <c r="B184" s="31" t="str">
        <f>VLOOKUP($A184,'All-Pathways'!$A:$AW,2,FALSE)</f>
        <v>Grain sorghum</v>
      </c>
      <c r="C184" s="31" t="str">
        <f>VLOOKUP($A184,'All-Pathways'!$A:$AW,3,FALSE)</f>
        <v>Ethanol</v>
      </c>
      <c r="D184" s="31" t="str">
        <f>VLOOKUP($A184,'All-Pathways'!$A:$AW,4,FALSE)</f>
        <v>Dry Mill, Dry DGS, Biogas</v>
      </c>
      <c r="E184" s="31" t="str">
        <f>IF(VLOOKUP($A184,'All-Pathways'!$A:$AW,5,FALSE)=0,"",VLOOKUP($A184,'All-Pathways'!$A:$AW,5,FALSE))</f>
        <v/>
      </c>
      <c r="F184" s="32">
        <f>VLOOKUP($A184,'All-Pathways'!$A:$AW,26,FALSE)</f>
        <v>12.698064384283368</v>
      </c>
      <c r="G184" s="32">
        <f>VLOOKUP($A184,'All-Pathways'!$A:$AW,27,FALSE)</f>
        <v>27.619739355683919</v>
      </c>
      <c r="H184" s="32">
        <f>VLOOKUP($A184,'All-Pathways'!$A:$AW,30,FALSE)</f>
        <v>3.0281761584616049</v>
      </c>
      <c r="I184" s="32">
        <f>VLOOKUP($A184,'All-Pathways'!$A:$AW,31,FALSE)</f>
        <v>6.596792102485999</v>
      </c>
      <c r="J184" s="32">
        <f>VLOOKUP($A184,'All-Pathways'!$A:$AW,32,FALSE)+VLOOKUP($A184,'All-Pathways'!$A:$AW,33,FALSE)</f>
        <v>2.1281605046610568</v>
      </c>
      <c r="K184" s="32">
        <f>VLOOKUP($A184,'All-Pathways'!$A:$AW,18,FALSE)</f>
        <v>52.070932505575946</v>
      </c>
      <c r="L184" s="33">
        <f>VLOOKUP($A184,'All-Pathways'!$A:$AW,15,FALSE)</f>
        <v>0.46977310212742784</v>
      </c>
      <c r="N184" s="32">
        <f>VLOOKUP($A184,'All-Pathways'!$A:$AW,28,FALSE)</f>
        <v>16.195887616423374</v>
      </c>
      <c r="O184" s="32">
        <f>VLOOKUP($A184,'All-Pathways'!$A:$AW,29,FALSE)</f>
        <v>41.903472489884024</v>
      </c>
      <c r="P184" s="32">
        <f>VLOOKUP($A184,'All-Pathways'!$A:$AW,19,FALSE)</f>
        <v>40.647080766315398</v>
      </c>
      <c r="Q184" s="32">
        <f>VLOOKUP($A184,'All-Pathways'!$A:$AW,20,FALSE)</f>
        <v>66.354665639776044</v>
      </c>
      <c r="R184" s="33">
        <f>VLOOKUP($A184,'All-Pathways'!$A:$AW,16,FALSE)</f>
        <v>0.58609968162196024</v>
      </c>
      <c r="S184" s="33">
        <f>VLOOKUP($A184,'All-Pathways'!$A:$AW,17,FALSE)</f>
        <v>0.32432497693828172</v>
      </c>
    </row>
    <row r="185" spans="1:19" x14ac:dyDescent="0.35">
      <c r="A185">
        <v>266</v>
      </c>
      <c r="B185" s="31" t="str">
        <f>VLOOKUP($A185,'All-Pathways'!$A:$AW,2,FALSE)</f>
        <v>Grain sorghum</v>
      </c>
      <c r="C185" s="31" t="str">
        <f>VLOOKUP($A185,'All-Pathways'!$A:$AW,3,FALSE)</f>
        <v>Ethanol</v>
      </c>
      <c r="D185" s="31" t="str">
        <f>VLOOKUP($A185,'All-Pathways'!$A:$AW,4,FALSE)</f>
        <v>Dry Mill, Dry DGS, Biogas, CHP</v>
      </c>
      <c r="E185" s="31" t="str">
        <f>IF(VLOOKUP($A185,'All-Pathways'!$A:$AW,5,FALSE)=0,"",VLOOKUP($A185,'All-Pathways'!$A:$AW,5,FALSE))</f>
        <v/>
      </c>
      <c r="F185" s="32">
        <f>VLOOKUP($A185,'All-Pathways'!$A:$AW,26,FALSE)</f>
        <v>12.698064384283368</v>
      </c>
      <c r="G185" s="32">
        <f>VLOOKUP($A185,'All-Pathways'!$A:$AW,27,FALSE)</f>
        <v>27.619739355683919</v>
      </c>
      <c r="H185" s="32">
        <f>VLOOKUP($A185,'All-Pathways'!$A:$AW,30,FALSE)</f>
        <v>3.0281761584616049</v>
      </c>
      <c r="I185" s="32">
        <f>VLOOKUP($A185,'All-Pathways'!$A:$AW,31,FALSE)</f>
        <v>1.6119021200875987</v>
      </c>
      <c r="J185" s="32">
        <f>VLOOKUP($A185,'All-Pathways'!$A:$AW,32,FALSE)+VLOOKUP($A185,'All-Pathways'!$A:$AW,33,FALSE)</f>
        <v>2.1281605046610568</v>
      </c>
      <c r="K185" s="32">
        <f>VLOOKUP($A185,'All-Pathways'!$A:$AW,18,FALSE)</f>
        <v>47.086042523177547</v>
      </c>
      <c r="L185" s="33">
        <f>VLOOKUP($A185,'All-Pathways'!$A:$AW,15,FALSE)</f>
        <v>0.52053314471587442</v>
      </c>
      <c r="N185" s="32">
        <f>VLOOKUP($A185,'All-Pathways'!$A:$AW,28,FALSE)</f>
        <v>16.195887616423374</v>
      </c>
      <c r="O185" s="32">
        <f>VLOOKUP($A185,'All-Pathways'!$A:$AW,29,FALSE)</f>
        <v>41.903472489884024</v>
      </c>
      <c r="P185" s="32">
        <f>VLOOKUP($A185,'All-Pathways'!$A:$AW,19,FALSE)</f>
        <v>35.662190783916998</v>
      </c>
      <c r="Q185" s="32">
        <f>VLOOKUP($A185,'All-Pathways'!$A:$AW,20,FALSE)</f>
        <v>61.369775657377652</v>
      </c>
      <c r="R185" s="33">
        <f>VLOOKUP($A185,'All-Pathways'!$A:$AW,16,FALSE)</f>
        <v>0.63685972421040682</v>
      </c>
      <c r="S185" s="33">
        <f>VLOOKUP($A185,'All-Pathways'!$A:$AW,17,FALSE)</f>
        <v>0.37508501952672824</v>
      </c>
    </row>
    <row r="186" spans="1:19" x14ac:dyDescent="0.35">
      <c r="A186">
        <v>267</v>
      </c>
      <c r="B186" s="31" t="str">
        <f>VLOOKUP($A186,'All-Pathways'!$A:$AW,2,FALSE)</f>
        <v>Grain sorghum</v>
      </c>
      <c r="C186" s="31" t="str">
        <f>VLOOKUP($A186,'All-Pathways'!$A:$AW,3,FALSE)</f>
        <v>Ethanol</v>
      </c>
      <c r="D186" s="31" t="str">
        <f>VLOOKUP($A186,'All-Pathways'!$A:$AW,4,FALSE)</f>
        <v>Dry Mill, Dry DGS, Coal</v>
      </c>
      <c r="E186" s="31" t="str">
        <f>IF(VLOOKUP($A186,'All-Pathways'!$A:$AW,5,FALSE)=0,"",VLOOKUP($A186,'All-Pathways'!$A:$AW,5,FALSE))</f>
        <v/>
      </c>
      <c r="F186" s="32">
        <f>VLOOKUP($A186,'All-Pathways'!$A:$AW,26,FALSE)</f>
        <v>12.698064384283368</v>
      </c>
      <c r="G186" s="32">
        <f>VLOOKUP($A186,'All-Pathways'!$A:$AW,27,FALSE)</f>
        <v>27.619739355683919</v>
      </c>
      <c r="H186" s="32">
        <f>VLOOKUP($A186,'All-Pathways'!$A:$AW,30,FALSE)</f>
        <v>3.0281761584616049</v>
      </c>
      <c r="I186" s="32">
        <f>VLOOKUP($A186,'All-Pathways'!$A:$AW,31,FALSE)</f>
        <v>58.525178546410146</v>
      </c>
      <c r="J186" s="32">
        <f>VLOOKUP($A186,'All-Pathways'!$A:$AW,32,FALSE)+VLOOKUP($A186,'All-Pathways'!$A:$AW,33,FALSE)</f>
        <v>2.1281605046610568</v>
      </c>
      <c r="K186" s="32">
        <f>VLOOKUP($A186,'All-Pathways'!$A:$AW,18,FALSE)</f>
        <v>103.99931894950009</v>
      </c>
      <c r="L186" s="33">
        <f>VLOOKUP($A186,'All-Pathways'!$A:$AW,15,FALSE)</f>
        <v>-5.9002280428696048E-2</v>
      </c>
      <c r="N186" s="32">
        <f>VLOOKUP($A186,'All-Pathways'!$A:$AW,28,FALSE)</f>
        <v>16.195887616423374</v>
      </c>
      <c r="O186" s="32">
        <f>VLOOKUP($A186,'All-Pathways'!$A:$AW,29,FALSE)</f>
        <v>41.903472489884024</v>
      </c>
      <c r="P186" s="32">
        <f>VLOOKUP($A186,'All-Pathways'!$A:$AW,19,FALSE)</f>
        <v>92.575467210239538</v>
      </c>
      <c r="Q186" s="32">
        <f>VLOOKUP($A186,'All-Pathways'!$A:$AW,20,FALSE)</f>
        <v>118.2830520837002</v>
      </c>
      <c r="R186" s="33">
        <f>VLOOKUP($A186,'All-Pathways'!$A:$AW,16,FALSE)</f>
        <v>5.7324299065836373E-2</v>
      </c>
      <c r="S186" s="33">
        <f>VLOOKUP($A186,'All-Pathways'!$A:$AW,17,FALSE)</f>
        <v>-0.20445040561784228</v>
      </c>
    </row>
    <row r="187" spans="1:19" x14ac:dyDescent="0.35">
      <c r="A187">
        <v>268</v>
      </c>
      <c r="B187" s="31" t="str">
        <f>VLOOKUP($A187,'All-Pathways'!$A:$AW,2,FALSE)</f>
        <v>Grain sorghum</v>
      </c>
      <c r="C187" s="31" t="str">
        <f>VLOOKUP($A187,'All-Pathways'!$A:$AW,3,FALSE)</f>
        <v>Ethanol</v>
      </c>
      <c r="D187" s="31" t="str">
        <f>VLOOKUP($A187,'All-Pathways'!$A:$AW,4,FALSE)</f>
        <v>Dry Mill, Dry DGS, Coal, CHP</v>
      </c>
      <c r="E187" s="31" t="str">
        <f>IF(VLOOKUP($A187,'All-Pathways'!$A:$AW,5,FALSE)=0,"",VLOOKUP($A187,'All-Pathways'!$A:$AW,5,FALSE))</f>
        <v/>
      </c>
      <c r="F187" s="32">
        <f>VLOOKUP($A187,'All-Pathways'!$A:$AW,26,FALSE)</f>
        <v>12.698064384283368</v>
      </c>
      <c r="G187" s="32">
        <f>VLOOKUP($A187,'All-Pathways'!$A:$AW,27,FALSE)</f>
        <v>27.619739355683919</v>
      </c>
      <c r="H187" s="32">
        <f>VLOOKUP($A187,'All-Pathways'!$A:$AW,30,FALSE)</f>
        <v>3.0281761584616049</v>
      </c>
      <c r="I187" s="32">
        <f>VLOOKUP($A187,'All-Pathways'!$A:$AW,31,FALSE)</f>
        <v>56.454043823063543</v>
      </c>
      <c r="J187" s="32">
        <f>VLOOKUP($A187,'All-Pathways'!$A:$AW,32,FALSE)+VLOOKUP($A187,'All-Pathways'!$A:$AW,33,FALSE)</f>
        <v>2.1281605046610568</v>
      </c>
      <c r="K187" s="32">
        <f>VLOOKUP($A187,'All-Pathways'!$A:$AW,18,FALSE)</f>
        <v>101.92818422615349</v>
      </c>
      <c r="L187" s="33">
        <f>VLOOKUP($A187,'All-Pathways'!$A:$AW,15,FALSE)</f>
        <v>-3.7912369290295733E-2</v>
      </c>
      <c r="N187" s="32">
        <f>VLOOKUP($A187,'All-Pathways'!$A:$AW,28,FALSE)</f>
        <v>16.195887616423374</v>
      </c>
      <c r="O187" s="32">
        <f>VLOOKUP($A187,'All-Pathways'!$A:$AW,29,FALSE)</f>
        <v>41.903472489884024</v>
      </c>
      <c r="P187" s="32">
        <f>VLOOKUP($A187,'All-Pathways'!$A:$AW,19,FALSE)</f>
        <v>90.504332486892935</v>
      </c>
      <c r="Q187" s="32">
        <f>VLOOKUP($A187,'All-Pathways'!$A:$AW,20,FALSE)</f>
        <v>116.2119173603536</v>
      </c>
      <c r="R187" s="33">
        <f>VLOOKUP($A187,'All-Pathways'!$A:$AW,16,FALSE)</f>
        <v>7.8414210204236681E-2</v>
      </c>
      <c r="S187" s="33">
        <f>VLOOKUP($A187,'All-Pathways'!$A:$AW,17,FALSE)</f>
        <v>-0.18336049447944197</v>
      </c>
    </row>
    <row r="188" spans="1:19" x14ac:dyDescent="0.35">
      <c r="A188">
        <v>269</v>
      </c>
      <c r="B188" s="31" t="str">
        <f>VLOOKUP($A188,'All-Pathways'!$A:$AW,2,FALSE)</f>
        <v>Grain sorghum</v>
      </c>
      <c r="C188" s="31" t="str">
        <f>VLOOKUP($A188,'All-Pathways'!$A:$AW,3,FALSE)</f>
        <v>Ethanol</v>
      </c>
      <c r="D188" s="31" t="str">
        <f>VLOOKUP($A188,'All-Pathways'!$A:$AW,4,FALSE)</f>
        <v>Dry Mill, Dry DGS, NG</v>
      </c>
      <c r="E188" s="31" t="str">
        <f>IF(VLOOKUP($A188,'All-Pathways'!$A:$AW,5,FALSE)=0,"",VLOOKUP($A188,'All-Pathways'!$A:$AW,5,FALSE))</f>
        <v/>
      </c>
      <c r="F188" s="32">
        <f>VLOOKUP($A188,'All-Pathways'!$A:$AW,26,FALSE)</f>
        <v>12.698064384283368</v>
      </c>
      <c r="G188" s="32">
        <f>VLOOKUP($A188,'All-Pathways'!$A:$AW,27,FALSE)</f>
        <v>27.619739355683919</v>
      </c>
      <c r="H188" s="32">
        <f>VLOOKUP($A188,'All-Pathways'!$A:$AW,30,FALSE)</f>
        <v>3.0281761584616049</v>
      </c>
      <c r="I188" s="32">
        <f>VLOOKUP($A188,'All-Pathways'!$A:$AW,31,FALSE)</f>
        <v>31.367261934394051</v>
      </c>
      <c r="J188" s="32">
        <f>VLOOKUP($A188,'All-Pathways'!$A:$AW,32,FALSE)+VLOOKUP($A188,'All-Pathways'!$A:$AW,33,FALSE)</f>
        <v>2.1281605046610568</v>
      </c>
      <c r="K188" s="32">
        <f>VLOOKUP($A188,'All-Pathways'!$A:$AW,18,FALSE)</f>
        <v>76.841402337483999</v>
      </c>
      <c r="L188" s="33">
        <f>VLOOKUP($A188,'All-Pathways'!$A:$AW,15,FALSE)</f>
        <v>0.21754083460634388</v>
      </c>
      <c r="N188" s="32">
        <f>VLOOKUP($A188,'All-Pathways'!$A:$AW,28,FALSE)</f>
        <v>16.195887616423374</v>
      </c>
      <c r="O188" s="32">
        <f>VLOOKUP($A188,'All-Pathways'!$A:$AW,29,FALSE)</f>
        <v>41.903472489884024</v>
      </c>
      <c r="P188" s="32">
        <f>VLOOKUP($A188,'All-Pathways'!$A:$AW,19,FALSE)</f>
        <v>65.417550598223457</v>
      </c>
      <c r="Q188" s="32">
        <f>VLOOKUP($A188,'All-Pathways'!$A:$AW,20,FALSE)</f>
        <v>91.125135471684104</v>
      </c>
      <c r="R188" s="33">
        <f>VLOOKUP($A188,'All-Pathways'!$A:$AW,16,FALSE)</f>
        <v>0.33386741410087617</v>
      </c>
      <c r="S188" s="33">
        <f>VLOOKUP($A188,'All-Pathways'!$A:$AW,17,FALSE)</f>
        <v>7.2092709417197642E-2</v>
      </c>
    </row>
    <row r="189" spans="1:19" x14ac:dyDescent="0.35">
      <c r="A189">
        <v>270</v>
      </c>
      <c r="B189" s="31" t="str">
        <f>VLOOKUP($A189,'All-Pathways'!$A:$AW,2,FALSE)</f>
        <v>Grain sorghum</v>
      </c>
      <c r="C189" s="31" t="str">
        <f>VLOOKUP($A189,'All-Pathways'!$A:$AW,3,FALSE)</f>
        <v>Ethanol</v>
      </c>
      <c r="D189" s="31" t="str">
        <f>VLOOKUP($A189,'All-Pathways'!$A:$AW,4,FALSE)</f>
        <v>Dry Mill, Dry DGS, NG, CHP</v>
      </c>
      <c r="E189" s="31" t="str">
        <f>IF(VLOOKUP($A189,'All-Pathways'!$A:$AW,5,FALSE)=0,"",VLOOKUP($A189,'All-Pathways'!$A:$AW,5,FALSE))</f>
        <v/>
      </c>
      <c r="F189" s="32">
        <f>VLOOKUP($A189,'All-Pathways'!$A:$AW,26,FALSE)</f>
        <v>12.698064384283368</v>
      </c>
      <c r="G189" s="32">
        <f>VLOOKUP($A189,'All-Pathways'!$A:$AW,27,FALSE)</f>
        <v>27.619739355683919</v>
      </c>
      <c r="H189" s="32">
        <f>VLOOKUP($A189,'All-Pathways'!$A:$AW,30,FALSE)</f>
        <v>3.0281761584616049</v>
      </c>
      <c r="I189" s="32">
        <f>VLOOKUP($A189,'All-Pathways'!$A:$AW,31,FALSE)</f>
        <v>28.317410647513373</v>
      </c>
      <c r="J189" s="32">
        <f>VLOOKUP($A189,'All-Pathways'!$A:$AW,32,FALSE)+VLOOKUP($A189,'All-Pathways'!$A:$AW,33,FALSE)</f>
        <v>2.1281605046610568</v>
      </c>
      <c r="K189" s="32">
        <f>VLOOKUP($A189,'All-Pathways'!$A:$AW,18,FALSE)</f>
        <v>73.791551050603317</v>
      </c>
      <c r="L189" s="33">
        <f>VLOOKUP($A189,'All-Pathways'!$A:$AW,15,FALSE)</f>
        <v>0.24859680209150942</v>
      </c>
      <c r="N189" s="32">
        <f>VLOOKUP($A189,'All-Pathways'!$A:$AW,28,FALSE)</f>
        <v>16.195887616423374</v>
      </c>
      <c r="O189" s="32">
        <f>VLOOKUP($A189,'All-Pathways'!$A:$AW,29,FALSE)</f>
        <v>41.903472489884024</v>
      </c>
      <c r="P189" s="32">
        <f>VLOOKUP($A189,'All-Pathways'!$A:$AW,19,FALSE)</f>
        <v>62.367699311342776</v>
      </c>
      <c r="Q189" s="32">
        <f>VLOOKUP($A189,'All-Pathways'!$A:$AW,20,FALSE)</f>
        <v>88.075284184803422</v>
      </c>
      <c r="R189" s="33">
        <f>VLOOKUP($A189,'All-Pathways'!$A:$AW,16,FALSE)</f>
        <v>0.36492338158604171</v>
      </c>
      <c r="S189" s="33">
        <f>VLOOKUP($A189,'All-Pathways'!$A:$AW,17,FALSE)</f>
        <v>0.10314867690236318</v>
      </c>
    </row>
    <row r="190" spans="1:19" x14ac:dyDescent="0.35">
      <c r="A190">
        <v>271</v>
      </c>
      <c r="B190" s="31" t="str">
        <f>VLOOKUP($A190,'All-Pathways'!$A:$AW,2,FALSE)</f>
        <v>Grain sorghum</v>
      </c>
      <c r="C190" s="31" t="str">
        <f>VLOOKUP($A190,'All-Pathways'!$A:$AW,3,FALSE)</f>
        <v>Ethanol</v>
      </c>
      <c r="D190" s="31" t="str">
        <f>VLOOKUP($A190,'All-Pathways'!$A:$AW,4,FALSE)</f>
        <v>Dry Mill, Wet DGS, Biogas</v>
      </c>
      <c r="E190" s="31" t="str">
        <f>IF(VLOOKUP($A190,'All-Pathways'!$A:$AW,5,FALSE)=0,"",VLOOKUP($A190,'All-Pathways'!$A:$AW,5,FALSE))</f>
        <v/>
      </c>
      <c r="F190" s="32">
        <f>VLOOKUP($A190,'All-Pathways'!$A:$AW,26,FALSE)</f>
        <v>12.698064384283368</v>
      </c>
      <c r="G190" s="32">
        <f>VLOOKUP($A190,'All-Pathways'!$A:$AW,27,FALSE)</f>
        <v>27.619739355683919</v>
      </c>
      <c r="H190" s="32">
        <f>VLOOKUP($A190,'All-Pathways'!$A:$AW,30,FALSE)</f>
        <v>2.3595925617199645</v>
      </c>
      <c r="I190" s="32">
        <f>VLOOKUP($A190,'All-Pathways'!$A:$AW,31,FALSE)</f>
        <v>6.5433747998544201</v>
      </c>
      <c r="J190" s="32">
        <f>VLOOKUP($A190,'All-Pathways'!$A:$AW,32,FALSE)+VLOOKUP($A190,'All-Pathways'!$A:$AW,33,FALSE)</f>
        <v>2.1281605046610568</v>
      </c>
      <c r="K190" s="32">
        <f>VLOOKUP($A190,'All-Pathways'!$A:$AW,18,FALSE)</f>
        <v>51.348931606202726</v>
      </c>
      <c r="L190" s="33">
        <f>VLOOKUP($A190,'All-Pathways'!$A:$AW,15,FALSE)</f>
        <v>0.47712507910796065</v>
      </c>
      <c r="N190" s="32">
        <f>VLOOKUP($A190,'All-Pathways'!$A:$AW,28,FALSE)</f>
        <v>16.195887616423374</v>
      </c>
      <c r="O190" s="32">
        <f>VLOOKUP($A190,'All-Pathways'!$A:$AW,29,FALSE)</f>
        <v>41.903472489884024</v>
      </c>
      <c r="P190" s="32">
        <f>VLOOKUP($A190,'All-Pathways'!$A:$AW,19,FALSE)</f>
        <v>39.925079866942177</v>
      </c>
      <c r="Q190" s="32">
        <f>VLOOKUP($A190,'All-Pathways'!$A:$AW,20,FALSE)</f>
        <v>65.632664740402831</v>
      </c>
      <c r="R190" s="33">
        <f>VLOOKUP($A190,'All-Pathways'!$A:$AW,16,FALSE)</f>
        <v>0.59345165860249294</v>
      </c>
      <c r="S190" s="33">
        <f>VLOOKUP($A190,'All-Pathways'!$A:$AW,17,FALSE)</f>
        <v>0.33167695391881441</v>
      </c>
    </row>
    <row r="191" spans="1:19" x14ac:dyDescent="0.35">
      <c r="A191">
        <v>272</v>
      </c>
      <c r="B191" s="31" t="str">
        <f>VLOOKUP($A191,'All-Pathways'!$A:$AW,2,FALSE)</f>
        <v>Grain sorghum</v>
      </c>
      <c r="C191" s="31" t="str">
        <f>VLOOKUP($A191,'All-Pathways'!$A:$AW,3,FALSE)</f>
        <v>Ethanol</v>
      </c>
      <c r="D191" s="31" t="str">
        <f>VLOOKUP($A191,'All-Pathways'!$A:$AW,4,FALSE)</f>
        <v>Dry Mill, Wet DGS, Biogas, CHP</v>
      </c>
      <c r="E191" s="31" t="str">
        <f>IF(VLOOKUP($A191,'All-Pathways'!$A:$AW,5,FALSE)=0,"",VLOOKUP($A191,'All-Pathways'!$A:$AW,5,FALSE))</f>
        <v/>
      </c>
      <c r="F191" s="32">
        <f>VLOOKUP($A191,'All-Pathways'!$A:$AW,26,FALSE)</f>
        <v>12.698064384283368</v>
      </c>
      <c r="G191" s="32">
        <f>VLOOKUP($A191,'All-Pathways'!$A:$AW,27,FALSE)</f>
        <v>27.619739355683919</v>
      </c>
      <c r="H191" s="32">
        <f>VLOOKUP($A191,'All-Pathways'!$A:$AW,30,FALSE)</f>
        <v>2.3595925617199645</v>
      </c>
      <c r="I191" s="32">
        <f>VLOOKUP($A191,'All-Pathways'!$A:$AW,31,FALSE)</f>
        <v>1.55848481745602</v>
      </c>
      <c r="J191" s="32">
        <f>VLOOKUP($A191,'All-Pathways'!$A:$AW,32,FALSE)+VLOOKUP($A191,'All-Pathways'!$A:$AW,33,FALSE)</f>
        <v>2.1281605046610568</v>
      </c>
      <c r="K191" s="32">
        <f>VLOOKUP($A191,'All-Pathways'!$A:$AW,18,FALSE)</f>
        <v>46.364041623804326</v>
      </c>
      <c r="L191" s="33">
        <f>VLOOKUP($A191,'All-Pathways'!$A:$AW,15,FALSE)</f>
        <v>0.52788512169640722</v>
      </c>
      <c r="N191" s="32">
        <f>VLOOKUP($A191,'All-Pathways'!$A:$AW,28,FALSE)</f>
        <v>16.195887616423374</v>
      </c>
      <c r="O191" s="32">
        <f>VLOOKUP($A191,'All-Pathways'!$A:$AW,29,FALSE)</f>
        <v>41.903472489884024</v>
      </c>
      <c r="P191" s="32">
        <f>VLOOKUP($A191,'All-Pathways'!$A:$AW,19,FALSE)</f>
        <v>34.940189884543777</v>
      </c>
      <c r="Q191" s="32">
        <f>VLOOKUP($A191,'All-Pathways'!$A:$AW,20,FALSE)</f>
        <v>60.647774758004431</v>
      </c>
      <c r="R191" s="33">
        <f>VLOOKUP($A191,'All-Pathways'!$A:$AW,16,FALSE)</f>
        <v>0.64421170119093962</v>
      </c>
      <c r="S191" s="33">
        <f>VLOOKUP($A191,'All-Pathways'!$A:$AW,17,FALSE)</f>
        <v>0.38243699650726104</v>
      </c>
    </row>
    <row r="192" spans="1:19" x14ac:dyDescent="0.35">
      <c r="A192">
        <v>273</v>
      </c>
      <c r="B192" s="31" t="str">
        <f>VLOOKUP($A192,'All-Pathways'!$A:$AW,2,FALSE)</f>
        <v>Grain sorghum</v>
      </c>
      <c r="C192" s="31" t="str">
        <f>VLOOKUP($A192,'All-Pathways'!$A:$AW,3,FALSE)</f>
        <v>Ethanol</v>
      </c>
      <c r="D192" s="31" t="str">
        <f>VLOOKUP($A192,'All-Pathways'!$A:$AW,4,FALSE)</f>
        <v>Dry Mill, Wet DGS, Coal</v>
      </c>
      <c r="E192" s="31" t="str">
        <f>IF(VLOOKUP($A192,'All-Pathways'!$A:$AW,5,FALSE)=0,"",VLOOKUP($A192,'All-Pathways'!$A:$AW,5,FALSE))</f>
        <v/>
      </c>
      <c r="F192" s="32">
        <f>VLOOKUP($A192,'All-Pathways'!$A:$AW,26,FALSE)</f>
        <v>12.698064384283368</v>
      </c>
      <c r="G192" s="32">
        <f>VLOOKUP($A192,'All-Pathways'!$A:$AW,27,FALSE)</f>
        <v>27.619739355683919</v>
      </c>
      <c r="H192" s="32">
        <f>VLOOKUP($A192,'All-Pathways'!$A:$AW,30,FALSE)</f>
        <v>2.3595925617199645</v>
      </c>
      <c r="I192" s="32">
        <f>VLOOKUP($A192,'All-Pathways'!$A:$AW,31,FALSE)</f>
        <v>38.006255953949228</v>
      </c>
      <c r="J192" s="32">
        <f>VLOOKUP($A192,'All-Pathways'!$A:$AW,32,FALSE)+VLOOKUP($A192,'All-Pathways'!$A:$AW,33,FALSE)</f>
        <v>2.1281605046610568</v>
      </c>
      <c r="K192" s="32">
        <f>VLOOKUP($A192,'All-Pathways'!$A:$AW,18,FALSE)</f>
        <v>82.811812760297528</v>
      </c>
      <c r="L192" s="33">
        <f>VLOOKUP($A192,'All-Pathways'!$A:$AW,15,FALSE)</f>
        <v>0.15674545328346287</v>
      </c>
      <c r="N192" s="32">
        <f>VLOOKUP($A192,'All-Pathways'!$A:$AW,28,FALSE)</f>
        <v>16.195887616423374</v>
      </c>
      <c r="O192" s="32">
        <f>VLOOKUP($A192,'All-Pathways'!$A:$AW,29,FALSE)</f>
        <v>41.903472489884024</v>
      </c>
      <c r="P192" s="32">
        <f>VLOOKUP($A192,'All-Pathways'!$A:$AW,19,FALSE)</f>
        <v>71.387961021036986</v>
      </c>
      <c r="Q192" s="32">
        <f>VLOOKUP($A192,'All-Pathways'!$A:$AW,20,FALSE)</f>
        <v>97.095545894497633</v>
      </c>
      <c r="R192" s="33">
        <f>VLOOKUP($A192,'All-Pathways'!$A:$AW,16,FALSE)</f>
        <v>0.27307203277799513</v>
      </c>
      <c r="S192" s="33">
        <f>VLOOKUP($A192,'All-Pathways'!$A:$AW,17,FALSE)</f>
        <v>1.1297328094316638E-2</v>
      </c>
    </row>
    <row r="193" spans="1:19" x14ac:dyDescent="0.35">
      <c r="A193">
        <v>274</v>
      </c>
      <c r="B193" s="31" t="str">
        <f>VLOOKUP($A193,'All-Pathways'!$A:$AW,2,FALSE)</f>
        <v>Grain sorghum</v>
      </c>
      <c r="C193" s="31" t="str">
        <f>VLOOKUP($A193,'All-Pathways'!$A:$AW,3,FALSE)</f>
        <v>Ethanol</v>
      </c>
      <c r="D193" s="31" t="str">
        <f>VLOOKUP($A193,'All-Pathways'!$A:$AW,4,FALSE)</f>
        <v>Dry Mill, Wet DGS, Coal, CHP</v>
      </c>
      <c r="E193" s="31" t="str">
        <f>IF(VLOOKUP($A193,'All-Pathways'!$A:$AW,5,FALSE)=0,"",VLOOKUP($A193,'All-Pathways'!$A:$AW,5,FALSE))</f>
        <v/>
      </c>
      <c r="F193" s="32">
        <f>VLOOKUP($A193,'All-Pathways'!$A:$AW,26,FALSE)</f>
        <v>12.698064384283368</v>
      </c>
      <c r="G193" s="32">
        <f>VLOOKUP($A193,'All-Pathways'!$A:$AW,27,FALSE)</f>
        <v>27.619739355683919</v>
      </c>
      <c r="H193" s="32">
        <f>VLOOKUP($A193,'All-Pathways'!$A:$AW,30,FALSE)</f>
        <v>2.3595925617199645</v>
      </c>
      <c r="I193" s="32">
        <f>VLOOKUP($A193,'All-Pathways'!$A:$AW,31,FALSE)</f>
        <v>35.935121230602618</v>
      </c>
      <c r="J193" s="32">
        <f>VLOOKUP($A193,'All-Pathways'!$A:$AW,32,FALSE)+VLOOKUP($A193,'All-Pathways'!$A:$AW,33,FALSE)</f>
        <v>2.1281605046610568</v>
      </c>
      <c r="K193" s="32">
        <f>VLOOKUP($A193,'All-Pathways'!$A:$AW,18,FALSE)</f>
        <v>80.740678036950925</v>
      </c>
      <c r="L193" s="33">
        <f>VLOOKUP($A193,'All-Pathways'!$A:$AW,15,FALSE)</f>
        <v>0.17783536442186318</v>
      </c>
      <c r="N193" s="32">
        <f>VLOOKUP($A193,'All-Pathways'!$A:$AW,28,FALSE)</f>
        <v>16.195887616423374</v>
      </c>
      <c r="O193" s="32">
        <f>VLOOKUP($A193,'All-Pathways'!$A:$AW,29,FALSE)</f>
        <v>41.903472489884024</v>
      </c>
      <c r="P193" s="32">
        <f>VLOOKUP($A193,'All-Pathways'!$A:$AW,19,FALSE)</f>
        <v>69.316826297690369</v>
      </c>
      <c r="Q193" s="32">
        <f>VLOOKUP($A193,'All-Pathways'!$A:$AW,20,FALSE)</f>
        <v>95.02441117115103</v>
      </c>
      <c r="R193" s="33">
        <f>VLOOKUP($A193,'All-Pathways'!$A:$AW,16,FALSE)</f>
        <v>0.29416194391639561</v>
      </c>
      <c r="S193" s="33">
        <f>VLOOKUP($A193,'All-Pathways'!$A:$AW,17,FALSE)</f>
        <v>3.2387239232716955E-2</v>
      </c>
    </row>
    <row r="194" spans="1:19" x14ac:dyDescent="0.35">
      <c r="A194">
        <v>275</v>
      </c>
      <c r="B194" s="31" t="str">
        <f>VLOOKUP($A194,'All-Pathways'!$A:$AW,2,FALSE)</f>
        <v>Grain sorghum</v>
      </c>
      <c r="C194" s="31" t="str">
        <f>VLOOKUP($A194,'All-Pathways'!$A:$AW,3,FALSE)</f>
        <v>Ethanol</v>
      </c>
      <c r="D194" s="31" t="str">
        <f>VLOOKUP($A194,'All-Pathways'!$A:$AW,4,FALSE)</f>
        <v>Dry Mill, Wet DGS, NG</v>
      </c>
      <c r="E194" s="31" t="str">
        <f>IF(VLOOKUP($A194,'All-Pathways'!$A:$AW,5,FALSE)=0,"",VLOOKUP($A194,'All-Pathways'!$A:$AW,5,FALSE))</f>
        <v/>
      </c>
      <c r="F194" s="32">
        <f>VLOOKUP($A194,'All-Pathways'!$A:$AW,26,FALSE)</f>
        <v>12.698064384283368</v>
      </c>
      <c r="G194" s="32">
        <f>VLOOKUP($A194,'All-Pathways'!$A:$AW,27,FALSE)</f>
        <v>27.619739355683919</v>
      </c>
      <c r="H194" s="32">
        <f>VLOOKUP($A194,'All-Pathways'!$A:$AW,30,FALSE)</f>
        <v>2.3595925617199645</v>
      </c>
      <c r="I194" s="32">
        <f>VLOOKUP($A194,'All-Pathways'!$A:$AW,31,FALSE)</f>
        <v>21.306571229618378</v>
      </c>
      <c r="J194" s="32">
        <f>VLOOKUP($A194,'All-Pathways'!$A:$AW,32,FALSE)+VLOOKUP($A194,'All-Pathways'!$A:$AW,33,FALSE)</f>
        <v>2.1281605046610568</v>
      </c>
      <c r="K194" s="32">
        <f>VLOOKUP($A194,'All-Pathways'!$A:$AW,18,FALSE)</f>
        <v>66.112128035966691</v>
      </c>
      <c r="L194" s="33">
        <f>VLOOKUP($A194,'All-Pathways'!$A:$AW,15,FALSE)</f>
        <v>0.32679468422212016</v>
      </c>
      <c r="N194" s="32">
        <f>VLOOKUP($A194,'All-Pathways'!$A:$AW,28,FALSE)</f>
        <v>16.195887616423374</v>
      </c>
      <c r="O194" s="32">
        <f>VLOOKUP($A194,'All-Pathways'!$A:$AW,29,FALSE)</f>
        <v>41.903472489884024</v>
      </c>
      <c r="P194" s="32">
        <f>VLOOKUP($A194,'All-Pathways'!$A:$AW,19,FALSE)</f>
        <v>54.688276296706135</v>
      </c>
      <c r="Q194" s="32">
        <f>VLOOKUP($A194,'All-Pathways'!$A:$AW,20,FALSE)</f>
        <v>80.395861170166796</v>
      </c>
      <c r="R194" s="33">
        <f>VLOOKUP($A194,'All-Pathways'!$A:$AW,16,FALSE)</f>
        <v>0.44312126371665256</v>
      </c>
      <c r="S194" s="33">
        <f>VLOOKUP($A194,'All-Pathways'!$A:$AW,17,FALSE)</f>
        <v>0.18134655903297389</v>
      </c>
    </row>
    <row r="195" spans="1:19" x14ac:dyDescent="0.35">
      <c r="A195">
        <v>276</v>
      </c>
      <c r="B195" s="31" t="str">
        <f>VLOOKUP($A195,'All-Pathways'!$A:$AW,2,FALSE)</f>
        <v>Grain sorghum</v>
      </c>
      <c r="C195" s="31" t="str">
        <f>VLOOKUP($A195,'All-Pathways'!$A:$AW,3,FALSE)</f>
        <v>Ethanol</v>
      </c>
      <c r="D195" s="31" t="str">
        <f>VLOOKUP($A195,'All-Pathways'!$A:$AW,4,FALSE)</f>
        <v>Dry Mill, Wet DGS, NG, CHP</v>
      </c>
      <c r="E195" s="31" t="str">
        <f>IF(VLOOKUP($A195,'All-Pathways'!$A:$AW,5,FALSE)=0,"",VLOOKUP($A195,'All-Pathways'!$A:$AW,5,FALSE))</f>
        <v/>
      </c>
      <c r="F195" s="32">
        <f>VLOOKUP($A195,'All-Pathways'!$A:$AW,26,FALSE)</f>
        <v>12.698064384283368</v>
      </c>
      <c r="G195" s="32">
        <f>VLOOKUP($A195,'All-Pathways'!$A:$AW,27,FALSE)</f>
        <v>27.619739355683919</v>
      </c>
      <c r="H195" s="32">
        <f>VLOOKUP($A195,'All-Pathways'!$A:$AW,30,FALSE)</f>
        <v>2.3595925617199645</v>
      </c>
      <c r="I195" s="32">
        <f>VLOOKUP($A195,'All-Pathways'!$A:$AW,31,FALSE)</f>
        <v>18.256719942737707</v>
      </c>
      <c r="J195" s="32">
        <f>VLOOKUP($A195,'All-Pathways'!$A:$AW,32,FALSE)+VLOOKUP($A195,'All-Pathways'!$A:$AW,33,FALSE)</f>
        <v>2.1281605046610568</v>
      </c>
      <c r="K195" s="32">
        <f>VLOOKUP($A195,'All-Pathways'!$A:$AW,18,FALSE)</f>
        <v>63.06227674908601</v>
      </c>
      <c r="L195" s="33">
        <f>VLOOKUP($A195,'All-Pathways'!$A:$AW,15,FALSE)</f>
        <v>0.35785065170728569</v>
      </c>
      <c r="N195" s="32">
        <f>VLOOKUP($A195,'All-Pathways'!$A:$AW,28,FALSE)</f>
        <v>16.195887616423374</v>
      </c>
      <c r="O195" s="32">
        <f>VLOOKUP($A195,'All-Pathways'!$A:$AW,29,FALSE)</f>
        <v>41.903472489884024</v>
      </c>
      <c r="P195" s="32">
        <f>VLOOKUP($A195,'All-Pathways'!$A:$AW,19,FALSE)</f>
        <v>51.638425009825468</v>
      </c>
      <c r="Q195" s="32">
        <f>VLOOKUP($A195,'All-Pathways'!$A:$AW,20,FALSE)</f>
        <v>77.346009883286115</v>
      </c>
      <c r="R195" s="33">
        <f>VLOOKUP($A195,'All-Pathways'!$A:$AW,16,FALSE)</f>
        <v>0.47417723120181793</v>
      </c>
      <c r="S195" s="33">
        <f>VLOOKUP($A195,'All-Pathways'!$A:$AW,17,FALSE)</f>
        <v>0.21240252651813943</v>
      </c>
    </row>
    <row r="196" spans="1:19" x14ac:dyDescent="0.35">
      <c r="A196">
        <v>300</v>
      </c>
      <c r="B196" s="31" t="str">
        <f>VLOOKUP($A196,'All-Pathways'!$A:$AW,2,FALSE)</f>
        <v>Palm oil</v>
      </c>
      <c r="C196" s="31" t="str">
        <f>VLOOKUP($A196,'All-Pathways'!$A:$AW,3,FALSE)</f>
        <v>Biodiesel</v>
      </c>
      <c r="D196" s="31" t="str">
        <f>VLOOKUP($A196,'All-Pathways'!$A:$AW,4,FALSE)</f>
        <v>Transesterification</v>
      </c>
      <c r="E196" s="31" t="str">
        <f>IF(VLOOKUP($A196,'All-Pathways'!$A:$AW,5,FALSE)=0,"",VLOOKUP($A196,'All-Pathways'!$A:$AW,5,FALSE))</f>
        <v/>
      </c>
      <c r="F196" s="32">
        <f>VLOOKUP($A196,'All-Pathways'!$A:$AW,26,FALSE)</f>
        <v>4.7619908781977225</v>
      </c>
      <c r="G196" s="32">
        <f>VLOOKUP($A196,'All-Pathways'!$A:$AW,27,FALSE)</f>
        <v>46.110143297582859</v>
      </c>
      <c r="H196" s="32">
        <f>VLOOKUP($A196,'All-Pathways'!$A:$AW,30,FALSE)</f>
        <v>1.3082673813827852</v>
      </c>
      <c r="I196" s="32">
        <f>VLOOKUP($A196,'All-Pathways'!$A:$AW,31,FALSE)</f>
        <v>25.100700512452157</v>
      </c>
      <c r="J196" s="32">
        <f>VLOOKUP($A196,'All-Pathways'!$A:$AW,32,FALSE)+VLOOKUP($A196,'All-Pathways'!$A:$AW,33,FALSE)</f>
        <v>3.3959865785026304</v>
      </c>
      <c r="K196" s="32">
        <f>VLOOKUP($A196,'All-Pathways'!$A:$AW,18,FALSE)</f>
        <v>80.677088648118144</v>
      </c>
      <c r="L196" s="33">
        <f>VLOOKUP($A196,'All-Pathways'!$A:$AW,15,FALSE)</f>
        <v>0.16832888019175984</v>
      </c>
      <c r="N196" s="32">
        <f>VLOOKUP($A196,'All-Pathways'!$A:$AW,28,FALSE)</f>
        <v>27.820838197620034</v>
      </c>
      <c r="O196" s="32">
        <f>VLOOKUP($A196,'All-Pathways'!$A:$AW,29,FALSE)</f>
        <v>66.198489320704823</v>
      </c>
      <c r="P196" s="32">
        <f>VLOOKUP($A196,'All-Pathways'!$A:$AW,19,FALSE)</f>
        <v>62.387783548155326</v>
      </c>
      <c r="Q196" s="32">
        <f>VLOOKUP($A196,'All-Pathways'!$A:$AW,20,FALSE)</f>
        <v>100.76543467124011</v>
      </c>
      <c r="R196" s="33">
        <f>VLOOKUP($A196,'All-Pathways'!$A:$AW,16,FALSE)</f>
        <v>0.35686675516818211</v>
      </c>
      <c r="S196" s="33">
        <f>VLOOKUP($A196,'All-Pathways'!$A:$AW,17,FALSE)</f>
        <v>-3.8754661270850407E-2</v>
      </c>
    </row>
    <row r="197" spans="1:19" x14ac:dyDescent="0.35">
      <c r="A197">
        <v>301</v>
      </c>
      <c r="B197" s="31" t="str">
        <f>VLOOKUP($A197,'All-Pathways'!$A:$AW,2,FALSE)</f>
        <v>Palm oil</v>
      </c>
      <c r="C197" s="31" t="str">
        <f>VLOOKUP($A197,'All-Pathways'!$A:$AW,3,FALSE)</f>
        <v>Renewable diesel</v>
      </c>
      <c r="D197" s="31" t="str">
        <f>VLOOKUP($A197,'All-Pathways'!$A:$AW,4,FALSE)</f>
        <v>Hydrotreating</v>
      </c>
      <c r="E197" s="31" t="str">
        <f>IF(VLOOKUP($A197,'All-Pathways'!$A:$AW,5,FALSE)=0,"",VLOOKUP($A197,'All-Pathways'!$A:$AW,5,FALSE))</f>
        <v/>
      </c>
      <c r="F197" s="32">
        <f>VLOOKUP($A197,'All-Pathways'!$A:$AW,26,FALSE)</f>
        <v>4.8295790201054718</v>
      </c>
      <c r="G197" s="32">
        <f>VLOOKUP($A197,'All-Pathways'!$A:$AW,27,FALSE)</f>
        <v>46.764596232982683</v>
      </c>
      <c r="H197" s="32">
        <f>VLOOKUP($A197,'All-Pathways'!$A:$AW,30,FALSE)</f>
        <v>2.0356027511386103</v>
      </c>
      <c r="I197" s="32">
        <f>VLOOKUP($A197,'All-Pathways'!$A:$AW,31,FALSE)</f>
        <v>30.887835073032768</v>
      </c>
      <c r="J197" s="32">
        <f>VLOOKUP($A197,'All-Pathways'!$A:$AW,32,FALSE)+VLOOKUP($A197,'All-Pathways'!$A:$AW,33,FALSE)</f>
        <v>2.1805303312064481</v>
      </c>
      <c r="K197" s="32">
        <f>VLOOKUP($A197,'All-Pathways'!$A:$AW,18,FALSE)</f>
        <v>86.698143408465995</v>
      </c>
      <c r="L197" s="33">
        <f>VLOOKUP($A197,'All-Pathways'!$A:$AW,15,FALSE)</f>
        <v>0.10625999001643202</v>
      </c>
      <c r="N197" s="32">
        <f>VLOOKUP($A197,'All-Pathways'!$A:$AW,28,FALSE)</f>
        <v>28.215706396276666</v>
      </c>
      <c r="O197" s="32">
        <f>VLOOKUP($A197,'All-Pathways'!$A:$AW,29,FALSE)</f>
        <v>67.138061236050405</v>
      </c>
      <c r="P197" s="32">
        <f>VLOOKUP($A197,'All-Pathways'!$A:$AW,19,FALSE)</f>
        <v>68.149253571759971</v>
      </c>
      <c r="Q197" s="32">
        <f>VLOOKUP($A197,'All-Pathways'!$A:$AW,20,FALSE)</f>
        <v>107.0716084115337</v>
      </c>
      <c r="R197" s="33">
        <f>VLOOKUP($A197,'All-Pathways'!$A:$AW,16,FALSE)</f>
        <v>0.29747383077582862</v>
      </c>
      <c r="S197" s="33">
        <f>VLOOKUP($A197,'All-Pathways'!$A:$AW,17,FALSE)</f>
        <v>-0.10376274056794119</v>
      </c>
    </row>
    <row r="198" spans="1:19" x14ac:dyDescent="0.35">
      <c r="A198">
        <v>332</v>
      </c>
      <c r="B198" s="31" t="str">
        <f>VLOOKUP($A198,'All-Pathways'!$A:$AW,2,FALSE)</f>
        <v>Soybean oil</v>
      </c>
      <c r="C198" s="31" t="str">
        <f>VLOOKUP($A198,'All-Pathways'!$A:$AW,3,FALSE)</f>
        <v>Biodiesel</v>
      </c>
      <c r="D198" s="31" t="str">
        <f>VLOOKUP($A198,'All-Pathways'!$A:$AW,4,FALSE)</f>
        <v>Transesterification</v>
      </c>
      <c r="E198" s="31" t="str">
        <f>IF(VLOOKUP($A198,'All-Pathways'!$A:$AW,5,FALSE)=0,"",VLOOKUP($A198,'All-Pathways'!$A:$AW,5,FALSE))</f>
        <v/>
      </c>
      <c r="F198" s="32">
        <f>VLOOKUP($A198,'All-Pathways'!$A:$AW,26,FALSE)</f>
        <v>-8.7993483654880453</v>
      </c>
      <c r="G198" s="32">
        <f>VLOOKUP($A198,'All-Pathways'!$A:$AW,27,FALSE)</f>
        <v>33.647232955660257</v>
      </c>
      <c r="H198" s="32">
        <f>VLOOKUP($A198,'All-Pathways'!$A:$AW,30,FALSE)</f>
        <v>2.6540879571052334</v>
      </c>
      <c r="I198" s="32">
        <f>VLOOKUP($A198,'All-Pathways'!$A:$AW,31,FALSE)</f>
        <v>13.151706437618637</v>
      </c>
      <c r="J198" s="32">
        <f>VLOOKUP($A198,'All-Pathways'!$A:$AW,32,FALSE)+VLOOKUP($A198,'All-Pathways'!$A:$AW,33,FALSE)</f>
        <v>1.5066838929195985</v>
      </c>
      <c r="K198" s="32">
        <f>VLOOKUP($A198,'All-Pathways'!$A:$AW,18,FALSE)</f>
        <v>42.160362877815679</v>
      </c>
      <c r="L198" s="33">
        <f>VLOOKUP($A198,'All-Pathways'!$A:$AW,15,FALSE)</f>
        <v>0.56538396719980544</v>
      </c>
      <c r="N198" s="32">
        <f>VLOOKUP($A198,'All-Pathways'!$A:$AW,28,FALSE)</f>
        <v>5.7339488294716059</v>
      </c>
      <c r="O198" s="32">
        <f>VLOOKUP($A198,'All-Pathways'!$A:$AW,29,FALSE)</f>
        <v>67.376898442047889</v>
      </c>
      <c r="P198" s="32">
        <f>VLOOKUP($A198,'All-Pathways'!$A:$AW,19,FALSE)</f>
        <v>14.247078751627029</v>
      </c>
      <c r="Q198" s="32">
        <f>VLOOKUP($A198,'All-Pathways'!$A:$AW,20,FALSE)</f>
        <v>75.890028364203317</v>
      </c>
      <c r="R198" s="33">
        <f>VLOOKUP($A198,'All-Pathways'!$A:$AW,16,FALSE)</f>
        <v>0.85313198408730362</v>
      </c>
      <c r="S198" s="33">
        <f>VLOOKUP($A198,'All-Pathways'!$A:$AW,17,FALSE)</f>
        <v>0.21767696468050102</v>
      </c>
    </row>
    <row r="199" spans="1:19" x14ac:dyDescent="0.35">
      <c r="A199">
        <v>333</v>
      </c>
      <c r="B199" s="31" t="str">
        <f>VLOOKUP($A199,'All-Pathways'!$A:$AW,2,FALSE)</f>
        <v>Soybean oil</v>
      </c>
      <c r="C199" s="31" t="str">
        <f>VLOOKUP($A199,'All-Pathways'!$A:$AW,3,FALSE)</f>
        <v>Biodiesel</v>
      </c>
      <c r="D199" s="31" t="str">
        <f>VLOOKUP($A199,'All-Pathways'!$A:$AW,4,FALSE)</f>
        <v>Transesterification</v>
      </c>
      <c r="E199" s="31" t="str">
        <f>IF(VLOOKUP($A199,'All-Pathways'!$A:$AW,5,FALSE)=0,"",VLOOKUP($A199,'All-Pathways'!$A:$AW,5,FALSE))</f>
        <v>High yield (bu/acre)</v>
      </c>
      <c r="F199" s="32">
        <f>VLOOKUP($A199,'All-Pathways'!$A:$AW,26,FALSE)</f>
        <v>-5.8847883866397908</v>
      </c>
      <c r="G199" s="32">
        <f>VLOOKUP($A199,'All-Pathways'!$A:$AW,27,FALSE)</f>
        <v>17.930905364265762</v>
      </c>
      <c r="H199" s="32">
        <f>VLOOKUP($A199,'All-Pathways'!$A:$AW,30,FALSE)</f>
        <v>2.6540879571052334</v>
      </c>
      <c r="I199" s="32">
        <f>VLOOKUP($A199,'All-Pathways'!$A:$AW,31,FALSE)</f>
        <v>13.151706437618637</v>
      </c>
      <c r="J199" s="32">
        <f>VLOOKUP($A199,'All-Pathways'!$A:$AW,32,FALSE)+VLOOKUP($A199,'All-Pathways'!$A:$AW,33,FALSE)</f>
        <v>1.5066838929195985</v>
      </c>
      <c r="K199" s="32">
        <f>VLOOKUP($A199,'All-Pathways'!$A:$AW,18,FALSE)</f>
        <v>29.358595265269436</v>
      </c>
      <c r="L199" s="33">
        <f>VLOOKUP($A199,'All-Pathways'!$A:$AW,15,FALSE)</f>
        <v>0.69735278987619909</v>
      </c>
      <c r="N199" s="32">
        <f>VLOOKUP($A199,'All-Pathways'!$A:$AW,28,FALSE)</f>
        <v>-9.1977760574673546</v>
      </c>
      <c r="O199" s="32">
        <f>VLOOKUP($A199,'All-Pathways'!$A:$AW,29,FALSE)</f>
        <v>50.663598446556506</v>
      </c>
      <c r="P199" s="32">
        <f>VLOOKUP($A199,'All-Pathways'!$A:$AW,19,FALSE)</f>
        <v>2.2299138435363233</v>
      </c>
      <c r="Q199" s="32">
        <f>VLOOKUP($A199,'All-Pathways'!$A:$AW,20,FALSE)</f>
        <v>62.09128834756018</v>
      </c>
      <c r="R199" s="33">
        <f>VLOOKUP($A199,'All-Pathways'!$A:$AW,16,FALSE)</f>
        <v>0.97701261938914785</v>
      </c>
      <c r="S199" s="33">
        <f>VLOOKUP($A199,'All-Pathways'!$A:$AW,17,FALSE)</f>
        <v>0.35992321766117374</v>
      </c>
    </row>
    <row r="200" spans="1:19" x14ac:dyDescent="0.35">
      <c r="A200">
        <v>343</v>
      </c>
      <c r="B200" s="31" t="str">
        <f>VLOOKUP($A200,'All-Pathways'!$A:$AW,2,FALSE)</f>
        <v>Sugarcane</v>
      </c>
      <c r="C200" s="31" t="str">
        <f>VLOOKUP($A200,'All-Pathways'!$A:$AW,3,FALSE)</f>
        <v>Ethanol</v>
      </c>
      <c r="D200" s="31" t="str">
        <f>VLOOKUP($A200,'All-Pathways'!$A:$AW,4,FALSE)</f>
        <v>Fermentation (Trash, No CBI, Avg. Elec.)</v>
      </c>
      <c r="E200" s="31" t="str">
        <f>IF(VLOOKUP($A200,'All-Pathways'!$A:$AW,5,FALSE)=0,"",VLOOKUP($A200,'All-Pathways'!$A:$AW,5,FALSE))</f>
        <v>Trash collection, no CBI, avg. elec.</v>
      </c>
      <c r="F200" s="32">
        <f>VLOOKUP($A200,'All-Pathways'!$A:$AW,26,FALSE)</f>
        <v>39.434140338142953</v>
      </c>
      <c r="G200" s="32">
        <f>VLOOKUP($A200,'All-Pathways'!$A:$AW,27,FALSE)</f>
        <v>5.3493066749693803</v>
      </c>
      <c r="H200" s="32">
        <f>VLOOKUP($A200,'All-Pathways'!$A:$AW,30,FALSE)</f>
        <v>1.9026702035197169</v>
      </c>
      <c r="I200" s="32">
        <f>VLOOKUP($A200,'All-Pathways'!$A:$AW,31,FALSE)</f>
        <v>-1.9231098065040138</v>
      </c>
      <c r="J200" s="32">
        <f>VLOOKUP($A200,'All-Pathways'!$A:$AW,32,FALSE)+VLOOKUP($A200,'All-Pathways'!$A:$AW,33,FALSE)</f>
        <v>3.7383694991758225</v>
      </c>
      <c r="K200" s="32">
        <f>VLOOKUP($A200,'All-Pathways'!$A:$AW,18,FALSE)</f>
        <v>48.501376909303865</v>
      </c>
      <c r="L200" s="33">
        <f>VLOOKUP($A200,'All-Pathways'!$A:$AW,15,FALSE)</f>
        <v>0.50612110473699035</v>
      </c>
      <c r="N200" s="32">
        <f>VLOOKUP($A200,'All-Pathways'!$A:$AW,28,FALSE)</f>
        <v>-4.0088496910444</v>
      </c>
      <c r="O200" s="32">
        <f>VLOOKUP($A200,'All-Pathways'!$A:$AW,29,FALSE)</f>
        <v>13.434945150900012</v>
      </c>
      <c r="P200" s="32">
        <f>VLOOKUP($A200,'All-Pathways'!$A:$AW,19,FALSE)</f>
        <v>39.143220543290077</v>
      </c>
      <c r="Q200" s="32">
        <f>VLOOKUP($A200,'All-Pathways'!$A:$AW,20,FALSE)</f>
        <v>56.587015385234494</v>
      </c>
      <c r="R200" s="33">
        <f>VLOOKUP($A200,'All-Pathways'!$A:$AW,16,FALSE)</f>
        <v>0.60141316080352247</v>
      </c>
      <c r="S200" s="33">
        <f>VLOOKUP($A200,'All-Pathways'!$A:$AW,17,FALSE)</f>
        <v>0.42378681955873432</v>
      </c>
    </row>
    <row r="201" spans="1:19" x14ac:dyDescent="0.35">
      <c r="A201">
        <v>344</v>
      </c>
      <c r="B201" s="31" t="str">
        <f>VLOOKUP($A201,'All-Pathways'!$A:$AW,2,FALSE)</f>
        <v>Sugarcane</v>
      </c>
      <c r="C201" s="31" t="str">
        <f>VLOOKUP($A201,'All-Pathways'!$A:$AW,3,FALSE)</f>
        <v>Ethanol</v>
      </c>
      <c r="D201" s="31" t="str">
        <f>VLOOKUP($A201,'All-Pathways'!$A:$AW,4,FALSE)</f>
        <v>Fermentation (Trash, No CBI, Marg. Elec.)</v>
      </c>
      <c r="E201" s="31" t="str">
        <f>IF(VLOOKUP($A201,'All-Pathways'!$A:$AW,5,FALSE)=0,"",VLOOKUP($A201,'All-Pathways'!$A:$AW,5,FALSE))</f>
        <v>Trash collection, no CBI, marginal elec.</v>
      </c>
      <c r="F201" s="32">
        <f>VLOOKUP($A201,'All-Pathways'!$A:$AW,26,FALSE)</f>
        <v>39.434140338142953</v>
      </c>
      <c r="G201" s="32">
        <f>VLOOKUP($A201,'All-Pathways'!$A:$AW,27,FALSE)</f>
        <v>5.3493066749693803</v>
      </c>
      <c r="H201" s="32">
        <f>VLOOKUP($A201,'All-Pathways'!$A:$AW,30,FALSE)</f>
        <v>1.9026702035197169</v>
      </c>
      <c r="I201" s="32">
        <f>VLOOKUP($A201,'All-Pathways'!$A:$AW,31,FALSE)</f>
        <v>-41.458464412775271</v>
      </c>
      <c r="J201" s="32">
        <f>VLOOKUP($A201,'All-Pathways'!$A:$AW,32,FALSE)+VLOOKUP($A201,'All-Pathways'!$A:$AW,33,FALSE)</f>
        <v>3.7383694991758225</v>
      </c>
      <c r="K201" s="32">
        <f>VLOOKUP($A201,'All-Pathways'!$A:$AW,18,FALSE)</f>
        <v>8.9660223030326076</v>
      </c>
      <c r="L201" s="33">
        <f>VLOOKUP($A201,'All-Pathways'!$A:$AW,15,FALSE)</f>
        <v>0.90870095918708205</v>
      </c>
      <c r="N201" s="32">
        <f>VLOOKUP($A201,'All-Pathways'!$A:$AW,28,FALSE)</f>
        <v>-4.0088496910444</v>
      </c>
      <c r="O201" s="32">
        <f>VLOOKUP($A201,'All-Pathways'!$A:$AW,29,FALSE)</f>
        <v>13.434945150900012</v>
      </c>
      <c r="P201" s="32">
        <f>VLOOKUP($A201,'All-Pathways'!$A:$AW,19,FALSE)</f>
        <v>-0.39213406298118025</v>
      </c>
      <c r="Q201" s="32">
        <f>VLOOKUP($A201,'All-Pathways'!$A:$AW,20,FALSE)</f>
        <v>17.051660778963235</v>
      </c>
      <c r="R201" s="33">
        <f>VLOOKUP($A201,'All-Pathways'!$A:$AW,16,FALSE)</f>
        <v>1.0039930152536143</v>
      </c>
      <c r="S201" s="33">
        <f>VLOOKUP($A201,'All-Pathways'!$A:$AW,17,FALSE)</f>
        <v>0.82636667400882602</v>
      </c>
    </row>
    <row r="202" spans="1:19" x14ac:dyDescent="0.35">
      <c r="A202">
        <v>345</v>
      </c>
      <c r="B202" s="31" t="str">
        <f>VLOOKUP($A202,'All-Pathways'!$A:$AW,2,FALSE)</f>
        <v>Sugarcane</v>
      </c>
      <c r="C202" s="31" t="str">
        <f>VLOOKUP($A202,'All-Pathways'!$A:$AW,3,FALSE)</f>
        <v>Ethanol</v>
      </c>
      <c r="D202" s="31" t="str">
        <f>VLOOKUP($A202,'All-Pathways'!$A:$AW,4,FALSE)</f>
        <v>Fermentation (Trash, CBI, Avg. Elec.)</v>
      </c>
      <c r="E202" s="31" t="str">
        <f>IF(VLOOKUP($A202,'All-Pathways'!$A:$AW,5,FALSE)=0,"",VLOOKUP($A202,'All-Pathways'!$A:$AW,5,FALSE))</f>
        <v>Trash collection, CBI, avg. elec.</v>
      </c>
      <c r="F202" s="32">
        <f>VLOOKUP($A202,'All-Pathways'!$A:$AW,26,FALSE)</f>
        <v>39.434140338142953</v>
      </c>
      <c r="G202" s="32">
        <f>VLOOKUP($A202,'All-Pathways'!$A:$AW,27,FALSE)</f>
        <v>5.3493066749693803</v>
      </c>
      <c r="H202" s="32">
        <f>VLOOKUP($A202,'All-Pathways'!$A:$AW,30,FALSE)</f>
        <v>1.9026702035197169</v>
      </c>
      <c r="I202" s="32">
        <f>VLOOKUP($A202,'All-Pathways'!$A:$AW,31,FALSE)</f>
        <v>3.1758510033339578</v>
      </c>
      <c r="J202" s="32">
        <f>VLOOKUP($A202,'All-Pathways'!$A:$AW,32,FALSE)+VLOOKUP($A202,'All-Pathways'!$A:$AW,33,FALSE)</f>
        <v>3.7383694991758225</v>
      </c>
      <c r="K202" s="32">
        <f>VLOOKUP($A202,'All-Pathways'!$A:$AW,18,FALSE)</f>
        <v>53.600337719141841</v>
      </c>
      <c r="L202" s="33">
        <f>VLOOKUP($A202,'All-Pathways'!$A:$AW,15,FALSE)</f>
        <v>0.45419950390365216</v>
      </c>
      <c r="N202" s="32">
        <f>VLOOKUP($A202,'All-Pathways'!$A:$AW,28,FALSE)</f>
        <v>-4.0088496910444</v>
      </c>
      <c r="O202" s="32">
        <f>VLOOKUP($A202,'All-Pathways'!$A:$AW,29,FALSE)</f>
        <v>13.434945150900012</v>
      </c>
      <c r="P202" s="32">
        <f>VLOOKUP($A202,'All-Pathways'!$A:$AW,19,FALSE)</f>
        <v>44.242181353128053</v>
      </c>
      <c r="Q202" s="32">
        <f>VLOOKUP($A202,'All-Pathways'!$A:$AW,20,FALSE)</f>
        <v>61.68597619507247</v>
      </c>
      <c r="R202" s="33">
        <f>VLOOKUP($A202,'All-Pathways'!$A:$AW,16,FALSE)</f>
        <v>0.54949155997018428</v>
      </c>
      <c r="S202" s="33">
        <f>VLOOKUP($A202,'All-Pathways'!$A:$AW,17,FALSE)</f>
        <v>0.37186521872539613</v>
      </c>
    </row>
    <row r="203" spans="1:19" x14ac:dyDescent="0.35">
      <c r="A203">
        <v>346</v>
      </c>
      <c r="B203" s="31" t="str">
        <f>VLOOKUP($A203,'All-Pathways'!$A:$AW,2,FALSE)</f>
        <v>Sugarcane</v>
      </c>
      <c r="C203" s="31" t="str">
        <f>VLOOKUP($A203,'All-Pathways'!$A:$AW,3,FALSE)</f>
        <v>Ethanol</v>
      </c>
      <c r="D203" s="31" t="str">
        <f>VLOOKUP($A203,'All-Pathways'!$A:$AW,4,FALSE)</f>
        <v>Fermentation (Trash, CBI, Marg. Elec.)</v>
      </c>
      <c r="E203" s="31" t="str">
        <f>IF(VLOOKUP($A203,'All-Pathways'!$A:$AW,5,FALSE)=0,"",VLOOKUP($A203,'All-Pathways'!$A:$AW,5,FALSE))</f>
        <v>Trash collection, CBI, marginal elec.</v>
      </c>
      <c r="F203" s="32">
        <f>VLOOKUP($A203,'All-Pathways'!$A:$AW,26,FALSE)</f>
        <v>39.434140338142953</v>
      </c>
      <c r="G203" s="32">
        <f>VLOOKUP($A203,'All-Pathways'!$A:$AW,27,FALSE)</f>
        <v>5.3493066749693803</v>
      </c>
      <c r="H203" s="32">
        <f>VLOOKUP($A203,'All-Pathways'!$A:$AW,30,FALSE)</f>
        <v>1.9026702035197169</v>
      </c>
      <c r="I203" s="32">
        <f>VLOOKUP($A203,'All-Pathways'!$A:$AW,31,FALSE)</f>
        <v>-39.488887794147118</v>
      </c>
      <c r="J203" s="32">
        <f>VLOOKUP($A203,'All-Pathways'!$A:$AW,32,FALSE)+VLOOKUP($A203,'All-Pathways'!$A:$AW,33,FALSE)</f>
        <v>3.7383694991758225</v>
      </c>
      <c r="K203" s="32">
        <f>VLOOKUP($A203,'All-Pathways'!$A:$AW,18,FALSE)</f>
        <v>10.935598921660761</v>
      </c>
      <c r="L203" s="33">
        <f>VLOOKUP($A203,'All-Pathways'!$A:$AW,15,FALSE)</f>
        <v>0.88864519197942304</v>
      </c>
      <c r="N203" s="32">
        <f>VLOOKUP($A203,'All-Pathways'!$A:$AW,28,FALSE)</f>
        <v>-4.0088496910444</v>
      </c>
      <c r="O203" s="32">
        <f>VLOOKUP($A203,'All-Pathways'!$A:$AW,29,FALSE)</f>
        <v>13.434945150900012</v>
      </c>
      <c r="P203" s="32">
        <f>VLOOKUP($A203,'All-Pathways'!$A:$AW,19,FALSE)</f>
        <v>1.5774425556469729</v>
      </c>
      <c r="Q203" s="32">
        <f>VLOOKUP($A203,'All-Pathways'!$A:$AW,20,FALSE)</f>
        <v>19.021237397591388</v>
      </c>
      <c r="R203" s="33">
        <f>VLOOKUP($A203,'All-Pathways'!$A:$AW,16,FALSE)</f>
        <v>0.98393724804595517</v>
      </c>
      <c r="S203" s="33">
        <f>VLOOKUP($A203,'All-Pathways'!$A:$AW,17,FALSE)</f>
        <v>0.80631090680116702</v>
      </c>
    </row>
    <row r="204" spans="1:19" x14ac:dyDescent="0.35">
      <c r="A204">
        <v>347</v>
      </c>
      <c r="B204" s="31" t="str">
        <f>VLOOKUP($A204,'All-Pathways'!$A:$AW,2,FALSE)</f>
        <v>Sugarcane</v>
      </c>
      <c r="C204" s="31" t="str">
        <f>VLOOKUP($A204,'All-Pathways'!$A:$AW,3,FALSE)</f>
        <v>Ethanol</v>
      </c>
      <c r="D204" s="31" t="str">
        <f>VLOOKUP($A204,'All-Pathways'!$A:$AW,4,FALSE)</f>
        <v>Fermentation (No Trash, No CBI, Avg. Elec.)</v>
      </c>
      <c r="E204" s="31" t="str">
        <f>IF(VLOOKUP($A204,'All-Pathways'!$A:$AW,5,FALSE)=0,"",VLOOKUP($A204,'All-Pathways'!$A:$AW,5,FALSE))</f>
        <v>No trash collection, no CBI, avg. elec.</v>
      </c>
      <c r="F204" s="32">
        <f>VLOOKUP($A204,'All-Pathways'!$A:$AW,26,FALSE)</f>
        <v>38.24127447547253</v>
      </c>
      <c r="G204" s="32">
        <f>VLOOKUP($A204,'All-Pathways'!$A:$AW,27,FALSE)</f>
        <v>5.3493066749693803</v>
      </c>
      <c r="H204" s="32">
        <f>VLOOKUP($A204,'All-Pathways'!$A:$AW,30,FALSE)</f>
        <v>1.7788690208812663</v>
      </c>
      <c r="I204" s="32">
        <f>VLOOKUP($A204,'All-Pathways'!$A:$AW,31,FALSE)</f>
        <v>0.68677528800511756</v>
      </c>
      <c r="J204" s="32">
        <f>VLOOKUP($A204,'All-Pathways'!$A:$AW,32,FALSE)+VLOOKUP($A204,'All-Pathways'!$A:$AW,33,FALSE)</f>
        <v>3.7383694991758225</v>
      </c>
      <c r="K204" s="32">
        <f>VLOOKUP($A204,'All-Pathways'!$A:$AW,18,FALSE)</f>
        <v>49.794594958504113</v>
      </c>
      <c r="L204" s="33">
        <f>VLOOKUP($A204,'All-Pathways'!$A:$AW,15,FALSE)</f>
        <v>0.4929525486634681</v>
      </c>
      <c r="N204" s="32">
        <f>VLOOKUP($A204,'All-Pathways'!$A:$AW,28,FALSE)</f>
        <v>-4.0088496910444</v>
      </c>
      <c r="O204" s="32">
        <f>VLOOKUP($A204,'All-Pathways'!$A:$AW,29,FALSE)</f>
        <v>13.434945150900012</v>
      </c>
      <c r="P204" s="32">
        <f>VLOOKUP($A204,'All-Pathways'!$A:$AW,19,FALSE)</f>
        <v>40.43643859249034</v>
      </c>
      <c r="Q204" s="32">
        <f>VLOOKUP($A204,'All-Pathways'!$A:$AW,20,FALSE)</f>
        <v>57.88023343443475</v>
      </c>
      <c r="R204" s="33">
        <f>VLOOKUP($A204,'All-Pathways'!$A:$AW,16,FALSE)</f>
        <v>0.58824460473000006</v>
      </c>
      <c r="S204" s="33">
        <f>VLOOKUP($A204,'All-Pathways'!$A:$AW,17,FALSE)</f>
        <v>0.41061826348521202</v>
      </c>
    </row>
    <row r="205" spans="1:19" x14ac:dyDescent="0.35">
      <c r="A205">
        <v>348</v>
      </c>
      <c r="B205" s="31" t="str">
        <f>VLOOKUP($A205,'All-Pathways'!$A:$AW,2,FALSE)</f>
        <v>Sugarcane</v>
      </c>
      <c r="C205" s="31" t="str">
        <f>VLOOKUP($A205,'All-Pathways'!$A:$AW,3,FALSE)</f>
        <v>Ethanol</v>
      </c>
      <c r="D205" s="31" t="str">
        <f>VLOOKUP($A205,'All-Pathways'!$A:$AW,4,FALSE)</f>
        <v>Fermentation (No Trash, No CBI, Marg. Elec.)</v>
      </c>
      <c r="E205" s="31" t="str">
        <f>IF(VLOOKUP($A205,'All-Pathways'!$A:$AW,5,FALSE)=0,"",VLOOKUP($A205,'All-Pathways'!$A:$AW,5,FALSE))</f>
        <v>No trash collection, no CBI, marginal elec.</v>
      </c>
      <c r="F205" s="32">
        <f>VLOOKUP($A205,'All-Pathways'!$A:$AW,26,FALSE)</f>
        <v>38.24127447547253</v>
      </c>
      <c r="G205" s="32">
        <f>VLOOKUP($A205,'All-Pathways'!$A:$AW,27,FALSE)</f>
        <v>5.3493066749693803</v>
      </c>
      <c r="H205" s="32">
        <f>VLOOKUP($A205,'All-Pathways'!$A:$AW,30,FALSE)</f>
        <v>1.7788690208812663</v>
      </c>
      <c r="I205" s="32">
        <f>VLOOKUP($A205,'All-Pathways'!$A:$AW,31,FALSE)</f>
        <v>-11.027403854593778</v>
      </c>
      <c r="J205" s="32">
        <f>VLOOKUP($A205,'All-Pathways'!$A:$AW,32,FALSE)+VLOOKUP($A205,'All-Pathways'!$A:$AW,33,FALSE)</f>
        <v>3.7383694991758225</v>
      </c>
      <c r="K205" s="32">
        <f>VLOOKUP($A205,'All-Pathways'!$A:$AW,18,FALSE)</f>
        <v>38.080415815905219</v>
      </c>
      <c r="L205" s="33">
        <f>VLOOKUP($A205,'All-Pathways'!$A:$AW,15,FALSE)</f>
        <v>0.61223546850053234</v>
      </c>
      <c r="N205" s="32">
        <f>VLOOKUP($A205,'All-Pathways'!$A:$AW,28,FALSE)</f>
        <v>-4.0088496910444</v>
      </c>
      <c r="O205" s="32">
        <f>VLOOKUP($A205,'All-Pathways'!$A:$AW,29,FALSE)</f>
        <v>13.434945150900012</v>
      </c>
      <c r="P205" s="32">
        <f>VLOOKUP($A205,'All-Pathways'!$A:$AW,19,FALSE)</f>
        <v>28.722259449891443</v>
      </c>
      <c r="Q205" s="32">
        <f>VLOOKUP($A205,'All-Pathways'!$A:$AW,20,FALSE)</f>
        <v>46.166054291835856</v>
      </c>
      <c r="R205" s="33">
        <f>VLOOKUP($A205,'All-Pathways'!$A:$AW,16,FALSE)</f>
        <v>0.70752752456706436</v>
      </c>
      <c r="S205" s="33">
        <f>VLOOKUP($A205,'All-Pathways'!$A:$AW,17,FALSE)</f>
        <v>0.52990118332227631</v>
      </c>
    </row>
    <row r="206" spans="1:19" x14ac:dyDescent="0.35">
      <c r="A206">
        <v>349</v>
      </c>
      <c r="B206" s="31" t="str">
        <f>VLOOKUP($A206,'All-Pathways'!$A:$AW,2,FALSE)</f>
        <v>Sugarcane</v>
      </c>
      <c r="C206" s="31" t="str">
        <f>VLOOKUP($A206,'All-Pathways'!$A:$AW,3,FALSE)</f>
        <v>Ethanol</v>
      </c>
      <c r="D206" s="31" t="str">
        <f>VLOOKUP($A206,'All-Pathways'!$A:$AW,4,FALSE)</f>
        <v>Fermentation (No Trash, CBI, Avg. Elec.)</v>
      </c>
      <c r="E206" s="31" t="str">
        <f>IF(VLOOKUP($A206,'All-Pathways'!$A:$AW,5,FALSE)=0,"",VLOOKUP($A206,'All-Pathways'!$A:$AW,5,FALSE))</f>
        <v>No trash collection, CBI, avg. elec.</v>
      </c>
      <c r="F206" s="32">
        <f>VLOOKUP($A206,'All-Pathways'!$A:$AW,26,FALSE)</f>
        <v>38.24127447547253</v>
      </c>
      <c r="G206" s="32">
        <f>VLOOKUP($A206,'All-Pathways'!$A:$AW,27,FALSE)</f>
        <v>5.3493066749693803</v>
      </c>
      <c r="H206" s="32">
        <f>VLOOKUP($A206,'All-Pathways'!$A:$AW,30,FALSE)</f>
        <v>1.7788690208812663</v>
      </c>
      <c r="I206" s="32">
        <f>VLOOKUP($A206,'All-Pathways'!$A:$AW,31,FALSE)</f>
        <v>5.7857360978430883</v>
      </c>
      <c r="J206" s="32">
        <f>VLOOKUP($A206,'All-Pathways'!$A:$AW,32,FALSE)+VLOOKUP($A206,'All-Pathways'!$A:$AW,33,FALSE)</f>
        <v>3.7383694991758225</v>
      </c>
      <c r="K206" s="32">
        <f>VLOOKUP($A206,'All-Pathways'!$A:$AW,18,FALSE)</f>
        <v>54.89355576834209</v>
      </c>
      <c r="L206" s="33">
        <f>VLOOKUP($A206,'All-Pathways'!$A:$AW,15,FALSE)</f>
        <v>0.44103094783012992</v>
      </c>
      <c r="N206" s="32">
        <f>VLOOKUP($A206,'All-Pathways'!$A:$AW,28,FALSE)</f>
        <v>-4.0088496910444</v>
      </c>
      <c r="O206" s="32">
        <f>VLOOKUP($A206,'All-Pathways'!$A:$AW,29,FALSE)</f>
        <v>13.434945150900012</v>
      </c>
      <c r="P206" s="32">
        <f>VLOOKUP($A206,'All-Pathways'!$A:$AW,19,FALSE)</f>
        <v>45.535399402328316</v>
      </c>
      <c r="Q206" s="32">
        <f>VLOOKUP($A206,'All-Pathways'!$A:$AW,20,FALSE)</f>
        <v>62.979194244272726</v>
      </c>
      <c r="R206" s="33">
        <f>VLOOKUP($A206,'All-Pathways'!$A:$AW,16,FALSE)</f>
        <v>0.53632300389666188</v>
      </c>
      <c r="S206" s="33">
        <f>VLOOKUP($A206,'All-Pathways'!$A:$AW,17,FALSE)</f>
        <v>0.35869666265187389</v>
      </c>
    </row>
    <row r="207" spans="1:19" x14ac:dyDescent="0.35">
      <c r="A207">
        <v>350</v>
      </c>
      <c r="B207" s="31" t="str">
        <f>VLOOKUP($A207,'All-Pathways'!$A:$AW,2,FALSE)</f>
        <v>Sugarcane</v>
      </c>
      <c r="C207" s="31" t="str">
        <f>VLOOKUP($A207,'All-Pathways'!$A:$AW,3,FALSE)</f>
        <v>Ethanol</v>
      </c>
      <c r="D207" s="31" t="str">
        <f>VLOOKUP($A207,'All-Pathways'!$A:$AW,4,FALSE)</f>
        <v>Fermentation (No Trash, CBI, Marg. Elec.)</v>
      </c>
      <c r="E207" s="31" t="str">
        <f>IF(VLOOKUP($A207,'All-Pathways'!$A:$AW,5,FALSE)=0,"",VLOOKUP($A207,'All-Pathways'!$A:$AW,5,FALSE))</f>
        <v>No trash collection, CBI, marginal elec.</v>
      </c>
      <c r="F207" s="32">
        <f>VLOOKUP($A207,'All-Pathways'!$A:$AW,26,FALSE)</f>
        <v>38.24127447547253</v>
      </c>
      <c r="G207" s="32">
        <f>VLOOKUP($A207,'All-Pathways'!$A:$AW,27,FALSE)</f>
        <v>5.3493066749693803</v>
      </c>
      <c r="H207" s="32">
        <f>VLOOKUP($A207,'All-Pathways'!$A:$AW,30,FALSE)</f>
        <v>1.7788690208812663</v>
      </c>
      <c r="I207" s="32">
        <f>VLOOKUP($A207,'All-Pathways'!$A:$AW,31,FALSE)</f>
        <v>-9.0578272359656076</v>
      </c>
      <c r="J207" s="32">
        <f>VLOOKUP($A207,'All-Pathways'!$A:$AW,32,FALSE)+VLOOKUP($A207,'All-Pathways'!$A:$AW,33,FALSE)</f>
        <v>3.7383694991758225</v>
      </c>
      <c r="K207" s="32">
        <f>VLOOKUP($A207,'All-Pathways'!$A:$AW,18,FALSE)</f>
        <v>40.049992434533387</v>
      </c>
      <c r="L207" s="33">
        <f>VLOOKUP($A207,'All-Pathways'!$A:$AW,15,FALSE)</f>
        <v>0.59217970129287323</v>
      </c>
      <c r="N207" s="32">
        <f>VLOOKUP($A207,'All-Pathways'!$A:$AW,28,FALSE)</f>
        <v>-4.0088496910444</v>
      </c>
      <c r="O207" s="32">
        <f>VLOOKUP($A207,'All-Pathways'!$A:$AW,29,FALSE)</f>
        <v>13.434945150900012</v>
      </c>
      <c r="P207" s="32">
        <f>VLOOKUP($A207,'All-Pathways'!$A:$AW,19,FALSE)</f>
        <v>30.691836068519613</v>
      </c>
      <c r="Q207" s="32">
        <f>VLOOKUP($A207,'All-Pathways'!$A:$AW,20,FALSE)</f>
        <v>48.135630910464023</v>
      </c>
      <c r="R207" s="33">
        <f>VLOOKUP($A207,'All-Pathways'!$A:$AW,16,FALSE)</f>
        <v>0.68747175735940524</v>
      </c>
      <c r="S207" s="33">
        <f>VLOOKUP($A207,'All-Pathways'!$A:$AW,17,FALSE)</f>
        <v>0.50984541611461709</v>
      </c>
    </row>
    <row r="208" spans="1:19" x14ac:dyDescent="0.35">
      <c r="A208">
        <v>351</v>
      </c>
      <c r="B208" s="31" t="str">
        <f>VLOOKUP($A208,'All-Pathways'!$A:$AW,2,FALSE)</f>
        <v>Switchgrass</v>
      </c>
      <c r="C208" s="31" t="str">
        <f>VLOOKUP($A208,'All-Pathways'!$A:$AW,3,FALSE)</f>
        <v>Cellulosic diesel</v>
      </c>
      <c r="D208" s="31" t="str">
        <f>VLOOKUP($A208,'All-Pathways'!$A:$AW,4,FALSE)</f>
        <v>Fischer-Tropsch process</v>
      </c>
      <c r="E208" s="31" t="str">
        <f>IF(VLOOKUP($A208,'All-Pathways'!$A:$AW,5,FALSE)=0,"",VLOOKUP($A208,'All-Pathways'!$A:$AW,5,FALSE))</f>
        <v/>
      </c>
      <c r="F208" s="32">
        <f>VLOOKUP($A208,'All-Pathways'!$A:$AW,26,FALSE)</f>
        <v>6.499629071990654</v>
      </c>
      <c r="G208" s="32">
        <f>VLOOKUP($A208,'All-Pathways'!$A:$AW,27,FALSE)</f>
        <v>13.074409614458274</v>
      </c>
      <c r="H208" s="32">
        <f>VLOOKUP($A208,'All-Pathways'!$A:$AW,30,FALSE)</f>
        <v>1.6169947102300553</v>
      </c>
      <c r="I208" s="32">
        <f>VLOOKUP($A208,'All-Pathways'!$A:$AW,31,FALSE)</f>
        <v>5.3908374663020657</v>
      </c>
      <c r="J208" s="32">
        <f>VLOOKUP($A208,'All-Pathways'!$A:$AW,32,FALSE)+VLOOKUP($A208,'All-Pathways'!$A:$AW,33,FALSE)</f>
        <v>1.9943033126749921</v>
      </c>
      <c r="K208" s="32">
        <f>VLOOKUP($A208,'All-Pathways'!$A:$AW,18,FALSE)</f>
        <v>28.576174175656043</v>
      </c>
      <c r="L208" s="33">
        <f>VLOOKUP($A208,'All-Pathways'!$A:$AW,15,FALSE)</f>
        <v>0.7054184877671893</v>
      </c>
      <c r="N208" s="32">
        <f>VLOOKUP($A208,'All-Pathways'!$A:$AW,28,FALSE)</f>
        <v>6.3304516808080269</v>
      </c>
      <c r="O208" s="32">
        <f>VLOOKUP($A208,'All-Pathways'!$A:$AW,29,FALSE)</f>
        <v>21.226292401993632</v>
      </c>
      <c r="P208" s="32">
        <f>VLOOKUP($A208,'All-Pathways'!$A:$AW,19,FALSE)</f>
        <v>21.832216242005792</v>
      </c>
      <c r="Q208" s="32">
        <f>VLOOKUP($A208,'All-Pathways'!$A:$AW,20,FALSE)</f>
        <v>36.728056963191399</v>
      </c>
      <c r="R208" s="33">
        <f>VLOOKUP($A208,'All-Pathways'!$A:$AW,16,FALSE)</f>
        <v>0.77493952701888769</v>
      </c>
      <c r="S208" s="33">
        <f>VLOOKUP($A208,'All-Pathways'!$A:$AW,17,FALSE)</f>
        <v>0.62138365706047671</v>
      </c>
    </row>
    <row r="209" spans="1:19" x14ac:dyDescent="0.35">
      <c r="A209">
        <v>353</v>
      </c>
      <c r="B209" s="31" t="str">
        <f>VLOOKUP($A209,'All-Pathways'!$A:$AW,2,FALSE)</f>
        <v>Switchgrass</v>
      </c>
      <c r="C209" s="31" t="str">
        <f>VLOOKUP($A209,'All-Pathways'!$A:$AW,3,FALSE)</f>
        <v>Ethanol</v>
      </c>
      <c r="D209" s="31" t="str">
        <f>VLOOKUP($A209,'All-Pathways'!$A:$AW,4,FALSE)</f>
        <v>Biochemical enzymatic process</v>
      </c>
      <c r="E209" s="31" t="str">
        <f>IF(VLOOKUP($A209,'All-Pathways'!$A:$AW,5,FALSE)=0,"",VLOOKUP($A209,'All-Pathways'!$A:$AW,5,FALSE))</f>
        <v/>
      </c>
      <c r="F209" s="32">
        <f>VLOOKUP($A209,'All-Pathways'!$A:$AW,26,FALSE)</f>
        <v>6.2679128015510619</v>
      </c>
      <c r="G209" s="32">
        <f>VLOOKUP($A209,'All-Pathways'!$A:$AW,27,FALSE)</f>
        <v>12.585787055532867</v>
      </c>
      <c r="H209" s="32">
        <f>VLOOKUP($A209,'All-Pathways'!$A:$AW,30,FALSE)</f>
        <v>1.5593477307755339</v>
      </c>
      <c r="I209" s="32">
        <f>VLOOKUP($A209,'All-Pathways'!$A:$AW,31,FALSE)</f>
        <v>-32.627907421470482</v>
      </c>
      <c r="J209" s="32">
        <f>VLOOKUP($A209,'All-Pathways'!$A:$AW,32,FALSE)+VLOOKUP($A209,'All-Pathways'!$A:$AW,33,FALSE)</f>
        <v>2.1281605046610568</v>
      </c>
      <c r="K209" s="32">
        <f>VLOOKUP($A209,'All-Pathways'!$A:$AW,18,FALSE)</f>
        <v>-10.086699328949962</v>
      </c>
      <c r="L209" s="33">
        <f>VLOOKUP($A209,'All-Pathways'!$A:$AW,15,FALSE)</f>
        <v>1.1027106494470746</v>
      </c>
      <c r="N209" s="32">
        <f>VLOOKUP($A209,'All-Pathways'!$A:$AW,28,FALSE)</f>
        <v>6.0822567633901912</v>
      </c>
      <c r="O209" s="32">
        <f>VLOOKUP($A209,'All-Pathways'!$A:$AW,29,FALSE)</f>
        <v>20.447048523698207</v>
      </c>
      <c r="P209" s="32">
        <f>VLOOKUP($A209,'All-Pathways'!$A:$AW,19,FALSE)</f>
        <v>-16.590229621092636</v>
      </c>
      <c r="Q209" s="32">
        <f>VLOOKUP($A209,'All-Pathways'!$A:$AW,20,FALSE)</f>
        <v>-2.2254378607846204</v>
      </c>
      <c r="R209" s="33">
        <f>VLOOKUP($A209,'All-Pathways'!$A:$AW,16,FALSE)</f>
        <v>1.1689346736020838</v>
      </c>
      <c r="S209" s="33">
        <f>VLOOKUP($A209,'All-Pathways'!$A:$AW,17,FALSE)</f>
        <v>1.0226611461818098</v>
      </c>
    </row>
    <row r="210" spans="1:19" x14ac:dyDescent="0.35">
      <c r="A210">
        <v>354</v>
      </c>
      <c r="B210" s="31" t="str">
        <f>VLOOKUP($A210,'All-Pathways'!$A:$AW,2,FALSE)</f>
        <v>Switchgrass</v>
      </c>
      <c r="C210" s="31" t="str">
        <f>VLOOKUP($A210,'All-Pathways'!$A:$AW,3,FALSE)</f>
        <v>Ethanol</v>
      </c>
      <c r="D210" s="31" t="str">
        <f>VLOOKUP($A210,'All-Pathways'!$A:$AW,4,FALSE)</f>
        <v>Thermochemical gasification process</v>
      </c>
      <c r="E210" s="31" t="str">
        <f>IF(VLOOKUP($A210,'All-Pathways'!$A:$AW,5,FALSE)=0,"",VLOOKUP($A210,'All-Pathways'!$A:$AW,5,FALSE))</f>
        <v/>
      </c>
      <c r="F210" s="32">
        <f>VLOOKUP($A210,'All-Pathways'!$A:$AW,26,FALSE)</f>
        <v>6.5604019068071073</v>
      </c>
      <c r="G210" s="32">
        <f>VLOOKUP($A210,'All-Pathways'!$A:$AW,27,FALSE)</f>
        <v>13.122063136398534</v>
      </c>
      <c r="H210" s="32">
        <f>VLOOKUP($A210,'All-Pathways'!$A:$AW,30,FALSE)</f>
        <v>1.6321139349327956</v>
      </c>
      <c r="I210" s="32">
        <f>VLOOKUP($A210,'All-Pathways'!$A:$AW,31,FALSE)</f>
        <v>3.7367051616295006</v>
      </c>
      <c r="J210" s="32">
        <f>VLOOKUP($A210,'All-Pathways'!$A:$AW,32,FALSE)+VLOOKUP($A210,'All-Pathways'!$A:$AW,33,FALSE)</f>
        <v>2.1864053081200177</v>
      </c>
      <c r="K210" s="32">
        <f>VLOOKUP($A210,'All-Pathways'!$A:$AW,18,FALSE)</f>
        <v>27.237689447887959</v>
      </c>
      <c r="L210" s="33">
        <f>VLOOKUP($A210,'All-Pathways'!$A:$AW,15,FALSE)</f>
        <v>0.72264457565411166</v>
      </c>
      <c r="N210" s="32">
        <f>VLOOKUP($A210,'All-Pathways'!$A:$AW,28,FALSE)</f>
        <v>6.3150478440942361</v>
      </c>
      <c r="O210" s="32">
        <f>VLOOKUP($A210,'All-Pathways'!$A:$AW,29,FALSE)</f>
        <v>21.350167662221178</v>
      </c>
      <c r="P210" s="32">
        <f>VLOOKUP($A210,'All-Pathways'!$A:$AW,19,FALSE)</f>
        <v>20.43067415558366</v>
      </c>
      <c r="Q210" s="32">
        <f>VLOOKUP($A210,'All-Pathways'!$A:$AW,20,FALSE)</f>
        <v>35.465793973710596</v>
      </c>
      <c r="R210" s="33">
        <f>VLOOKUP($A210,'All-Pathways'!$A:$AW,16,FALSE)</f>
        <v>0.79195892107750465</v>
      </c>
      <c r="S210" s="33">
        <f>VLOOKUP($A210,'All-Pathways'!$A:$AW,17,FALSE)</f>
        <v>0.63885958990162828</v>
      </c>
    </row>
    <row r="211" spans="1:19" x14ac:dyDescent="0.35">
      <c r="A211">
        <v>364</v>
      </c>
      <c r="B211" s="31" t="str">
        <f>VLOOKUP($A211,'All-Pathways'!$A:$AW,2,FALSE)</f>
        <v>Yellow grease</v>
      </c>
      <c r="C211" s="31" t="str">
        <f>VLOOKUP($A211,'All-Pathways'!$A:$AW,3,FALSE)</f>
        <v>Biodiesel</v>
      </c>
      <c r="D211" s="31" t="str">
        <f>VLOOKUP($A211,'All-Pathways'!$A:$AW,4,FALSE)</f>
        <v>Transesterification</v>
      </c>
      <c r="E211" s="31" t="str">
        <f>IF(VLOOKUP($A211,'All-Pathways'!$A:$AW,5,FALSE)=0,"",VLOOKUP($A211,'All-Pathways'!$A:$AW,5,FALSE))</f>
        <v/>
      </c>
      <c r="F211" s="32">
        <f>VLOOKUP($A211,'All-Pathways'!$A:$AW,26,FALSE)</f>
        <v>0</v>
      </c>
      <c r="G211" s="32">
        <f>VLOOKUP($A211,'All-Pathways'!$A:$AW,27,FALSE)</f>
        <v>0</v>
      </c>
      <c r="H211" s="32">
        <f>VLOOKUP($A211,'All-Pathways'!$A:$AW,30,FALSE)</f>
        <v>2.6540879571052334</v>
      </c>
      <c r="I211" s="32">
        <f>VLOOKUP($A211,'All-Pathways'!$A:$AW,31,FALSE)</f>
        <v>9.5970717174688591</v>
      </c>
      <c r="J211" s="32">
        <f>VLOOKUP($A211,'All-Pathways'!$A:$AW,32,FALSE)+VLOOKUP($A211,'All-Pathways'!$A:$AW,33,FALSE)</f>
        <v>1.5066838929195985</v>
      </c>
      <c r="K211" s="32">
        <f>VLOOKUP($A211,'All-Pathways'!$A:$AW,18,FALSE)</f>
        <v>13.757843567493691</v>
      </c>
      <c r="L211" s="33">
        <f>VLOOKUP($A211,'All-Pathways'!$A:$AW,15,FALSE)</f>
        <v>0.85817533381962252</v>
      </c>
      <c r="N211" s="32">
        <f>VLOOKUP($A211,'All-Pathways'!$A:$AW,28,FALSE)</f>
        <v>0</v>
      </c>
      <c r="O211" s="32">
        <f>VLOOKUP($A211,'All-Pathways'!$A:$AW,29,FALSE)</f>
        <v>0</v>
      </c>
      <c r="P211" s="32" t="str">
        <f>VLOOKUP($A211,'All-Pathways'!$A:$AW,19,FALSE)</f>
        <v>NA</v>
      </c>
      <c r="Q211" s="32" t="str">
        <f>VLOOKUP($A211,'All-Pathways'!$A:$AW,20,FALSE)</f>
        <v>NA</v>
      </c>
      <c r="R211" s="33" t="str">
        <f>VLOOKUP($A211,'All-Pathways'!$A:$AW,16,FALSE)</f>
        <v>NA</v>
      </c>
      <c r="S211" s="33" t="str">
        <f>VLOOKUP($A211,'All-Pathways'!$A:$AW,17,FALSE)</f>
        <v>NA</v>
      </c>
    </row>
    <row r="212" spans="1:19" x14ac:dyDescent="0.35">
      <c r="A212">
        <v>365</v>
      </c>
      <c r="B212" s="31" t="str">
        <f>VLOOKUP($A212,'All-Pathways'!$A:$AW,2,FALSE)</f>
        <v>Corn starch</v>
      </c>
      <c r="C212" s="31" t="str">
        <f>VLOOKUP($A212,'All-Pathways'!$A:$AW,3,FALSE)</f>
        <v>Ethanol</v>
      </c>
      <c r="D212" s="31" t="str">
        <f>VLOOKUP($A212,'All-Pathways'!$A:$AW,4,FALSE)</f>
        <v>Wet Mill Biomass</v>
      </c>
      <c r="E212" s="31" t="str">
        <f>IF(VLOOKUP($A212,'All-Pathways'!$A:$AW,5,FALSE)=0,"",VLOOKUP($A212,'All-Pathways'!$A:$AW,5,FALSE))</f>
        <v/>
      </c>
      <c r="F212" s="32">
        <f>VLOOKUP($A212,'All-Pathways'!$A:$AW,26,FALSE)</f>
        <v>16.472665685106907</v>
      </c>
      <c r="G212" s="32">
        <f>VLOOKUP($A212,'All-Pathways'!$A:$AW,27,FALSE)</f>
        <v>27.763977559172517</v>
      </c>
      <c r="H212" s="32">
        <f>VLOOKUP($A212,'All-Pathways'!$A:$AW,30,FALSE)</f>
        <v>3.0165828273148207</v>
      </c>
      <c r="I212" s="32">
        <f>VLOOKUP($A212,'All-Pathways'!$A:$AW,31,FALSE)</f>
        <v>2.1103831355263156</v>
      </c>
      <c r="J212" s="32">
        <f>VLOOKUP($A212,'All-Pathways'!$A:$AW,32,FALSE)+VLOOKUP($A212,'All-Pathways'!$A:$AW,33,FALSE)</f>
        <v>2.1281605046610568</v>
      </c>
      <c r="K212" s="32">
        <f>VLOOKUP($A212,'All-Pathways'!$A:$AW,18,FALSE)</f>
        <v>51.491769711781608</v>
      </c>
      <c r="L212" s="33">
        <f>VLOOKUP($A212,'All-Pathways'!$A:$AW,15,FALSE)</f>
        <v>0.47567058997218464</v>
      </c>
      <c r="N212" s="32">
        <f>VLOOKUP($A212,'All-Pathways'!$A:$AW,28,FALSE)</f>
        <v>16.600298715542266</v>
      </c>
      <c r="O212" s="32">
        <f>VLOOKUP($A212,'All-Pathways'!$A:$AW,29,FALSE)</f>
        <v>41.58997554986373</v>
      </c>
      <c r="P212" s="32">
        <f>VLOOKUP($A212,'All-Pathways'!$A:$AW,19,FALSE)</f>
        <v>40.328090868151357</v>
      </c>
      <c r="Q212" s="32">
        <f>VLOOKUP($A212,'All-Pathways'!$A:$AW,20,FALSE)</f>
        <v>65.317767702472835</v>
      </c>
      <c r="R212" s="33">
        <f>VLOOKUP($A212,'All-Pathways'!$A:$AW,16,FALSE)</f>
        <v>0.58934788586985021</v>
      </c>
      <c r="S212" s="33">
        <f>VLOOKUP($A212,'All-Pathways'!$A:$AW,17,FALSE)</f>
        <v>0.33488348146761532</v>
      </c>
    </row>
    <row r="213" spans="1:19" x14ac:dyDescent="0.35">
      <c r="A213">
        <v>366</v>
      </c>
      <c r="B213" s="31" t="str">
        <f>VLOOKUP($A213,'All-Pathways'!$A:$AW,2,FALSE)</f>
        <v>Petroleum</v>
      </c>
      <c r="C213" s="31" t="str">
        <f>VLOOKUP($A213,'All-Pathways'!$A:$AW,3,FALSE)</f>
        <v>Baseline Gasoline</v>
      </c>
      <c r="D213" s="31" t="str">
        <f>VLOOKUP($A213,'All-Pathways'!$A:$AW,4,FALSE)</f>
        <v>Refining</v>
      </c>
      <c r="E213" s="31" t="str">
        <f>IF(VLOOKUP($A213,'All-Pathways'!$A:$AW,5,FALSE)=0,"",VLOOKUP($A213,'All-Pathways'!$A:$AW,5,FALSE))</f>
        <v>2005 U.S. Average</v>
      </c>
      <c r="F213" s="32">
        <f>VLOOKUP($A213,'All-Pathways'!$A:$AW,26,FALSE)</f>
        <v>0</v>
      </c>
      <c r="G213" s="32">
        <f>VLOOKUP($A213,'All-Pathways'!$A:$AW,27,FALSE)</f>
        <v>0</v>
      </c>
      <c r="H213" s="32">
        <f>VLOOKUP($A213,'All-Pathways'!$A:$AW,30,FALSE)</f>
        <v>0</v>
      </c>
      <c r="I213" s="32">
        <f>VLOOKUP($A213,'All-Pathways'!$A:$AW,31,FALSE)</f>
        <v>19.200487185324192</v>
      </c>
      <c r="J213" s="32">
        <f>VLOOKUP($A213,'All-Pathways'!$A:$AW,32,FALSE)+VLOOKUP($A213,'All-Pathways'!$A:$AW,33,FALSE)</f>
        <v>79.00413981594447</v>
      </c>
      <c r="K213" s="32">
        <f>VLOOKUP($A213,'All-Pathways'!$A:$AW,18,FALSE)</f>
        <v>98.204627001268662</v>
      </c>
      <c r="L213" s="33">
        <f>VLOOKUP($A213,'All-Pathways'!$A:$AW,15,FALSE)</f>
        <v>3.7981643636916459E-6</v>
      </c>
      <c r="N213" s="32">
        <f>VLOOKUP($A213,'All-Pathways'!$A:$AW,28,FALSE)</f>
        <v>0</v>
      </c>
      <c r="O213" s="32">
        <f>VLOOKUP($A213,'All-Pathways'!$A:$AW,29,FALSE)</f>
        <v>0</v>
      </c>
      <c r="P213" s="32" t="str">
        <f>VLOOKUP($A213,'All-Pathways'!$A:$AW,19,FALSE)</f>
        <v>NA</v>
      </c>
      <c r="Q213" s="32" t="str">
        <f>VLOOKUP($A213,'All-Pathways'!$A:$AW,20,FALSE)</f>
        <v>NA</v>
      </c>
      <c r="R213" s="33" t="str">
        <f>VLOOKUP($A213,'All-Pathways'!$A:$AW,16,FALSE)</f>
        <v>NA</v>
      </c>
      <c r="S213" s="33" t="str">
        <f>VLOOKUP($A213,'All-Pathways'!$A:$AW,17,FALSE)</f>
        <v>NA</v>
      </c>
    </row>
    <row r="214" spans="1:19" x14ac:dyDescent="0.35">
      <c r="A214">
        <v>367</v>
      </c>
      <c r="B214" s="31" t="str">
        <f>VLOOKUP($A214,'All-Pathways'!$A:$AW,2,FALSE)</f>
        <v>Petroleum</v>
      </c>
      <c r="C214" s="31" t="str">
        <f>VLOOKUP($A214,'All-Pathways'!$A:$AW,3,FALSE)</f>
        <v>Baseline Diesel</v>
      </c>
      <c r="D214" s="31" t="str">
        <f>VLOOKUP($A214,'All-Pathways'!$A:$AW,4,FALSE)</f>
        <v>Refining</v>
      </c>
      <c r="E214" s="31" t="str">
        <f>IF(VLOOKUP($A214,'All-Pathways'!$A:$AW,5,FALSE)=0,"",VLOOKUP($A214,'All-Pathways'!$A:$AW,5,FALSE))</f>
        <v>2005 U.S. Average</v>
      </c>
      <c r="F214" s="32">
        <f>VLOOKUP($A214,'All-Pathways'!$A:$AW,26,FALSE)</f>
        <v>0</v>
      </c>
      <c r="G214" s="32">
        <f>VLOOKUP($A214,'All-Pathways'!$A:$AW,27,FALSE)</f>
        <v>0</v>
      </c>
      <c r="H214" s="32">
        <f>VLOOKUP($A214,'All-Pathways'!$A:$AW,30,FALSE)</f>
        <v>0</v>
      </c>
      <c r="I214" s="32">
        <f>VLOOKUP($A214,'All-Pathways'!$A:$AW,31,FALSE)</f>
        <v>17.998150531237865</v>
      </c>
      <c r="J214" s="32">
        <f>VLOOKUP($A214,'All-Pathways'!$A:$AW,32,FALSE)+VLOOKUP($A214,'All-Pathways'!$A:$AW,33,FALSE)</f>
        <v>79.007895630769227</v>
      </c>
      <c r="K214" s="32">
        <f>VLOOKUP($A214,'All-Pathways'!$A:$AW,18,FALSE)</f>
        <v>97.006046162007095</v>
      </c>
      <c r="L214" s="33">
        <f>VLOOKUP($A214,'All-Pathways'!$A:$AW,15,FALSE)</f>
        <v>-4.7586754525558232E-7</v>
      </c>
      <c r="N214" s="32">
        <f>VLOOKUP($A214,'All-Pathways'!$A:$AW,28,FALSE)</f>
        <v>0</v>
      </c>
      <c r="O214" s="32">
        <f>VLOOKUP($A214,'All-Pathways'!$A:$AW,29,FALSE)</f>
        <v>0</v>
      </c>
      <c r="P214" s="32" t="str">
        <f>VLOOKUP($A214,'All-Pathways'!$A:$AW,19,FALSE)</f>
        <v>NA</v>
      </c>
      <c r="Q214" s="32" t="str">
        <f>VLOOKUP($A214,'All-Pathways'!$A:$AW,20,FALSE)</f>
        <v>NA</v>
      </c>
      <c r="R214" s="33" t="str">
        <f>VLOOKUP($A214,'All-Pathways'!$A:$AW,16,FALSE)</f>
        <v>NA</v>
      </c>
      <c r="S214" s="33" t="str">
        <f>VLOOKUP($A214,'All-Pathways'!$A:$AW,17,FALSE)</f>
        <v>NA</v>
      </c>
    </row>
    <row r="215" spans="1:19" s="55" customFormat="1" x14ac:dyDescent="0.35">
      <c r="A215" s="101">
        <v>420</v>
      </c>
      <c r="B215" s="103" t="str">
        <f>VLOOKUP($A215,'All-Pathways'!$A:$AW,2,FALSE)</f>
        <v>Distillers corn oil</v>
      </c>
      <c r="C215" s="103" t="str">
        <f>VLOOKUP($A215,'All-Pathways'!$A:$AW,3,FALSE)</f>
        <v>Naphtha</v>
      </c>
      <c r="D215" s="103" t="str">
        <f>VLOOKUP($A215,'All-Pathways'!$A:$AW,4,FALSE)</f>
        <v>Hydrotreating</v>
      </c>
      <c r="E215" s="106" t="str">
        <f>IF(VLOOKUP($A215,'All-Pathways'!$A:$AW,5,FALSE)=0,"",VLOOKUP($A215,'All-Pathways'!$A:$AW,5,FALSE))</f>
        <v/>
      </c>
      <c r="F215" s="104">
        <f>VLOOKUP($A215,'All-Pathways'!$A:$AW,26,FALSE)</f>
        <v>25.565370608730877</v>
      </c>
      <c r="G215" s="104">
        <f>VLOOKUP($A215,'All-Pathways'!$A:$AW,27,FALSE)</f>
        <v>0</v>
      </c>
      <c r="H215" s="104">
        <f>VLOOKUP($A215,'All-Pathways'!$A:$AW,30,FALSE)</f>
        <v>0.26000280701359102</v>
      </c>
      <c r="I215" s="104">
        <f>VLOOKUP($A215,'All-Pathways'!$A:$AW,31,FALSE)</f>
        <v>8.0300533992371985</v>
      </c>
      <c r="J215" s="104">
        <f>VLOOKUP($A215,'All-Pathways'!$A:$AW,32,FALSE)+VLOOKUP($A215,'All-Pathways'!$A:$AW,33,FALSE)</f>
        <v>2.504053741992645</v>
      </c>
      <c r="K215" s="104">
        <f>VLOOKUP($A215,'All-Pathways'!$A:$AW,18,FALSE)</f>
        <v>36.359480556974312</v>
      </c>
      <c r="L215" s="105">
        <f>VLOOKUP($A215,'All-Pathways'!$A:$AW,15,FALSE)</f>
        <v>0.62975937521537284</v>
      </c>
      <c r="N215" s="104">
        <f>VLOOKUP($A215,'All-Pathways'!$A:$AW,28,FALSE)</f>
        <v>0</v>
      </c>
      <c r="O215" s="104">
        <f>VLOOKUP($A215,'All-Pathways'!$A:$AW,29,FALSE)</f>
        <v>0</v>
      </c>
      <c r="P215" s="104" t="str">
        <f>VLOOKUP($A215,'All-Pathways'!$A:$AW,19,FALSE)</f>
        <v>NA</v>
      </c>
      <c r="Q215" s="104" t="str">
        <f>VLOOKUP($A215,'All-Pathways'!$A:$AW,20,FALSE)</f>
        <v>NA</v>
      </c>
      <c r="R215" s="105" t="str">
        <f>VLOOKUP($A215,'All-Pathways'!$A:$AW,16,FALSE)</f>
        <v>NA</v>
      </c>
      <c r="S215" s="105" t="str">
        <f>VLOOKUP($A215,'All-Pathways'!$A:$AW,17,FALSE)</f>
        <v>NA</v>
      </c>
    </row>
    <row r="216" spans="1:19" s="55" customFormat="1" x14ac:dyDescent="0.35">
      <c r="A216" s="101">
        <v>421</v>
      </c>
      <c r="B216" s="103" t="str">
        <f>VLOOKUP($A216,'All-Pathways'!$A:$AW,2,FALSE)</f>
        <v>Distillers corn oil</v>
      </c>
      <c r="C216" s="103" t="str">
        <f>VLOOKUP($A216,'All-Pathways'!$A:$AW,3,FALSE)</f>
        <v>LPG</v>
      </c>
      <c r="D216" s="103" t="str">
        <f>VLOOKUP($A216,'All-Pathways'!$A:$AW,4,FALSE)</f>
        <v>Hydrotreating</v>
      </c>
      <c r="E216" s="106" t="str">
        <f>IF(VLOOKUP($A216,'All-Pathways'!$A:$AW,5,FALSE)=0,"",VLOOKUP($A216,'All-Pathways'!$A:$AW,5,FALSE))</f>
        <v/>
      </c>
      <c r="F216" s="104">
        <f>VLOOKUP($A216,'All-Pathways'!$A:$AW,26,FALSE)</f>
        <v>25.565370608730877</v>
      </c>
      <c r="G216" s="104">
        <f>VLOOKUP($A216,'All-Pathways'!$A:$AW,27,FALSE)</f>
        <v>0</v>
      </c>
      <c r="H216" s="104">
        <f>VLOOKUP($A216,'All-Pathways'!$A:$AW,30,FALSE)</f>
        <v>0.26000280701359102</v>
      </c>
      <c r="I216" s="104">
        <f>VLOOKUP($A216,'All-Pathways'!$A:$AW,31,FALSE)</f>
        <v>8.0300533992371985</v>
      </c>
      <c r="J216" s="104">
        <f>VLOOKUP($A216,'All-Pathways'!$A:$AW,32,FALSE)+VLOOKUP($A216,'All-Pathways'!$A:$AW,33,FALSE)</f>
        <v>2.3040537419926448</v>
      </c>
      <c r="K216" s="104">
        <f>VLOOKUP($A216,'All-Pathways'!$A:$AW,18,FALSE)</f>
        <v>36.159480556974316</v>
      </c>
      <c r="L216" s="105">
        <f>VLOOKUP($A216,'All-Pathways'!$A:$AW,15,FALSE)</f>
        <v>0.62724490694416513</v>
      </c>
      <c r="N216" s="104">
        <f>VLOOKUP($A216,'All-Pathways'!$A:$AW,28,FALSE)</f>
        <v>0</v>
      </c>
      <c r="O216" s="104">
        <f>VLOOKUP($A216,'All-Pathways'!$A:$AW,29,FALSE)</f>
        <v>0</v>
      </c>
      <c r="P216" s="104" t="str">
        <f>VLOOKUP($A216,'All-Pathways'!$A:$AW,19,FALSE)</f>
        <v>NA</v>
      </c>
      <c r="Q216" s="104" t="str">
        <f>VLOOKUP($A216,'All-Pathways'!$A:$AW,20,FALSE)</f>
        <v>NA</v>
      </c>
      <c r="R216" s="105" t="str">
        <f>VLOOKUP($A216,'All-Pathways'!$A:$AW,16,FALSE)</f>
        <v>NA</v>
      </c>
      <c r="S216" s="105" t="str">
        <f>VLOOKUP($A216,'All-Pathways'!$A:$AW,17,FALSE)</f>
        <v>NA</v>
      </c>
    </row>
    <row r="217" spans="1:19" s="55" customFormat="1" x14ac:dyDescent="0.35">
      <c r="A217" s="101">
        <v>422</v>
      </c>
      <c r="B217" s="103" t="str">
        <f>VLOOKUP($A217,'All-Pathways'!$A:$AW,2,FALSE)</f>
        <v>Cellulose from corn stover</v>
      </c>
      <c r="C217" s="103" t="str">
        <f>VLOOKUP($A217,'All-Pathways'!$A:$AW,3,FALSE)</f>
        <v>Renewable gasoline</v>
      </c>
      <c r="D217" s="103" t="str">
        <f>VLOOKUP($A217,'All-Pathways'!$A:$AW,4,FALSE)</f>
        <v>Catalytic Pyrolysis and Upgrading</v>
      </c>
      <c r="E217" s="106" t="str">
        <f>IF(VLOOKUP($A217,'All-Pathways'!$A:$AW,5,FALSE)=0,"",VLOOKUP($A217,'All-Pathways'!$A:$AW,5,FALSE))</f>
        <v/>
      </c>
      <c r="F217" s="104">
        <f>VLOOKUP($A217,'All-Pathways'!$A:$AW,26,FALSE)</f>
        <v>9.4109999999999996</v>
      </c>
      <c r="G217" s="104">
        <f>VLOOKUP($A217,'All-Pathways'!$A:$AW,27,FALSE)</f>
        <v>-9.1240000000000006</v>
      </c>
      <c r="H217" s="104">
        <f>VLOOKUP($A217,'All-Pathways'!$A:$AW,30,FALSE)</f>
        <v>1</v>
      </c>
      <c r="I217" s="104">
        <f>VLOOKUP($A217,'All-Pathways'!$A:$AW,31,FALSE)</f>
        <v>28</v>
      </c>
      <c r="J217" s="104">
        <f>VLOOKUP($A217,'All-Pathways'!$A:$AW,32,FALSE)+VLOOKUP($A217,'All-Pathways'!$A:$AW,33,FALSE)</f>
        <v>3</v>
      </c>
      <c r="K217" s="104">
        <f>VLOOKUP($A217,'All-Pathways'!$A:$AW,18,FALSE)</f>
        <v>32.286999999999999</v>
      </c>
      <c r="L217" s="105">
        <f>VLOOKUP($A217,'All-Pathways'!$A:$AW,15,FALSE)</f>
        <v>0.67122855251769264</v>
      </c>
      <c r="N217" s="104">
        <f>VLOOKUP($A217,'All-Pathways'!$A:$AW,28,FALSE)</f>
        <v>-9.1240000000000006</v>
      </c>
      <c r="O217" s="104">
        <f>VLOOKUP($A217,'All-Pathways'!$A:$AW,29,FALSE)</f>
        <v>-9.1240000000000006</v>
      </c>
      <c r="P217" s="104" t="str">
        <f>VLOOKUP($A217,'All-Pathways'!$A:$AW,19,FALSE)</f>
        <v>NA</v>
      </c>
      <c r="Q217" s="104" t="str">
        <f>VLOOKUP($A217,'All-Pathways'!$A:$AW,20,FALSE)</f>
        <v>NA</v>
      </c>
      <c r="R217" s="105" t="str">
        <f>VLOOKUP($A217,'All-Pathways'!$A:$AW,16,FALSE)</f>
        <v>NA</v>
      </c>
      <c r="S217" s="105" t="str">
        <f>VLOOKUP($A217,'All-Pathways'!$A:$AW,17,FALSE)</f>
        <v>NA</v>
      </c>
    </row>
    <row r="218" spans="1:19" s="55" customFormat="1" x14ac:dyDescent="0.35">
      <c r="A218" s="102">
        <v>423</v>
      </c>
      <c r="B218" s="103" t="str">
        <f>VLOOKUP($A218,'All-Pathways'!$A:$AW,2,FALSE)</f>
        <v>Cellulose from corn stover</v>
      </c>
      <c r="C218" s="103" t="str">
        <f>VLOOKUP($A218,'All-Pathways'!$A:$AW,3,FALSE)</f>
        <v>Renewable gasoline blendstock</v>
      </c>
      <c r="D218" s="103" t="str">
        <f>VLOOKUP($A218,'All-Pathways'!$A:$AW,4,FALSE)</f>
        <v>Catalytic Pyrolysis and Upgrading</v>
      </c>
      <c r="E218" s="106" t="str">
        <f>IF(VLOOKUP($A218,'All-Pathways'!$A:$AW,5,FALSE)=0,"",VLOOKUP($A218,'All-Pathways'!$A:$AW,5,FALSE))</f>
        <v/>
      </c>
      <c r="F218" s="104">
        <f>VLOOKUP($A218,'All-Pathways'!$A:$AW,26,FALSE)</f>
        <v>9.4109999999999996</v>
      </c>
      <c r="G218" s="104">
        <f>VLOOKUP($A218,'All-Pathways'!$A:$AW,27,FALSE)</f>
        <v>-9.1240000000000006</v>
      </c>
      <c r="H218" s="104">
        <f>VLOOKUP($A218,'All-Pathways'!$A:$AW,30,FALSE)</f>
        <v>1</v>
      </c>
      <c r="I218" s="104">
        <f>VLOOKUP($A218,'All-Pathways'!$A:$AW,31,FALSE)</f>
        <v>28</v>
      </c>
      <c r="J218" s="104">
        <f>VLOOKUP($A218,'All-Pathways'!$A:$AW,32,FALSE)+VLOOKUP($A218,'All-Pathways'!$A:$AW,33,FALSE)</f>
        <v>3</v>
      </c>
      <c r="K218" s="104">
        <f>VLOOKUP($A218,'All-Pathways'!$A:$AW,18,FALSE)</f>
        <v>32.286999999999999</v>
      </c>
      <c r="L218" s="105">
        <f>VLOOKUP($A218,'All-Pathways'!$A:$AW,15,FALSE)</f>
        <v>0.67122855251769264</v>
      </c>
      <c r="N218" s="104">
        <f>VLOOKUP($A218,'All-Pathways'!$A:$AW,28,FALSE)</f>
        <v>-9.1240000000000006</v>
      </c>
      <c r="O218" s="104">
        <f>VLOOKUP($A218,'All-Pathways'!$A:$AW,29,FALSE)</f>
        <v>-9.1240000000000006</v>
      </c>
      <c r="P218" s="104" t="str">
        <f>VLOOKUP($A218,'All-Pathways'!$A:$AW,19,FALSE)</f>
        <v>NA</v>
      </c>
      <c r="Q218" s="104" t="str">
        <f>VLOOKUP($A218,'All-Pathways'!$A:$AW,20,FALSE)</f>
        <v>NA</v>
      </c>
      <c r="R218" s="105" t="str">
        <f>VLOOKUP($A218,'All-Pathways'!$A:$AW,16,FALSE)</f>
        <v>NA</v>
      </c>
      <c r="S218" s="105" t="str">
        <f>VLOOKUP($A218,'All-Pathways'!$A:$AW,17,FALSE)</f>
        <v>NA</v>
      </c>
    </row>
    <row r="219" spans="1:19" s="55" customFormat="1" x14ac:dyDescent="0.35">
      <c r="A219" s="102">
        <v>424</v>
      </c>
      <c r="B219" s="103" t="str">
        <f>VLOOKUP($A219,'All-Pathways'!$A:$AW,2,FALSE)</f>
        <v>Cellulose from corn stover</v>
      </c>
      <c r="C219" s="103" t="str">
        <f>VLOOKUP($A219,'All-Pathways'!$A:$AW,3,FALSE)</f>
        <v>Renewable gasoline</v>
      </c>
      <c r="D219" s="103" t="str">
        <f>VLOOKUP($A219,'All-Pathways'!$A:$AW,4,FALSE)</f>
        <v>Biochemical fermentation and upgrading</v>
      </c>
      <c r="E219" s="106" t="str">
        <f>IF(VLOOKUP($A219,'All-Pathways'!$A:$AW,5,FALSE)=0,"",VLOOKUP($A219,'All-Pathways'!$A:$AW,5,FALSE))</f>
        <v/>
      </c>
      <c r="F219" s="104">
        <f>VLOOKUP($A219,'All-Pathways'!$A:$AW,26,FALSE)</f>
        <v>8.3309999999999995</v>
      </c>
      <c r="G219" s="104">
        <f>VLOOKUP($A219,'All-Pathways'!$A:$AW,27,FALSE)</f>
        <v>-8.0760000000000005</v>
      </c>
      <c r="H219" s="104">
        <f>VLOOKUP($A219,'All-Pathways'!$A:$AW,30,FALSE)</f>
        <v>1</v>
      </c>
      <c r="I219" s="104">
        <f>VLOOKUP($A219,'All-Pathways'!$A:$AW,31,FALSE)</f>
        <v>30</v>
      </c>
      <c r="J219" s="104">
        <f>VLOOKUP($A219,'All-Pathways'!$A:$AW,32,FALSE)+VLOOKUP($A219,'All-Pathways'!$A:$AW,33,FALSE)</f>
        <v>3</v>
      </c>
      <c r="K219" s="104">
        <f>VLOOKUP($A219,'All-Pathways'!$A:$AW,18,FALSE)</f>
        <v>34.254999999999995</v>
      </c>
      <c r="L219" s="105">
        <f>VLOOKUP($A219,'All-Pathways'!$A:$AW,15,FALSE)</f>
        <v>0.65118883967211449</v>
      </c>
      <c r="N219" s="104">
        <f>VLOOKUP($A219,'All-Pathways'!$A:$AW,28,FALSE)</f>
        <v>-8.0760000000000005</v>
      </c>
      <c r="O219" s="104">
        <f>VLOOKUP($A219,'All-Pathways'!$A:$AW,29,FALSE)</f>
        <v>-8.0760000000000005</v>
      </c>
      <c r="P219" s="104" t="str">
        <f>VLOOKUP($A219,'All-Pathways'!$A:$AW,19,FALSE)</f>
        <v>NA</v>
      </c>
      <c r="Q219" s="104" t="str">
        <f>VLOOKUP($A219,'All-Pathways'!$A:$AW,20,FALSE)</f>
        <v>NA</v>
      </c>
      <c r="R219" s="105" t="str">
        <f>VLOOKUP($A219,'All-Pathways'!$A:$AW,16,FALSE)</f>
        <v>NA</v>
      </c>
      <c r="S219" s="105" t="str">
        <f>VLOOKUP($A219,'All-Pathways'!$A:$AW,17,FALSE)</f>
        <v>NA</v>
      </c>
    </row>
    <row r="220" spans="1:19" s="55" customFormat="1" x14ac:dyDescent="0.35">
      <c r="A220" s="102">
        <v>425</v>
      </c>
      <c r="B220" s="103" t="str">
        <f>VLOOKUP($A220,'All-Pathways'!$A:$AW,2,FALSE)</f>
        <v>Cellulose from corn stover</v>
      </c>
      <c r="C220" s="103" t="str">
        <f>VLOOKUP($A220,'All-Pathways'!$A:$AW,3,FALSE)</f>
        <v>Renewable gasoline blendstock</v>
      </c>
      <c r="D220" s="103" t="str">
        <f>VLOOKUP($A220,'All-Pathways'!$A:$AW,4,FALSE)</f>
        <v>Biochemical fermentation and upgrading</v>
      </c>
      <c r="E220" s="106" t="str">
        <f>IF(VLOOKUP($A220,'All-Pathways'!$A:$AW,5,FALSE)=0,"",VLOOKUP($A220,'All-Pathways'!$A:$AW,5,FALSE))</f>
        <v/>
      </c>
      <c r="F220" s="104">
        <f>VLOOKUP($A220,'All-Pathways'!$A:$AW,26,FALSE)</f>
        <v>8.3309999999999995</v>
      </c>
      <c r="G220" s="104">
        <f>VLOOKUP($A220,'All-Pathways'!$A:$AW,27,FALSE)</f>
        <v>-8.0760000000000005</v>
      </c>
      <c r="H220" s="104">
        <f>VLOOKUP($A220,'All-Pathways'!$A:$AW,30,FALSE)</f>
        <v>1</v>
      </c>
      <c r="I220" s="104">
        <f>VLOOKUP($A220,'All-Pathways'!$A:$AW,31,FALSE)</f>
        <v>30</v>
      </c>
      <c r="J220" s="104">
        <f>VLOOKUP($A220,'All-Pathways'!$A:$AW,32,FALSE)+VLOOKUP($A220,'All-Pathways'!$A:$AW,33,FALSE)</f>
        <v>3</v>
      </c>
      <c r="K220" s="104">
        <f>VLOOKUP($A220,'All-Pathways'!$A:$AW,18,FALSE)</f>
        <v>34.254999999999995</v>
      </c>
      <c r="L220" s="105">
        <f>VLOOKUP($A220,'All-Pathways'!$A:$AW,15,FALSE)</f>
        <v>0.65118883967211449</v>
      </c>
      <c r="N220" s="104">
        <f>VLOOKUP($A220,'All-Pathways'!$A:$AW,28,FALSE)</f>
        <v>-8.0760000000000005</v>
      </c>
      <c r="O220" s="104">
        <f>VLOOKUP($A220,'All-Pathways'!$A:$AW,29,FALSE)</f>
        <v>-8.0760000000000005</v>
      </c>
      <c r="P220" s="104" t="str">
        <f>VLOOKUP($A220,'All-Pathways'!$A:$AW,19,FALSE)</f>
        <v>NA</v>
      </c>
      <c r="Q220" s="104" t="str">
        <f>VLOOKUP($A220,'All-Pathways'!$A:$AW,20,FALSE)</f>
        <v>NA</v>
      </c>
      <c r="R220" s="105" t="str">
        <f>VLOOKUP($A220,'All-Pathways'!$A:$AW,16,FALSE)</f>
        <v>NA</v>
      </c>
      <c r="S220" s="105" t="str">
        <f>VLOOKUP($A220,'All-Pathways'!$A:$AW,17,FALSE)</f>
        <v>NA</v>
      </c>
    </row>
    <row r="221" spans="1:19" s="55" customFormat="1" x14ac:dyDescent="0.35">
      <c r="A221" s="102">
        <v>426</v>
      </c>
      <c r="B221" s="103" t="str">
        <f>VLOOKUP($A221,'All-Pathways'!$A:$AW,2,FALSE)</f>
        <v>Cellulose from corn stover</v>
      </c>
      <c r="C221" s="103" t="str">
        <f>VLOOKUP($A221,'All-Pathways'!$A:$AW,3,FALSE)</f>
        <v>Renewable gasoline</v>
      </c>
      <c r="D221" s="103" t="str">
        <f>VLOOKUP($A221,'All-Pathways'!$A:$AW,4,FALSE)</f>
        <v>Direct biochemical fermentation</v>
      </c>
      <c r="E221" s="106" t="str">
        <f>IF(VLOOKUP($A221,'All-Pathways'!$A:$AW,5,FALSE)=0,"",VLOOKUP($A221,'All-Pathways'!$A:$AW,5,FALSE))</f>
        <v/>
      </c>
      <c r="F221" s="104">
        <f>VLOOKUP($A221,'All-Pathways'!$A:$AW,26,FALSE)</f>
        <v>11.18</v>
      </c>
      <c r="G221" s="104">
        <f>VLOOKUP($A221,'All-Pathways'!$A:$AW,27,FALSE)</f>
        <v>-10.82</v>
      </c>
      <c r="H221" s="104">
        <f>VLOOKUP($A221,'All-Pathways'!$A:$AW,30,FALSE)</f>
        <v>1</v>
      </c>
      <c r="I221" s="104">
        <f>VLOOKUP($A221,'All-Pathways'!$A:$AW,31,FALSE)</f>
        <v>-33</v>
      </c>
      <c r="J221" s="104">
        <f>VLOOKUP($A221,'All-Pathways'!$A:$AW,32,FALSE)+VLOOKUP($A221,'All-Pathways'!$A:$AW,33,FALSE)</f>
        <v>2</v>
      </c>
      <c r="K221" s="104">
        <f>VLOOKUP($A221,'All-Pathways'!$A:$AW,18,FALSE)</f>
        <v>-29.64</v>
      </c>
      <c r="L221" s="105">
        <f>VLOOKUP($A221,'All-Pathways'!$A:$AW,15,FALSE)</f>
        <v>1.3018176263937682</v>
      </c>
      <c r="N221" s="104">
        <f>VLOOKUP($A221,'All-Pathways'!$A:$AW,28,FALSE)</f>
        <v>-10.82</v>
      </c>
      <c r="O221" s="104">
        <f>VLOOKUP($A221,'All-Pathways'!$A:$AW,29,FALSE)</f>
        <v>-10.82</v>
      </c>
      <c r="P221" s="104" t="str">
        <f>VLOOKUP($A221,'All-Pathways'!$A:$AW,19,FALSE)</f>
        <v>NA</v>
      </c>
      <c r="Q221" s="104" t="str">
        <f>VLOOKUP($A221,'All-Pathways'!$A:$AW,20,FALSE)</f>
        <v>NA</v>
      </c>
      <c r="R221" s="105" t="str">
        <f>VLOOKUP($A221,'All-Pathways'!$A:$AW,16,FALSE)</f>
        <v>NA</v>
      </c>
      <c r="S221" s="105" t="str">
        <f>VLOOKUP($A221,'All-Pathways'!$A:$AW,17,FALSE)</f>
        <v>NA</v>
      </c>
    </row>
    <row r="222" spans="1:19" s="55" customFormat="1" x14ac:dyDescent="0.35">
      <c r="A222" s="102">
        <v>427</v>
      </c>
      <c r="B222" s="103" t="str">
        <f>VLOOKUP($A222,'All-Pathways'!$A:$AW,2,FALSE)</f>
        <v>Cellulose from corn stover</v>
      </c>
      <c r="C222" s="103" t="str">
        <f>VLOOKUP($A222,'All-Pathways'!$A:$AW,3,FALSE)</f>
        <v>Renewable gasoline blendstock</v>
      </c>
      <c r="D222" s="103" t="str">
        <f>VLOOKUP($A222,'All-Pathways'!$A:$AW,4,FALSE)</f>
        <v>Direct biochemical fermentation</v>
      </c>
      <c r="E222" s="106" t="str">
        <f>IF(VLOOKUP($A222,'All-Pathways'!$A:$AW,5,FALSE)=0,"",VLOOKUP($A222,'All-Pathways'!$A:$AW,5,FALSE))</f>
        <v/>
      </c>
      <c r="F222" s="104">
        <f>VLOOKUP($A222,'All-Pathways'!$A:$AW,26,FALSE)</f>
        <v>11.18</v>
      </c>
      <c r="G222" s="104">
        <f>VLOOKUP($A222,'All-Pathways'!$A:$AW,27,FALSE)</f>
        <v>-10.82</v>
      </c>
      <c r="H222" s="104">
        <f>VLOOKUP($A222,'All-Pathways'!$A:$AW,30,FALSE)</f>
        <v>1</v>
      </c>
      <c r="I222" s="104">
        <f>VLOOKUP($A222,'All-Pathways'!$A:$AW,31,FALSE)</f>
        <v>-33</v>
      </c>
      <c r="J222" s="104">
        <f>VLOOKUP($A222,'All-Pathways'!$A:$AW,32,FALSE)+VLOOKUP($A222,'All-Pathways'!$A:$AW,33,FALSE)</f>
        <v>2</v>
      </c>
      <c r="K222" s="104">
        <f>VLOOKUP($A222,'All-Pathways'!$A:$AW,18,FALSE)</f>
        <v>-29.64</v>
      </c>
      <c r="L222" s="105">
        <f>VLOOKUP($A222,'All-Pathways'!$A:$AW,15,FALSE)</f>
        <v>1.3018176263937682</v>
      </c>
      <c r="N222" s="104">
        <f>VLOOKUP($A222,'All-Pathways'!$A:$AW,28,FALSE)</f>
        <v>-10.82</v>
      </c>
      <c r="O222" s="104">
        <f>VLOOKUP($A222,'All-Pathways'!$A:$AW,29,FALSE)</f>
        <v>-10.82</v>
      </c>
      <c r="P222" s="104" t="str">
        <f>VLOOKUP($A222,'All-Pathways'!$A:$AW,19,FALSE)</f>
        <v>NA</v>
      </c>
      <c r="Q222" s="104" t="str">
        <f>VLOOKUP($A222,'All-Pathways'!$A:$AW,20,FALSE)</f>
        <v>NA</v>
      </c>
      <c r="R222" s="105" t="str">
        <f>VLOOKUP($A222,'All-Pathways'!$A:$AW,16,FALSE)</f>
        <v>NA</v>
      </c>
      <c r="S222" s="105" t="str">
        <f>VLOOKUP($A222,'All-Pathways'!$A:$AW,17,FALSE)</f>
        <v>NA</v>
      </c>
    </row>
    <row r="223" spans="1:19" s="55" customFormat="1" x14ac:dyDescent="0.35">
      <c r="A223" s="102">
        <v>428</v>
      </c>
      <c r="B223" s="103" t="str">
        <f>VLOOKUP($A223,'All-Pathways'!$A:$AW,2,FALSE)</f>
        <v>Distillers sorghum oil</v>
      </c>
      <c r="C223" s="103" t="str">
        <f>VLOOKUP($A223,'All-Pathways'!$A:$AW,3,FALSE)</f>
        <v>Biodiesel</v>
      </c>
      <c r="D223" s="103" t="str">
        <f>VLOOKUP($A223,'All-Pathways'!$A:$AW,4,FALSE)</f>
        <v>Transesterification</v>
      </c>
      <c r="E223" s="106" t="str">
        <f>IF(VLOOKUP($A223,'All-Pathways'!$A:$AW,5,FALSE)=0,"",VLOOKUP($A223,'All-Pathways'!$A:$AW,5,FALSE))</f>
        <v/>
      </c>
      <c r="F223" s="104">
        <f>VLOOKUP($A223,'All-Pathways'!$A:$AW,26,FALSE)</f>
        <v>27.287448925339458</v>
      </c>
      <c r="G223" s="104">
        <f>VLOOKUP($A223,'All-Pathways'!$A:$AW,27,FALSE)</f>
        <v>0</v>
      </c>
      <c r="H223" s="104">
        <f>VLOOKUP($A223,'All-Pathways'!$A:$AW,30,FALSE)</f>
        <v>0.27751654475939003</v>
      </c>
      <c r="I223" s="104">
        <f>VLOOKUP($A223,'All-Pathways'!$A:$AW,31,FALSE)</f>
        <v>9.6018786256946598</v>
      </c>
      <c r="J223" s="104">
        <f>VLOOKUP($A223,'All-Pathways'!$A:$AW,32,FALSE)+VLOOKUP($A223,'All-Pathways'!$A:$AW,33,FALSE)</f>
        <v>1.5</v>
      </c>
      <c r="K223" s="104">
        <f>VLOOKUP($A223,'All-Pathways'!$A:$AW,18,FALSE)</f>
        <v>38.666844095793508</v>
      </c>
      <c r="L223" s="105">
        <f>VLOOKUP($A223,'All-Pathways'!$A:$AW,15,FALSE)</f>
        <v>0.6013973971115858</v>
      </c>
      <c r="N223" s="104">
        <f>VLOOKUP($A223,'All-Pathways'!$A:$AW,28,FALSE)</f>
        <v>0</v>
      </c>
      <c r="O223" s="104">
        <f>VLOOKUP($A223,'All-Pathways'!$A:$AW,29,FALSE)</f>
        <v>0</v>
      </c>
      <c r="P223" s="104" t="str">
        <f>VLOOKUP($A223,'All-Pathways'!$A:$AW,19,FALSE)</f>
        <v>NA</v>
      </c>
      <c r="Q223" s="104" t="str">
        <f>VLOOKUP($A223,'All-Pathways'!$A:$AW,20,FALSE)</f>
        <v>NA</v>
      </c>
      <c r="R223" s="105" t="str">
        <f>VLOOKUP($A223,'All-Pathways'!$A:$AW,16,FALSE)</f>
        <v>NA</v>
      </c>
      <c r="S223" s="105" t="str">
        <f>VLOOKUP($A223,'All-Pathways'!$A:$AW,17,FALSE)</f>
        <v>NA</v>
      </c>
    </row>
    <row r="224" spans="1:19" s="55" customFormat="1" x14ac:dyDescent="0.35">
      <c r="A224" s="102">
        <v>429</v>
      </c>
      <c r="B224" s="103" t="str">
        <f>VLOOKUP($A224,'All-Pathways'!$A:$AW,2,FALSE)</f>
        <v>Distillers sorghum oil</v>
      </c>
      <c r="C224" s="103" t="str">
        <f>VLOOKUP($A224,'All-Pathways'!$A:$AW,3,FALSE)</f>
        <v>Jet fuel</v>
      </c>
      <c r="D224" s="103" t="str">
        <f>VLOOKUP($A224,'All-Pathways'!$A:$AW,4,FALSE)</f>
        <v>Hydrotreating</v>
      </c>
      <c r="E224" s="106" t="str">
        <f>IF(VLOOKUP($A224,'All-Pathways'!$A:$AW,5,FALSE)=0,"",VLOOKUP($A224,'All-Pathways'!$A:$AW,5,FALSE))</f>
        <v/>
      </c>
      <c r="F224" s="104">
        <f>VLOOKUP($A224,'All-Pathways'!$A:$AW,26,FALSE)</f>
        <v>25.565370608730877</v>
      </c>
      <c r="G224" s="104">
        <f>VLOOKUP($A224,'All-Pathways'!$A:$AW,27,FALSE)</f>
        <v>0</v>
      </c>
      <c r="H224" s="104">
        <f>VLOOKUP($A224,'All-Pathways'!$A:$AW,30,FALSE)</f>
        <v>0.26000280701359102</v>
      </c>
      <c r="I224" s="104">
        <f>VLOOKUP($A224,'All-Pathways'!$A:$AW,31,FALSE)</f>
        <v>8.0300533992371985</v>
      </c>
      <c r="J224" s="104">
        <f>VLOOKUP($A224,'All-Pathways'!$A:$AW,32,FALSE)+VLOOKUP($A224,'All-Pathways'!$A:$AW,33,FALSE)</f>
        <v>1.504053741992645</v>
      </c>
      <c r="K224" s="104">
        <f>VLOOKUP($A224,'All-Pathways'!$A:$AW,18,FALSE)</f>
        <v>35.359480556974312</v>
      </c>
      <c r="L224" s="105">
        <f>VLOOKUP($A224,'All-Pathways'!$A:$AW,15,FALSE)</f>
        <v>0.63549181950627476</v>
      </c>
      <c r="N224" s="104">
        <f>VLOOKUP($A224,'All-Pathways'!$A:$AW,28,FALSE)</f>
        <v>0</v>
      </c>
      <c r="O224" s="104">
        <f>VLOOKUP($A224,'All-Pathways'!$A:$AW,29,FALSE)</f>
        <v>0</v>
      </c>
      <c r="P224" s="104" t="str">
        <f>VLOOKUP($A224,'All-Pathways'!$A:$AW,19,FALSE)</f>
        <v>NA</v>
      </c>
      <c r="Q224" s="104" t="str">
        <f>VLOOKUP($A224,'All-Pathways'!$A:$AW,20,FALSE)</f>
        <v>NA</v>
      </c>
      <c r="R224" s="105" t="str">
        <f>VLOOKUP($A224,'All-Pathways'!$A:$AW,16,FALSE)</f>
        <v>NA</v>
      </c>
      <c r="S224" s="105" t="str">
        <f>VLOOKUP($A224,'All-Pathways'!$A:$AW,17,FALSE)</f>
        <v>NA</v>
      </c>
    </row>
    <row r="225" spans="1:19" s="55" customFormat="1" x14ac:dyDescent="0.35">
      <c r="A225" s="102">
        <v>430</v>
      </c>
      <c r="B225" s="103" t="str">
        <f>VLOOKUP($A225,'All-Pathways'!$A:$AW,2,FALSE)</f>
        <v>Distillers sorghum oil</v>
      </c>
      <c r="C225" s="103" t="str">
        <f>VLOOKUP($A225,'All-Pathways'!$A:$AW,3,FALSE)</f>
        <v>Renewable diesel</v>
      </c>
      <c r="D225" s="103" t="str">
        <f>VLOOKUP($A225,'All-Pathways'!$A:$AW,4,FALSE)</f>
        <v>Hydrotreating</v>
      </c>
      <c r="E225" s="106" t="str">
        <f>IF(VLOOKUP($A225,'All-Pathways'!$A:$AW,5,FALSE)=0,"",VLOOKUP($A225,'All-Pathways'!$A:$AW,5,FALSE))</f>
        <v/>
      </c>
      <c r="F225" s="104">
        <f>VLOOKUP($A225,'All-Pathways'!$A:$AW,26,FALSE)</f>
        <v>25.565370608730877</v>
      </c>
      <c r="G225" s="104">
        <f>VLOOKUP($A225,'All-Pathways'!$A:$AW,27,FALSE)</f>
        <v>0</v>
      </c>
      <c r="H225" s="104">
        <f>VLOOKUP($A225,'All-Pathways'!$A:$AW,30,FALSE)</f>
        <v>0.26000280701359102</v>
      </c>
      <c r="I225" s="104">
        <f>VLOOKUP($A225,'All-Pathways'!$A:$AW,31,FALSE)</f>
        <v>8.0300533992371985</v>
      </c>
      <c r="J225" s="104">
        <f>VLOOKUP($A225,'All-Pathways'!$A:$AW,32,FALSE)+VLOOKUP($A225,'All-Pathways'!$A:$AW,33,FALSE)</f>
        <v>1.504053741992645</v>
      </c>
      <c r="K225" s="104">
        <f>VLOOKUP($A225,'All-Pathways'!$A:$AW,18,FALSE)</f>
        <v>35.359480556974312</v>
      </c>
      <c r="L225" s="105">
        <f>VLOOKUP($A225,'All-Pathways'!$A:$AW,15,FALSE)</f>
        <v>0.63549181950627476</v>
      </c>
      <c r="N225" s="104">
        <f>VLOOKUP($A225,'All-Pathways'!$A:$AW,28,FALSE)</f>
        <v>0</v>
      </c>
      <c r="O225" s="104">
        <f>VLOOKUP($A225,'All-Pathways'!$A:$AW,29,FALSE)</f>
        <v>0</v>
      </c>
      <c r="P225" s="104" t="str">
        <f>VLOOKUP($A225,'All-Pathways'!$A:$AW,19,FALSE)</f>
        <v>NA</v>
      </c>
      <c r="Q225" s="104" t="str">
        <f>VLOOKUP($A225,'All-Pathways'!$A:$AW,20,FALSE)</f>
        <v>NA</v>
      </c>
      <c r="R225" s="105" t="str">
        <f>VLOOKUP($A225,'All-Pathways'!$A:$AW,16,FALSE)</f>
        <v>NA</v>
      </c>
      <c r="S225" s="105" t="str">
        <f>VLOOKUP($A225,'All-Pathways'!$A:$AW,17,FALSE)</f>
        <v>NA</v>
      </c>
    </row>
    <row r="226" spans="1:19" x14ac:dyDescent="0.35">
      <c r="A226">
        <v>431</v>
      </c>
      <c r="B226" s="103" t="str">
        <f>VLOOKUP($A226,'All-Pathways'!$A:$AW,2,FALSE)</f>
        <v>Canola oil</v>
      </c>
      <c r="C226" s="2" t="str">
        <f>VLOOKUP($A226,'All-Pathways'!$A:$AW,3,FALSE)</f>
        <v>Renewable diesel</v>
      </c>
      <c r="D226" s="2" t="str">
        <f>VLOOKUP($A226,'All-Pathways'!$A:$AW,4,FALSE)</f>
        <v>Hydrotreating; excludes processes that co-process renewable biomass and petroleum</v>
      </c>
      <c r="E226" s="107" t="str">
        <f>IF(VLOOKUP($A226,'All-Pathways'!$A:$AW,5,FALSE)=0,"",VLOOKUP($A226,'All-Pathways'!$A:$AW,5,FALSE))</f>
        <v/>
      </c>
      <c r="F226" s="108">
        <f>VLOOKUP($A226,'All-Pathways'!$A:$AW,26,FALSE)</f>
        <v>-2.7458727044877893</v>
      </c>
      <c r="G226" s="108">
        <f>VLOOKUP($A226,'All-Pathways'!$A:$AW,27,FALSE)</f>
        <v>14.545846744514247</v>
      </c>
      <c r="H226" s="108">
        <f>VLOOKUP($A226,'All-Pathways'!$A:$AW,30,FALSE)</f>
        <v>0</v>
      </c>
      <c r="I226" s="108">
        <f>VLOOKUP($A226,'All-Pathways'!$A:$AW,31,FALSE)</f>
        <v>20.302801100139916</v>
      </c>
      <c r="J226" s="108">
        <f>VLOOKUP($A226,'All-Pathways'!$A:$AW,32,FALSE)+VLOOKUP($A226,'All-Pathways'!$A:$AW,33,FALSE)</f>
        <v>0.45275851635466535</v>
      </c>
      <c r="K226" s="108">
        <f>VLOOKUP($A226,'All-Pathways'!$A:$AW,18,FALSE)</f>
        <v>32.555533656521035</v>
      </c>
      <c r="L226" s="109">
        <f>VLOOKUP($A226,'All-Pathways'!$A:$AW,15,FALSE)</f>
        <v>0.67</v>
      </c>
      <c r="N226" s="108">
        <f>VLOOKUP($A226,'All-Pathways'!$A:$AW,28,FALSE)</f>
        <v>3.3240114915992427</v>
      </c>
      <c r="O226" s="108">
        <f>VLOOKUP($A226,'All-Pathways'!$A:$AW,29,FALSE)</f>
        <v>27.480168185391886</v>
      </c>
      <c r="P226" s="108">
        <f>VLOOKUP($A226,'All-Pathways'!$A:$AW,19,FALSE)</f>
        <v>21.333698403606036</v>
      </c>
      <c r="Q226" s="108">
        <f>VLOOKUP($A226,'All-Pathways'!$A:$AW,20,FALSE)</f>
        <v>45.489855097398674</v>
      </c>
      <c r="R226" s="109">
        <f>VLOOKUP($A226,'All-Pathways'!$A:$AW,16,FALSE)</f>
        <v>0.78</v>
      </c>
      <c r="S226" s="109">
        <f>VLOOKUP($A226,'All-Pathways'!$A:$AW,17,FALSE)</f>
        <v>0.53</v>
      </c>
    </row>
    <row r="227" spans="1:19" x14ac:dyDescent="0.35">
      <c r="A227">
        <v>433</v>
      </c>
      <c r="B227" s="103" t="str">
        <f>VLOOKUP($A227,'All-Pathways'!$A:$AW,2,FALSE)</f>
        <v>Canola oil</v>
      </c>
      <c r="C227" s="2" t="str">
        <f>VLOOKUP($A227,'All-Pathways'!$A:$AW,3,FALSE)</f>
        <v>Jet fuel</v>
      </c>
      <c r="D227" s="2" t="str">
        <f>VLOOKUP($A227,'All-Pathways'!$A:$AW,4,FALSE)</f>
        <v>Hydrotreating; excludes processes that co-process renewable biomass and petroleum</v>
      </c>
      <c r="E227" s="107" t="str">
        <f>IF(VLOOKUP($A227,'All-Pathways'!$A:$AW,5,FALSE)=0,"",VLOOKUP($A227,'All-Pathways'!$A:$AW,5,FALSE))</f>
        <v/>
      </c>
      <c r="F227" s="108">
        <f>VLOOKUP($A227,'All-Pathways'!$A:$AW,26,FALSE)</f>
        <v>-2.7317366262727032</v>
      </c>
      <c r="G227" s="108">
        <f>VLOOKUP($A227,'All-Pathways'!$A:$AW,27,FALSE)</f>
        <v>14.470963001014761</v>
      </c>
      <c r="H227" s="108">
        <f>VLOOKUP($A227,'All-Pathways'!$A:$AW,30,FALSE)</f>
        <v>0</v>
      </c>
      <c r="I227" s="108">
        <f>VLOOKUP($A227,'All-Pathways'!$A:$AW,31,FALSE)</f>
        <v>23.489821397045986</v>
      </c>
      <c r="J227" s="108">
        <f>VLOOKUP($A227,'All-Pathways'!$A:$AW,32,FALSE)+VLOOKUP($A227,'All-Pathways'!$A:$AW,33,FALSE)</f>
        <v>0.46335381964439859</v>
      </c>
      <c r="K227" s="108">
        <f>VLOOKUP($A227,'All-Pathways'!$A:$AW,18,FALSE)</f>
        <v>35.692401591432443</v>
      </c>
      <c r="L227" s="109">
        <f>VLOOKUP($A227,'All-Pathways'!$A:$AW,15,FALSE)</f>
        <v>0.63</v>
      </c>
      <c r="N227" s="108">
        <f>VLOOKUP($A227,'All-Pathways'!$A:$AW,28,FALSE)</f>
        <v>3.3068990863678218</v>
      </c>
      <c r="O227" s="108">
        <f>VLOOKUP($A227,'All-Pathways'!$A:$AW,29,FALSE)</f>
        <v>27.338697021707738</v>
      </c>
      <c r="P227" s="108">
        <f>VLOOKUP($A227,'All-Pathways'!$A:$AW,19,FALSE)</f>
        <v>24.528337676785505</v>
      </c>
      <c r="Q227" s="108">
        <f>VLOOKUP($A227,'All-Pathways'!$A:$AW,20,FALSE)</f>
        <v>48.560135612125421</v>
      </c>
      <c r="R227" s="109">
        <f>VLOOKUP($A227,'All-Pathways'!$A:$AW,16,FALSE)</f>
        <v>0.75</v>
      </c>
      <c r="S227" s="109">
        <f>VLOOKUP($A227,'All-Pathways'!$A:$AW,17,FALSE)</f>
        <v>0.5</v>
      </c>
    </row>
    <row r="228" spans="1:19" x14ac:dyDescent="0.35">
      <c r="A228">
        <v>435</v>
      </c>
      <c r="B228" s="103" t="str">
        <f>VLOOKUP($A228,'All-Pathways'!$A:$AW,2,FALSE)</f>
        <v>Canola oil</v>
      </c>
      <c r="C228" s="2" t="str">
        <f>VLOOKUP($A228,'All-Pathways'!$A:$AW,3,FALSE)</f>
        <v>Naphtha</v>
      </c>
      <c r="D228" s="2" t="str">
        <f>VLOOKUP($A228,'All-Pathways'!$A:$AW,4,FALSE)</f>
        <v>Hydrotreating</v>
      </c>
      <c r="E228" s="107" t="str">
        <f>IF(VLOOKUP($A228,'All-Pathways'!$A:$AW,5,FALSE)=0,"",VLOOKUP($A228,'All-Pathways'!$A:$AW,5,FALSE))</f>
        <v/>
      </c>
      <c r="F228" s="108">
        <f>VLOOKUP($A228,'All-Pathways'!$A:$AW,26,FALSE)</f>
        <v>-2.7458727044877893</v>
      </c>
      <c r="G228" s="108">
        <f>VLOOKUP($A228,'All-Pathways'!$A:$AW,27,FALSE)</f>
        <v>14.545846744514247</v>
      </c>
      <c r="H228" s="108">
        <f>VLOOKUP($A228,'All-Pathways'!$A:$AW,30,FALSE)</f>
        <v>0</v>
      </c>
      <c r="I228" s="108">
        <f>VLOOKUP($A228,'All-Pathways'!$A:$AW,31,FALSE)</f>
        <v>20.302801100139916</v>
      </c>
      <c r="J228" s="108">
        <f>VLOOKUP($A228,'All-Pathways'!$A:$AW,32,FALSE)+VLOOKUP($A228,'All-Pathways'!$A:$AW,33,FALSE)</f>
        <v>1.0034993010648317</v>
      </c>
      <c r="K228" s="108">
        <f>VLOOKUP($A228,'All-Pathways'!$A:$AW,18,FALSE)</f>
        <v>33.106274441231207</v>
      </c>
      <c r="L228" s="109">
        <f>VLOOKUP($A228,'All-Pathways'!$A:$AW,15,FALSE)</f>
        <v>0.66544731470821361</v>
      </c>
      <c r="N228" s="108">
        <f>VLOOKUP($A228,'All-Pathways'!$A:$AW,28,FALSE)</f>
        <v>0</v>
      </c>
      <c r="O228" s="108">
        <f>VLOOKUP($A228,'All-Pathways'!$A:$AW,29,FALSE)</f>
        <v>0</v>
      </c>
      <c r="P228" s="108">
        <f>VLOOKUP($A228,'All-Pathways'!$A:$AW,19,FALSE)</f>
        <v>0</v>
      </c>
      <c r="Q228" s="108">
        <f>VLOOKUP($A228,'All-Pathways'!$A:$AW,20,FALSE)</f>
        <v>0</v>
      </c>
      <c r="R228" s="109">
        <f>VLOOKUP($A228,'All-Pathways'!$A:$AW,16,FALSE)</f>
        <v>0</v>
      </c>
      <c r="S228" s="109">
        <f>VLOOKUP($A228,'All-Pathways'!$A:$AW,17,FALSE)</f>
        <v>0</v>
      </c>
    </row>
    <row r="229" spans="1:19" x14ac:dyDescent="0.35">
      <c r="A229">
        <v>436</v>
      </c>
      <c r="B229" s="103" t="str">
        <f>VLOOKUP($A229,'All-Pathways'!$A:$AW,2,FALSE)</f>
        <v>Canola oil</v>
      </c>
      <c r="C229" s="2" t="str">
        <f>VLOOKUP($A229,'All-Pathways'!$A:$AW,3,FALSE)</f>
        <v>LPG</v>
      </c>
      <c r="D229" s="2" t="str">
        <f>VLOOKUP($A229,'All-Pathways'!$A:$AW,4,FALSE)</f>
        <v>Hydrotreating</v>
      </c>
      <c r="E229" s="107" t="str">
        <f>IF(VLOOKUP($A229,'All-Pathways'!$A:$AW,5,FALSE)=0,"",VLOOKUP($A229,'All-Pathways'!$A:$AW,5,FALSE))</f>
        <v/>
      </c>
      <c r="F229" s="108">
        <f>VLOOKUP($A229,'All-Pathways'!$A:$AW,26,FALSE)</f>
        <v>-2.7458727044877893</v>
      </c>
      <c r="G229" s="108">
        <f>VLOOKUP($A229,'All-Pathways'!$A:$AW,27,FALSE)</f>
        <v>14.545846744514247</v>
      </c>
      <c r="H229" s="108">
        <f>VLOOKUP($A229,'All-Pathways'!$A:$AW,30,FALSE)</f>
        <v>0</v>
      </c>
      <c r="I229" s="108">
        <f>VLOOKUP($A229,'All-Pathways'!$A:$AW,31,FALSE)</f>
        <v>20.302801100139916</v>
      </c>
      <c r="J229" s="108">
        <f>VLOOKUP($A229,'All-Pathways'!$A:$AW,32,FALSE)+VLOOKUP($A229,'All-Pathways'!$A:$AW,33,FALSE)</f>
        <v>1.0092744184983142</v>
      </c>
      <c r="K229" s="108">
        <f>VLOOKUP($A229,'All-Pathways'!$A:$AW,18,FALSE)</f>
        <v>33.112049558664687</v>
      </c>
      <c r="L229" s="109">
        <f>VLOOKUP($A229,'All-Pathways'!$A:$AW,15,FALSE)</f>
        <v>0.66094511299255654</v>
      </c>
      <c r="N229" s="108">
        <f>VLOOKUP($A229,'All-Pathways'!$A:$AW,28,FALSE)</f>
        <v>0</v>
      </c>
      <c r="O229" s="108">
        <f>VLOOKUP($A229,'All-Pathways'!$A:$AW,29,FALSE)</f>
        <v>0</v>
      </c>
      <c r="P229" s="108">
        <f>VLOOKUP($A229,'All-Pathways'!$A:$AW,19,FALSE)</f>
        <v>0</v>
      </c>
      <c r="Q229" s="108">
        <f>VLOOKUP($A229,'All-Pathways'!$A:$AW,20,FALSE)</f>
        <v>0</v>
      </c>
      <c r="R229" s="109">
        <f>VLOOKUP($A229,'All-Pathways'!$A:$AW,16,FALSE)</f>
        <v>0</v>
      </c>
      <c r="S229" s="109">
        <f>VLOOKUP($A229,'All-Pathways'!$A:$AW,17,FALSE)</f>
        <v>0</v>
      </c>
    </row>
  </sheetData>
  <printOptions horizontalCentered="1"/>
  <pageMargins left="0.25" right="0.25" top="0.75" bottom="0.75" header="0.3" footer="0.3"/>
  <pageSetup paperSize="5" scale="57" fitToHeight="0" orientation="landscape" r:id="rId1"/>
  <headerFooter scaleWithDoc="0">
    <oddFooter>&amp;L&amp;{File]
&amp;A&amp;RPage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99D8-7AED-4072-B583-4DDC99AA7D06}">
  <sheetPr>
    <pageSetUpPr fitToPage="1"/>
  </sheetPr>
  <dimension ref="A1:E176"/>
  <sheetViews>
    <sheetView zoomScale="90" zoomScaleNormal="90" workbookViewId="0"/>
  </sheetViews>
  <sheetFormatPr defaultRowHeight="14.5" x14ac:dyDescent="0.35"/>
  <cols>
    <col min="1" max="1" width="78.1796875" customWidth="1"/>
    <col min="2" max="3" width="34" customWidth="1"/>
    <col min="4" max="4" width="11.81640625" customWidth="1"/>
    <col min="5" max="5" width="8.1796875" customWidth="1"/>
  </cols>
  <sheetData>
    <row r="1" spans="1:5" ht="18.5" x14ac:dyDescent="0.45">
      <c r="A1" s="47" t="s">
        <v>455</v>
      </c>
    </row>
    <row r="3" spans="1:5" x14ac:dyDescent="0.35">
      <c r="A3" s="49" t="s">
        <v>236</v>
      </c>
    </row>
    <row r="4" spans="1:5" x14ac:dyDescent="0.35">
      <c r="A4" s="46" t="s">
        <v>1</v>
      </c>
      <c r="B4" s="46" t="s">
        <v>0</v>
      </c>
      <c r="C4" s="46" t="s">
        <v>5</v>
      </c>
      <c r="D4" s="50" t="s">
        <v>3</v>
      </c>
      <c r="E4" s="46" t="s">
        <v>300</v>
      </c>
    </row>
    <row r="5" spans="1:5" x14ac:dyDescent="0.35">
      <c r="A5" s="46" t="s">
        <v>191</v>
      </c>
      <c r="B5" s="46" t="s">
        <v>194</v>
      </c>
      <c r="C5" s="46" t="s">
        <v>176</v>
      </c>
      <c r="D5" s="51">
        <v>3</v>
      </c>
      <c r="E5" s="52">
        <v>24</v>
      </c>
    </row>
    <row r="6" spans="1:5" x14ac:dyDescent="0.35">
      <c r="A6" s="46" t="s">
        <v>191</v>
      </c>
      <c r="B6" s="46" t="s">
        <v>196</v>
      </c>
      <c r="C6" s="46" t="s">
        <v>176</v>
      </c>
      <c r="D6" s="51">
        <v>3</v>
      </c>
      <c r="E6" s="52">
        <v>25</v>
      </c>
    </row>
    <row r="7" spans="1:5" x14ac:dyDescent="0.35">
      <c r="A7" s="46" t="s">
        <v>191</v>
      </c>
      <c r="B7" s="46" t="s">
        <v>195</v>
      </c>
      <c r="C7" s="46" t="s">
        <v>176</v>
      </c>
      <c r="D7" s="51">
        <v>3</v>
      </c>
      <c r="E7" s="52">
        <v>26</v>
      </c>
    </row>
    <row r="8" spans="1:5" x14ac:dyDescent="0.35">
      <c r="A8" s="46" t="s">
        <v>192</v>
      </c>
      <c r="B8" s="46" t="s">
        <v>194</v>
      </c>
      <c r="C8" s="46" t="s">
        <v>176</v>
      </c>
      <c r="D8" s="46">
        <v>3</v>
      </c>
      <c r="E8" s="52">
        <v>30</v>
      </c>
    </row>
    <row r="9" spans="1:5" x14ac:dyDescent="0.35">
      <c r="A9" s="46" t="s">
        <v>192</v>
      </c>
      <c r="B9" s="46" t="s">
        <v>196</v>
      </c>
      <c r="C9" s="46" t="s">
        <v>176</v>
      </c>
      <c r="D9" s="46">
        <v>3</v>
      </c>
      <c r="E9" s="52">
        <v>31</v>
      </c>
    </row>
    <row r="10" spans="1:5" x14ac:dyDescent="0.35">
      <c r="A10" s="46" t="s">
        <v>192</v>
      </c>
      <c r="B10" s="46" t="s">
        <v>195</v>
      </c>
      <c r="C10" s="46" t="s">
        <v>176</v>
      </c>
      <c r="D10" s="46">
        <v>3</v>
      </c>
      <c r="E10" s="52">
        <v>32</v>
      </c>
    </row>
    <row r="11" spans="1:5" x14ac:dyDescent="0.35">
      <c r="A11" s="46" t="s">
        <v>197</v>
      </c>
      <c r="B11" s="46" t="s">
        <v>194</v>
      </c>
      <c r="C11" s="46" t="s">
        <v>176</v>
      </c>
      <c r="D11" s="46">
        <v>3</v>
      </c>
      <c r="E11" s="52">
        <v>33</v>
      </c>
    </row>
    <row r="12" spans="1:5" x14ac:dyDescent="0.35">
      <c r="A12" s="46" t="s">
        <v>197</v>
      </c>
      <c r="B12" s="46" t="s">
        <v>196</v>
      </c>
      <c r="C12" s="46" t="s">
        <v>176</v>
      </c>
      <c r="D12" s="46">
        <v>3</v>
      </c>
      <c r="E12" s="52">
        <v>34</v>
      </c>
    </row>
    <row r="13" spans="1:5" x14ac:dyDescent="0.35">
      <c r="A13" s="46" t="s">
        <v>197</v>
      </c>
      <c r="B13" s="46" t="s">
        <v>195</v>
      </c>
      <c r="C13" s="46" t="s">
        <v>176</v>
      </c>
      <c r="D13" s="46">
        <v>3</v>
      </c>
      <c r="E13" s="52">
        <v>35</v>
      </c>
    </row>
    <row r="14" spans="1:5" x14ac:dyDescent="0.35">
      <c r="A14" s="46" t="s">
        <v>198</v>
      </c>
      <c r="B14" s="46" t="s">
        <v>194</v>
      </c>
      <c r="C14" s="46" t="s">
        <v>176</v>
      </c>
      <c r="D14" s="46">
        <v>3</v>
      </c>
      <c r="E14" s="52">
        <v>36</v>
      </c>
    </row>
    <row r="15" spans="1:5" x14ac:dyDescent="0.35">
      <c r="A15" s="46" t="s">
        <v>198</v>
      </c>
      <c r="B15" s="46" t="s">
        <v>196</v>
      </c>
      <c r="C15" s="46" t="s">
        <v>176</v>
      </c>
      <c r="D15" s="46">
        <v>3</v>
      </c>
      <c r="E15" s="52">
        <v>37</v>
      </c>
    </row>
    <row r="16" spans="1:5" x14ac:dyDescent="0.35">
      <c r="A16" s="46" t="s">
        <v>198</v>
      </c>
      <c r="B16" s="46" t="s">
        <v>195</v>
      </c>
      <c r="C16" s="46" t="s">
        <v>176</v>
      </c>
      <c r="D16" s="46">
        <v>3</v>
      </c>
      <c r="E16" s="52">
        <v>38</v>
      </c>
    </row>
    <row r="17" spans="1:5" x14ac:dyDescent="0.35">
      <c r="A17" s="46" t="s">
        <v>199</v>
      </c>
      <c r="B17" s="46" t="s">
        <v>196</v>
      </c>
      <c r="C17" s="46" t="s">
        <v>176</v>
      </c>
      <c r="D17" s="46">
        <v>5</v>
      </c>
      <c r="E17" s="52">
        <v>39</v>
      </c>
    </row>
    <row r="18" spans="1:5" x14ac:dyDescent="0.35">
      <c r="A18" s="46"/>
      <c r="B18" s="46"/>
      <c r="C18" s="46"/>
      <c r="D18" s="46"/>
      <c r="E18" s="52"/>
    </row>
    <row r="19" spans="1:5" x14ac:dyDescent="0.35">
      <c r="A19" s="23" t="s">
        <v>243</v>
      </c>
      <c r="B19" s="46"/>
      <c r="C19" s="46"/>
      <c r="D19" s="46"/>
      <c r="E19" s="52"/>
    </row>
    <row r="20" spans="1:5" x14ac:dyDescent="0.35">
      <c r="A20" s="46" t="s">
        <v>230</v>
      </c>
      <c r="B20" s="46" t="s">
        <v>168</v>
      </c>
      <c r="C20" s="46" t="s">
        <v>176</v>
      </c>
      <c r="D20" s="46">
        <v>5</v>
      </c>
      <c r="E20" s="52">
        <v>283</v>
      </c>
    </row>
    <row r="21" spans="1:5" x14ac:dyDescent="0.35">
      <c r="A21" s="46" t="s">
        <v>230</v>
      </c>
      <c r="B21" s="46" t="s">
        <v>167</v>
      </c>
      <c r="C21" s="46" t="s">
        <v>176</v>
      </c>
      <c r="D21" s="46">
        <v>5</v>
      </c>
      <c r="E21" s="52">
        <v>284</v>
      </c>
    </row>
    <row r="22" spans="1:5" x14ac:dyDescent="0.35">
      <c r="A22" s="46" t="s">
        <v>230</v>
      </c>
      <c r="B22" s="46" t="s">
        <v>172</v>
      </c>
      <c r="C22" s="46" t="s">
        <v>176</v>
      </c>
      <c r="D22" s="46">
        <v>5</v>
      </c>
      <c r="E22" s="52">
        <v>285</v>
      </c>
    </row>
    <row r="23" spans="1:5" x14ac:dyDescent="0.35">
      <c r="A23" s="46" t="s">
        <v>230</v>
      </c>
      <c r="B23" s="46" t="s">
        <v>133</v>
      </c>
      <c r="C23" s="46" t="s">
        <v>176</v>
      </c>
      <c r="D23" s="46">
        <v>5</v>
      </c>
      <c r="E23" s="52">
        <v>286</v>
      </c>
    </row>
    <row r="24" spans="1:5" x14ac:dyDescent="0.35">
      <c r="A24" s="46" t="s">
        <v>232</v>
      </c>
      <c r="B24" s="46" t="s">
        <v>168</v>
      </c>
      <c r="C24" s="46" t="s">
        <v>176</v>
      </c>
      <c r="D24" s="46">
        <v>5</v>
      </c>
      <c r="E24" s="52">
        <v>288</v>
      </c>
    </row>
    <row r="25" spans="1:5" x14ac:dyDescent="0.35">
      <c r="A25" s="46" t="s">
        <v>232</v>
      </c>
      <c r="B25" s="46" t="s">
        <v>167</v>
      </c>
      <c r="C25" s="46" t="s">
        <v>176</v>
      </c>
      <c r="D25" s="46">
        <v>5</v>
      </c>
      <c r="E25" s="52">
        <v>289</v>
      </c>
    </row>
    <row r="26" spans="1:5" x14ac:dyDescent="0.35">
      <c r="A26" s="46" t="s">
        <v>232</v>
      </c>
      <c r="B26" s="46" t="s">
        <v>172</v>
      </c>
      <c r="C26" s="46" t="s">
        <v>176</v>
      </c>
      <c r="D26" s="46">
        <v>5</v>
      </c>
      <c r="E26" s="52">
        <v>290</v>
      </c>
    </row>
    <row r="27" spans="1:5" x14ac:dyDescent="0.35">
      <c r="A27" s="46" t="s">
        <v>232</v>
      </c>
      <c r="B27" s="46" t="s">
        <v>133</v>
      </c>
      <c r="C27" s="46" t="s">
        <v>176</v>
      </c>
      <c r="D27" s="46">
        <v>5</v>
      </c>
      <c r="E27" s="52">
        <v>291</v>
      </c>
    </row>
    <row r="28" spans="1:5" x14ac:dyDescent="0.35">
      <c r="A28" s="46" t="s">
        <v>181</v>
      </c>
      <c r="B28" s="46" t="s">
        <v>131</v>
      </c>
      <c r="C28" s="46" t="s">
        <v>471</v>
      </c>
      <c r="D28" s="51">
        <v>4</v>
      </c>
      <c r="E28" s="52">
        <v>300</v>
      </c>
    </row>
    <row r="29" spans="1:5" x14ac:dyDescent="0.35">
      <c r="A29" s="46" t="s">
        <v>181</v>
      </c>
      <c r="B29" s="46" t="s">
        <v>131</v>
      </c>
      <c r="C29" s="46" t="s">
        <v>475</v>
      </c>
      <c r="D29" s="51">
        <v>5</v>
      </c>
      <c r="E29" s="52">
        <v>301</v>
      </c>
    </row>
    <row r="30" spans="1:5" x14ac:dyDescent="0.35">
      <c r="A30" s="46" t="s">
        <v>181</v>
      </c>
      <c r="B30" s="46" t="s">
        <v>135</v>
      </c>
      <c r="C30" s="46" t="s">
        <v>471</v>
      </c>
      <c r="D30" s="46">
        <v>4</v>
      </c>
      <c r="E30" s="52">
        <v>302</v>
      </c>
    </row>
    <row r="31" spans="1:5" x14ac:dyDescent="0.35">
      <c r="A31" s="46" t="s">
        <v>181</v>
      </c>
      <c r="B31" s="46" t="s">
        <v>135</v>
      </c>
      <c r="C31" s="46" t="s">
        <v>475</v>
      </c>
      <c r="D31" s="46">
        <v>5</v>
      </c>
      <c r="E31" s="52">
        <v>303</v>
      </c>
    </row>
    <row r="32" spans="1:5" x14ac:dyDescent="0.35">
      <c r="A32" s="46" t="s">
        <v>181</v>
      </c>
      <c r="B32" s="46" t="s">
        <v>134</v>
      </c>
      <c r="C32" s="46" t="s">
        <v>471</v>
      </c>
      <c r="D32" s="46">
        <v>4</v>
      </c>
      <c r="E32" s="52">
        <v>304</v>
      </c>
    </row>
    <row r="33" spans="1:5" x14ac:dyDescent="0.35">
      <c r="A33" s="46" t="s">
        <v>181</v>
      </c>
      <c r="B33" s="46" t="s">
        <v>134</v>
      </c>
      <c r="C33" s="46" t="s">
        <v>475</v>
      </c>
      <c r="D33" s="46">
        <v>5</v>
      </c>
      <c r="E33" s="52">
        <v>305</v>
      </c>
    </row>
    <row r="34" spans="1:5" x14ac:dyDescent="0.35">
      <c r="A34" s="46" t="s">
        <v>181</v>
      </c>
      <c r="B34" s="46" t="s">
        <v>133</v>
      </c>
      <c r="C34" s="46" t="s">
        <v>471</v>
      </c>
      <c r="D34" s="51">
        <v>4</v>
      </c>
      <c r="E34" s="52">
        <v>306</v>
      </c>
    </row>
    <row r="35" spans="1:5" x14ac:dyDescent="0.35">
      <c r="A35" s="46" t="s">
        <v>181</v>
      </c>
      <c r="B35" s="46" t="s">
        <v>133</v>
      </c>
      <c r="C35" s="46" t="s">
        <v>475</v>
      </c>
      <c r="D35" s="51">
        <v>5</v>
      </c>
      <c r="E35" s="52">
        <v>307</v>
      </c>
    </row>
    <row r="36" spans="1:5" x14ac:dyDescent="0.35">
      <c r="A36" s="46"/>
      <c r="B36" s="46"/>
      <c r="C36" s="46"/>
      <c r="D36" s="51"/>
      <c r="E36" s="52"/>
    </row>
    <row r="37" spans="1:5" x14ac:dyDescent="0.35">
      <c r="A37" s="23" t="s">
        <v>244</v>
      </c>
      <c r="B37" s="46"/>
      <c r="C37" s="46"/>
      <c r="D37" s="51"/>
      <c r="E37" s="52"/>
    </row>
    <row r="38" spans="1:5" x14ac:dyDescent="0.35">
      <c r="A38" s="46" t="s">
        <v>226</v>
      </c>
      <c r="B38" s="46" t="s">
        <v>131</v>
      </c>
      <c r="C38" s="46" t="s">
        <v>209</v>
      </c>
      <c r="D38" s="46">
        <v>4</v>
      </c>
      <c r="E38" s="52">
        <v>325</v>
      </c>
    </row>
    <row r="39" spans="1:5" x14ac:dyDescent="0.35">
      <c r="A39" s="46" t="s">
        <v>226</v>
      </c>
      <c r="B39" s="46" t="s">
        <v>168</v>
      </c>
      <c r="C39" s="46" t="s">
        <v>209</v>
      </c>
      <c r="D39" s="46">
        <v>4</v>
      </c>
      <c r="E39" s="52">
        <v>326</v>
      </c>
    </row>
    <row r="40" spans="1:5" x14ac:dyDescent="0.35">
      <c r="A40" s="46"/>
      <c r="B40" s="46"/>
      <c r="C40" s="46"/>
      <c r="D40" s="46"/>
      <c r="E40" s="52"/>
    </row>
    <row r="41" spans="1:5" x14ac:dyDescent="0.35">
      <c r="A41" s="23" t="s">
        <v>365</v>
      </c>
      <c r="B41" s="46"/>
      <c r="C41" s="46"/>
      <c r="D41" s="46"/>
      <c r="E41" s="52"/>
    </row>
    <row r="42" spans="1:5" x14ac:dyDescent="0.35">
      <c r="A42" s="46" t="s">
        <v>230</v>
      </c>
      <c r="B42" s="50" t="s">
        <v>36</v>
      </c>
      <c r="C42" s="46" t="s">
        <v>176</v>
      </c>
      <c r="D42" s="46">
        <v>5</v>
      </c>
      <c r="E42" s="52">
        <v>282</v>
      </c>
    </row>
    <row r="43" spans="1:5" x14ac:dyDescent="0.35">
      <c r="A43" s="46" t="s">
        <v>232</v>
      </c>
      <c r="B43" s="50" t="s">
        <v>36</v>
      </c>
      <c r="C43" s="46" t="s">
        <v>176</v>
      </c>
      <c r="D43" s="46">
        <v>5</v>
      </c>
      <c r="E43" s="52">
        <v>287</v>
      </c>
    </row>
    <row r="44" spans="1:5" x14ac:dyDescent="0.35">
      <c r="A44" s="46" t="s">
        <v>227</v>
      </c>
      <c r="B44" s="46" t="s">
        <v>36</v>
      </c>
      <c r="C44" s="46" t="s">
        <v>355</v>
      </c>
      <c r="D44" s="46">
        <v>6</v>
      </c>
      <c r="E44" s="52">
        <v>349</v>
      </c>
    </row>
    <row r="45" spans="1:5" x14ac:dyDescent="0.35">
      <c r="A45" s="46" t="s">
        <v>228</v>
      </c>
      <c r="B45" s="46" t="s">
        <v>36</v>
      </c>
      <c r="C45" s="46" t="s">
        <v>355</v>
      </c>
      <c r="D45" s="46">
        <v>6</v>
      </c>
      <c r="E45" s="52">
        <v>350</v>
      </c>
    </row>
    <row r="46" spans="1:5" x14ac:dyDescent="0.35">
      <c r="A46" s="46"/>
      <c r="B46" s="46"/>
      <c r="C46" s="46"/>
      <c r="D46" s="46"/>
      <c r="E46" s="52"/>
    </row>
    <row r="47" spans="1:5" x14ac:dyDescent="0.35">
      <c r="A47" s="23" t="s">
        <v>237</v>
      </c>
      <c r="B47" s="46"/>
      <c r="C47" s="46"/>
      <c r="D47" s="46"/>
      <c r="E47" s="52"/>
    </row>
    <row r="48" spans="1:5" x14ac:dyDescent="0.35">
      <c r="A48" s="46" t="s">
        <v>161</v>
      </c>
      <c r="B48" s="46" t="s">
        <v>193</v>
      </c>
      <c r="C48" s="46" t="s">
        <v>169</v>
      </c>
      <c r="D48" s="51">
        <v>7</v>
      </c>
      <c r="E48" s="52">
        <v>40</v>
      </c>
    </row>
    <row r="49" spans="1:5" x14ac:dyDescent="0.35">
      <c r="A49" s="46" t="s">
        <v>161</v>
      </c>
      <c r="B49" s="46" t="s">
        <v>36</v>
      </c>
      <c r="C49" s="46" t="s">
        <v>169</v>
      </c>
      <c r="D49" s="51">
        <v>3</v>
      </c>
      <c r="E49" s="52">
        <v>41</v>
      </c>
    </row>
    <row r="50" spans="1:5" x14ac:dyDescent="0.35">
      <c r="A50" s="46" t="s">
        <v>161</v>
      </c>
      <c r="B50" s="46" t="s">
        <v>168</v>
      </c>
      <c r="C50" s="46" t="s">
        <v>169</v>
      </c>
      <c r="D50" s="51">
        <v>7</v>
      </c>
      <c r="E50" s="52">
        <v>42</v>
      </c>
    </row>
    <row r="51" spans="1:5" x14ac:dyDescent="0.35">
      <c r="A51" s="46" t="s">
        <v>161</v>
      </c>
      <c r="B51" s="46" t="s">
        <v>167</v>
      </c>
      <c r="C51" s="46" t="s">
        <v>169</v>
      </c>
      <c r="D51" s="51">
        <v>7</v>
      </c>
      <c r="E51" s="52">
        <v>43</v>
      </c>
    </row>
    <row r="52" spans="1:5" x14ac:dyDescent="0.35">
      <c r="A52" s="46" t="s">
        <v>161</v>
      </c>
      <c r="B52" s="46" t="s">
        <v>201</v>
      </c>
      <c r="C52" s="46" t="s">
        <v>203</v>
      </c>
      <c r="D52" s="46">
        <v>3</v>
      </c>
      <c r="E52" s="52">
        <v>44</v>
      </c>
    </row>
    <row r="53" spans="1:5" x14ac:dyDescent="0.35">
      <c r="A53" s="46" t="s">
        <v>161</v>
      </c>
      <c r="B53" s="46" t="s">
        <v>202</v>
      </c>
      <c r="C53" s="46" t="s">
        <v>203</v>
      </c>
      <c r="D53" s="46">
        <v>3</v>
      </c>
      <c r="E53" s="52">
        <v>45</v>
      </c>
    </row>
    <row r="54" spans="1:5" x14ac:dyDescent="0.35">
      <c r="A54" s="46" t="s">
        <v>162</v>
      </c>
      <c r="B54" s="46" t="s">
        <v>193</v>
      </c>
      <c r="C54" s="46" t="s">
        <v>169</v>
      </c>
      <c r="D54" s="51">
        <v>7</v>
      </c>
      <c r="E54" s="52">
        <v>70</v>
      </c>
    </row>
    <row r="55" spans="1:5" x14ac:dyDescent="0.35">
      <c r="A55" s="46" t="s">
        <v>162</v>
      </c>
      <c r="B55" s="46" t="s">
        <v>36</v>
      </c>
      <c r="C55" s="46" t="s">
        <v>169</v>
      </c>
      <c r="D55" s="51">
        <v>3</v>
      </c>
      <c r="E55" s="52">
        <v>71</v>
      </c>
    </row>
    <row r="56" spans="1:5" x14ac:dyDescent="0.35">
      <c r="A56" s="46" t="s">
        <v>162</v>
      </c>
      <c r="B56" s="46" t="s">
        <v>168</v>
      </c>
      <c r="C56" s="46" t="s">
        <v>169</v>
      </c>
      <c r="D56" s="51">
        <v>7</v>
      </c>
      <c r="E56" s="52">
        <v>72</v>
      </c>
    </row>
    <row r="57" spans="1:5" x14ac:dyDescent="0.35">
      <c r="A57" s="46" t="s">
        <v>162</v>
      </c>
      <c r="B57" s="46" t="s">
        <v>167</v>
      </c>
      <c r="C57" s="46" t="s">
        <v>169</v>
      </c>
      <c r="D57" s="51">
        <v>7</v>
      </c>
      <c r="E57" s="52">
        <v>73</v>
      </c>
    </row>
    <row r="58" spans="1:5" x14ac:dyDescent="0.35">
      <c r="A58" s="46" t="s">
        <v>162</v>
      </c>
      <c r="B58" s="46" t="s">
        <v>201</v>
      </c>
      <c r="C58" s="46" t="s">
        <v>203</v>
      </c>
      <c r="D58" s="46">
        <v>3</v>
      </c>
      <c r="E58" s="52">
        <v>74</v>
      </c>
    </row>
    <row r="59" spans="1:5" x14ac:dyDescent="0.35">
      <c r="A59" s="46" t="s">
        <v>162</v>
      </c>
      <c r="B59" s="46" t="s">
        <v>202</v>
      </c>
      <c r="C59" s="46" t="s">
        <v>203</v>
      </c>
      <c r="D59" s="46">
        <v>3</v>
      </c>
      <c r="E59" s="52">
        <v>75</v>
      </c>
    </row>
    <row r="60" spans="1:5" x14ac:dyDescent="0.35">
      <c r="A60" s="46" t="s">
        <v>241</v>
      </c>
      <c r="B60" s="46" t="s">
        <v>193</v>
      </c>
      <c r="C60" s="46" t="s">
        <v>169</v>
      </c>
      <c r="D60" s="51">
        <v>7</v>
      </c>
      <c r="E60" s="52">
        <v>76</v>
      </c>
    </row>
    <row r="61" spans="1:5" x14ac:dyDescent="0.35">
      <c r="A61" s="46" t="s">
        <v>241</v>
      </c>
      <c r="B61" s="46" t="s">
        <v>36</v>
      </c>
      <c r="C61" s="46" t="s">
        <v>169</v>
      </c>
      <c r="D61" s="51">
        <v>3</v>
      </c>
      <c r="E61" s="52">
        <v>77</v>
      </c>
    </row>
    <row r="62" spans="1:5" x14ac:dyDescent="0.35">
      <c r="A62" s="46" t="s">
        <v>241</v>
      </c>
      <c r="B62" s="46" t="s">
        <v>168</v>
      </c>
      <c r="C62" s="46" t="s">
        <v>169</v>
      </c>
      <c r="D62" s="51">
        <v>7</v>
      </c>
      <c r="E62" s="52">
        <v>78</v>
      </c>
    </row>
    <row r="63" spans="1:5" x14ac:dyDescent="0.35">
      <c r="A63" s="46" t="s">
        <v>241</v>
      </c>
      <c r="B63" s="46" t="s">
        <v>167</v>
      </c>
      <c r="C63" s="46" t="s">
        <v>169</v>
      </c>
      <c r="D63" s="51">
        <v>7</v>
      </c>
      <c r="E63" s="52">
        <v>79</v>
      </c>
    </row>
    <row r="64" spans="1:5" x14ac:dyDescent="0.35">
      <c r="A64" s="46" t="s">
        <v>241</v>
      </c>
      <c r="B64" s="46" t="s">
        <v>201</v>
      </c>
      <c r="C64" s="46" t="s">
        <v>203</v>
      </c>
      <c r="D64" s="46">
        <v>3</v>
      </c>
      <c r="E64" s="52">
        <v>80</v>
      </c>
    </row>
    <row r="65" spans="1:5" x14ac:dyDescent="0.35">
      <c r="A65" s="46" t="s">
        <v>241</v>
      </c>
      <c r="B65" s="46" t="s">
        <v>202</v>
      </c>
      <c r="C65" s="46" t="s">
        <v>203</v>
      </c>
      <c r="D65" s="46">
        <v>3</v>
      </c>
      <c r="E65" s="52">
        <v>81</v>
      </c>
    </row>
    <row r="66" spans="1:5" x14ac:dyDescent="0.35">
      <c r="A66" s="46" t="s">
        <v>212</v>
      </c>
      <c r="B66" s="46" t="s">
        <v>166</v>
      </c>
      <c r="C66" s="46" t="s">
        <v>169</v>
      </c>
      <c r="D66" s="51">
        <v>7</v>
      </c>
      <c r="E66" s="52">
        <v>246</v>
      </c>
    </row>
    <row r="67" spans="1:5" x14ac:dyDescent="0.35">
      <c r="A67" s="46" t="s">
        <v>212</v>
      </c>
      <c r="B67" s="46" t="s">
        <v>36</v>
      </c>
      <c r="C67" s="46" t="s">
        <v>169</v>
      </c>
      <c r="D67" s="51">
        <v>3</v>
      </c>
      <c r="E67" s="52">
        <v>247</v>
      </c>
    </row>
    <row r="68" spans="1:5" x14ac:dyDescent="0.35">
      <c r="A68" s="46" t="s">
        <v>212</v>
      </c>
      <c r="B68" s="46" t="s">
        <v>168</v>
      </c>
      <c r="C68" s="46" t="s">
        <v>169</v>
      </c>
      <c r="D68" s="51">
        <v>7</v>
      </c>
      <c r="E68" s="52">
        <v>248</v>
      </c>
    </row>
    <row r="69" spans="1:5" x14ac:dyDescent="0.35">
      <c r="A69" s="46" t="s">
        <v>212</v>
      </c>
      <c r="B69" s="46" t="s">
        <v>167</v>
      </c>
      <c r="C69" s="46" t="s">
        <v>169</v>
      </c>
      <c r="D69" s="51">
        <v>7</v>
      </c>
      <c r="E69" s="52">
        <v>249</v>
      </c>
    </row>
    <row r="70" spans="1:5" x14ac:dyDescent="0.35">
      <c r="A70" s="46" t="s">
        <v>212</v>
      </c>
      <c r="B70" s="46" t="s">
        <v>201</v>
      </c>
      <c r="C70" s="46" t="s">
        <v>203</v>
      </c>
      <c r="D70" s="51">
        <v>3</v>
      </c>
      <c r="E70" s="52">
        <v>250</v>
      </c>
    </row>
    <row r="71" spans="1:5" x14ac:dyDescent="0.35">
      <c r="A71" s="46" t="s">
        <v>212</v>
      </c>
      <c r="B71" s="46" t="s">
        <v>202</v>
      </c>
      <c r="C71" s="46" t="s">
        <v>203</v>
      </c>
      <c r="D71" s="51">
        <v>3</v>
      </c>
      <c r="E71" s="52">
        <v>251</v>
      </c>
    </row>
    <row r="72" spans="1:5" x14ac:dyDescent="0.35">
      <c r="A72" s="46" t="s">
        <v>163</v>
      </c>
      <c r="B72" s="46" t="s">
        <v>193</v>
      </c>
      <c r="C72" s="46" t="s">
        <v>169</v>
      </c>
      <c r="D72" s="51">
        <v>7</v>
      </c>
      <c r="E72" s="52">
        <v>315</v>
      </c>
    </row>
    <row r="73" spans="1:5" x14ac:dyDescent="0.35">
      <c r="A73" s="46" t="s">
        <v>163</v>
      </c>
      <c r="B73" s="46" t="s">
        <v>36</v>
      </c>
      <c r="C73" s="46" t="s">
        <v>169</v>
      </c>
      <c r="D73" s="51">
        <v>3</v>
      </c>
      <c r="E73" s="52">
        <v>317</v>
      </c>
    </row>
    <row r="74" spans="1:5" x14ac:dyDescent="0.35">
      <c r="A74" s="46" t="s">
        <v>163</v>
      </c>
      <c r="B74" s="46" t="s">
        <v>168</v>
      </c>
      <c r="C74" s="46" t="s">
        <v>169</v>
      </c>
      <c r="D74" s="51">
        <v>7</v>
      </c>
      <c r="E74" s="52">
        <v>319</v>
      </c>
    </row>
    <row r="75" spans="1:5" x14ac:dyDescent="0.35">
      <c r="A75" s="46" t="s">
        <v>163</v>
      </c>
      <c r="B75" s="46" t="s">
        <v>168</v>
      </c>
      <c r="C75" s="46" t="s">
        <v>169</v>
      </c>
      <c r="D75" s="51">
        <v>7</v>
      </c>
      <c r="E75" s="52">
        <v>320</v>
      </c>
    </row>
    <row r="76" spans="1:5" x14ac:dyDescent="0.35">
      <c r="A76" s="46" t="s">
        <v>163</v>
      </c>
      <c r="B76" s="46" t="s">
        <v>167</v>
      </c>
      <c r="C76" s="46" t="s">
        <v>169</v>
      </c>
      <c r="D76" s="51">
        <v>7</v>
      </c>
      <c r="E76" s="52">
        <v>321</v>
      </c>
    </row>
    <row r="77" spans="1:5" x14ac:dyDescent="0.35">
      <c r="A77" s="46" t="s">
        <v>163</v>
      </c>
      <c r="B77" s="46" t="s">
        <v>167</v>
      </c>
      <c r="C77" s="46" t="s">
        <v>169</v>
      </c>
      <c r="D77" s="51">
        <v>7</v>
      </c>
      <c r="E77" s="52">
        <v>322</v>
      </c>
    </row>
    <row r="78" spans="1:5" x14ac:dyDescent="0.35">
      <c r="A78" s="46" t="s">
        <v>163</v>
      </c>
      <c r="B78" s="46" t="s">
        <v>201</v>
      </c>
      <c r="C78" s="46" t="s">
        <v>203</v>
      </c>
      <c r="D78" s="51">
        <v>3</v>
      </c>
      <c r="E78" s="52">
        <v>323</v>
      </c>
    </row>
    <row r="79" spans="1:5" x14ac:dyDescent="0.35">
      <c r="A79" s="46" t="s">
        <v>163</v>
      </c>
      <c r="B79" s="46" t="s">
        <v>202</v>
      </c>
      <c r="C79" s="46" t="s">
        <v>203</v>
      </c>
      <c r="D79" s="51">
        <v>3</v>
      </c>
      <c r="E79" s="52">
        <v>324</v>
      </c>
    </row>
    <row r="80" spans="1:5" x14ac:dyDescent="0.35">
      <c r="A80" s="46" t="s">
        <v>164</v>
      </c>
      <c r="B80" s="46" t="s">
        <v>193</v>
      </c>
      <c r="C80" s="46" t="s">
        <v>169</v>
      </c>
      <c r="D80" s="51">
        <v>7</v>
      </c>
      <c r="E80" s="52">
        <v>327</v>
      </c>
    </row>
    <row r="81" spans="1:5" x14ac:dyDescent="0.35">
      <c r="A81" s="46" t="s">
        <v>164</v>
      </c>
      <c r="B81" s="46" t="s">
        <v>36</v>
      </c>
      <c r="C81" s="46" t="s">
        <v>169</v>
      </c>
      <c r="D81" s="51">
        <v>3</v>
      </c>
      <c r="E81" s="52">
        <v>328</v>
      </c>
    </row>
    <row r="82" spans="1:5" x14ac:dyDescent="0.35">
      <c r="A82" s="46" t="s">
        <v>164</v>
      </c>
      <c r="B82" s="46" t="s">
        <v>168</v>
      </c>
      <c r="C82" s="46" t="s">
        <v>169</v>
      </c>
      <c r="D82" s="51">
        <v>7</v>
      </c>
      <c r="E82" s="52">
        <v>329</v>
      </c>
    </row>
    <row r="83" spans="1:5" x14ac:dyDescent="0.35">
      <c r="A83" s="46" t="s">
        <v>164</v>
      </c>
      <c r="B83" s="46" t="s">
        <v>167</v>
      </c>
      <c r="C83" s="46" t="s">
        <v>169</v>
      </c>
      <c r="D83" s="51">
        <v>7</v>
      </c>
      <c r="E83" s="52">
        <v>330</v>
      </c>
    </row>
    <row r="84" spans="1:5" x14ac:dyDescent="0.35">
      <c r="A84" s="46" t="s">
        <v>164</v>
      </c>
      <c r="B84" s="46" t="s">
        <v>201</v>
      </c>
      <c r="C84" s="46" t="s">
        <v>203</v>
      </c>
      <c r="D84" s="46">
        <v>3</v>
      </c>
      <c r="E84" s="52">
        <v>331</v>
      </c>
    </row>
    <row r="85" spans="1:5" x14ac:dyDescent="0.35">
      <c r="A85" s="46" t="s">
        <v>164</v>
      </c>
      <c r="B85" s="46" t="s">
        <v>202</v>
      </c>
      <c r="C85" s="46" t="s">
        <v>203</v>
      </c>
      <c r="D85" s="46">
        <v>3</v>
      </c>
      <c r="E85" s="52">
        <v>332</v>
      </c>
    </row>
    <row r="86" spans="1:5" x14ac:dyDescent="0.35">
      <c r="A86" s="46" t="s">
        <v>165</v>
      </c>
      <c r="B86" s="46" t="s">
        <v>193</v>
      </c>
      <c r="C86" s="46" t="s">
        <v>169</v>
      </c>
      <c r="D86" s="51">
        <v>7</v>
      </c>
      <c r="E86" s="52">
        <v>333</v>
      </c>
    </row>
    <row r="87" spans="1:5" x14ac:dyDescent="0.35">
      <c r="A87" s="46" t="s">
        <v>165</v>
      </c>
      <c r="B87" s="46" t="s">
        <v>36</v>
      </c>
      <c r="C87" s="46" t="s">
        <v>169</v>
      </c>
      <c r="D87" s="51">
        <v>3</v>
      </c>
      <c r="E87" s="52">
        <v>334</v>
      </c>
    </row>
    <row r="88" spans="1:5" x14ac:dyDescent="0.35">
      <c r="A88" s="46" t="s">
        <v>165</v>
      </c>
      <c r="B88" s="46" t="s">
        <v>168</v>
      </c>
      <c r="C88" s="46" t="s">
        <v>169</v>
      </c>
      <c r="D88" s="51">
        <v>7</v>
      </c>
      <c r="E88" s="52">
        <v>335</v>
      </c>
    </row>
    <row r="89" spans="1:5" x14ac:dyDescent="0.35">
      <c r="A89" s="46" t="s">
        <v>165</v>
      </c>
      <c r="B89" s="46" t="s">
        <v>167</v>
      </c>
      <c r="C89" s="46" t="s">
        <v>169</v>
      </c>
      <c r="D89" s="51">
        <v>7</v>
      </c>
      <c r="E89" s="52">
        <v>336</v>
      </c>
    </row>
    <row r="90" spans="1:5" x14ac:dyDescent="0.35">
      <c r="A90" s="46" t="s">
        <v>165</v>
      </c>
      <c r="B90" s="46" t="s">
        <v>201</v>
      </c>
      <c r="C90" s="46" t="s">
        <v>203</v>
      </c>
      <c r="D90" s="46">
        <v>3</v>
      </c>
      <c r="E90" s="52">
        <v>337</v>
      </c>
    </row>
    <row r="91" spans="1:5" x14ac:dyDescent="0.35">
      <c r="A91" s="46" t="s">
        <v>165</v>
      </c>
      <c r="B91" s="46" t="s">
        <v>202</v>
      </c>
      <c r="C91" s="46" t="s">
        <v>203</v>
      </c>
      <c r="D91" s="46">
        <v>3</v>
      </c>
      <c r="E91" s="52">
        <v>338</v>
      </c>
    </row>
    <row r="92" spans="1:5" x14ac:dyDescent="0.35">
      <c r="A92" s="46" t="s">
        <v>233</v>
      </c>
      <c r="B92" s="46" t="s">
        <v>166</v>
      </c>
      <c r="C92" s="46" t="s">
        <v>169</v>
      </c>
      <c r="D92" s="51">
        <v>7</v>
      </c>
      <c r="E92" s="52">
        <v>367</v>
      </c>
    </row>
    <row r="93" spans="1:5" x14ac:dyDescent="0.35">
      <c r="A93" s="46" t="s">
        <v>233</v>
      </c>
      <c r="B93" s="46" t="s">
        <v>36</v>
      </c>
      <c r="C93" s="46" t="s">
        <v>169</v>
      </c>
      <c r="D93" s="51">
        <v>3</v>
      </c>
      <c r="E93" s="52">
        <v>368</v>
      </c>
    </row>
    <row r="94" spans="1:5" x14ac:dyDescent="0.35">
      <c r="A94" s="46" t="s">
        <v>233</v>
      </c>
      <c r="B94" s="46" t="s">
        <v>168</v>
      </c>
      <c r="C94" s="46" t="s">
        <v>169</v>
      </c>
      <c r="D94" s="51">
        <v>7</v>
      </c>
      <c r="E94" s="52">
        <v>369</v>
      </c>
    </row>
    <row r="95" spans="1:5" x14ac:dyDescent="0.35">
      <c r="A95" s="46" t="s">
        <v>233</v>
      </c>
      <c r="B95" s="46" t="s">
        <v>167</v>
      </c>
      <c r="C95" s="46" t="s">
        <v>169</v>
      </c>
      <c r="D95" s="51">
        <v>7</v>
      </c>
      <c r="E95" s="52">
        <v>370</v>
      </c>
    </row>
    <row r="96" spans="1:5" x14ac:dyDescent="0.35">
      <c r="A96" s="46" t="s">
        <v>233</v>
      </c>
      <c r="B96" s="46" t="s">
        <v>201</v>
      </c>
      <c r="C96" s="46" t="s">
        <v>203</v>
      </c>
      <c r="D96" s="51">
        <v>3</v>
      </c>
      <c r="E96" s="52">
        <v>371</v>
      </c>
    </row>
    <row r="97" spans="1:5" x14ac:dyDescent="0.35">
      <c r="A97" s="46" t="s">
        <v>233</v>
      </c>
      <c r="B97" s="46" t="s">
        <v>202</v>
      </c>
      <c r="C97" s="46" t="s">
        <v>203</v>
      </c>
      <c r="D97" s="51">
        <v>3</v>
      </c>
      <c r="E97" s="52">
        <v>372</v>
      </c>
    </row>
    <row r="98" spans="1:5" x14ac:dyDescent="0.35">
      <c r="A98" s="46" t="s">
        <v>161</v>
      </c>
      <c r="B98" s="46" t="s">
        <v>466</v>
      </c>
      <c r="C98" s="46" t="s">
        <v>203</v>
      </c>
      <c r="D98" s="46">
        <v>3</v>
      </c>
      <c r="E98" s="52">
        <v>377</v>
      </c>
    </row>
    <row r="99" spans="1:5" x14ac:dyDescent="0.35">
      <c r="A99" s="46" t="s">
        <v>162</v>
      </c>
      <c r="B99" s="46" t="s">
        <v>466</v>
      </c>
      <c r="C99" s="46" t="s">
        <v>203</v>
      </c>
      <c r="D99" s="46">
        <v>3</v>
      </c>
      <c r="E99" s="52">
        <v>378</v>
      </c>
    </row>
    <row r="100" spans="1:5" x14ac:dyDescent="0.35">
      <c r="A100" s="46" t="s">
        <v>241</v>
      </c>
      <c r="B100" s="46" t="s">
        <v>466</v>
      </c>
      <c r="C100" s="46" t="s">
        <v>203</v>
      </c>
      <c r="D100" s="46">
        <v>3</v>
      </c>
      <c r="E100" s="52">
        <v>379</v>
      </c>
    </row>
    <row r="101" spans="1:5" x14ac:dyDescent="0.35">
      <c r="A101" s="46" t="s">
        <v>212</v>
      </c>
      <c r="B101" s="46" t="s">
        <v>466</v>
      </c>
      <c r="C101" s="46" t="s">
        <v>203</v>
      </c>
      <c r="D101" s="46">
        <v>3</v>
      </c>
      <c r="E101" s="52">
        <v>380</v>
      </c>
    </row>
    <row r="102" spans="1:5" x14ac:dyDescent="0.35">
      <c r="A102" s="46" t="s">
        <v>163</v>
      </c>
      <c r="B102" s="46" t="s">
        <v>466</v>
      </c>
      <c r="C102" s="46" t="s">
        <v>203</v>
      </c>
      <c r="D102" s="46">
        <v>3</v>
      </c>
      <c r="E102" s="52">
        <v>381</v>
      </c>
    </row>
    <row r="103" spans="1:5" x14ac:dyDescent="0.35">
      <c r="A103" s="46" t="s">
        <v>164</v>
      </c>
      <c r="B103" s="46" t="s">
        <v>466</v>
      </c>
      <c r="C103" s="46" t="s">
        <v>203</v>
      </c>
      <c r="D103" s="46">
        <v>3</v>
      </c>
      <c r="E103" s="52">
        <v>382</v>
      </c>
    </row>
    <row r="104" spans="1:5" x14ac:dyDescent="0.35">
      <c r="A104" s="46" t="s">
        <v>165</v>
      </c>
      <c r="B104" s="46" t="s">
        <v>466</v>
      </c>
      <c r="C104" s="46" t="s">
        <v>203</v>
      </c>
      <c r="D104" s="46">
        <v>3</v>
      </c>
      <c r="E104" s="52">
        <v>383</v>
      </c>
    </row>
    <row r="105" spans="1:5" x14ac:dyDescent="0.35">
      <c r="A105" s="46" t="s">
        <v>233</v>
      </c>
      <c r="B105" s="46" t="s">
        <v>466</v>
      </c>
      <c r="C105" s="46" t="s">
        <v>203</v>
      </c>
      <c r="D105" s="46">
        <v>3</v>
      </c>
      <c r="E105" s="52">
        <v>384</v>
      </c>
    </row>
    <row r="106" spans="1:5" x14ac:dyDescent="0.35">
      <c r="A106" s="46" t="s">
        <v>161</v>
      </c>
      <c r="B106" s="46" t="s">
        <v>467</v>
      </c>
      <c r="C106" s="46" t="s">
        <v>203</v>
      </c>
      <c r="D106" s="46">
        <v>3</v>
      </c>
      <c r="E106" s="52">
        <v>385</v>
      </c>
    </row>
    <row r="107" spans="1:5" x14ac:dyDescent="0.35">
      <c r="A107" s="46" t="s">
        <v>162</v>
      </c>
      <c r="B107" s="46" t="s">
        <v>467</v>
      </c>
      <c r="C107" s="46" t="s">
        <v>203</v>
      </c>
      <c r="D107" s="46">
        <v>3</v>
      </c>
      <c r="E107" s="52">
        <v>386</v>
      </c>
    </row>
    <row r="108" spans="1:5" x14ac:dyDescent="0.35">
      <c r="A108" s="46" t="s">
        <v>241</v>
      </c>
      <c r="B108" s="46" t="s">
        <v>467</v>
      </c>
      <c r="C108" s="46" t="s">
        <v>203</v>
      </c>
      <c r="D108" s="46">
        <v>3</v>
      </c>
      <c r="E108" s="52">
        <v>387</v>
      </c>
    </row>
    <row r="109" spans="1:5" x14ac:dyDescent="0.35">
      <c r="A109" s="46" t="s">
        <v>212</v>
      </c>
      <c r="B109" s="46" t="s">
        <v>467</v>
      </c>
      <c r="C109" s="46" t="s">
        <v>203</v>
      </c>
      <c r="D109" s="46">
        <v>3</v>
      </c>
      <c r="E109" s="52">
        <v>388</v>
      </c>
    </row>
    <row r="110" spans="1:5" x14ac:dyDescent="0.35">
      <c r="A110" s="46" t="s">
        <v>163</v>
      </c>
      <c r="B110" s="46" t="s">
        <v>467</v>
      </c>
      <c r="C110" s="46" t="s">
        <v>203</v>
      </c>
      <c r="D110" s="46">
        <v>3</v>
      </c>
      <c r="E110" s="52">
        <v>389</v>
      </c>
    </row>
    <row r="111" spans="1:5" x14ac:dyDescent="0.35">
      <c r="A111" s="46" t="s">
        <v>164</v>
      </c>
      <c r="B111" s="46" t="s">
        <v>467</v>
      </c>
      <c r="C111" s="46" t="s">
        <v>203</v>
      </c>
      <c r="D111" s="46">
        <v>3</v>
      </c>
      <c r="E111" s="52">
        <v>390</v>
      </c>
    </row>
    <row r="112" spans="1:5" x14ac:dyDescent="0.35">
      <c r="A112" s="46" t="s">
        <v>165</v>
      </c>
      <c r="B112" s="46" t="s">
        <v>467</v>
      </c>
      <c r="C112" s="46" t="s">
        <v>203</v>
      </c>
      <c r="D112" s="46">
        <v>3</v>
      </c>
      <c r="E112" s="52">
        <v>391</v>
      </c>
    </row>
    <row r="113" spans="1:5" x14ac:dyDescent="0.35">
      <c r="A113" s="46" t="s">
        <v>233</v>
      </c>
      <c r="B113" s="46" t="s">
        <v>467</v>
      </c>
      <c r="C113" s="46" t="s">
        <v>203</v>
      </c>
      <c r="D113" s="46">
        <v>3</v>
      </c>
      <c r="E113" s="52">
        <v>392</v>
      </c>
    </row>
    <row r="114" spans="1:5" x14ac:dyDescent="0.35">
      <c r="A114" s="46" t="s">
        <v>161</v>
      </c>
      <c r="B114" s="46" t="s">
        <v>468</v>
      </c>
      <c r="C114" s="46" t="s">
        <v>203</v>
      </c>
      <c r="D114" s="46">
        <v>3</v>
      </c>
      <c r="E114" s="52">
        <v>393</v>
      </c>
    </row>
    <row r="115" spans="1:5" x14ac:dyDescent="0.35">
      <c r="A115" s="46" t="s">
        <v>162</v>
      </c>
      <c r="B115" s="46" t="s">
        <v>468</v>
      </c>
      <c r="C115" s="46" t="s">
        <v>203</v>
      </c>
      <c r="D115" s="46">
        <v>3</v>
      </c>
      <c r="E115" s="52">
        <v>394</v>
      </c>
    </row>
    <row r="116" spans="1:5" x14ac:dyDescent="0.35">
      <c r="A116" s="46" t="s">
        <v>241</v>
      </c>
      <c r="B116" s="46" t="s">
        <v>468</v>
      </c>
      <c r="C116" s="46" t="s">
        <v>203</v>
      </c>
      <c r="D116" s="46">
        <v>3</v>
      </c>
      <c r="E116" s="52">
        <v>395</v>
      </c>
    </row>
    <row r="117" spans="1:5" x14ac:dyDescent="0.35">
      <c r="A117" s="46" t="s">
        <v>212</v>
      </c>
      <c r="B117" s="46" t="s">
        <v>468</v>
      </c>
      <c r="C117" s="46" t="s">
        <v>203</v>
      </c>
      <c r="D117" s="46">
        <v>3</v>
      </c>
      <c r="E117" s="52">
        <v>396</v>
      </c>
    </row>
    <row r="118" spans="1:5" x14ac:dyDescent="0.35">
      <c r="A118" s="46" t="s">
        <v>163</v>
      </c>
      <c r="B118" s="46" t="s">
        <v>468</v>
      </c>
      <c r="C118" s="46" t="s">
        <v>203</v>
      </c>
      <c r="D118" s="46">
        <v>3</v>
      </c>
      <c r="E118" s="52">
        <v>397</v>
      </c>
    </row>
    <row r="119" spans="1:5" x14ac:dyDescent="0.35">
      <c r="A119" s="46" t="s">
        <v>164</v>
      </c>
      <c r="B119" s="46" t="s">
        <v>468</v>
      </c>
      <c r="C119" s="46" t="s">
        <v>203</v>
      </c>
      <c r="D119" s="46">
        <v>3</v>
      </c>
      <c r="E119" s="52">
        <v>398</v>
      </c>
    </row>
    <row r="120" spans="1:5" x14ac:dyDescent="0.35">
      <c r="A120" s="46" t="s">
        <v>165</v>
      </c>
      <c r="B120" s="46" t="s">
        <v>468</v>
      </c>
      <c r="C120" s="46" t="s">
        <v>203</v>
      </c>
      <c r="D120" s="46">
        <v>3</v>
      </c>
      <c r="E120" s="52">
        <v>399</v>
      </c>
    </row>
    <row r="121" spans="1:5" x14ac:dyDescent="0.35">
      <c r="A121" s="46" t="s">
        <v>233</v>
      </c>
      <c r="B121" s="46" t="s">
        <v>468</v>
      </c>
      <c r="C121" s="46" t="s">
        <v>203</v>
      </c>
      <c r="D121" s="46">
        <v>3</v>
      </c>
      <c r="E121" s="52">
        <v>400</v>
      </c>
    </row>
    <row r="122" spans="1:5" x14ac:dyDescent="0.35">
      <c r="A122" s="46"/>
      <c r="B122" s="46"/>
      <c r="C122" s="46"/>
      <c r="D122" s="46"/>
      <c r="E122" s="52"/>
    </row>
    <row r="123" spans="1:5" x14ac:dyDescent="0.35">
      <c r="A123" s="54" t="s">
        <v>474</v>
      </c>
      <c r="B123" s="46"/>
      <c r="C123" s="46"/>
      <c r="D123" s="46"/>
      <c r="E123" s="52"/>
    </row>
    <row r="124" spans="1:5" x14ac:dyDescent="0.35">
      <c r="A124" s="46" t="s">
        <v>470</v>
      </c>
      <c r="B124" s="46" t="s">
        <v>131</v>
      </c>
      <c r="C124" s="46" t="s">
        <v>471</v>
      </c>
      <c r="D124" s="46">
        <v>4</v>
      </c>
      <c r="E124" s="52">
        <v>401</v>
      </c>
    </row>
    <row r="125" spans="1:5" x14ac:dyDescent="0.35">
      <c r="A125" s="46" t="s">
        <v>470</v>
      </c>
      <c r="B125" s="46" t="s">
        <v>135</v>
      </c>
      <c r="C125" s="46" t="s">
        <v>471</v>
      </c>
      <c r="D125" s="46">
        <v>4</v>
      </c>
      <c r="E125" s="52">
        <v>402</v>
      </c>
    </row>
    <row r="126" spans="1:5" x14ac:dyDescent="0.35">
      <c r="A126" s="46" t="s">
        <v>470</v>
      </c>
      <c r="B126" s="46" t="s">
        <v>134</v>
      </c>
      <c r="C126" s="46" t="s">
        <v>471</v>
      </c>
      <c r="D126" s="46">
        <v>4</v>
      </c>
      <c r="E126" s="52">
        <v>403</v>
      </c>
    </row>
    <row r="127" spans="1:5" x14ac:dyDescent="0.35">
      <c r="A127" s="46" t="s">
        <v>470</v>
      </c>
      <c r="B127" s="46" t="s">
        <v>133</v>
      </c>
      <c r="C127" s="46" t="s">
        <v>471</v>
      </c>
      <c r="D127" s="46">
        <v>4</v>
      </c>
      <c r="E127" s="52">
        <v>404</v>
      </c>
    </row>
    <row r="128" spans="1:5" x14ac:dyDescent="0.35">
      <c r="A128" s="46" t="s">
        <v>470</v>
      </c>
      <c r="B128" s="46" t="s">
        <v>131</v>
      </c>
      <c r="C128" s="46" t="s">
        <v>475</v>
      </c>
      <c r="D128" s="46">
        <v>5</v>
      </c>
      <c r="E128" s="52">
        <v>405</v>
      </c>
    </row>
    <row r="129" spans="1:5" x14ac:dyDescent="0.35">
      <c r="A129" s="46" t="s">
        <v>470</v>
      </c>
      <c r="B129" s="46" t="s">
        <v>135</v>
      </c>
      <c r="C129" s="46" t="s">
        <v>475</v>
      </c>
      <c r="D129" s="46">
        <v>5</v>
      </c>
      <c r="E129" s="52">
        <v>406</v>
      </c>
    </row>
    <row r="130" spans="1:5" x14ac:dyDescent="0.35">
      <c r="A130" s="46" t="s">
        <v>470</v>
      </c>
      <c r="B130" s="46" t="s">
        <v>134</v>
      </c>
      <c r="C130" s="46" t="s">
        <v>475</v>
      </c>
      <c r="D130" s="46">
        <v>5</v>
      </c>
      <c r="E130" s="52">
        <v>407</v>
      </c>
    </row>
    <row r="131" spans="1:5" x14ac:dyDescent="0.35">
      <c r="A131" s="46" t="s">
        <v>470</v>
      </c>
      <c r="B131" s="46" t="s">
        <v>133</v>
      </c>
      <c r="C131" s="46" t="s">
        <v>475</v>
      </c>
      <c r="D131" s="46">
        <v>5</v>
      </c>
      <c r="E131" s="52">
        <v>408</v>
      </c>
    </row>
    <row r="132" spans="1:5" x14ac:dyDescent="0.35">
      <c r="A132" s="46" t="s">
        <v>470</v>
      </c>
      <c r="B132" s="46" t="s">
        <v>172</v>
      </c>
      <c r="C132" s="46" t="s">
        <v>139</v>
      </c>
      <c r="D132" s="46">
        <v>5</v>
      </c>
      <c r="E132" s="52">
        <v>409</v>
      </c>
    </row>
    <row r="133" spans="1:5" x14ac:dyDescent="0.35">
      <c r="A133" s="46" t="s">
        <v>470</v>
      </c>
      <c r="B133" s="46" t="s">
        <v>205</v>
      </c>
      <c r="C133" s="46" t="s">
        <v>139</v>
      </c>
      <c r="D133" s="46">
        <v>5</v>
      </c>
      <c r="E133" s="52">
        <v>410</v>
      </c>
    </row>
    <row r="134" spans="1:5" x14ac:dyDescent="0.35">
      <c r="A134" s="46" t="s">
        <v>476</v>
      </c>
      <c r="B134" s="46" t="s">
        <v>131</v>
      </c>
      <c r="C134" s="46" t="s">
        <v>471</v>
      </c>
      <c r="D134" s="46">
        <v>4</v>
      </c>
      <c r="E134" s="52">
        <v>411</v>
      </c>
    </row>
    <row r="135" spans="1:5" x14ac:dyDescent="0.35">
      <c r="A135" s="46" t="s">
        <v>476</v>
      </c>
      <c r="B135" s="46" t="s">
        <v>135</v>
      </c>
      <c r="C135" s="46" t="s">
        <v>471</v>
      </c>
      <c r="D135" s="46">
        <v>4</v>
      </c>
      <c r="E135" s="52">
        <v>412</v>
      </c>
    </row>
    <row r="136" spans="1:5" x14ac:dyDescent="0.35">
      <c r="A136" s="46" t="s">
        <v>476</v>
      </c>
      <c r="B136" s="46" t="s">
        <v>134</v>
      </c>
      <c r="C136" s="46" t="s">
        <v>471</v>
      </c>
      <c r="D136" s="46">
        <v>4</v>
      </c>
      <c r="E136" s="52">
        <v>413</v>
      </c>
    </row>
    <row r="137" spans="1:5" x14ac:dyDescent="0.35">
      <c r="A137" s="46" t="s">
        <v>476</v>
      </c>
      <c r="B137" s="46" t="s">
        <v>133</v>
      </c>
      <c r="C137" s="46" t="s">
        <v>471</v>
      </c>
      <c r="D137" s="46">
        <v>4</v>
      </c>
      <c r="E137" s="52">
        <v>414</v>
      </c>
    </row>
    <row r="138" spans="1:5" x14ac:dyDescent="0.35">
      <c r="A138" s="46" t="s">
        <v>476</v>
      </c>
      <c r="B138" s="46" t="s">
        <v>131</v>
      </c>
      <c r="C138" s="46" t="s">
        <v>475</v>
      </c>
      <c r="D138" s="46">
        <v>5</v>
      </c>
      <c r="E138" s="52">
        <v>415</v>
      </c>
    </row>
    <row r="139" spans="1:5" x14ac:dyDescent="0.35">
      <c r="A139" s="46" t="s">
        <v>476</v>
      </c>
      <c r="B139" s="46" t="s">
        <v>135</v>
      </c>
      <c r="C139" s="46" t="s">
        <v>475</v>
      </c>
      <c r="D139" s="46">
        <v>5</v>
      </c>
      <c r="E139" s="52">
        <v>416</v>
      </c>
    </row>
    <row r="140" spans="1:5" x14ac:dyDescent="0.35">
      <c r="A140" s="46" t="s">
        <v>476</v>
      </c>
      <c r="B140" s="46" t="s">
        <v>134</v>
      </c>
      <c r="C140" s="46" t="s">
        <v>475</v>
      </c>
      <c r="D140" s="46">
        <v>5</v>
      </c>
      <c r="E140" s="52">
        <v>417</v>
      </c>
    </row>
    <row r="141" spans="1:5" x14ac:dyDescent="0.35">
      <c r="A141" s="46" t="s">
        <v>476</v>
      </c>
      <c r="B141" s="46" t="s">
        <v>133</v>
      </c>
      <c r="C141" s="46" t="s">
        <v>475</v>
      </c>
      <c r="D141" s="46">
        <v>5</v>
      </c>
      <c r="E141" s="52">
        <v>418</v>
      </c>
    </row>
    <row r="142" spans="1:5" x14ac:dyDescent="0.35">
      <c r="A142" s="46" t="s">
        <v>476</v>
      </c>
      <c r="B142" s="46" t="s">
        <v>172</v>
      </c>
      <c r="C142" s="46" t="s">
        <v>139</v>
      </c>
      <c r="D142" s="46">
        <v>5</v>
      </c>
      <c r="E142" s="52">
        <v>419</v>
      </c>
    </row>
    <row r="143" spans="1:5" x14ac:dyDescent="0.35">
      <c r="A143" s="46" t="s">
        <v>476</v>
      </c>
      <c r="B143" s="46" t="s">
        <v>205</v>
      </c>
      <c r="C143" s="46" t="s">
        <v>139</v>
      </c>
      <c r="D143" s="46">
        <v>5</v>
      </c>
      <c r="E143" s="52">
        <v>420</v>
      </c>
    </row>
    <row r="144" spans="1:5" x14ac:dyDescent="0.35">
      <c r="A144" s="46"/>
      <c r="B144" s="46"/>
      <c r="C144" s="46"/>
      <c r="D144" s="46"/>
      <c r="E144" s="52"/>
    </row>
    <row r="145" spans="1:5" x14ac:dyDescent="0.35">
      <c r="A145" s="3" t="s">
        <v>239</v>
      </c>
      <c r="B145" s="46"/>
      <c r="C145" s="46"/>
      <c r="D145" s="46"/>
      <c r="E145" s="52"/>
    </row>
    <row r="146" spans="1:5" x14ac:dyDescent="0.35">
      <c r="A146" s="53" t="s">
        <v>366</v>
      </c>
      <c r="B146" s="46" t="s">
        <v>131</v>
      </c>
      <c r="C146" s="46" t="s">
        <v>471</v>
      </c>
      <c r="D146" s="51">
        <v>4</v>
      </c>
      <c r="E146" s="52">
        <v>54</v>
      </c>
    </row>
    <row r="147" spans="1:5" x14ac:dyDescent="0.35">
      <c r="A147" s="53" t="s">
        <v>366</v>
      </c>
      <c r="B147" s="46" t="s">
        <v>131</v>
      </c>
      <c r="C147" s="46" t="s">
        <v>475</v>
      </c>
      <c r="D147" s="51">
        <v>5</v>
      </c>
      <c r="E147" s="52">
        <v>55</v>
      </c>
    </row>
    <row r="148" spans="1:5" x14ac:dyDescent="0.35">
      <c r="A148" s="53" t="s">
        <v>366</v>
      </c>
      <c r="B148" s="46" t="s">
        <v>168</v>
      </c>
      <c r="C148" s="46" t="s">
        <v>471</v>
      </c>
      <c r="D148" s="51">
        <v>4</v>
      </c>
      <c r="E148" s="52">
        <v>56</v>
      </c>
    </row>
    <row r="149" spans="1:5" x14ac:dyDescent="0.35">
      <c r="A149" s="53" t="s">
        <v>366</v>
      </c>
      <c r="B149" s="46" t="s">
        <v>168</v>
      </c>
      <c r="C149" s="46" t="s">
        <v>475</v>
      </c>
      <c r="D149" s="51">
        <v>5</v>
      </c>
      <c r="E149" s="52">
        <v>57</v>
      </c>
    </row>
    <row r="150" spans="1:5" x14ac:dyDescent="0.35">
      <c r="A150" s="53" t="s">
        <v>366</v>
      </c>
      <c r="B150" s="46" t="s">
        <v>167</v>
      </c>
      <c r="C150" s="46" t="s">
        <v>471</v>
      </c>
      <c r="D150" s="51">
        <v>4</v>
      </c>
      <c r="E150" s="52">
        <v>58</v>
      </c>
    </row>
    <row r="151" spans="1:5" x14ac:dyDescent="0.35">
      <c r="A151" s="53" t="s">
        <v>366</v>
      </c>
      <c r="B151" s="46" t="s">
        <v>167</v>
      </c>
      <c r="C151" s="46" t="s">
        <v>475</v>
      </c>
      <c r="D151" s="51">
        <v>5</v>
      </c>
      <c r="E151" s="52">
        <v>59</v>
      </c>
    </row>
    <row r="152" spans="1:5" x14ac:dyDescent="0.35">
      <c r="A152" s="53" t="s">
        <v>366</v>
      </c>
      <c r="B152" s="46" t="s">
        <v>205</v>
      </c>
      <c r="C152" s="46" t="s">
        <v>206</v>
      </c>
      <c r="D152" s="51">
        <v>5</v>
      </c>
      <c r="E152" s="52">
        <v>60</v>
      </c>
    </row>
    <row r="153" spans="1:5" x14ac:dyDescent="0.35">
      <c r="A153" s="53" t="s">
        <v>366</v>
      </c>
      <c r="B153" s="46" t="s">
        <v>172</v>
      </c>
      <c r="C153" s="46" t="s">
        <v>206</v>
      </c>
      <c r="D153" s="51">
        <v>5</v>
      </c>
      <c r="E153" s="52">
        <v>61</v>
      </c>
    </row>
    <row r="154" spans="1:5" x14ac:dyDescent="0.35">
      <c r="A154" s="53" t="s">
        <v>366</v>
      </c>
      <c r="B154" s="46" t="s">
        <v>133</v>
      </c>
      <c r="C154" s="46" t="s">
        <v>471</v>
      </c>
      <c r="D154" s="51">
        <v>4</v>
      </c>
      <c r="E154" s="52">
        <v>62</v>
      </c>
    </row>
    <row r="155" spans="1:5" x14ac:dyDescent="0.35">
      <c r="A155" s="53" t="s">
        <v>366</v>
      </c>
      <c r="B155" s="46" t="s">
        <v>133</v>
      </c>
      <c r="C155" s="46" t="s">
        <v>475</v>
      </c>
      <c r="D155" s="51">
        <v>5</v>
      </c>
      <c r="E155" s="52">
        <v>63</v>
      </c>
    </row>
    <row r="156" spans="1:5" x14ac:dyDescent="0.35">
      <c r="A156" s="46" t="s">
        <v>182</v>
      </c>
      <c r="B156" s="46" t="s">
        <v>193</v>
      </c>
      <c r="C156" s="46" t="s">
        <v>169</v>
      </c>
      <c r="D156" s="51">
        <v>7</v>
      </c>
      <c r="E156" s="52">
        <v>15</v>
      </c>
    </row>
    <row r="157" spans="1:5" x14ac:dyDescent="0.35">
      <c r="A157" s="46" t="s">
        <v>182</v>
      </c>
      <c r="B157" s="46" t="s">
        <v>36</v>
      </c>
      <c r="C157" s="46" t="s">
        <v>169</v>
      </c>
      <c r="D157" s="51">
        <v>3</v>
      </c>
      <c r="E157" s="52">
        <v>16</v>
      </c>
    </row>
    <row r="158" spans="1:5" x14ac:dyDescent="0.35">
      <c r="A158" s="46" t="s">
        <v>182</v>
      </c>
      <c r="B158" s="46" t="s">
        <v>168</v>
      </c>
      <c r="C158" s="46" t="s">
        <v>169</v>
      </c>
      <c r="D158" s="51">
        <v>7</v>
      </c>
      <c r="E158" s="52">
        <v>17</v>
      </c>
    </row>
    <row r="159" spans="1:5" x14ac:dyDescent="0.35">
      <c r="A159" s="46" t="s">
        <v>182</v>
      </c>
      <c r="B159" s="46" t="s">
        <v>167</v>
      </c>
      <c r="C159" s="46" t="s">
        <v>169</v>
      </c>
      <c r="D159" s="51">
        <v>7</v>
      </c>
      <c r="E159" s="52">
        <v>18</v>
      </c>
    </row>
    <row r="160" spans="1:5" x14ac:dyDescent="0.35">
      <c r="A160" s="46" t="s">
        <v>182</v>
      </c>
      <c r="B160" s="46" t="s">
        <v>172</v>
      </c>
      <c r="C160" s="46" t="s">
        <v>174</v>
      </c>
      <c r="D160" s="51">
        <v>3</v>
      </c>
      <c r="E160" s="52">
        <v>19</v>
      </c>
    </row>
    <row r="161" spans="1:5" x14ac:dyDescent="0.35">
      <c r="A161" s="46" t="s">
        <v>213</v>
      </c>
      <c r="B161" s="46" t="s">
        <v>166</v>
      </c>
      <c r="C161" s="46" t="s">
        <v>169</v>
      </c>
      <c r="D161" s="51">
        <v>7</v>
      </c>
      <c r="E161" s="52">
        <v>252</v>
      </c>
    </row>
    <row r="162" spans="1:5" x14ac:dyDescent="0.35">
      <c r="A162" s="46" t="s">
        <v>213</v>
      </c>
      <c r="B162" s="46" t="s">
        <v>36</v>
      </c>
      <c r="C162" s="46" t="s">
        <v>169</v>
      </c>
      <c r="D162" s="51">
        <v>3</v>
      </c>
      <c r="E162" s="52">
        <v>253</v>
      </c>
    </row>
    <row r="163" spans="1:5" x14ac:dyDescent="0.35">
      <c r="A163" s="46" t="s">
        <v>213</v>
      </c>
      <c r="B163" s="46" t="s">
        <v>168</v>
      </c>
      <c r="C163" s="46" t="s">
        <v>169</v>
      </c>
      <c r="D163" s="51">
        <v>7</v>
      </c>
      <c r="E163" s="52">
        <v>254</v>
      </c>
    </row>
    <row r="164" spans="1:5" x14ac:dyDescent="0.35">
      <c r="A164" s="46" t="s">
        <v>213</v>
      </c>
      <c r="B164" s="46" t="s">
        <v>167</v>
      </c>
      <c r="C164" s="46" t="s">
        <v>169</v>
      </c>
      <c r="D164" s="51">
        <v>7</v>
      </c>
      <c r="E164" s="52">
        <v>255</v>
      </c>
    </row>
    <row r="165" spans="1:5" x14ac:dyDescent="0.35">
      <c r="A165" s="46" t="s">
        <v>213</v>
      </c>
      <c r="B165" s="46" t="s">
        <v>172</v>
      </c>
      <c r="C165" s="46" t="s">
        <v>174</v>
      </c>
      <c r="D165" s="51">
        <v>3</v>
      </c>
      <c r="E165" s="52">
        <v>256</v>
      </c>
    </row>
    <row r="166" spans="1:5" x14ac:dyDescent="0.35">
      <c r="A166" s="46" t="s">
        <v>173</v>
      </c>
      <c r="B166" s="46" t="s">
        <v>193</v>
      </c>
      <c r="C166" s="46" t="s">
        <v>169</v>
      </c>
      <c r="D166" s="51">
        <v>7</v>
      </c>
      <c r="E166" s="52">
        <v>277</v>
      </c>
    </row>
    <row r="167" spans="1:5" x14ac:dyDescent="0.35">
      <c r="A167" s="46" t="s">
        <v>173</v>
      </c>
      <c r="B167" s="46" t="s">
        <v>36</v>
      </c>
      <c r="C167" s="46" t="s">
        <v>169</v>
      </c>
      <c r="D167" s="51">
        <v>3</v>
      </c>
      <c r="E167" s="52">
        <v>278</v>
      </c>
    </row>
    <row r="168" spans="1:5" x14ac:dyDescent="0.35">
      <c r="A168" s="46" t="s">
        <v>173</v>
      </c>
      <c r="B168" s="46" t="s">
        <v>168</v>
      </c>
      <c r="C168" s="46" t="s">
        <v>169</v>
      </c>
      <c r="D168" s="51">
        <v>7</v>
      </c>
      <c r="E168" s="52">
        <v>279</v>
      </c>
    </row>
    <row r="169" spans="1:5" x14ac:dyDescent="0.35">
      <c r="A169" s="46" t="s">
        <v>173</v>
      </c>
      <c r="B169" s="46" t="s">
        <v>167</v>
      </c>
      <c r="C169" s="46" t="s">
        <v>169</v>
      </c>
      <c r="D169" s="51">
        <v>7</v>
      </c>
      <c r="E169" s="52">
        <v>280</v>
      </c>
    </row>
    <row r="170" spans="1:5" x14ac:dyDescent="0.35">
      <c r="A170" s="46" t="s">
        <v>173</v>
      </c>
      <c r="B170" s="46" t="s">
        <v>172</v>
      </c>
      <c r="C170" s="46" t="s">
        <v>174</v>
      </c>
      <c r="D170" s="51">
        <v>3</v>
      </c>
      <c r="E170" s="52">
        <v>281</v>
      </c>
    </row>
    <row r="171" spans="1:5" x14ac:dyDescent="0.35">
      <c r="A171" s="46" t="s">
        <v>224</v>
      </c>
      <c r="B171" s="46" t="s">
        <v>166</v>
      </c>
      <c r="C171" s="46" t="s">
        <v>169</v>
      </c>
      <c r="D171" s="51">
        <v>7</v>
      </c>
      <c r="E171" s="52">
        <v>310</v>
      </c>
    </row>
    <row r="172" spans="1:5" x14ac:dyDescent="0.35">
      <c r="A172" s="46" t="s">
        <v>224</v>
      </c>
      <c r="B172" s="46" t="s">
        <v>36</v>
      </c>
      <c r="C172" s="46" t="s">
        <v>169</v>
      </c>
      <c r="D172" s="51">
        <v>3</v>
      </c>
      <c r="E172" s="52">
        <v>311</v>
      </c>
    </row>
    <row r="173" spans="1:5" x14ac:dyDescent="0.35">
      <c r="A173" s="46" t="s">
        <v>224</v>
      </c>
      <c r="B173" s="46" t="s">
        <v>168</v>
      </c>
      <c r="C173" s="46" t="s">
        <v>169</v>
      </c>
      <c r="D173" s="51">
        <v>7</v>
      </c>
      <c r="E173" s="52">
        <v>312</v>
      </c>
    </row>
    <row r="174" spans="1:5" x14ac:dyDescent="0.35">
      <c r="A174" s="46" t="s">
        <v>224</v>
      </c>
      <c r="B174" s="46" t="s">
        <v>167</v>
      </c>
      <c r="C174" s="46" t="s">
        <v>169</v>
      </c>
      <c r="D174" s="51">
        <v>7</v>
      </c>
      <c r="E174" s="52">
        <v>313</v>
      </c>
    </row>
    <row r="175" spans="1:5" x14ac:dyDescent="0.35">
      <c r="A175" s="46" t="s">
        <v>224</v>
      </c>
      <c r="B175" s="46" t="s">
        <v>172</v>
      </c>
      <c r="C175" s="46" t="s">
        <v>174</v>
      </c>
      <c r="D175" s="51">
        <v>3</v>
      </c>
      <c r="E175" s="52">
        <v>314</v>
      </c>
    </row>
    <row r="176" spans="1:5" x14ac:dyDescent="0.35">
      <c r="A176" s="46"/>
      <c r="B176" s="46"/>
      <c r="C176" s="46"/>
      <c r="D176" s="51"/>
      <c r="E176" s="52"/>
    </row>
  </sheetData>
  <printOptions horizontalCentered="1"/>
  <pageMargins left="0.5" right="0.5" top="0.5" bottom="0.75" header="0.3" footer="0.3"/>
  <pageSetup paperSize="5" fitToHeight="0" orientation="landscape" horizontalDpi="1200" verticalDpi="1200" r:id="rId1"/>
  <headerFooter scaleWithDoc="0">
    <oddFooter>&amp;L&amp;F
&amp;A&amp;RPage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59"/>
  <sheetViews>
    <sheetView zoomScale="80" zoomScaleNormal="80" workbookViewId="0">
      <pane ySplit="1" topLeftCell="A2" activePane="bottomLeft" state="frozen"/>
      <selection pane="bottomLeft"/>
    </sheetView>
  </sheetViews>
  <sheetFormatPr defaultColWidth="9.1796875" defaultRowHeight="14.5" x14ac:dyDescent="0.35"/>
  <cols>
    <col min="1" max="1" width="9.1796875" style="55"/>
    <col min="2" max="2" width="25" style="55" customWidth="1"/>
    <col min="3" max="3" width="16.81640625" style="55" customWidth="1"/>
    <col min="4" max="4" width="14.1796875" style="55" customWidth="1"/>
    <col min="5" max="5" width="94.81640625" style="55" customWidth="1"/>
    <col min="6" max="6" width="48.81640625" style="55" customWidth="1"/>
    <col min="7" max="16384" width="9.1796875" style="55"/>
  </cols>
  <sheetData>
    <row r="1" spans="1:7" ht="34.5" customHeight="1" x14ac:dyDescent="0.35">
      <c r="A1" s="98" t="s">
        <v>300</v>
      </c>
      <c r="B1" s="98" t="s">
        <v>385</v>
      </c>
      <c r="C1" s="98" t="s">
        <v>396</v>
      </c>
      <c r="D1" s="98" t="s">
        <v>397</v>
      </c>
      <c r="E1" s="98" t="s">
        <v>395</v>
      </c>
      <c r="F1" s="98" t="s">
        <v>386</v>
      </c>
      <c r="G1" s="98"/>
    </row>
    <row r="2" spans="1:7" x14ac:dyDescent="0.35">
      <c r="A2" s="55">
        <v>3</v>
      </c>
      <c r="B2" s="55" t="str">
        <f>VLOOKUP($A2,'All-Pathways'!$A:$AW,2,FALSE)&amp;IF(OR(VLOOKUP($A2,'All-Pathways'!$A:$AW,2,FALSE)="Barley",VLOOKUP($A2,'All-Pathways'!$A:$AW,2,FALSE)="Palm oil")," (NODA)","")</f>
        <v>Algal oil</v>
      </c>
      <c r="C2" s="97">
        <f>ROUND(VLOOKUP($A2,'All-Pathways'!$A:$AW,18,FALSE),1)</f>
        <v>69</v>
      </c>
      <c r="D2" s="100">
        <f>MATCH(E2,Lists!$C:$C,0)</f>
        <v>3</v>
      </c>
      <c r="E2" s="63" t="str">
        <f>VLOOKUP($A2,'All-Pathways'!$A:$AW,3,FALSE)</f>
        <v>Biodiesel</v>
      </c>
      <c r="F2" s="55" t="str">
        <f>VLOOKUP($A2,'All-Pathways'!$A:$AW,3,FALSE)&amp;", "&amp;VLOOKUP($A2,'All-Pathways'!$A:$AW,4,FALSE)</f>
        <v>Biodiesel, Transesterification (Open Pond, Base)</v>
      </c>
    </row>
    <row r="3" spans="1:7" x14ac:dyDescent="0.35">
      <c r="A3" s="55">
        <v>4</v>
      </c>
      <c r="B3" s="55" t="str">
        <f>VLOOKUP($A3,'All-Pathways'!$A:$AW,2,FALSE)&amp;IF(OR(VLOOKUP($A3,'All-Pathways'!$A:$AW,2,FALSE)="Barley",VLOOKUP($A3,'All-Pathways'!$A:$AW,2,FALSE)="Palm oil")," (NODA)","")</f>
        <v>Algal oil</v>
      </c>
      <c r="C3" s="97">
        <f>ROUND(VLOOKUP($A3,'All-Pathways'!$A:$AW,18,FALSE),1)</f>
        <v>33</v>
      </c>
      <c r="D3" s="100">
        <f>MATCH(E3,Lists!$C:$C,0)</f>
        <v>3</v>
      </c>
      <c r="E3" s="63" t="str">
        <f>VLOOKUP($A3,'All-Pathways'!$A:$AW,3,FALSE)</f>
        <v>Biodiesel</v>
      </c>
      <c r="F3" s="55" t="str">
        <f>VLOOKUP($A3,'All-Pathways'!$A:$AW,3,FALSE)&amp;", "&amp;VLOOKUP($A3,'All-Pathways'!$A:$AW,4,FALSE)</f>
        <v>Biodiesel, Transesterification (Open Pond, Mid)</v>
      </c>
    </row>
    <row r="4" spans="1:7" x14ac:dyDescent="0.35">
      <c r="A4" s="55">
        <v>5</v>
      </c>
      <c r="B4" s="55" t="str">
        <f>VLOOKUP($A4,'All-Pathways'!$A:$AW,2,FALSE)&amp;IF(OR(VLOOKUP($A4,'All-Pathways'!$A:$AW,2,FALSE)="Barley",VLOOKUP($A4,'All-Pathways'!$A:$AW,2,FALSE)="Palm oil")," (NODA)","")</f>
        <v>Algal oil</v>
      </c>
      <c r="C4" s="97">
        <f>ROUND(VLOOKUP($A4,'All-Pathways'!$A:$AW,18,FALSE),1)</f>
        <v>26</v>
      </c>
      <c r="D4" s="100">
        <f>MATCH(E4,Lists!$C:$C,0)</f>
        <v>3</v>
      </c>
      <c r="E4" s="63" t="str">
        <f>VLOOKUP($A4,'All-Pathways'!$A:$AW,3,FALSE)</f>
        <v>Biodiesel</v>
      </c>
      <c r="F4" s="55" t="str">
        <f>VLOOKUP($A4,'All-Pathways'!$A:$AW,3,FALSE)&amp;", "&amp;VLOOKUP($A4,'All-Pathways'!$A:$AW,4,FALSE)</f>
        <v>Biodiesel, Transesterification (Open Pond, Max)</v>
      </c>
    </row>
    <row r="5" spans="1:7" x14ac:dyDescent="0.35">
      <c r="A5" s="55">
        <v>6</v>
      </c>
      <c r="B5" s="55" t="str">
        <f>VLOOKUP($A5,'All-Pathways'!$A:$AW,2,FALSE)&amp;IF(OR(VLOOKUP($A5,'All-Pathways'!$A:$AW,2,FALSE)="Barley",VLOOKUP($A5,'All-Pathways'!$A:$AW,2,FALSE)="Palm oil")," (NODA)","")</f>
        <v>Algal oil</v>
      </c>
      <c r="C5" s="97">
        <f>ROUND(VLOOKUP($A5,'All-Pathways'!$A:$AW,18,FALSE),1)</f>
        <v>53.4</v>
      </c>
      <c r="D5" s="100">
        <f>MATCH(E5,Lists!$C:$C,0)</f>
        <v>3</v>
      </c>
      <c r="E5" s="63" t="str">
        <f>VLOOKUP($A5,'All-Pathways'!$A:$AW,3,FALSE)</f>
        <v>Biodiesel</v>
      </c>
      <c r="F5" s="55" t="str">
        <f>VLOOKUP($A5,'All-Pathways'!$A:$AW,3,FALSE)&amp;", "&amp;VLOOKUP($A5,'All-Pathways'!$A:$AW,4,FALSE)</f>
        <v>Biodiesel, Transesterification (PBR, Base)</v>
      </c>
    </row>
    <row r="6" spans="1:7" x14ac:dyDescent="0.35">
      <c r="A6" s="55">
        <v>7</v>
      </c>
      <c r="B6" s="55" t="str">
        <f>VLOOKUP($A6,'All-Pathways'!$A:$AW,2,FALSE)&amp;IF(OR(VLOOKUP($A6,'All-Pathways'!$A:$AW,2,FALSE)="Barley",VLOOKUP($A6,'All-Pathways'!$A:$AW,2,FALSE)="Palm oil")," (NODA)","")</f>
        <v>Algal oil</v>
      </c>
      <c r="C6" s="97">
        <f>ROUND(VLOOKUP($A6,'All-Pathways'!$A:$AW,18,FALSE),1)</f>
        <v>27.8</v>
      </c>
      <c r="D6" s="100">
        <f>MATCH(E6,Lists!$C:$C,0)</f>
        <v>3</v>
      </c>
      <c r="E6" s="63" t="str">
        <f>VLOOKUP($A6,'All-Pathways'!$A:$AW,3,FALSE)</f>
        <v>Biodiesel</v>
      </c>
      <c r="F6" s="55" t="str">
        <f>VLOOKUP($A6,'All-Pathways'!$A:$AW,3,FALSE)&amp;", "&amp;VLOOKUP($A6,'All-Pathways'!$A:$AW,4,FALSE)</f>
        <v>Biodiesel, Transesterification (PBR, Mid)</v>
      </c>
    </row>
    <row r="7" spans="1:7" x14ac:dyDescent="0.35">
      <c r="A7" s="55">
        <v>8</v>
      </c>
      <c r="B7" s="55" t="str">
        <f>VLOOKUP($A7,'All-Pathways'!$A:$AW,2,FALSE)&amp;IF(OR(VLOOKUP($A7,'All-Pathways'!$A:$AW,2,FALSE)="Barley",VLOOKUP($A7,'All-Pathways'!$A:$AW,2,FALSE)="Palm oil")," (NODA)","")</f>
        <v>Algal oil</v>
      </c>
      <c r="C7" s="97">
        <f>ROUND(VLOOKUP($A7,'All-Pathways'!$A:$AW,18,FALSE),1)</f>
        <v>23.6</v>
      </c>
      <c r="D7" s="100">
        <f>MATCH(E7,Lists!$C:$C,0)</f>
        <v>3</v>
      </c>
      <c r="E7" s="63" t="str">
        <f>VLOOKUP($A7,'All-Pathways'!$A:$AW,3,FALSE)</f>
        <v>Biodiesel</v>
      </c>
      <c r="F7" s="55" t="str">
        <f>VLOOKUP($A7,'All-Pathways'!$A:$AW,3,FALSE)&amp;", "&amp;VLOOKUP($A7,'All-Pathways'!$A:$AW,4,FALSE)</f>
        <v>Biodiesel, Transesterification (PBR, Max)</v>
      </c>
    </row>
    <row r="8" spans="1:7" x14ac:dyDescent="0.35">
      <c r="A8" s="55">
        <v>20</v>
      </c>
      <c r="B8" s="55" t="str">
        <f>VLOOKUP($A8,'All-Pathways'!$A:$AW,2,FALSE)&amp;IF(OR(VLOOKUP($A8,'All-Pathways'!$A:$AW,2,FALSE)="Barley",VLOOKUP($A8,'All-Pathways'!$A:$AW,2,FALSE)="Palm oil")," (NODA)","")</f>
        <v>Barley (NODA)</v>
      </c>
      <c r="C8" s="97">
        <f>ROUND(VLOOKUP($A8,'All-Pathways'!$A:$AW,18,FALSE),1)</f>
        <v>48.2</v>
      </c>
      <c r="D8" s="100">
        <f>MATCH(E8,Lists!$C:$C,0)</f>
        <v>6</v>
      </c>
      <c r="E8" s="63" t="str">
        <f>VLOOKUP($A8,'All-Pathways'!$A:$AW,3,FALSE)</f>
        <v>Ethanol</v>
      </c>
      <c r="F8" s="55" t="str">
        <f>VLOOKUP($A8,'All-Pathways'!$A:$AW,3,FALSE)&amp;", "&amp;VLOOKUP($A8,'All-Pathways'!$A:$AW,4,FALSE)</f>
        <v xml:space="preserve">Ethanol, Dry Mill (&lt;36,800 Btu/gal NG, &lt;0.19 kWh/gal Elec.) </v>
      </c>
    </row>
    <row r="9" spans="1:7" x14ac:dyDescent="0.35">
      <c r="A9" s="55">
        <v>21</v>
      </c>
      <c r="B9" s="55" t="str">
        <f>VLOOKUP($A9,'All-Pathways'!$A:$AW,2,FALSE)&amp;IF(OR(VLOOKUP($A9,'All-Pathways'!$A:$AW,2,FALSE)="Barley",VLOOKUP($A9,'All-Pathways'!$A:$AW,2,FALSE)="Palm oil")," (NODA)","")</f>
        <v>Barley (NODA)</v>
      </c>
      <c r="C9" s="97">
        <f>ROUND(VLOOKUP($A9,'All-Pathways'!$A:$AW,18,FALSE),1)</f>
        <v>49.1</v>
      </c>
      <c r="D9" s="100">
        <f>MATCH(E9,Lists!$C:$C,0)</f>
        <v>6</v>
      </c>
      <c r="E9" s="63" t="str">
        <f>VLOOKUP($A9,'All-Pathways'!$A:$AW,3,FALSE)</f>
        <v>Ethanol</v>
      </c>
      <c r="F9" s="55" t="str">
        <f>VLOOKUP($A9,'All-Pathways'!$A:$AW,3,FALSE)&amp;", "&amp;VLOOKUP($A9,'All-Pathways'!$A:$AW,4,FALSE)</f>
        <v>Ethanol, Dry Mill (&lt;30,700 Btu/gal NG, &lt;4,200 Btu/gal of biogas,&lt;0.84 kWh/gal Elec.)</v>
      </c>
    </row>
    <row r="10" spans="1:7" x14ac:dyDescent="0.35">
      <c r="A10" s="55">
        <v>22</v>
      </c>
      <c r="B10" s="55" t="str">
        <f>VLOOKUP($A10,'All-Pathways'!$A:$AW,2,FALSE)&amp;IF(OR(VLOOKUP($A10,'All-Pathways'!$A:$AW,2,FALSE)="Barley",VLOOKUP($A10,'All-Pathways'!$A:$AW,2,FALSE)="Palm oil")," (NODA)","")</f>
        <v>Barley (NODA)</v>
      </c>
      <c r="C10" s="97">
        <f>ROUND(VLOOKUP($A10,'All-Pathways'!$A:$AW,18,FALSE),1)</f>
        <v>49.4</v>
      </c>
      <c r="D10" s="100">
        <f>MATCH(E10,Lists!$C:$C,0)</f>
        <v>6</v>
      </c>
      <c r="E10" s="63" t="str">
        <f>VLOOKUP($A10,'All-Pathways'!$A:$AW,3,FALSE)</f>
        <v>Ethanol</v>
      </c>
      <c r="F10" s="55" t="str">
        <f>VLOOKUP($A10,'All-Pathways'!$A:$AW,3,FALSE)&amp;", "&amp;VLOOKUP($A10,'All-Pathways'!$A:$AW,4,FALSE)</f>
        <v>Ethanol, Dry Mill (&lt;30,700 Btu/gal NG, &lt;4,200 Btu/gal barley hull energy, &lt;0.84 kWh/gal Elec.)</v>
      </c>
    </row>
    <row r="11" spans="1:7" x14ac:dyDescent="0.35">
      <c r="A11" s="55">
        <v>23</v>
      </c>
      <c r="B11" s="55" t="str">
        <f>VLOOKUP($A11,'All-Pathways'!$A:$AW,2,FALSE)&amp;IF(OR(VLOOKUP($A11,'All-Pathways'!$A:$AW,2,FALSE)="Barley",VLOOKUP($A11,'All-Pathways'!$A:$AW,2,FALSE)="Palm oil")," (NODA)","")</f>
        <v>Barley (NODA)</v>
      </c>
      <c r="C11" s="97">
        <f>ROUND(VLOOKUP($A11,'All-Pathways'!$A:$AW,18,FALSE),1)</f>
        <v>52.1</v>
      </c>
      <c r="D11" s="100">
        <f>MATCH(E11,Lists!$C:$C,0)</f>
        <v>6</v>
      </c>
      <c r="E11" s="63" t="str">
        <f>VLOOKUP($A11,'All-Pathways'!$A:$AW,3,FALSE)</f>
        <v>Ethanol</v>
      </c>
      <c r="F11" s="55" t="str">
        <f>VLOOKUP($A11,'All-Pathways'!$A:$AW,3,FALSE)&amp;", "&amp;VLOOKUP($A11,'All-Pathways'!$A:$AW,4,FALSE)</f>
        <v>Ethanol, Dry Mill NG</v>
      </c>
    </row>
    <row r="12" spans="1:7" x14ac:dyDescent="0.35">
      <c r="A12" s="55">
        <v>28</v>
      </c>
      <c r="B12" s="55" t="str">
        <f>VLOOKUP($A12,'All-Pathways'!$A:$AW,2,FALSE)&amp;IF(OR(VLOOKUP($A12,'All-Pathways'!$A:$AW,2,FALSE)="Barley",VLOOKUP($A12,'All-Pathways'!$A:$AW,2,FALSE)="Palm oil")," (NODA)","")</f>
        <v>Biogas from landfills</v>
      </c>
      <c r="C12" s="97">
        <f>ROUND(VLOOKUP($A12,'All-Pathways'!$A:$AW,18,FALSE),1)</f>
        <v>12.3</v>
      </c>
      <c r="D12" s="100">
        <f>MATCH(E12,Lists!$C:$C,0)</f>
        <v>8</v>
      </c>
      <c r="E12" s="63" t="str">
        <f>VLOOKUP($A12,'All-Pathways'!$A:$AW,3,FALSE)</f>
        <v>Renewable electricity</v>
      </c>
      <c r="F12" s="55" t="str">
        <f>VLOOKUP($A12,'All-Pathways'!$A:$AW,3,FALSE)&amp;", "&amp;VLOOKUP($A12,'All-Pathways'!$A:$AW,4,FALSE)</f>
        <v>Renewable electricity, Any</v>
      </c>
    </row>
    <row r="13" spans="1:7" x14ac:dyDescent="0.35">
      <c r="A13" s="55">
        <v>64</v>
      </c>
      <c r="B13" s="55" t="str">
        <f>VLOOKUP($A13,'All-Pathways'!$A:$AW,2,FALSE)&amp;IF(OR(VLOOKUP($A13,'All-Pathways'!$A:$AW,2,FALSE)="Barley",VLOOKUP($A13,'All-Pathways'!$A:$AW,2,FALSE)="Palm oil")," (NODA)","")</f>
        <v>Canola oil</v>
      </c>
      <c r="C13" s="97">
        <f>ROUND(VLOOKUP($A13,'All-Pathways'!$A:$AW,18,FALSE),1)</f>
        <v>48.1</v>
      </c>
      <c r="D13" s="100">
        <f>MATCH(E13,Lists!$C:$C,0)</f>
        <v>3</v>
      </c>
      <c r="E13" s="63" t="str">
        <f>VLOOKUP($A13,'All-Pathways'!$A:$AW,3,FALSE)</f>
        <v>Biodiesel</v>
      </c>
      <c r="F13" s="55" t="str">
        <f>VLOOKUP($A13,'All-Pathways'!$A:$AW,3,FALSE)&amp;", "&amp;VLOOKUP($A13,'All-Pathways'!$A:$AW,4,FALSE)</f>
        <v>Biodiesel, Transesterification</v>
      </c>
    </row>
    <row r="14" spans="1:7" x14ac:dyDescent="0.35">
      <c r="A14" s="55">
        <v>67</v>
      </c>
      <c r="B14" s="55" t="str">
        <f>VLOOKUP($A14,'All-Pathways'!$A:$AW,2,FALSE)&amp;IF(OR(VLOOKUP($A14,'All-Pathways'!$A:$AW,2,FALSE)="Barley",VLOOKUP($A14,'All-Pathways'!$A:$AW,2,FALSE)="Palm oil")," (NODA)","")</f>
        <v>Cellulose from corn stover</v>
      </c>
      <c r="C14" s="97">
        <f>ROUND(VLOOKUP($A14,'All-Pathways'!$A:$AW,18,FALSE),1)</f>
        <v>9</v>
      </c>
      <c r="D14" s="100">
        <f>MATCH(E14,Lists!$C:$C,0)</f>
        <v>5</v>
      </c>
      <c r="E14" s="63" t="str">
        <f>VLOOKUP($A14,'All-Pathways'!$A:$AW,3,FALSE)</f>
        <v>Cellulosic diesel</v>
      </c>
      <c r="F14" s="55" t="str">
        <f>VLOOKUP($A14,'All-Pathways'!$A:$AW,3,FALSE)&amp;", "&amp;VLOOKUP($A14,'All-Pathways'!$A:$AW,4,FALSE)</f>
        <v>Cellulosic diesel, Fischer-Tropsch process</v>
      </c>
    </row>
    <row r="15" spans="1:7" x14ac:dyDescent="0.35">
      <c r="A15" s="55">
        <v>68</v>
      </c>
      <c r="B15" s="55" t="str">
        <f>VLOOKUP($A15,'All-Pathways'!$A:$AW,2,FALSE)&amp;IF(OR(VLOOKUP($A15,'All-Pathways'!$A:$AW,2,FALSE)="Barley",VLOOKUP($A15,'All-Pathways'!$A:$AW,2,FALSE)="Palm oil")," (NODA)","")</f>
        <v>Cellulose from corn stover</v>
      </c>
      <c r="C15" s="97">
        <f>ROUND(VLOOKUP($A15,'All-Pathways'!$A:$AW,18,FALSE),1)</f>
        <v>-29</v>
      </c>
      <c r="D15" s="100">
        <f>MATCH(E15,Lists!$C:$C,0)</f>
        <v>6</v>
      </c>
      <c r="E15" s="63" t="str">
        <f>VLOOKUP($A15,'All-Pathways'!$A:$AW,3,FALSE)</f>
        <v>Ethanol</v>
      </c>
      <c r="F15" s="55" t="str">
        <f>VLOOKUP($A15,'All-Pathways'!$A:$AW,3,FALSE)&amp;", "&amp;VLOOKUP($A15,'All-Pathways'!$A:$AW,4,FALSE)</f>
        <v>Ethanol, Biochemical enzymatic process</v>
      </c>
    </row>
    <row r="16" spans="1:7" x14ac:dyDescent="0.35">
      <c r="A16" s="55">
        <v>69</v>
      </c>
      <c r="B16" s="55" t="str">
        <f>VLOOKUP($A16,'All-Pathways'!$A:$AW,2,FALSE)&amp;IF(OR(VLOOKUP($A16,'All-Pathways'!$A:$AW,2,FALSE)="Barley",VLOOKUP($A16,'All-Pathways'!$A:$AW,2,FALSE)="Palm oil")," (NODA)","")</f>
        <v>Cellulose from corn stover</v>
      </c>
      <c r="C16" s="97">
        <f>ROUND(VLOOKUP($A16,'All-Pathways'!$A:$AW,18,FALSE),1)</f>
        <v>7.5</v>
      </c>
      <c r="D16" s="100">
        <f>MATCH(E16,Lists!$C:$C,0)</f>
        <v>6</v>
      </c>
      <c r="E16" s="63" t="str">
        <f>VLOOKUP($A16,'All-Pathways'!$A:$AW,3,FALSE)</f>
        <v>Ethanol</v>
      </c>
      <c r="F16" s="55" t="str">
        <f>VLOOKUP($A16,'All-Pathways'!$A:$AW,3,FALSE)&amp;", "&amp;VLOOKUP($A16,'All-Pathways'!$A:$AW,4,FALSE)</f>
        <v>Ethanol, Thermochemical gasification process</v>
      </c>
    </row>
    <row r="17" spans="1:6" x14ac:dyDescent="0.35">
      <c r="A17" s="55">
        <v>82</v>
      </c>
      <c r="B17" s="55" t="str">
        <f>VLOOKUP($A17,'All-Pathways'!$A:$AW,2,FALSE)&amp;IF(OR(VLOOKUP($A17,'All-Pathways'!$A:$AW,2,FALSE)="Barley",VLOOKUP($A17,'All-Pathways'!$A:$AW,2,FALSE)="Palm oil")," (NODA)","")</f>
        <v>Corn starch</v>
      </c>
      <c r="C17" s="97">
        <f>ROUND(VLOOKUP($A17,'All-Pathways'!$A:$AW,18,FALSE),1)</f>
        <v>49.4</v>
      </c>
      <c r="D17" s="100">
        <f>MATCH(E17,Lists!$C:$C,0)</f>
        <v>4</v>
      </c>
      <c r="E17" s="63" t="str">
        <f>VLOOKUP($A17,'All-Pathways'!$A:$AW,3,FALSE)</f>
        <v>Butanol</v>
      </c>
      <c r="F17" s="55" t="str">
        <f>VLOOKUP($A17,'All-Pathways'!$A:$AW,3,FALSE)&amp;", "&amp;VLOOKUP($A17,'All-Pathways'!$A:$AW,4,FALSE)</f>
        <v>Butanol, Dry Mill Biomass (dry DDGS)</v>
      </c>
    </row>
    <row r="18" spans="1:6" x14ac:dyDescent="0.35">
      <c r="A18" s="55">
        <v>83</v>
      </c>
      <c r="B18" s="55" t="str">
        <f>VLOOKUP($A18,'All-Pathways'!$A:$AW,2,FALSE)&amp;IF(OR(VLOOKUP($A18,'All-Pathways'!$A:$AW,2,FALSE)="Barley",VLOOKUP($A18,'All-Pathways'!$A:$AW,2,FALSE)="Palm oil")," (NODA)","")</f>
        <v>Corn starch</v>
      </c>
      <c r="C18" s="97">
        <f>ROUND(VLOOKUP($A18,'All-Pathways'!$A:$AW,18,FALSE),1)</f>
        <v>48.7</v>
      </c>
      <c r="D18" s="100">
        <f>MATCH(E18,Lists!$C:$C,0)</f>
        <v>4</v>
      </c>
      <c r="E18" s="63" t="str">
        <f>VLOOKUP($A18,'All-Pathways'!$A:$AW,3,FALSE)</f>
        <v>Butanol</v>
      </c>
      <c r="F18" s="55" t="str">
        <f>VLOOKUP($A18,'All-Pathways'!$A:$AW,3,FALSE)&amp;", "&amp;VLOOKUP($A18,'All-Pathways'!$A:$AW,4,FALSE)</f>
        <v>Butanol, Dry Mill Biomass (wet DGS)</v>
      </c>
    </row>
    <row r="19" spans="1:6" x14ac:dyDescent="0.35">
      <c r="A19" s="55">
        <v>84</v>
      </c>
      <c r="B19" s="55" t="str">
        <f>VLOOKUP($A19,'All-Pathways'!$A:$AW,2,FALSE)&amp;IF(OR(VLOOKUP($A19,'All-Pathways'!$A:$AW,2,FALSE)="Barley",VLOOKUP($A19,'All-Pathways'!$A:$AW,2,FALSE)="Palm oil")," (NODA)","")</f>
        <v>Corn starch</v>
      </c>
      <c r="C19" s="97">
        <f>ROUND(VLOOKUP($A19,'All-Pathways'!$A:$AW,18,FALSE),1)</f>
        <v>51.5</v>
      </c>
      <c r="D19" s="100">
        <f>MATCH(E19,Lists!$C:$C,0)</f>
        <v>4</v>
      </c>
      <c r="E19" s="63" t="str">
        <f>VLOOKUP($A19,'All-Pathways'!$A:$AW,3,FALSE)</f>
        <v>Butanol</v>
      </c>
      <c r="F19" s="55" t="str">
        <f>VLOOKUP($A19,'All-Pathways'!$A:$AW,3,FALSE)&amp;", "&amp;VLOOKUP($A19,'All-Pathways'!$A:$AW,4,FALSE)</f>
        <v>Butanol, Dry Mill Biomass w/ Fractionation (dry DDGS)</v>
      </c>
    </row>
    <row r="20" spans="1:6" x14ac:dyDescent="0.35">
      <c r="A20" s="55">
        <v>85</v>
      </c>
      <c r="B20" s="55" t="str">
        <f>VLOOKUP($A20,'All-Pathways'!$A:$AW,2,FALSE)&amp;IF(OR(VLOOKUP($A20,'All-Pathways'!$A:$AW,2,FALSE)="Barley",VLOOKUP($A20,'All-Pathways'!$A:$AW,2,FALSE)="Palm oil")," (NODA)","")</f>
        <v>Corn starch</v>
      </c>
      <c r="C20" s="97">
        <f>ROUND(VLOOKUP($A20,'All-Pathways'!$A:$AW,18,FALSE),1)</f>
        <v>51.1</v>
      </c>
      <c r="D20" s="100">
        <f>MATCH(E20,Lists!$C:$C,0)</f>
        <v>4</v>
      </c>
      <c r="E20" s="63" t="str">
        <f>VLOOKUP($A20,'All-Pathways'!$A:$AW,3,FALSE)</f>
        <v>Butanol</v>
      </c>
      <c r="F20" s="55" t="str">
        <f>VLOOKUP($A20,'All-Pathways'!$A:$AW,3,FALSE)&amp;", "&amp;VLOOKUP($A20,'All-Pathways'!$A:$AW,4,FALSE)</f>
        <v>Butanol, Dry Mill Biomass w/ Fractionation (wet DGS)</v>
      </c>
    </row>
    <row r="21" spans="1:6" x14ac:dyDescent="0.35">
      <c r="A21" s="55">
        <v>86</v>
      </c>
      <c r="B21" s="55" t="str">
        <f>VLOOKUP($A21,'All-Pathways'!$A:$AW,2,FALSE)&amp;IF(OR(VLOOKUP($A21,'All-Pathways'!$A:$AW,2,FALSE)="Barley",VLOOKUP($A21,'All-Pathways'!$A:$AW,2,FALSE)="Palm oil")," (NODA)","")</f>
        <v>Corn starch</v>
      </c>
      <c r="C21" s="97">
        <f>ROUND(VLOOKUP($A21,'All-Pathways'!$A:$AW,18,FALSE),1)</f>
        <v>51.9</v>
      </c>
      <c r="D21" s="100">
        <f>MATCH(E21,Lists!$C:$C,0)</f>
        <v>4</v>
      </c>
      <c r="E21" s="63" t="str">
        <f>VLOOKUP($A21,'All-Pathways'!$A:$AW,3,FALSE)</f>
        <v>Butanol</v>
      </c>
      <c r="F21" s="55" t="str">
        <f>VLOOKUP($A21,'All-Pathways'!$A:$AW,3,FALSE)&amp;", "&amp;VLOOKUP($A21,'All-Pathways'!$A:$AW,4,FALSE)</f>
        <v>Butanol, Dry Mill Biomass w/ Fractionation and Membrane Seperation (dry DDGS)</v>
      </c>
    </row>
    <row r="22" spans="1:6" x14ac:dyDescent="0.35">
      <c r="A22" s="55">
        <v>87</v>
      </c>
      <c r="B22" s="55" t="str">
        <f>VLOOKUP($A22,'All-Pathways'!$A:$AW,2,FALSE)&amp;IF(OR(VLOOKUP($A22,'All-Pathways'!$A:$AW,2,FALSE)="Barley",VLOOKUP($A22,'All-Pathways'!$A:$AW,2,FALSE)="Palm oil")," (NODA)","")</f>
        <v>Corn starch</v>
      </c>
      <c r="C22" s="97">
        <f>ROUND(VLOOKUP($A22,'All-Pathways'!$A:$AW,18,FALSE),1)</f>
        <v>51.4</v>
      </c>
      <c r="D22" s="100">
        <f>MATCH(E22,Lists!$C:$C,0)</f>
        <v>4</v>
      </c>
      <c r="E22" s="63" t="str">
        <f>VLOOKUP($A22,'All-Pathways'!$A:$AW,3,FALSE)</f>
        <v>Butanol</v>
      </c>
      <c r="F22" s="55" t="str">
        <f>VLOOKUP($A22,'All-Pathways'!$A:$AW,3,FALSE)&amp;", "&amp;VLOOKUP($A22,'All-Pathways'!$A:$AW,4,FALSE)</f>
        <v>Butanol, Dry Mill Biomass w/ Fractionation and Membrane Seperation (wet DGS)</v>
      </c>
    </row>
    <row r="23" spans="1:6" x14ac:dyDescent="0.35">
      <c r="A23" s="55">
        <v>88</v>
      </c>
      <c r="B23" s="55" t="str">
        <f>VLOOKUP($A23,'All-Pathways'!$A:$AW,2,FALSE)&amp;IF(OR(VLOOKUP($A23,'All-Pathways'!$A:$AW,2,FALSE)="Barley",VLOOKUP($A23,'All-Pathways'!$A:$AW,2,FALSE)="Palm oil")," (NODA)","")</f>
        <v>Corn starch</v>
      </c>
      <c r="C23" s="97">
        <f>ROUND(VLOOKUP($A23,'All-Pathways'!$A:$AW,18,FALSE),1)</f>
        <v>51.7</v>
      </c>
      <c r="D23" s="100">
        <f>MATCH(E23,Lists!$C:$C,0)</f>
        <v>4</v>
      </c>
      <c r="E23" s="63" t="str">
        <f>VLOOKUP($A23,'All-Pathways'!$A:$AW,3,FALSE)</f>
        <v>Butanol</v>
      </c>
      <c r="F23" s="55" t="str">
        <f>VLOOKUP($A23,'All-Pathways'!$A:$AW,3,FALSE)&amp;", "&amp;VLOOKUP($A23,'All-Pathways'!$A:$AW,4,FALSE)</f>
        <v>Butanol, Dry Mill Biomass w/ Fractionation, Membrane Seperation and Raw Starch Hydrolysis (dry DDGS)</v>
      </c>
    </row>
    <row r="24" spans="1:6" x14ac:dyDescent="0.35">
      <c r="A24" s="55">
        <v>89</v>
      </c>
      <c r="B24" s="55" t="str">
        <f>VLOOKUP($A24,'All-Pathways'!$A:$AW,2,FALSE)&amp;IF(OR(VLOOKUP($A24,'All-Pathways'!$A:$AW,2,FALSE)="Barley",VLOOKUP($A24,'All-Pathways'!$A:$AW,2,FALSE)="Palm oil")," (NODA)","")</f>
        <v>Corn starch</v>
      </c>
      <c r="C24" s="97">
        <f>ROUND(VLOOKUP($A24,'All-Pathways'!$A:$AW,18,FALSE),1)</f>
        <v>51.3</v>
      </c>
      <c r="D24" s="100">
        <f>MATCH(E24,Lists!$C:$C,0)</f>
        <v>4</v>
      </c>
      <c r="E24" s="63" t="str">
        <f>VLOOKUP($A24,'All-Pathways'!$A:$AW,3,FALSE)</f>
        <v>Butanol</v>
      </c>
      <c r="F24" s="55" t="str">
        <f>VLOOKUP($A24,'All-Pathways'!$A:$AW,3,FALSE)&amp;", "&amp;VLOOKUP($A24,'All-Pathways'!$A:$AW,4,FALSE)</f>
        <v>Butanol, Dry Mill Biomass w/ Fractionation, Membrane Seperation and Raw Starch Hydrolysis (wet DGS)</v>
      </c>
    </row>
    <row r="25" spans="1:6" x14ac:dyDescent="0.35">
      <c r="A25" s="55">
        <v>90</v>
      </c>
      <c r="B25" s="55" t="str">
        <f>VLOOKUP($A25,'All-Pathways'!$A:$AW,2,FALSE)&amp;IF(OR(VLOOKUP($A25,'All-Pathways'!$A:$AW,2,FALSE)="Barley",VLOOKUP($A25,'All-Pathways'!$A:$AW,2,FALSE)="Palm oil")," (NODA)","")</f>
        <v>Corn starch</v>
      </c>
      <c r="C25" s="97">
        <f>ROUND(VLOOKUP($A25,'All-Pathways'!$A:$AW,18,FALSE),1)</f>
        <v>99.8</v>
      </c>
      <c r="D25" s="100">
        <f>MATCH(E25,Lists!$C:$C,0)</f>
        <v>4</v>
      </c>
      <c r="E25" s="63" t="str">
        <f>VLOOKUP($A25,'All-Pathways'!$A:$AW,3,FALSE)</f>
        <v>Butanol</v>
      </c>
      <c r="F25" s="55" t="str">
        <f>VLOOKUP($A25,'All-Pathways'!$A:$AW,3,FALSE)&amp;", "&amp;VLOOKUP($A25,'All-Pathways'!$A:$AW,4,FALSE)</f>
        <v>Butanol, Dry Mill Coal (dry DDGS)</v>
      </c>
    </row>
    <row r="26" spans="1:6" x14ac:dyDescent="0.35">
      <c r="A26" s="55">
        <v>91</v>
      </c>
      <c r="B26" s="55" t="str">
        <f>VLOOKUP($A26,'All-Pathways'!$A:$AW,2,FALSE)&amp;IF(OR(VLOOKUP($A26,'All-Pathways'!$A:$AW,2,FALSE)="Barley",VLOOKUP($A26,'All-Pathways'!$A:$AW,2,FALSE)="Palm oil")," (NODA)","")</f>
        <v>Corn starch</v>
      </c>
      <c r="C26" s="97">
        <f>ROUND(VLOOKUP($A26,'All-Pathways'!$A:$AW,18,FALSE),1)</f>
        <v>78.8</v>
      </c>
      <c r="D26" s="100">
        <f>MATCH(E26,Lists!$C:$C,0)</f>
        <v>4</v>
      </c>
      <c r="E26" s="63" t="str">
        <f>VLOOKUP($A26,'All-Pathways'!$A:$AW,3,FALSE)</f>
        <v>Butanol</v>
      </c>
      <c r="F26" s="55" t="str">
        <f>VLOOKUP($A26,'All-Pathways'!$A:$AW,3,FALSE)&amp;", "&amp;VLOOKUP($A26,'All-Pathways'!$A:$AW,4,FALSE)</f>
        <v>Butanol, Dry Mill Coal (wet DGS)</v>
      </c>
    </row>
    <row r="27" spans="1:6" x14ac:dyDescent="0.35">
      <c r="A27" s="55">
        <v>92</v>
      </c>
      <c r="B27" s="55" t="str">
        <f>VLOOKUP($A27,'All-Pathways'!$A:$AW,2,FALSE)&amp;IF(OR(VLOOKUP($A27,'All-Pathways'!$A:$AW,2,FALSE)="Barley",VLOOKUP($A27,'All-Pathways'!$A:$AW,2,FALSE)="Palm oil")," (NODA)","")</f>
        <v>Corn starch</v>
      </c>
      <c r="C27" s="97">
        <f>ROUND(VLOOKUP($A27,'All-Pathways'!$A:$AW,18,FALSE),1)</f>
        <v>93.1</v>
      </c>
      <c r="D27" s="100">
        <f>MATCH(E27,Lists!$C:$C,0)</f>
        <v>4</v>
      </c>
      <c r="E27" s="63" t="str">
        <f>VLOOKUP($A27,'All-Pathways'!$A:$AW,3,FALSE)</f>
        <v>Butanol</v>
      </c>
      <c r="F27" s="55" t="str">
        <f>VLOOKUP($A27,'All-Pathways'!$A:$AW,3,FALSE)&amp;", "&amp;VLOOKUP($A27,'All-Pathways'!$A:$AW,4,FALSE)</f>
        <v>Butanol, Dry Mill Coal w/ Fractionation (dry DDGS)</v>
      </c>
    </row>
    <row r="28" spans="1:6" x14ac:dyDescent="0.35">
      <c r="A28" s="55">
        <v>93</v>
      </c>
      <c r="B28" s="55" t="str">
        <f>VLOOKUP($A28,'All-Pathways'!$A:$AW,2,FALSE)&amp;IF(OR(VLOOKUP($A28,'All-Pathways'!$A:$AW,2,FALSE)="Barley",VLOOKUP($A28,'All-Pathways'!$A:$AW,2,FALSE)="Palm oil")," (NODA)","")</f>
        <v>Corn starch</v>
      </c>
      <c r="C28" s="97">
        <f>ROUND(VLOOKUP($A28,'All-Pathways'!$A:$AW,18,FALSE),1)</f>
        <v>77.5</v>
      </c>
      <c r="D28" s="100">
        <f>MATCH(E28,Lists!$C:$C,0)</f>
        <v>4</v>
      </c>
      <c r="E28" s="63" t="str">
        <f>VLOOKUP($A28,'All-Pathways'!$A:$AW,3,FALSE)</f>
        <v>Butanol</v>
      </c>
      <c r="F28" s="55" t="str">
        <f>VLOOKUP($A28,'All-Pathways'!$A:$AW,3,FALSE)&amp;", "&amp;VLOOKUP($A28,'All-Pathways'!$A:$AW,4,FALSE)</f>
        <v>Butanol, Dry Mill Coal w/ Fractionation (wet DGS)</v>
      </c>
    </row>
    <row r="29" spans="1:6" x14ac:dyDescent="0.35">
      <c r="A29" s="55">
        <v>94</v>
      </c>
      <c r="B29" s="55" t="str">
        <f>VLOOKUP($A29,'All-Pathways'!$A:$AW,2,FALSE)&amp;IF(OR(VLOOKUP($A29,'All-Pathways'!$A:$AW,2,FALSE)="Barley",VLOOKUP($A29,'All-Pathways'!$A:$AW,2,FALSE)="Palm oil")," (NODA)","")</f>
        <v>Corn starch</v>
      </c>
      <c r="C29" s="97">
        <f>ROUND(VLOOKUP($A29,'All-Pathways'!$A:$AW,18,FALSE),1)</f>
        <v>85.5</v>
      </c>
      <c r="D29" s="100">
        <f>MATCH(E29,Lists!$C:$C,0)</f>
        <v>4</v>
      </c>
      <c r="E29" s="63" t="str">
        <f>VLOOKUP($A29,'All-Pathways'!$A:$AW,3,FALSE)</f>
        <v>Butanol</v>
      </c>
      <c r="F29" s="55" t="str">
        <f>VLOOKUP($A29,'All-Pathways'!$A:$AW,3,FALSE)&amp;", "&amp;VLOOKUP($A29,'All-Pathways'!$A:$AW,4,FALSE)</f>
        <v>Butanol, Dry Mill Coal w/ Fractionation and Membrane Seperation (dry DDGS)</v>
      </c>
    </row>
    <row r="30" spans="1:6" x14ac:dyDescent="0.35">
      <c r="A30" s="55">
        <v>95</v>
      </c>
      <c r="B30" s="55" t="str">
        <f>VLOOKUP($A30,'All-Pathways'!$A:$AW,2,FALSE)&amp;IF(OR(VLOOKUP($A30,'All-Pathways'!$A:$AW,2,FALSE)="Barley",VLOOKUP($A30,'All-Pathways'!$A:$AW,2,FALSE)="Palm oil")," (NODA)","")</f>
        <v>Corn starch</v>
      </c>
      <c r="C30" s="97">
        <f>ROUND(VLOOKUP($A30,'All-Pathways'!$A:$AW,18,FALSE),1)</f>
        <v>70</v>
      </c>
      <c r="D30" s="100">
        <f>MATCH(E30,Lists!$C:$C,0)</f>
        <v>4</v>
      </c>
      <c r="E30" s="63" t="str">
        <f>VLOOKUP($A30,'All-Pathways'!$A:$AW,3,FALSE)</f>
        <v>Butanol</v>
      </c>
      <c r="F30" s="55" t="str">
        <f>VLOOKUP($A30,'All-Pathways'!$A:$AW,3,FALSE)&amp;", "&amp;VLOOKUP($A30,'All-Pathways'!$A:$AW,4,FALSE)</f>
        <v>Butanol, Dry Mill Coal w/ Fractionation and Membrane Seperation (wet DGS)</v>
      </c>
    </row>
    <row r="31" spans="1:6" x14ac:dyDescent="0.35">
      <c r="A31" s="55">
        <v>96</v>
      </c>
      <c r="B31" s="55" t="str">
        <f>VLOOKUP($A31,'All-Pathways'!$A:$AW,2,FALSE)&amp;IF(OR(VLOOKUP($A31,'All-Pathways'!$A:$AW,2,FALSE)="Barley",VLOOKUP($A31,'All-Pathways'!$A:$AW,2,FALSE)="Palm oil")," (NODA)","")</f>
        <v>Corn starch</v>
      </c>
      <c r="C31" s="97">
        <f>ROUND(VLOOKUP($A31,'All-Pathways'!$A:$AW,18,FALSE),1)</f>
        <v>76.900000000000006</v>
      </c>
      <c r="D31" s="100">
        <f>MATCH(E31,Lists!$C:$C,0)</f>
        <v>4</v>
      </c>
      <c r="E31" s="63" t="str">
        <f>VLOOKUP($A31,'All-Pathways'!$A:$AW,3,FALSE)</f>
        <v>Butanol</v>
      </c>
      <c r="F31" s="55" t="str">
        <f>VLOOKUP($A31,'All-Pathways'!$A:$AW,3,FALSE)&amp;", "&amp;VLOOKUP($A31,'All-Pathways'!$A:$AW,4,FALSE)</f>
        <v>Butanol, Dry Mill Coal w/ Fractionation, Membrane Seperation and Raw Starch Hydrolysis (dry DDGS)</v>
      </c>
    </row>
    <row r="32" spans="1:6" x14ac:dyDescent="0.35">
      <c r="A32" s="55">
        <v>97</v>
      </c>
      <c r="B32" s="55" t="str">
        <f>VLOOKUP($A32,'All-Pathways'!$A:$AW,2,FALSE)&amp;IF(OR(VLOOKUP($A32,'All-Pathways'!$A:$AW,2,FALSE)="Barley",VLOOKUP($A32,'All-Pathways'!$A:$AW,2,FALSE)="Palm oil")," (NODA)","")</f>
        <v>Corn starch</v>
      </c>
      <c r="C32" s="97">
        <f>ROUND(VLOOKUP($A32,'All-Pathways'!$A:$AW,18,FALSE),1)</f>
        <v>64.8</v>
      </c>
      <c r="D32" s="100">
        <f>MATCH(E32,Lists!$C:$C,0)</f>
        <v>4</v>
      </c>
      <c r="E32" s="63" t="str">
        <f>VLOOKUP($A32,'All-Pathways'!$A:$AW,3,FALSE)</f>
        <v>Butanol</v>
      </c>
      <c r="F32" s="55" t="str">
        <f>VLOOKUP($A32,'All-Pathways'!$A:$AW,3,FALSE)&amp;", "&amp;VLOOKUP($A32,'All-Pathways'!$A:$AW,4,FALSE)</f>
        <v>Butanol, Dry Mill Coal w/ Fractionation, Membrane Seperation and Raw Starch Hydrolysis (wet DGS)</v>
      </c>
    </row>
    <row r="33" spans="1:6" x14ac:dyDescent="0.35">
      <c r="A33" s="55">
        <v>98</v>
      </c>
      <c r="B33" s="55" t="str">
        <f>VLOOKUP($A33,'All-Pathways'!$A:$AW,2,FALSE)&amp;IF(OR(VLOOKUP($A33,'All-Pathways'!$A:$AW,2,FALSE)="Barley",VLOOKUP($A33,'All-Pathways'!$A:$AW,2,FALSE)="Palm oil")," (NODA)","")</f>
        <v>Corn starch</v>
      </c>
      <c r="C33" s="97">
        <f>ROUND(VLOOKUP($A33,'All-Pathways'!$A:$AW,18,FALSE),1)</f>
        <v>67.7</v>
      </c>
      <c r="D33" s="100">
        <f>MATCH(E33,Lists!$C:$C,0)</f>
        <v>4</v>
      </c>
      <c r="E33" s="63" t="str">
        <f>VLOOKUP($A33,'All-Pathways'!$A:$AW,3,FALSE)</f>
        <v>Butanol</v>
      </c>
      <c r="F33" s="55" t="str">
        <f>VLOOKUP($A33,'All-Pathways'!$A:$AW,3,FALSE)&amp;", "&amp;VLOOKUP($A33,'All-Pathways'!$A:$AW,4,FALSE)</f>
        <v>Butanol, Dry Mill NG (2022 Average)</v>
      </c>
    </row>
    <row r="34" spans="1:6" x14ac:dyDescent="0.35">
      <c r="A34" s="55">
        <v>99</v>
      </c>
      <c r="B34" s="55" t="str">
        <f>VLOOKUP($A34,'All-Pathways'!$A:$AW,2,FALSE)&amp;IF(OR(VLOOKUP($A34,'All-Pathways'!$A:$AW,2,FALSE)="Barley",VLOOKUP($A34,'All-Pathways'!$A:$AW,2,FALSE)="Palm oil")," (NODA)","")</f>
        <v>Corn starch</v>
      </c>
      <c r="C34" s="97">
        <f>ROUND(VLOOKUP($A34,'All-Pathways'!$A:$AW,18,FALSE),1)</f>
        <v>61.6</v>
      </c>
      <c r="D34" s="100">
        <f>MATCH(E34,Lists!$C:$C,0)</f>
        <v>4</v>
      </c>
      <c r="E34" s="63" t="str">
        <f>VLOOKUP($A34,'All-Pathways'!$A:$AW,3,FALSE)</f>
        <v>Butanol</v>
      </c>
      <c r="F34" s="55" t="str">
        <f>VLOOKUP($A34,'All-Pathways'!$A:$AW,3,FALSE)&amp;", "&amp;VLOOKUP($A34,'All-Pathways'!$A:$AW,4,FALSE)</f>
        <v>Butanol, Dry Mill NG (wet DGS)</v>
      </c>
    </row>
    <row r="35" spans="1:6" x14ac:dyDescent="0.35">
      <c r="A35" s="55">
        <v>100</v>
      </c>
      <c r="B35" s="55" t="str">
        <f>VLOOKUP($A35,'All-Pathways'!$A:$AW,2,FALSE)&amp;IF(OR(VLOOKUP($A35,'All-Pathways'!$A:$AW,2,FALSE)="Barley",VLOOKUP($A35,'All-Pathways'!$A:$AW,2,FALSE)="Palm oil")," (NODA)","")</f>
        <v>Corn starch</v>
      </c>
      <c r="C35" s="97">
        <f>ROUND(VLOOKUP($A35,'All-Pathways'!$A:$AW,18,FALSE),1)</f>
        <v>71.900000000000006</v>
      </c>
      <c r="D35" s="100">
        <f>MATCH(E35,Lists!$C:$C,0)</f>
        <v>4</v>
      </c>
      <c r="E35" s="63" t="str">
        <f>VLOOKUP($A35,'All-Pathways'!$A:$AW,3,FALSE)</f>
        <v>Butanol</v>
      </c>
      <c r="F35" s="55" t="str">
        <f>VLOOKUP($A35,'All-Pathways'!$A:$AW,3,FALSE)&amp;", "&amp;VLOOKUP($A35,'All-Pathways'!$A:$AW,4,FALSE)</f>
        <v>Butanol, Dry Mill NG Base Plant (dry DDGS)</v>
      </c>
    </row>
    <row r="36" spans="1:6" x14ac:dyDescent="0.35">
      <c r="A36" s="55">
        <v>101</v>
      </c>
      <c r="B36" s="55" t="str">
        <f>VLOOKUP($A36,'All-Pathways'!$A:$AW,2,FALSE)&amp;IF(OR(VLOOKUP($A36,'All-Pathways'!$A:$AW,2,FALSE)="Barley",VLOOKUP($A36,'All-Pathways'!$A:$AW,2,FALSE)="Palm oil")," (NODA)","")</f>
        <v>Corn starch</v>
      </c>
      <c r="C36" s="97">
        <f>ROUND(VLOOKUP($A36,'All-Pathways'!$A:$AW,18,FALSE),1)</f>
        <v>70.5</v>
      </c>
      <c r="D36" s="100">
        <f>MATCH(E36,Lists!$C:$C,0)</f>
        <v>4</v>
      </c>
      <c r="E36" s="63" t="str">
        <f>VLOOKUP($A36,'All-Pathways'!$A:$AW,3,FALSE)</f>
        <v>Butanol</v>
      </c>
      <c r="F36" s="55" t="str">
        <f>VLOOKUP($A36,'All-Pathways'!$A:$AW,3,FALSE)&amp;", "&amp;VLOOKUP($A36,'All-Pathways'!$A:$AW,4,FALSE)</f>
        <v>Butanol, Dry Mill NG w/ Fractionation (dry DDGS)</v>
      </c>
    </row>
    <row r="37" spans="1:6" x14ac:dyDescent="0.35">
      <c r="A37" s="55">
        <v>102</v>
      </c>
      <c r="B37" s="55" t="str">
        <f>VLOOKUP($A37,'All-Pathways'!$A:$AW,2,FALSE)&amp;IF(OR(VLOOKUP($A37,'All-Pathways'!$A:$AW,2,FALSE)="Barley",VLOOKUP($A37,'All-Pathways'!$A:$AW,2,FALSE)="Palm oil")," (NODA)","")</f>
        <v>Corn starch</v>
      </c>
      <c r="C37" s="97">
        <f>ROUND(VLOOKUP($A37,'All-Pathways'!$A:$AW,18,FALSE),1)</f>
        <v>62.9</v>
      </c>
      <c r="D37" s="100">
        <f>MATCH(E37,Lists!$C:$C,0)</f>
        <v>4</v>
      </c>
      <c r="E37" s="63" t="str">
        <f>VLOOKUP($A37,'All-Pathways'!$A:$AW,3,FALSE)</f>
        <v>Butanol</v>
      </c>
      <c r="F37" s="55" t="str">
        <f>VLOOKUP($A37,'All-Pathways'!$A:$AW,3,FALSE)&amp;", "&amp;VLOOKUP($A37,'All-Pathways'!$A:$AW,4,FALSE)</f>
        <v>Butanol, Dry Mill NG w/ Fractionation (wet DGS)</v>
      </c>
    </row>
    <row r="38" spans="1:6" x14ac:dyDescent="0.35">
      <c r="A38" s="55">
        <v>103</v>
      </c>
      <c r="B38" s="55" t="str">
        <f>VLOOKUP($A38,'All-Pathways'!$A:$AW,2,FALSE)&amp;IF(OR(VLOOKUP($A38,'All-Pathways'!$A:$AW,2,FALSE)="Barley",VLOOKUP($A38,'All-Pathways'!$A:$AW,2,FALSE)="Palm oil")," (NODA)","")</f>
        <v>Corn starch</v>
      </c>
      <c r="C38" s="97">
        <f>ROUND(VLOOKUP($A38,'All-Pathways'!$A:$AW,18,FALSE),1)</f>
        <v>67</v>
      </c>
      <c r="D38" s="100">
        <f>MATCH(E38,Lists!$C:$C,0)</f>
        <v>4</v>
      </c>
      <c r="E38" s="63" t="str">
        <f>VLOOKUP($A38,'All-Pathways'!$A:$AW,3,FALSE)</f>
        <v>Butanol</v>
      </c>
      <c r="F38" s="55" t="str">
        <f>VLOOKUP($A38,'All-Pathways'!$A:$AW,3,FALSE)&amp;", "&amp;VLOOKUP($A38,'All-Pathways'!$A:$AW,4,FALSE)</f>
        <v>Butanol, Dry Mill NG w/ Fractionation and Membrane Seperation (dry DDGS)</v>
      </c>
    </row>
    <row r="39" spans="1:6" x14ac:dyDescent="0.35">
      <c r="A39" s="55">
        <v>104</v>
      </c>
      <c r="B39" s="55" t="str">
        <f>VLOOKUP($A39,'All-Pathways'!$A:$AW,2,FALSE)&amp;IF(OR(VLOOKUP($A39,'All-Pathways'!$A:$AW,2,FALSE)="Barley",VLOOKUP($A39,'All-Pathways'!$A:$AW,2,FALSE)="Palm oil")," (NODA)","")</f>
        <v>Corn starch</v>
      </c>
      <c r="C39" s="97">
        <f>ROUND(VLOOKUP($A39,'All-Pathways'!$A:$AW,18,FALSE),1)</f>
        <v>59.4</v>
      </c>
      <c r="D39" s="100">
        <f>MATCH(E39,Lists!$C:$C,0)</f>
        <v>4</v>
      </c>
      <c r="E39" s="63" t="str">
        <f>VLOOKUP($A39,'All-Pathways'!$A:$AW,3,FALSE)</f>
        <v>Butanol</v>
      </c>
      <c r="F39" s="55" t="str">
        <f>VLOOKUP($A39,'All-Pathways'!$A:$AW,3,FALSE)&amp;", "&amp;VLOOKUP($A39,'All-Pathways'!$A:$AW,4,FALSE)</f>
        <v>Butanol, Dry Mill NG w/ Fractionation and Membrane Seperation (wet DGS)</v>
      </c>
    </row>
    <row r="40" spans="1:6" x14ac:dyDescent="0.35">
      <c r="A40" s="55">
        <v>105</v>
      </c>
      <c r="B40" s="55" t="str">
        <f>VLOOKUP($A40,'All-Pathways'!$A:$AW,2,FALSE)&amp;IF(OR(VLOOKUP($A40,'All-Pathways'!$A:$AW,2,FALSE)="Barley",VLOOKUP($A40,'All-Pathways'!$A:$AW,2,FALSE)="Palm oil")," (NODA)","")</f>
        <v>Corn starch</v>
      </c>
      <c r="C40" s="97">
        <f>ROUND(VLOOKUP($A40,'All-Pathways'!$A:$AW,18,FALSE),1)</f>
        <v>62.8</v>
      </c>
      <c r="D40" s="100">
        <f>MATCH(E40,Lists!$C:$C,0)</f>
        <v>4</v>
      </c>
      <c r="E40" s="63" t="str">
        <f>VLOOKUP($A40,'All-Pathways'!$A:$AW,3,FALSE)</f>
        <v>Butanol</v>
      </c>
      <c r="F40" s="55" t="str">
        <f>VLOOKUP($A40,'All-Pathways'!$A:$AW,3,FALSE)&amp;", "&amp;VLOOKUP($A40,'All-Pathways'!$A:$AW,4,FALSE)</f>
        <v>Butanol, Dry Mill NG w/ Fractionation, Membrane Seperation and Raw Starch Hydrolysis (dry DDGS)</v>
      </c>
    </row>
    <row r="41" spans="1:6" x14ac:dyDescent="0.35">
      <c r="A41" s="55">
        <v>106</v>
      </c>
      <c r="B41" s="55" t="str">
        <f>VLOOKUP($A41,'All-Pathways'!$A:$AW,2,FALSE)&amp;IF(OR(VLOOKUP($A41,'All-Pathways'!$A:$AW,2,FALSE)="Barley",VLOOKUP($A41,'All-Pathways'!$A:$AW,2,FALSE)="Palm oil")," (NODA)","")</f>
        <v>Corn starch</v>
      </c>
      <c r="C41" s="97">
        <f>ROUND(VLOOKUP($A41,'All-Pathways'!$A:$AW,18,FALSE),1)</f>
        <v>56.9</v>
      </c>
      <c r="D41" s="100">
        <f>MATCH(E41,Lists!$C:$C,0)</f>
        <v>4</v>
      </c>
      <c r="E41" s="63" t="str">
        <f>VLOOKUP($A41,'All-Pathways'!$A:$AW,3,FALSE)</f>
        <v>Butanol</v>
      </c>
      <c r="F41" s="55" t="str">
        <f>VLOOKUP($A41,'All-Pathways'!$A:$AW,3,FALSE)&amp;", "&amp;VLOOKUP($A41,'All-Pathways'!$A:$AW,4,FALSE)</f>
        <v>Butanol, Dry Mill NG w/ Fractionation, Membrane Seperation and Raw Starch Hydrolysis (wet DGS)</v>
      </c>
    </row>
    <row r="42" spans="1:6" x14ac:dyDescent="0.35">
      <c r="A42" s="55">
        <v>108</v>
      </c>
      <c r="B42" s="55" t="str">
        <f>VLOOKUP($A42,'All-Pathways'!$A:$AW,2,FALSE)&amp;IF(OR(VLOOKUP($A42,'All-Pathways'!$A:$AW,2,FALSE)="Barley",VLOOKUP($A42,'All-Pathways'!$A:$AW,2,FALSE)="Palm oil")," (NODA)","")</f>
        <v>Corn starch</v>
      </c>
      <c r="C42" s="97">
        <f>ROUND(VLOOKUP($A42,'All-Pathways'!$A:$AW,18,FALSE),1)</f>
        <v>40.9</v>
      </c>
      <c r="D42" s="100">
        <f>MATCH(E42,Lists!$C:$C,0)</f>
        <v>4</v>
      </c>
      <c r="E42" s="63" t="str">
        <f>VLOOKUP($A42,'All-Pathways'!$A:$AW,3,FALSE)</f>
        <v>Butanol</v>
      </c>
      <c r="F42" s="55" t="str">
        <f>VLOOKUP($A42,'All-Pathways'!$A:$AW,3,FALSE)&amp;", "&amp;VLOOKUP($A42,'All-Pathways'!$A:$AW,4,FALSE)</f>
        <v>Butanol, Wet Mill Biomass</v>
      </c>
    </row>
    <row r="43" spans="1:6" x14ac:dyDescent="0.35">
      <c r="A43" s="55">
        <v>109</v>
      </c>
      <c r="B43" s="55" t="str">
        <f>VLOOKUP($A43,'All-Pathways'!$A:$AW,2,FALSE)&amp;IF(OR(VLOOKUP($A43,'All-Pathways'!$A:$AW,2,FALSE)="Barley",VLOOKUP($A43,'All-Pathways'!$A:$AW,2,FALSE)="Palm oil")," (NODA)","")</f>
        <v>Corn starch</v>
      </c>
      <c r="C43" s="97">
        <f>ROUND(VLOOKUP($A43,'All-Pathways'!$A:$AW,18,FALSE),1)</f>
        <v>90.8</v>
      </c>
      <c r="D43" s="100">
        <f>MATCH(E43,Lists!$C:$C,0)</f>
        <v>4</v>
      </c>
      <c r="E43" s="63" t="str">
        <f>VLOOKUP($A43,'All-Pathways'!$A:$AW,3,FALSE)</f>
        <v>Butanol</v>
      </c>
      <c r="F43" s="55" t="str">
        <f>VLOOKUP($A43,'All-Pathways'!$A:$AW,3,FALSE)&amp;", "&amp;VLOOKUP($A43,'All-Pathways'!$A:$AW,4,FALSE)</f>
        <v>Butanol, Wet Mill Coal</v>
      </c>
    </row>
    <row r="44" spans="1:6" x14ac:dyDescent="0.35">
      <c r="A44" s="55">
        <v>110</v>
      </c>
      <c r="B44" s="55" t="str">
        <f>VLOOKUP($A44,'All-Pathways'!$A:$AW,2,FALSE)&amp;IF(OR(VLOOKUP($A44,'All-Pathways'!$A:$AW,2,FALSE)="Barley",VLOOKUP($A44,'All-Pathways'!$A:$AW,2,FALSE)="Palm oil")," (NODA)","")</f>
        <v>Corn starch</v>
      </c>
      <c r="C44" s="97">
        <f>ROUND(VLOOKUP($A44,'All-Pathways'!$A:$AW,18,FALSE),1)</f>
        <v>70.8</v>
      </c>
      <c r="D44" s="100">
        <f>MATCH(E44,Lists!$C:$C,0)</f>
        <v>4</v>
      </c>
      <c r="E44" s="63" t="str">
        <f>VLOOKUP($A44,'All-Pathways'!$A:$AW,3,FALSE)</f>
        <v>Butanol</v>
      </c>
      <c r="F44" s="55" t="str">
        <f>VLOOKUP($A44,'All-Pathways'!$A:$AW,3,FALSE)&amp;", "&amp;VLOOKUP($A44,'All-Pathways'!$A:$AW,4,FALSE)</f>
        <v>Butanol, Wet Mill NG</v>
      </c>
    </row>
    <row r="45" spans="1:6" x14ac:dyDescent="0.35">
      <c r="A45" s="55">
        <v>114</v>
      </c>
      <c r="B45" s="55" t="str">
        <f>VLOOKUP($A45,'All-Pathways'!$A:$AW,2,FALSE)&amp;IF(OR(VLOOKUP($A45,'All-Pathways'!$A:$AW,2,FALSE)="Barley",VLOOKUP($A45,'All-Pathways'!$A:$AW,2,FALSE)="Palm oil")," (NODA)","")</f>
        <v>Corn starch</v>
      </c>
      <c r="C45" s="97">
        <f>ROUND(VLOOKUP($A45,'All-Pathways'!$A:$AW,18,FALSE),1)</f>
        <v>60.6</v>
      </c>
      <c r="D45" s="100">
        <f>MATCH(E45,Lists!$C:$C,0)</f>
        <v>6</v>
      </c>
      <c r="E45" s="63" t="str">
        <f>VLOOKUP($A45,'All-Pathways'!$A:$AW,3,FALSE)</f>
        <v>Ethanol</v>
      </c>
      <c r="F45" s="55" t="str">
        <f>VLOOKUP($A45,'All-Pathways'!$A:$AW,3,FALSE)&amp;", "&amp;VLOOKUP($A45,'All-Pathways'!$A:$AW,4,FALSE)</f>
        <v>Ethanol, Dry Mill Biomass (2022 Average)</v>
      </c>
    </row>
    <row r="46" spans="1:6" x14ac:dyDescent="0.35">
      <c r="A46" s="55">
        <v>116</v>
      </c>
      <c r="B46" s="55" t="str">
        <f>VLOOKUP($A46,'All-Pathways'!$A:$AW,2,FALSE)&amp;IF(OR(VLOOKUP($A46,'All-Pathways'!$A:$AW,2,FALSE)="Barley",VLOOKUP($A46,'All-Pathways'!$A:$AW,2,FALSE)="Palm oil")," (NODA)","")</f>
        <v>Corn starch</v>
      </c>
      <c r="C46" s="97">
        <f>ROUND(VLOOKUP($A46,'All-Pathways'!$A:$AW,18,FALSE),1)</f>
        <v>58.5</v>
      </c>
      <c r="D46" s="100">
        <f>MATCH(E46,Lists!$C:$C,0)</f>
        <v>6</v>
      </c>
      <c r="E46" s="63" t="str">
        <f>VLOOKUP($A46,'All-Pathways'!$A:$AW,3,FALSE)</f>
        <v>Ethanol</v>
      </c>
      <c r="F46" s="55" t="str">
        <f>VLOOKUP($A46,'All-Pathways'!$A:$AW,3,FALSE)&amp;", "&amp;VLOOKUP($A46,'All-Pathways'!$A:$AW,4,FALSE)</f>
        <v>Ethanol, Dry Mill Biomass (50% dry DDGS)</v>
      </c>
    </row>
    <row r="47" spans="1:6" x14ac:dyDescent="0.35">
      <c r="A47" s="55">
        <v>118</v>
      </c>
      <c r="B47" s="55" t="str">
        <f>VLOOKUP($A47,'All-Pathways'!$A:$AW,2,FALSE)&amp;IF(OR(VLOOKUP($A47,'All-Pathways'!$A:$AW,2,FALSE)="Barley",VLOOKUP($A47,'All-Pathways'!$A:$AW,2,FALSE)="Palm oil")," (NODA)","")</f>
        <v>Corn starch</v>
      </c>
      <c r="C47" s="97">
        <f>ROUND(VLOOKUP($A47,'All-Pathways'!$A:$AW,18,FALSE),1)</f>
        <v>58.8</v>
      </c>
      <c r="D47" s="100">
        <f>MATCH(E47,Lists!$C:$C,0)</f>
        <v>6</v>
      </c>
      <c r="E47" s="63" t="str">
        <f>VLOOKUP($A47,'All-Pathways'!$A:$AW,3,FALSE)</f>
        <v>Ethanol</v>
      </c>
      <c r="F47" s="55" t="str">
        <f>VLOOKUP($A47,'All-Pathways'!$A:$AW,3,FALSE)&amp;", "&amp;VLOOKUP($A47,'All-Pathways'!$A:$AW,4,FALSE)</f>
        <v>Ethanol, Dry Mill Biomass (dry DDGS)</v>
      </c>
    </row>
    <row r="48" spans="1:6" x14ac:dyDescent="0.35">
      <c r="A48" s="55">
        <v>120</v>
      </c>
      <c r="B48" s="55" t="str">
        <f>VLOOKUP($A48,'All-Pathways'!$A:$AW,2,FALSE)&amp;IF(OR(VLOOKUP($A48,'All-Pathways'!$A:$AW,2,FALSE)="Barley",VLOOKUP($A48,'All-Pathways'!$A:$AW,2,FALSE)="Palm oil")," (NODA)","")</f>
        <v>Corn starch</v>
      </c>
      <c r="C48" s="97">
        <f>ROUND(VLOOKUP($A48,'All-Pathways'!$A:$AW,18,FALSE),1)</f>
        <v>58.2</v>
      </c>
      <c r="D48" s="100">
        <f>MATCH(E48,Lists!$C:$C,0)</f>
        <v>6</v>
      </c>
      <c r="E48" s="63" t="str">
        <f>VLOOKUP($A48,'All-Pathways'!$A:$AW,3,FALSE)</f>
        <v>Ethanol</v>
      </c>
      <c r="F48" s="55" t="str">
        <f>VLOOKUP($A48,'All-Pathways'!$A:$AW,3,FALSE)&amp;", "&amp;VLOOKUP($A48,'All-Pathways'!$A:$AW,4,FALSE)</f>
        <v>Ethanol, Dry Mill Biomass (wet DGS)</v>
      </c>
    </row>
    <row r="49" spans="1:6" x14ac:dyDescent="0.35">
      <c r="A49" s="55">
        <v>122</v>
      </c>
      <c r="B49" s="55" t="str">
        <f>VLOOKUP($A49,'All-Pathways'!$A:$AW,2,FALSE)&amp;IF(OR(VLOOKUP($A49,'All-Pathways'!$A:$AW,2,FALSE)="Barley",VLOOKUP($A49,'All-Pathways'!$A:$AW,2,FALSE)="Palm oil")," (NODA)","")</f>
        <v>Corn starch</v>
      </c>
      <c r="C49" s="97">
        <f>ROUND(VLOOKUP($A49,'All-Pathways'!$A:$AW,18,FALSE),1)</f>
        <v>51.5</v>
      </c>
      <c r="D49" s="100">
        <f>MATCH(E49,Lists!$C:$C,0)</f>
        <v>6</v>
      </c>
      <c r="E49" s="63" t="str">
        <f>VLOOKUP($A49,'All-Pathways'!$A:$AW,3,FALSE)</f>
        <v>Ethanol</v>
      </c>
      <c r="F49" s="55" t="str">
        <f>VLOOKUP($A49,'All-Pathways'!$A:$AW,3,FALSE)&amp;", "&amp;VLOOKUP($A49,'All-Pathways'!$A:$AW,4,FALSE)</f>
        <v>Ethanol, Dry Mill Biomass w/ CHP (50% dry DDGS)</v>
      </c>
    </row>
    <row r="50" spans="1:6" x14ac:dyDescent="0.35">
      <c r="A50" s="55">
        <v>124</v>
      </c>
      <c r="B50" s="55" t="str">
        <f>VLOOKUP($A50,'All-Pathways'!$A:$AW,2,FALSE)&amp;IF(OR(VLOOKUP($A50,'All-Pathways'!$A:$AW,2,FALSE)="Barley",VLOOKUP($A50,'All-Pathways'!$A:$AW,2,FALSE)="Palm oil")," (NODA)","")</f>
        <v>Corn starch</v>
      </c>
      <c r="C50" s="97">
        <f>ROUND(VLOOKUP($A50,'All-Pathways'!$A:$AW,18,FALSE),1)</f>
        <v>51.8</v>
      </c>
      <c r="D50" s="100">
        <f>MATCH(E50,Lists!$C:$C,0)</f>
        <v>6</v>
      </c>
      <c r="E50" s="63" t="str">
        <f>VLOOKUP($A50,'All-Pathways'!$A:$AW,3,FALSE)</f>
        <v>Ethanol</v>
      </c>
      <c r="F50" s="55" t="str">
        <f>VLOOKUP($A50,'All-Pathways'!$A:$AW,3,FALSE)&amp;", "&amp;VLOOKUP($A50,'All-Pathways'!$A:$AW,4,FALSE)</f>
        <v>Ethanol, Dry Mill Biomass w/ CHP (dry DDGS)</v>
      </c>
    </row>
    <row r="51" spans="1:6" x14ac:dyDescent="0.35">
      <c r="A51" s="55">
        <v>126</v>
      </c>
      <c r="B51" s="55" t="str">
        <f>VLOOKUP($A51,'All-Pathways'!$A:$AW,2,FALSE)&amp;IF(OR(VLOOKUP($A51,'All-Pathways'!$A:$AW,2,FALSE)="Barley",VLOOKUP($A51,'All-Pathways'!$A:$AW,2,FALSE)="Palm oil")," (NODA)","")</f>
        <v>Corn starch</v>
      </c>
      <c r="C51" s="97">
        <f>ROUND(VLOOKUP($A51,'All-Pathways'!$A:$AW,18,FALSE),1)</f>
        <v>51.1</v>
      </c>
      <c r="D51" s="100">
        <f>MATCH(E51,Lists!$C:$C,0)</f>
        <v>6</v>
      </c>
      <c r="E51" s="63" t="str">
        <f>VLOOKUP($A51,'All-Pathways'!$A:$AW,3,FALSE)</f>
        <v>Ethanol</v>
      </c>
      <c r="F51" s="55" t="str">
        <f>VLOOKUP($A51,'All-Pathways'!$A:$AW,3,FALSE)&amp;", "&amp;VLOOKUP($A51,'All-Pathways'!$A:$AW,4,FALSE)</f>
        <v>Ethanol, Dry Mill Biomass w/ CHP (wet DGS)</v>
      </c>
    </row>
    <row r="52" spans="1:6" x14ac:dyDescent="0.35">
      <c r="A52" s="55">
        <v>128</v>
      </c>
      <c r="B52" s="55" t="str">
        <f>VLOOKUP($A52,'All-Pathways'!$A:$AW,2,FALSE)&amp;IF(OR(VLOOKUP($A52,'All-Pathways'!$A:$AW,2,FALSE)="Barley",VLOOKUP($A52,'All-Pathways'!$A:$AW,2,FALSE)="Palm oil")," (NODA)","")</f>
        <v>Corn starch</v>
      </c>
      <c r="C52" s="97">
        <f>ROUND(VLOOKUP($A52,'All-Pathways'!$A:$AW,18,FALSE),1)</f>
        <v>53.6</v>
      </c>
      <c r="D52" s="100">
        <f>MATCH(E52,Lists!$C:$C,0)</f>
        <v>6</v>
      </c>
      <c r="E52" s="63" t="str">
        <f>VLOOKUP($A52,'All-Pathways'!$A:$AW,3,FALSE)</f>
        <v>Ethanol</v>
      </c>
      <c r="F52" s="55" t="str">
        <f>VLOOKUP($A52,'All-Pathways'!$A:$AW,3,FALSE)&amp;", "&amp;VLOOKUP($A52,'All-Pathways'!$A:$AW,4,FALSE)</f>
        <v>Ethanol, Dry Mill Biomass w/ CHP and Fractionation (65% dry DDGS)</v>
      </c>
    </row>
    <row r="53" spans="1:6" x14ac:dyDescent="0.35">
      <c r="A53" s="55">
        <v>130</v>
      </c>
      <c r="B53" s="55" t="str">
        <f>VLOOKUP($A53,'All-Pathways'!$A:$AW,2,FALSE)&amp;IF(OR(VLOOKUP($A53,'All-Pathways'!$A:$AW,2,FALSE)="Barley",VLOOKUP($A53,'All-Pathways'!$A:$AW,2,FALSE)="Palm oil")," (NODA)","")</f>
        <v>Corn starch</v>
      </c>
      <c r="C53" s="97">
        <f>ROUND(VLOOKUP($A53,'All-Pathways'!$A:$AW,18,FALSE),1)</f>
        <v>53.8</v>
      </c>
      <c r="D53" s="100">
        <f>MATCH(E53,Lists!$C:$C,0)</f>
        <v>6</v>
      </c>
      <c r="E53" s="63" t="str">
        <f>VLOOKUP($A53,'All-Pathways'!$A:$AW,3,FALSE)</f>
        <v>Ethanol</v>
      </c>
      <c r="F53" s="55" t="str">
        <f>VLOOKUP($A53,'All-Pathways'!$A:$AW,3,FALSE)&amp;", "&amp;VLOOKUP($A53,'All-Pathways'!$A:$AW,4,FALSE)</f>
        <v>Ethanol, Dry Mill Biomass w/ CHP and Fractionation (dry DDGS)</v>
      </c>
    </row>
    <row r="54" spans="1:6" x14ac:dyDescent="0.35">
      <c r="A54" s="55">
        <v>132</v>
      </c>
      <c r="B54" s="55" t="str">
        <f>VLOOKUP($A54,'All-Pathways'!$A:$AW,2,FALSE)&amp;IF(OR(VLOOKUP($A54,'All-Pathways'!$A:$AW,2,FALSE)="Barley",VLOOKUP($A54,'All-Pathways'!$A:$AW,2,FALSE)="Palm oil")," (NODA)","")</f>
        <v>Corn starch</v>
      </c>
      <c r="C54" s="97">
        <f>ROUND(VLOOKUP($A54,'All-Pathways'!$A:$AW,18,FALSE),1)</f>
        <v>53.3</v>
      </c>
      <c r="D54" s="100">
        <f>MATCH(E54,Lists!$C:$C,0)</f>
        <v>6</v>
      </c>
      <c r="E54" s="63" t="str">
        <f>VLOOKUP($A54,'All-Pathways'!$A:$AW,3,FALSE)</f>
        <v>Ethanol</v>
      </c>
      <c r="F54" s="55" t="str">
        <f>VLOOKUP($A54,'All-Pathways'!$A:$AW,3,FALSE)&amp;", "&amp;VLOOKUP($A54,'All-Pathways'!$A:$AW,4,FALSE)</f>
        <v>Ethanol, Dry Mill Biomass w/ CHP and Fractionation (wet DGS)</v>
      </c>
    </row>
    <row r="55" spans="1:6" x14ac:dyDescent="0.35">
      <c r="A55" s="55">
        <v>134</v>
      </c>
      <c r="B55" s="55" t="str">
        <f>VLOOKUP($A55,'All-Pathways'!$A:$AW,2,FALSE)&amp;IF(OR(VLOOKUP($A55,'All-Pathways'!$A:$AW,2,FALSE)="Barley",VLOOKUP($A55,'All-Pathways'!$A:$AW,2,FALSE)="Palm oil")," (NODA)","")</f>
        <v>Corn starch</v>
      </c>
      <c r="C55" s="97">
        <f>ROUND(VLOOKUP($A55,'All-Pathways'!$A:$AW,18,FALSE),1)</f>
        <v>54.1</v>
      </c>
      <c r="D55" s="100">
        <f>MATCH(E55,Lists!$C:$C,0)</f>
        <v>6</v>
      </c>
      <c r="E55" s="63" t="str">
        <f>VLOOKUP($A55,'All-Pathways'!$A:$AW,3,FALSE)</f>
        <v>Ethanol</v>
      </c>
      <c r="F55" s="55" t="str">
        <f>VLOOKUP($A55,'All-Pathways'!$A:$AW,3,FALSE)&amp;", "&amp;VLOOKUP($A55,'All-Pathways'!$A:$AW,4,FALSE)</f>
        <v>Ethanol, Dry Mill Biomass w/ CHP, Fractionation and Membrane Separation (dry DDGS)</v>
      </c>
    </row>
    <row r="56" spans="1:6" x14ac:dyDescent="0.35">
      <c r="A56" s="55">
        <v>136</v>
      </c>
      <c r="B56" s="55" t="str">
        <f>VLOOKUP($A56,'All-Pathways'!$A:$AW,2,FALSE)&amp;IF(OR(VLOOKUP($A56,'All-Pathways'!$A:$AW,2,FALSE)="Barley",VLOOKUP($A56,'All-Pathways'!$A:$AW,2,FALSE)="Palm oil")," (NODA)","")</f>
        <v>Corn starch</v>
      </c>
      <c r="C56" s="97">
        <f>ROUND(VLOOKUP($A56,'All-Pathways'!$A:$AW,18,FALSE),1)</f>
        <v>53.6</v>
      </c>
      <c r="D56" s="100">
        <f>MATCH(E56,Lists!$C:$C,0)</f>
        <v>6</v>
      </c>
      <c r="E56" s="63" t="str">
        <f>VLOOKUP($A56,'All-Pathways'!$A:$AW,3,FALSE)</f>
        <v>Ethanol</v>
      </c>
      <c r="F56" s="55" t="str">
        <f>VLOOKUP($A56,'All-Pathways'!$A:$AW,3,FALSE)&amp;", "&amp;VLOOKUP($A56,'All-Pathways'!$A:$AW,4,FALSE)</f>
        <v>Ethanol, Dry Mill Biomass w/ CHP, Fractionation and Membrane Separation (wet DGS)</v>
      </c>
    </row>
    <row r="57" spans="1:6" x14ac:dyDescent="0.35">
      <c r="A57" s="55">
        <v>138</v>
      </c>
      <c r="B57" s="55" t="str">
        <f>VLOOKUP($A57,'All-Pathways'!$A:$AW,2,FALSE)&amp;IF(OR(VLOOKUP($A57,'All-Pathways'!$A:$AW,2,FALSE)="Barley",VLOOKUP($A57,'All-Pathways'!$A:$AW,2,FALSE)="Palm oil")," (NODA)","")</f>
        <v>Corn starch</v>
      </c>
      <c r="C57" s="97">
        <f>ROUND(VLOOKUP($A57,'All-Pathways'!$A:$AW,18,FALSE),1)</f>
        <v>53.8</v>
      </c>
      <c r="D57" s="100">
        <f>MATCH(E57,Lists!$C:$C,0)</f>
        <v>6</v>
      </c>
      <c r="E57" s="63" t="str">
        <f>VLOOKUP($A57,'All-Pathways'!$A:$AW,3,FALSE)</f>
        <v>Ethanol</v>
      </c>
      <c r="F57" s="55" t="str">
        <f>VLOOKUP($A57,'All-Pathways'!$A:$AW,3,FALSE)&amp;", "&amp;VLOOKUP($A57,'All-Pathways'!$A:$AW,4,FALSE)</f>
        <v>Ethanol, Dry Mill Biomass w/ CHP, Fractionation, Membrane Separation and Raw Starch Hydrolysis (dry DDGS)</v>
      </c>
    </row>
    <row r="58" spans="1:6" x14ac:dyDescent="0.35">
      <c r="A58" s="55">
        <v>140</v>
      </c>
      <c r="B58" s="55" t="str">
        <f>VLOOKUP($A58,'All-Pathways'!$A:$AW,2,FALSE)&amp;IF(OR(VLOOKUP($A58,'All-Pathways'!$A:$AW,2,FALSE)="Barley",VLOOKUP($A58,'All-Pathways'!$A:$AW,2,FALSE)="Palm oil")," (NODA)","")</f>
        <v>Corn starch</v>
      </c>
      <c r="C58" s="97">
        <f>ROUND(VLOOKUP($A58,'All-Pathways'!$A:$AW,18,FALSE),1)</f>
        <v>53.4</v>
      </c>
      <c r="D58" s="100">
        <f>MATCH(E58,Lists!$C:$C,0)</f>
        <v>6</v>
      </c>
      <c r="E58" s="63" t="str">
        <f>VLOOKUP($A58,'All-Pathways'!$A:$AW,3,FALSE)</f>
        <v>Ethanol</v>
      </c>
      <c r="F58" s="55" t="str">
        <f>VLOOKUP($A58,'All-Pathways'!$A:$AW,3,FALSE)&amp;", "&amp;VLOOKUP($A58,'All-Pathways'!$A:$AW,4,FALSE)</f>
        <v>Ethanol, Dry Mill Biomass w/ CHP, Fractionation, Membrane Separation and Raw Starch Hydrolysis (wet DGS)</v>
      </c>
    </row>
    <row r="59" spans="1:6" x14ac:dyDescent="0.35">
      <c r="A59" s="55">
        <v>142</v>
      </c>
      <c r="B59" s="55" t="str">
        <f>VLOOKUP($A59,'All-Pathways'!$A:$AW,2,FALSE)&amp;IF(OR(VLOOKUP($A59,'All-Pathways'!$A:$AW,2,FALSE)="Barley",VLOOKUP($A59,'All-Pathways'!$A:$AW,2,FALSE)="Palm oil")," (NODA)","")</f>
        <v>Corn starch</v>
      </c>
      <c r="C59" s="97">
        <f>ROUND(VLOOKUP($A59,'All-Pathways'!$A:$AW,18,FALSE),1)</f>
        <v>60.6</v>
      </c>
      <c r="D59" s="100">
        <f>MATCH(E59,Lists!$C:$C,0)</f>
        <v>6</v>
      </c>
      <c r="E59" s="63" t="str">
        <f>VLOOKUP($A59,'All-Pathways'!$A:$AW,3,FALSE)</f>
        <v>Ethanol</v>
      </c>
      <c r="F59" s="55" t="str">
        <f>VLOOKUP($A59,'All-Pathways'!$A:$AW,3,FALSE)&amp;", "&amp;VLOOKUP($A59,'All-Pathways'!$A:$AW,4,FALSE)</f>
        <v>Ethanol, Dry Mill Biomass w/ Fractionation (65% dry DDGS)</v>
      </c>
    </row>
    <row r="60" spans="1:6" x14ac:dyDescent="0.35">
      <c r="A60" s="55">
        <v>144</v>
      </c>
      <c r="B60" s="55" t="str">
        <f>VLOOKUP($A60,'All-Pathways'!$A:$AW,2,FALSE)&amp;IF(OR(VLOOKUP($A60,'All-Pathways'!$A:$AW,2,FALSE)="Barley",VLOOKUP($A60,'All-Pathways'!$A:$AW,2,FALSE)="Palm oil")," (NODA)","")</f>
        <v>Corn starch</v>
      </c>
      <c r="C60" s="97">
        <f>ROUND(VLOOKUP($A60,'All-Pathways'!$A:$AW,18,FALSE),1)</f>
        <v>60.8</v>
      </c>
      <c r="D60" s="100">
        <f>MATCH(E60,Lists!$C:$C,0)</f>
        <v>6</v>
      </c>
      <c r="E60" s="63" t="str">
        <f>VLOOKUP($A60,'All-Pathways'!$A:$AW,3,FALSE)</f>
        <v>Ethanol</v>
      </c>
      <c r="F60" s="55" t="str">
        <f>VLOOKUP($A60,'All-Pathways'!$A:$AW,3,FALSE)&amp;", "&amp;VLOOKUP($A60,'All-Pathways'!$A:$AW,4,FALSE)</f>
        <v>Ethanol, Dry Mill Biomass w/ Fractionation (dry DDGS)</v>
      </c>
    </row>
    <row r="61" spans="1:6" x14ac:dyDescent="0.35">
      <c r="A61" s="55">
        <v>146</v>
      </c>
      <c r="B61" s="55" t="str">
        <f>VLOOKUP($A61,'All-Pathways'!$A:$AW,2,FALSE)&amp;IF(OR(VLOOKUP($A61,'All-Pathways'!$A:$AW,2,FALSE)="Barley",VLOOKUP($A61,'All-Pathways'!$A:$AW,2,FALSE)="Palm oil")," (NODA)","")</f>
        <v>Corn starch</v>
      </c>
      <c r="C61" s="97">
        <f>ROUND(VLOOKUP($A61,'All-Pathways'!$A:$AW,18,FALSE),1)</f>
        <v>60.3</v>
      </c>
      <c r="D61" s="100">
        <f>MATCH(E61,Lists!$C:$C,0)</f>
        <v>6</v>
      </c>
      <c r="E61" s="63" t="str">
        <f>VLOOKUP($A61,'All-Pathways'!$A:$AW,3,FALSE)</f>
        <v>Ethanol</v>
      </c>
      <c r="F61" s="55" t="str">
        <f>VLOOKUP($A61,'All-Pathways'!$A:$AW,3,FALSE)&amp;", "&amp;VLOOKUP($A61,'All-Pathways'!$A:$AW,4,FALSE)</f>
        <v>Ethanol, Dry Mill Biomass w/ Fractionation (wet DGS)</v>
      </c>
    </row>
    <row r="62" spans="1:6" x14ac:dyDescent="0.35">
      <c r="A62" s="55">
        <v>148</v>
      </c>
      <c r="B62" s="55" t="str">
        <f>VLOOKUP($A62,'All-Pathways'!$A:$AW,2,FALSE)&amp;IF(OR(VLOOKUP($A62,'All-Pathways'!$A:$AW,2,FALSE)="Barley",VLOOKUP($A62,'All-Pathways'!$A:$AW,2,FALSE)="Palm oil")," (NODA)","")</f>
        <v>Corn starch</v>
      </c>
      <c r="C62" s="97">
        <f>ROUND(VLOOKUP($A62,'All-Pathways'!$A:$AW,18,FALSE),1)</f>
        <v>61.1</v>
      </c>
      <c r="D62" s="100">
        <f>MATCH(E62,Lists!$C:$C,0)</f>
        <v>6</v>
      </c>
      <c r="E62" s="63" t="str">
        <f>VLOOKUP($A62,'All-Pathways'!$A:$AW,3,FALSE)</f>
        <v>Ethanol</v>
      </c>
      <c r="F62" s="55" t="str">
        <f>VLOOKUP($A62,'All-Pathways'!$A:$AW,3,FALSE)&amp;", "&amp;VLOOKUP($A62,'All-Pathways'!$A:$AW,4,FALSE)</f>
        <v>Ethanol, Dry Mill Biomass w/ Fractionation and Membrane Separation (dry DDGS)</v>
      </c>
    </row>
    <row r="63" spans="1:6" x14ac:dyDescent="0.35">
      <c r="A63" s="55">
        <v>150</v>
      </c>
      <c r="B63" s="55" t="str">
        <f>VLOOKUP($A63,'All-Pathways'!$A:$AW,2,FALSE)&amp;IF(OR(VLOOKUP($A63,'All-Pathways'!$A:$AW,2,FALSE)="Barley",VLOOKUP($A63,'All-Pathways'!$A:$AW,2,FALSE)="Palm oil")," (NODA)","")</f>
        <v>Corn starch</v>
      </c>
      <c r="C63" s="97">
        <f>ROUND(VLOOKUP($A63,'All-Pathways'!$A:$AW,18,FALSE),1)</f>
        <v>60.6</v>
      </c>
      <c r="D63" s="100">
        <f>MATCH(E63,Lists!$C:$C,0)</f>
        <v>6</v>
      </c>
      <c r="E63" s="63" t="str">
        <f>VLOOKUP($A63,'All-Pathways'!$A:$AW,3,FALSE)</f>
        <v>Ethanol</v>
      </c>
      <c r="F63" s="55" t="str">
        <f>VLOOKUP($A63,'All-Pathways'!$A:$AW,3,FALSE)&amp;", "&amp;VLOOKUP($A63,'All-Pathways'!$A:$AW,4,FALSE)</f>
        <v>Ethanol, Dry Mill Biomass w/ Fractionation and Membrane Separation (wet DGS)</v>
      </c>
    </row>
    <row r="64" spans="1:6" x14ac:dyDescent="0.35">
      <c r="A64" s="55">
        <v>152</v>
      </c>
      <c r="B64" s="55" t="str">
        <f>VLOOKUP($A64,'All-Pathways'!$A:$AW,2,FALSE)&amp;IF(OR(VLOOKUP($A64,'All-Pathways'!$A:$AW,2,FALSE)="Barley",VLOOKUP($A64,'All-Pathways'!$A:$AW,2,FALSE)="Palm oil")," (NODA)","")</f>
        <v>Corn starch</v>
      </c>
      <c r="C64" s="97">
        <f>ROUND(VLOOKUP($A64,'All-Pathways'!$A:$AW,18,FALSE),1)</f>
        <v>60.8</v>
      </c>
      <c r="D64" s="100">
        <f>MATCH(E64,Lists!$C:$C,0)</f>
        <v>6</v>
      </c>
      <c r="E64" s="63" t="str">
        <f>VLOOKUP($A64,'All-Pathways'!$A:$AW,3,FALSE)</f>
        <v>Ethanol</v>
      </c>
      <c r="F64" s="55" t="str">
        <f>VLOOKUP($A64,'All-Pathways'!$A:$AW,3,FALSE)&amp;", "&amp;VLOOKUP($A64,'All-Pathways'!$A:$AW,4,FALSE)</f>
        <v>Ethanol, Dry Mill Biomass w/ Fractionation, Membrane Separation and Raw Starch Hydrolysis (dry DDGS)</v>
      </c>
    </row>
    <row r="65" spans="1:6" x14ac:dyDescent="0.35">
      <c r="A65" s="55">
        <v>154</v>
      </c>
      <c r="B65" s="55" t="str">
        <f>VLOOKUP($A65,'All-Pathways'!$A:$AW,2,FALSE)&amp;IF(OR(VLOOKUP($A65,'All-Pathways'!$A:$AW,2,FALSE)="Barley",VLOOKUP($A65,'All-Pathways'!$A:$AW,2,FALSE)="Palm oil")," (NODA)","")</f>
        <v>Corn starch</v>
      </c>
      <c r="C65" s="97">
        <f>ROUND(VLOOKUP($A65,'All-Pathways'!$A:$AW,18,FALSE),1)</f>
        <v>60.5</v>
      </c>
      <c r="D65" s="100">
        <f>MATCH(E65,Lists!$C:$C,0)</f>
        <v>6</v>
      </c>
      <c r="E65" s="63" t="str">
        <f>VLOOKUP($A65,'All-Pathways'!$A:$AW,3,FALSE)</f>
        <v>Ethanol</v>
      </c>
      <c r="F65" s="55" t="str">
        <f>VLOOKUP($A65,'All-Pathways'!$A:$AW,3,FALSE)&amp;", "&amp;VLOOKUP($A65,'All-Pathways'!$A:$AW,4,FALSE)</f>
        <v>Ethanol, Dry Mill Biomass w/ Fractionation, Membrane Separation and Raw Starch Hydrolysis (wet DGS)</v>
      </c>
    </row>
    <row r="66" spans="1:6" x14ac:dyDescent="0.35">
      <c r="A66" s="55">
        <v>156</v>
      </c>
      <c r="B66" s="55" t="str">
        <f>VLOOKUP($A66,'All-Pathways'!$A:$AW,2,FALSE)&amp;IF(OR(VLOOKUP($A66,'All-Pathways'!$A:$AW,2,FALSE)="Barley",VLOOKUP($A66,'All-Pathways'!$A:$AW,2,FALSE)="Palm oil")," (NODA)","")</f>
        <v>Corn starch</v>
      </c>
      <c r="C66" s="97">
        <f>ROUND(VLOOKUP($A66,'All-Pathways'!$A:$AW,18,FALSE),1)</f>
        <v>97.1</v>
      </c>
      <c r="D66" s="100">
        <f>MATCH(E66,Lists!$C:$C,0)</f>
        <v>6</v>
      </c>
      <c r="E66" s="63" t="str">
        <f>VLOOKUP($A66,'All-Pathways'!$A:$AW,3,FALSE)</f>
        <v>Ethanol</v>
      </c>
      <c r="F66" s="55" t="str">
        <f>VLOOKUP($A66,'All-Pathways'!$A:$AW,3,FALSE)&amp;", "&amp;VLOOKUP($A66,'All-Pathways'!$A:$AW,4,FALSE)</f>
        <v>Ethanol, Dry Mill Coal (2022 Average)</v>
      </c>
    </row>
    <row r="67" spans="1:6" x14ac:dyDescent="0.35">
      <c r="A67" s="55">
        <v>158</v>
      </c>
      <c r="B67" s="55" t="str">
        <f>VLOOKUP($A67,'All-Pathways'!$A:$AW,2,FALSE)&amp;IF(OR(VLOOKUP($A67,'All-Pathways'!$A:$AW,2,FALSE)="Barley",VLOOKUP($A67,'All-Pathways'!$A:$AW,2,FALSE)="Palm oil")," (NODA)","")</f>
        <v>Corn starch</v>
      </c>
      <c r="C67" s="97">
        <f>ROUND(VLOOKUP($A67,'All-Pathways'!$A:$AW,18,FALSE),1)</f>
        <v>99.3</v>
      </c>
      <c r="D67" s="100">
        <f>MATCH(E67,Lists!$C:$C,0)</f>
        <v>6</v>
      </c>
      <c r="E67" s="63" t="str">
        <f>VLOOKUP($A67,'All-Pathways'!$A:$AW,3,FALSE)</f>
        <v>Ethanol</v>
      </c>
      <c r="F67" s="55" t="str">
        <f>VLOOKUP($A67,'All-Pathways'!$A:$AW,3,FALSE)&amp;", "&amp;VLOOKUP($A67,'All-Pathways'!$A:$AW,4,FALSE)</f>
        <v>Ethanol, Dry Mill Coal (50% dry DDGS)</v>
      </c>
    </row>
    <row r="68" spans="1:6" x14ac:dyDescent="0.35">
      <c r="A68" s="55">
        <v>160</v>
      </c>
      <c r="B68" s="55" t="str">
        <f>VLOOKUP($A68,'All-Pathways'!$A:$AW,2,FALSE)&amp;IF(OR(VLOOKUP($A68,'All-Pathways'!$A:$AW,2,FALSE)="Barley",VLOOKUP($A68,'All-Pathways'!$A:$AW,2,FALSE)="Palm oil")," (NODA)","")</f>
        <v>Corn starch</v>
      </c>
      <c r="C68" s="97">
        <f>ROUND(VLOOKUP($A68,'All-Pathways'!$A:$AW,18,FALSE),1)</f>
        <v>109.9</v>
      </c>
      <c r="D68" s="100">
        <f>MATCH(E68,Lists!$C:$C,0)</f>
        <v>6</v>
      </c>
      <c r="E68" s="63" t="str">
        <f>VLOOKUP($A68,'All-Pathways'!$A:$AW,3,FALSE)</f>
        <v>Ethanol</v>
      </c>
      <c r="F68" s="55" t="str">
        <f>VLOOKUP($A68,'All-Pathways'!$A:$AW,3,FALSE)&amp;", "&amp;VLOOKUP($A68,'All-Pathways'!$A:$AW,4,FALSE)</f>
        <v>Ethanol, Dry Mill Coal (dry DDGS)</v>
      </c>
    </row>
    <row r="69" spans="1:6" x14ac:dyDescent="0.35">
      <c r="A69" s="55">
        <v>162</v>
      </c>
      <c r="B69" s="55" t="str">
        <f>VLOOKUP($A69,'All-Pathways'!$A:$AW,2,FALSE)&amp;IF(OR(VLOOKUP($A69,'All-Pathways'!$A:$AW,2,FALSE)="Barley",VLOOKUP($A69,'All-Pathways'!$A:$AW,2,FALSE)="Palm oil")," (NODA)","")</f>
        <v>Corn starch</v>
      </c>
      <c r="C69" s="97">
        <f>ROUND(VLOOKUP($A69,'All-Pathways'!$A:$AW,18,FALSE),1)</f>
        <v>88.6</v>
      </c>
      <c r="D69" s="100">
        <f>MATCH(E69,Lists!$C:$C,0)</f>
        <v>6</v>
      </c>
      <c r="E69" s="63" t="str">
        <f>VLOOKUP($A69,'All-Pathways'!$A:$AW,3,FALSE)</f>
        <v>Ethanol</v>
      </c>
      <c r="F69" s="55" t="str">
        <f>VLOOKUP($A69,'All-Pathways'!$A:$AW,3,FALSE)&amp;", "&amp;VLOOKUP($A69,'All-Pathways'!$A:$AW,4,FALSE)</f>
        <v>Ethanol, Dry Mill Coal (wet DGS)</v>
      </c>
    </row>
    <row r="70" spans="1:6" x14ac:dyDescent="0.35">
      <c r="A70" s="55">
        <v>164</v>
      </c>
      <c r="B70" s="55" t="str">
        <f>VLOOKUP($A70,'All-Pathways'!$A:$AW,2,FALSE)&amp;IF(OR(VLOOKUP($A70,'All-Pathways'!$A:$AW,2,FALSE)="Barley",VLOOKUP($A70,'All-Pathways'!$A:$AW,2,FALSE)="Palm oil")," (NODA)","")</f>
        <v>Corn starch</v>
      </c>
      <c r="C70" s="97">
        <f>ROUND(VLOOKUP($A70,'All-Pathways'!$A:$AW,18,FALSE),1)</f>
        <v>97.3</v>
      </c>
      <c r="D70" s="100">
        <f>MATCH(E70,Lists!$C:$C,0)</f>
        <v>6</v>
      </c>
      <c r="E70" s="63" t="str">
        <f>VLOOKUP($A70,'All-Pathways'!$A:$AW,3,FALSE)</f>
        <v>Ethanol</v>
      </c>
      <c r="F70" s="55" t="str">
        <f>VLOOKUP($A70,'All-Pathways'!$A:$AW,3,FALSE)&amp;", "&amp;VLOOKUP($A70,'All-Pathways'!$A:$AW,4,FALSE)</f>
        <v>Ethanol, Dry Mill Coal w/ CHP (50% dry DDGS)</v>
      </c>
    </row>
    <row r="71" spans="1:6" x14ac:dyDescent="0.35">
      <c r="A71" s="55">
        <v>166</v>
      </c>
      <c r="B71" s="55" t="str">
        <f>VLOOKUP($A71,'All-Pathways'!$A:$AW,2,FALSE)&amp;IF(OR(VLOOKUP($A71,'All-Pathways'!$A:$AW,2,FALSE)="Barley",VLOOKUP($A71,'All-Pathways'!$A:$AW,2,FALSE)="Palm oil")," (NODA)","")</f>
        <v>Corn starch</v>
      </c>
      <c r="C71" s="97">
        <f>ROUND(VLOOKUP($A71,'All-Pathways'!$A:$AW,18,FALSE),1)</f>
        <v>108</v>
      </c>
      <c r="D71" s="100">
        <f>MATCH(E71,Lists!$C:$C,0)</f>
        <v>6</v>
      </c>
      <c r="E71" s="63" t="str">
        <f>VLOOKUP($A71,'All-Pathways'!$A:$AW,3,FALSE)</f>
        <v>Ethanol</v>
      </c>
      <c r="F71" s="55" t="str">
        <f>VLOOKUP($A71,'All-Pathways'!$A:$AW,3,FALSE)&amp;", "&amp;VLOOKUP($A71,'All-Pathways'!$A:$AW,4,FALSE)</f>
        <v>Ethanol, Dry Mill Coal w/ CHP (dry DDGS)</v>
      </c>
    </row>
    <row r="72" spans="1:6" x14ac:dyDescent="0.35">
      <c r="A72" s="55">
        <v>168</v>
      </c>
      <c r="B72" s="55" t="str">
        <f>VLOOKUP($A72,'All-Pathways'!$A:$AW,2,FALSE)&amp;IF(OR(VLOOKUP($A72,'All-Pathways'!$A:$AW,2,FALSE)="Barley",VLOOKUP($A72,'All-Pathways'!$A:$AW,2,FALSE)="Palm oil")," (NODA)","")</f>
        <v>Corn starch</v>
      </c>
      <c r="C72" s="97">
        <f>ROUND(VLOOKUP($A72,'All-Pathways'!$A:$AW,18,FALSE),1)</f>
        <v>86.7</v>
      </c>
      <c r="D72" s="100">
        <f>MATCH(E72,Lists!$C:$C,0)</f>
        <v>6</v>
      </c>
      <c r="E72" s="63" t="str">
        <f>VLOOKUP($A72,'All-Pathways'!$A:$AW,3,FALSE)</f>
        <v>Ethanol</v>
      </c>
      <c r="F72" s="55" t="str">
        <f>VLOOKUP($A72,'All-Pathways'!$A:$AW,3,FALSE)&amp;", "&amp;VLOOKUP($A72,'All-Pathways'!$A:$AW,4,FALSE)</f>
        <v>Ethanol, Dry Mill Coal w/ CHP (wet DGS)</v>
      </c>
    </row>
    <row r="73" spans="1:6" x14ac:dyDescent="0.35">
      <c r="A73" s="55">
        <v>170</v>
      </c>
      <c r="B73" s="55" t="str">
        <f>VLOOKUP($A73,'All-Pathways'!$A:$AW,2,FALSE)&amp;IF(OR(VLOOKUP($A73,'All-Pathways'!$A:$AW,2,FALSE)="Barley",VLOOKUP($A73,'All-Pathways'!$A:$AW,2,FALSE)="Palm oil")," (NODA)","")</f>
        <v>Corn starch</v>
      </c>
      <c r="C73" s="97">
        <f>ROUND(VLOOKUP($A73,'All-Pathways'!$A:$AW,18,FALSE),1)</f>
        <v>95.4</v>
      </c>
      <c r="D73" s="100">
        <f>MATCH(E73,Lists!$C:$C,0)</f>
        <v>6</v>
      </c>
      <c r="E73" s="63" t="str">
        <f>VLOOKUP($A73,'All-Pathways'!$A:$AW,3,FALSE)</f>
        <v>Ethanol</v>
      </c>
      <c r="F73" s="55" t="str">
        <f>VLOOKUP($A73,'All-Pathways'!$A:$AW,3,FALSE)&amp;", "&amp;VLOOKUP($A73,'All-Pathways'!$A:$AW,4,FALSE)</f>
        <v>Ethanol, Dry Mill Coal w/ CHP and Fractionation (65% dry DDGS)</v>
      </c>
    </row>
    <row r="74" spans="1:6" x14ac:dyDescent="0.35">
      <c r="A74" s="55">
        <v>172</v>
      </c>
      <c r="B74" s="55" t="str">
        <f>VLOOKUP($A74,'All-Pathways'!$A:$AW,2,FALSE)&amp;IF(OR(VLOOKUP($A74,'All-Pathways'!$A:$AW,2,FALSE)="Barley",VLOOKUP($A74,'All-Pathways'!$A:$AW,2,FALSE)="Palm oil")," (NODA)","")</f>
        <v>Corn starch</v>
      </c>
      <c r="C74" s="97">
        <f>ROUND(VLOOKUP($A74,'All-Pathways'!$A:$AW,18,FALSE),1)</f>
        <v>101</v>
      </c>
      <c r="D74" s="100">
        <f>MATCH(E74,Lists!$C:$C,0)</f>
        <v>6</v>
      </c>
      <c r="E74" s="63" t="str">
        <f>VLOOKUP($A74,'All-Pathways'!$A:$AW,3,FALSE)</f>
        <v>Ethanol</v>
      </c>
      <c r="F74" s="55" t="str">
        <f>VLOOKUP($A74,'All-Pathways'!$A:$AW,3,FALSE)&amp;", "&amp;VLOOKUP($A74,'All-Pathways'!$A:$AW,4,FALSE)</f>
        <v>Ethanol, Dry Mill Coal w/ CHP and Fractionation (dry DDGS)</v>
      </c>
    </row>
    <row r="75" spans="1:6" x14ac:dyDescent="0.35">
      <c r="A75" s="55">
        <v>174</v>
      </c>
      <c r="B75" s="55" t="str">
        <f>VLOOKUP($A75,'All-Pathways'!$A:$AW,2,FALSE)&amp;IF(OR(VLOOKUP($A75,'All-Pathways'!$A:$AW,2,FALSE)="Barley",VLOOKUP($A75,'All-Pathways'!$A:$AW,2,FALSE)="Palm oil")," (NODA)","")</f>
        <v>Corn starch</v>
      </c>
      <c r="C75" s="97">
        <f>ROUND(VLOOKUP($A75,'All-Pathways'!$A:$AW,18,FALSE),1)</f>
        <v>85.2</v>
      </c>
      <c r="D75" s="100">
        <f>MATCH(E75,Lists!$C:$C,0)</f>
        <v>6</v>
      </c>
      <c r="E75" s="63" t="str">
        <f>VLOOKUP($A75,'All-Pathways'!$A:$AW,3,FALSE)</f>
        <v>Ethanol</v>
      </c>
      <c r="F75" s="55" t="str">
        <f>VLOOKUP($A75,'All-Pathways'!$A:$AW,3,FALSE)&amp;", "&amp;VLOOKUP($A75,'All-Pathways'!$A:$AW,4,FALSE)</f>
        <v>Ethanol, Dry Mill Coal w/ CHP and Fractionation (wet DGS)</v>
      </c>
    </row>
    <row r="76" spans="1:6" x14ac:dyDescent="0.35">
      <c r="A76" s="55">
        <v>176</v>
      </c>
      <c r="B76" s="55" t="str">
        <f>VLOOKUP($A76,'All-Pathways'!$A:$AW,2,FALSE)&amp;IF(OR(VLOOKUP($A76,'All-Pathways'!$A:$AW,2,FALSE)="Barley",VLOOKUP($A76,'All-Pathways'!$A:$AW,2,FALSE)="Palm oil")," (NODA)","")</f>
        <v>Corn starch</v>
      </c>
      <c r="C76" s="97">
        <f>ROUND(VLOOKUP($A76,'All-Pathways'!$A:$AW,18,FALSE),1)</f>
        <v>93.3</v>
      </c>
      <c r="D76" s="100">
        <f>MATCH(E76,Lists!$C:$C,0)</f>
        <v>6</v>
      </c>
      <c r="E76" s="63" t="str">
        <f>VLOOKUP($A76,'All-Pathways'!$A:$AW,3,FALSE)</f>
        <v>Ethanol</v>
      </c>
      <c r="F76" s="55" t="str">
        <f>VLOOKUP($A76,'All-Pathways'!$A:$AW,3,FALSE)&amp;", "&amp;VLOOKUP($A76,'All-Pathways'!$A:$AW,4,FALSE)</f>
        <v>Ethanol, Dry Mill Coal w/ CHP, Fractionation and Membrane Separation (dry DDGS)</v>
      </c>
    </row>
    <row r="77" spans="1:6" x14ac:dyDescent="0.35">
      <c r="A77" s="55">
        <v>178</v>
      </c>
      <c r="B77" s="55" t="str">
        <f>VLOOKUP($A77,'All-Pathways'!$A:$AW,2,FALSE)&amp;IF(OR(VLOOKUP($A77,'All-Pathways'!$A:$AW,2,FALSE)="Barley",VLOOKUP($A77,'All-Pathways'!$A:$AW,2,FALSE)="Palm oil")," (NODA)","")</f>
        <v>Corn starch</v>
      </c>
      <c r="C77" s="97">
        <f>ROUND(VLOOKUP($A77,'All-Pathways'!$A:$AW,18,FALSE),1)</f>
        <v>77.5</v>
      </c>
      <c r="D77" s="100">
        <f>MATCH(E77,Lists!$C:$C,0)</f>
        <v>6</v>
      </c>
      <c r="E77" s="63" t="str">
        <f>VLOOKUP($A77,'All-Pathways'!$A:$AW,3,FALSE)</f>
        <v>Ethanol</v>
      </c>
      <c r="F77" s="55" t="str">
        <f>VLOOKUP($A77,'All-Pathways'!$A:$AW,3,FALSE)&amp;", "&amp;VLOOKUP($A77,'All-Pathways'!$A:$AW,4,FALSE)</f>
        <v>Ethanol, Dry Mill Coal w/ CHP, Fractionation and Membrane Separation (wet DGS)</v>
      </c>
    </row>
    <row r="78" spans="1:6" x14ac:dyDescent="0.35">
      <c r="A78" s="55">
        <v>180</v>
      </c>
      <c r="B78" s="55" t="str">
        <f>VLOOKUP($A78,'All-Pathways'!$A:$AW,2,FALSE)&amp;IF(OR(VLOOKUP($A78,'All-Pathways'!$A:$AW,2,FALSE)="Barley",VLOOKUP($A78,'All-Pathways'!$A:$AW,2,FALSE)="Palm oil")," (NODA)","")</f>
        <v>Corn starch</v>
      </c>
      <c r="C78" s="97">
        <f>ROUND(VLOOKUP($A78,'All-Pathways'!$A:$AW,18,FALSE),1)</f>
        <v>84.5</v>
      </c>
      <c r="D78" s="100">
        <f>MATCH(E78,Lists!$C:$C,0)</f>
        <v>6</v>
      </c>
      <c r="E78" s="63" t="str">
        <f>VLOOKUP($A78,'All-Pathways'!$A:$AW,3,FALSE)</f>
        <v>Ethanol</v>
      </c>
      <c r="F78" s="55" t="str">
        <f>VLOOKUP($A78,'All-Pathways'!$A:$AW,3,FALSE)&amp;", "&amp;VLOOKUP($A78,'All-Pathways'!$A:$AW,4,FALSE)</f>
        <v>Ethanol, Dry Mill Coal w/ CHP, Fractionation, Membrane Separation and Raw Starch Hydrolysis (dry DDGS)</v>
      </c>
    </row>
    <row r="79" spans="1:6" x14ac:dyDescent="0.35">
      <c r="A79" s="55">
        <v>182</v>
      </c>
      <c r="B79" s="55" t="str">
        <f>VLOOKUP($A79,'All-Pathways'!$A:$AW,2,FALSE)&amp;IF(OR(VLOOKUP($A79,'All-Pathways'!$A:$AW,2,FALSE)="Barley",VLOOKUP($A79,'All-Pathways'!$A:$AW,2,FALSE)="Palm oil")," (NODA)","")</f>
        <v>Corn starch</v>
      </c>
      <c r="C79" s="97">
        <f>ROUND(VLOOKUP($A79,'All-Pathways'!$A:$AW,18,FALSE),1)</f>
        <v>72.3</v>
      </c>
      <c r="D79" s="100">
        <f>MATCH(E79,Lists!$C:$C,0)</f>
        <v>6</v>
      </c>
      <c r="E79" s="63" t="str">
        <f>VLOOKUP($A79,'All-Pathways'!$A:$AW,3,FALSE)</f>
        <v>Ethanol</v>
      </c>
      <c r="F79" s="55" t="str">
        <f>VLOOKUP($A79,'All-Pathways'!$A:$AW,3,FALSE)&amp;", "&amp;VLOOKUP($A79,'All-Pathways'!$A:$AW,4,FALSE)</f>
        <v>Ethanol, Dry Mill Coal w/ CHP, Fractionation, Membrane Separation and Raw Starch Hydrolysis (wet DGS)</v>
      </c>
    </row>
    <row r="80" spans="1:6" x14ac:dyDescent="0.35">
      <c r="A80" s="55">
        <v>184</v>
      </c>
      <c r="B80" s="55" t="str">
        <f>VLOOKUP($A80,'All-Pathways'!$A:$AW,2,FALSE)&amp;IF(OR(VLOOKUP($A80,'All-Pathways'!$A:$AW,2,FALSE)="Barley",VLOOKUP($A80,'All-Pathways'!$A:$AW,2,FALSE)="Palm oil")," (NODA)","")</f>
        <v>Corn starch</v>
      </c>
      <c r="C80" s="97">
        <f>ROUND(VLOOKUP($A80,'All-Pathways'!$A:$AW,18,FALSE),1)</f>
        <v>97.4</v>
      </c>
      <c r="D80" s="100">
        <f>MATCH(E80,Lists!$C:$C,0)</f>
        <v>6</v>
      </c>
      <c r="E80" s="63" t="str">
        <f>VLOOKUP($A80,'All-Pathways'!$A:$AW,3,FALSE)</f>
        <v>Ethanol</v>
      </c>
      <c r="F80" s="55" t="str">
        <f>VLOOKUP($A80,'All-Pathways'!$A:$AW,3,FALSE)&amp;", "&amp;VLOOKUP($A80,'All-Pathways'!$A:$AW,4,FALSE)</f>
        <v>Ethanol, Dry Mill Coal w/ Fractionation (65% dry DDGS)</v>
      </c>
    </row>
    <row r="81" spans="1:6" x14ac:dyDescent="0.35">
      <c r="A81" s="55">
        <v>186</v>
      </c>
      <c r="B81" s="55" t="str">
        <f>VLOOKUP($A81,'All-Pathways'!$A:$AW,2,FALSE)&amp;IF(OR(VLOOKUP($A81,'All-Pathways'!$A:$AW,2,FALSE)="Barley",VLOOKUP($A81,'All-Pathways'!$A:$AW,2,FALSE)="Palm oil")," (NODA)","")</f>
        <v>Corn starch</v>
      </c>
      <c r="C81" s="97">
        <f>ROUND(VLOOKUP($A81,'All-Pathways'!$A:$AW,18,FALSE),1)</f>
        <v>102.9</v>
      </c>
      <c r="D81" s="100">
        <f>MATCH(E81,Lists!$C:$C,0)</f>
        <v>6</v>
      </c>
      <c r="E81" s="63" t="str">
        <f>VLOOKUP($A81,'All-Pathways'!$A:$AW,3,FALSE)</f>
        <v>Ethanol</v>
      </c>
      <c r="F81" s="55" t="str">
        <f>VLOOKUP($A81,'All-Pathways'!$A:$AW,3,FALSE)&amp;", "&amp;VLOOKUP($A81,'All-Pathways'!$A:$AW,4,FALSE)</f>
        <v>Ethanol, Dry Mill Coal w/ Fractionation (dry DDGS)</v>
      </c>
    </row>
    <row r="82" spans="1:6" x14ac:dyDescent="0.35">
      <c r="A82" s="55">
        <v>188</v>
      </c>
      <c r="B82" s="55" t="str">
        <f>VLOOKUP($A82,'All-Pathways'!$A:$AW,2,FALSE)&amp;IF(OR(VLOOKUP($A82,'All-Pathways'!$A:$AW,2,FALSE)="Barley",VLOOKUP($A82,'All-Pathways'!$A:$AW,2,FALSE)="Palm oil")," (NODA)","")</f>
        <v>Corn starch</v>
      </c>
      <c r="C82" s="97">
        <f>ROUND(VLOOKUP($A82,'All-Pathways'!$A:$AW,18,FALSE),1)</f>
        <v>87.1</v>
      </c>
      <c r="D82" s="100">
        <f>MATCH(E82,Lists!$C:$C,0)</f>
        <v>6</v>
      </c>
      <c r="E82" s="63" t="str">
        <f>VLOOKUP($A82,'All-Pathways'!$A:$AW,3,FALSE)</f>
        <v>Ethanol</v>
      </c>
      <c r="F82" s="55" t="str">
        <f>VLOOKUP($A82,'All-Pathways'!$A:$AW,3,FALSE)&amp;", "&amp;VLOOKUP($A82,'All-Pathways'!$A:$AW,4,FALSE)</f>
        <v>Ethanol, Dry Mill Coal w/ Fractionation (wet DGS)</v>
      </c>
    </row>
    <row r="83" spans="1:6" x14ac:dyDescent="0.35">
      <c r="A83" s="55">
        <v>190</v>
      </c>
      <c r="B83" s="55" t="str">
        <f>VLOOKUP($A83,'All-Pathways'!$A:$AW,2,FALSE)&amp;IF(OR(VLOOKUP($A83,'All-Pathways'!$A:$AW,2,FALSE)="Barley",VLOOKUP($A83,'All-Pathways'!$A:$AW,2,FALSE)="Palm oil")," (NODA)","")</f>
        <v>Corn starch</v>
      </c>
      <c r="C83" s="97">
        <f>ROUND(VLOOKUP($A83,'All-Pathways'!$A:$AW,18,FALSE),1)</f>
        <v>95.2</v>
      </c>
      <c r="D83" s="100">
        <f>MATCH(E83,Lists!$C:$C,0)</f>
        <v>6</v>
      </c>
      <c r="E83" s="63" t="str">
        <f>VLOOKUP($A83,'All-Pathways'!$A:$AW,3,FALSE)</f>
        <v>Ethanol</v>
      </c>
      <c r="F83" s="55" t="str">
        <f>VLOOKUP($A83,'All-Pathways'!$A:$AW,3,FALSE)&amp;", "&amp;VLOOKUP($A83,'All-Pathways'!$A:$AW,4,FALSE)</f>
        <v>Ethanol, Dry Mill Coal w/ Fractionation and Membrane Separation (dry DDGS)</v>
      </c>
    </row>
    <row r="84" spans="1:6" x14ac:dyDescent="0.35">
      <c r="A84" s="55">
        <v>192</v>
      </c>
      <c r="B84" s="55" t="str">
        <f>VLOOKUP($A84,'All-Pathways'!$A:$AW,2,FALSE)&amp;IF(OR(VLOOKUP($A84,'All-Pathways'!$A:$AW,2,FALSE)="Barley",VLOOKUP($A84,'All-Pathways'!$A:$AW,2,FALSE)="Palm oil")," (NODA)","")</f>
        <v>Corn starch</v>
      </c>
      <c r="C84" s="97">
        <f>ROUND(VLOOKUP($A84,'All-Pathways'!$A:$AW,18,FALSE),1)</f>
        <v>79.400000000000006</v>
      </c>
      <c r="D84" s="100">
        <f>MATCH(E84,Lists!$C:$C,0)</f>
        <v>6</v>
      </c>
      <c r="E84" s="63" t="str">
        <f>VLOOKUP($A84,'All-Pathways'!$A:$AW,3,FALSE)</f>
        <v>Ethanol</v>
      </c>
      <c r="F84" s="55" t="str">
        <f>VLOOKUP($A84,'All-Pathways'!$A:$AW,3,FALSE)&amp;", "&amp;VLOOKUP($A84,'All-Pathways'!$A:$AW,4,FALSE)</f>
        <v>Ethanol, Dry Mill Coal w/ Fractionation and Membrane Separation (wet DGS)</v>
      </c>
    </row>
    <row r="85" spans="1:6" x14ac:dyDescent="0.35">
      <c r="A85" s="55">
        <v>194</v>
      </c>
      <c r="B85" s="55" t="str">
        <f>VLOOKUP($A85,'All-Pathways'!$A:$AW,2,FALSE)&amp;IF(OR(VLOOKUP($A85,'All-Pathways'!$A:$AW,2,FALSE)="Barley",VLOOKUP($A85,'All-Pathways'!$A:$AW,2,FALSE)="Palm oil")," (NODA)","")</f>
        <v>Corn starch</v>
      </c>
      <c r="C85" s="97">
        <f>ROUND(VLOOKUP($A85,'All-Pathways'!$A:$AW,18,FALSE),1)</f>
        <v>86.4</v>
      </c>
      <c r="D85" s="100">
        <f>MATCH(E85,Lists!$C:$C,0)</f>
        <v>6</v>
      </c>
      <c r="E85" s="63" t="str">
        <f>VLOOKUP($A85,'All-Pathways'!$A:$AW,3,FALSE)</f>
        <v>Ethanol</v>
      </c>
      <c r="F85" s="55" t="str">
        <f>VLOOKUP($A85,'All-Pathways'!$A:$AW,3,FALSE)&amp;", "&amp;VLOOKUP($A85,'All-Pathways'!$A:$AW,4,FALSE)</f>
        <v>Ethanol, Dry Mill Coal w/ Fractionation, Membrane Separation and Raw Starch Hydrolysis (dry DDGS)</v>
      </c>
    </row>
    <row r="86" spans="1:6" x14ac:dyDescent="0.35">
      <c r="A86" s="55">
        <v>196</v>
      </c>
      <c r="B86" s="55" t="str">
        <f>VLOOKUP($A86,'All-Pathways'!$A:$AW,2,FALSE)&amp;IF(OR(VLOOKUP($A86,'All-Pathways'!$A:$AW,2,FALSE)="Barley",VLOOKUP($A86,'All-Pathways'!$A:$AW,2,FALSE)="Palm oil")," (NODA)","")</f>
        <v>Corn starch</v>
      </c>
      <c r="C86" s="97">
        <f>ROUND(VLOOKUP($A86,'All-Pathways'!$A:$AW,18,FALSE),1)</f>
        <v>74.2</v>
      </c>
      <c r="D86" s="100">
        <f>MATCH(E86,Lists!$C:$C,0)</f>
        <v>6</v>
      </c>
      <c r="E86" s="63" t="str">
        <f>VLOOKUP($A86,'All-Pathways'!$A:$AW,3,FALSE)</f>
        <v>Ethanol</v>
      </c>
      <c r="F86" s="55" t="str">
        <f>VLOOKUP($A86,'All-Pathways'!$A:$AW,3,FALSE)&amp;", "&amp;VLOOKUP($A86,'All-Pathways'!$A:$AW,4,FALSE)</f>
        <v>Ethanol, Dry Mill Coal w/ Fractionation, Membrane Separation and Raw Starch Hydrolysis (wet DGS)</v>
      </c>
    </row>
    <row r="87" spans="1:6" x14ac:dyDescent="0.35">
      <c r="A87" s="55">
        <v>198</v>
      </c>
      <c r="B87" s="55" t="str">
        <f>VLOOKUP($A87,'All-Pathways'!$A:$AW,2,FALSE)&amp;IF(OR(VLOOKUP($A87,'All-Pathways'!$A:$AW,2,FALSE)="Barley",VLOOKUP($A87,'All-Pathways'!$A:$AW,2,FALSE)="Palm oil")," (NODA)","")</f>
        <v>Corn starch</v>
      </c>
      <c r="C87" s="97">
        <f>ROUND(VLOOKUP($A87,'All-Pathways'!$A:$AW,18,FALSE),1)</f>
        <v>77.2</v>
      </c>
      <c r="D87" s="100">
        <f>MATCH(E87,Lists!$C:$C,0)</f>
        <v>6</v>
      </c>
      <c r="E87" s="63" t="str">
        <f>VLOOKUP($A87,'All-Pathways'!$A:$AW,3,FALSE)</f>
        <v>Ethanol</v>
      </c>
      <c r="F87" s="55" t="str">
        <f>VLOOKUP($A87,'All-Pathways'!$A:$AW,3,FALSE)&amp;", "&amp;VLOOKUP($A87,'All-Pathways'!$A:$AW,4,FALSE)</f>
        <v>Ethanol, Dry Mill NG (2022 Average)</v>
      </c>
    </row>
    <row r="88" spans="1:6" x14ac:dyDescent="0.35">
      <c r="A88" s="55">
        <v>200</v>
      </c>
      <c r="B88" s="55" t="str">
        <f>VLOOKUP($A88,'All-Pathways'!$A:$AW,2,FALSE)&amp;IF(OR(VLOOKUP($A88,'All-Pathways'!$A:$AW,2,FALSE)="Barley",VLOOKUP($A88,'All-Pathways'!$A:$AW,2,FALSE)="Palm oil")," (NODA)","")</f>
        <v>Corn starch</v>
      </c>
      <c r="C88" s="97">
        <f>ROUND(VLOOKUP($A88,'All-Pathways'!$A:$AW,18,FALSE),1)</f>
        <v>81.8</v>
      </c>
      <c r="D88" s="100">
        <f>MATCH(E88,Lists!$C:$C,0)</f>
        <v>6</v>
      </c>
      <c r="E88" s="63" t="str">
        <f>VLOOKUP($A88,'All-Pathways'!$A:$AW,3,FALSE)</f>
        <v>Ethanol</v>
      </c>
      <c r="F88" s="55" t="str">
        <f>VLOOKUP($A88,'All-Pathways'!$A:$AW,3,FALSE)&amp;", "&amp;VLOOKUP($A88,'All-Pathways'!$A:$AW,4,FALSE)</f>
        <v>Ethanol, Dry Mill NG (dry DDGS)</v>
      </c>
    </row>
    <row r="89" spans="1:6" x14ac:dyDescent="0.35">
      <c r="A89" s="55">
        <v>202</v>
      </c>
      <c r="B89" s="55" t="str">
        <f>VLOOKUP($A89,'All-Pathways'!$A:$AW,2,FALSE)&amp;IF(OR(VLOOKUP($A89,'All-Pathways'!$A:$AW,2,FALSE)="Barley",VLOOKUP($A89,'All-Pathways'!$A:$AW,2,FALSE)="Palm oil")," (NODA)","")</f>
        <v>Corn starch</v>
      </c>
      <c r="C89" s="97">
        <f>ROUND(VLOOKUP($A89,'All-Pathways'!$A:$AW,18,FALSE),1)</f>
        <v>71.3</v>
      </c>
      <c r="D89" s="100">
        <f>MATCH(E89,Lists!$C:$C,0)</f>
        <v>6</v>
      </c>
      <c r="E89" s="63" t="str">
        <f>VLOOKUP($A89,'All-Pathways'!$A:$AW,3,FALSE)</f>
        <v>Ethanol</v>
      </c>
      <c r="F89" s="55" t="str">
        <f>VLOOKUP($A89,'All-Pathways'!$A:$AW,3,FALSE)&amp;", "&amp;VLOOKUP($A89,'All-Pathways'!$A:$AW,4,FALSE)</f>
        <v>Ethanol, Dry Mill NG (wet DGS)</v>
      </c>
    </row>
    <row r="90" spans="1:6" x14ac:dyDescent="0.35">
      <c r="A90" s="55">
        <v>204</v>
      </c>
      <c r="B90" s="55" t="str">
        <f>VLOOKUP($A90,'All-Pathways'!$A:$AW,2,FALSE)&amp;IF(OR(VLOOKUP($A90,'All-Pathways'!$A:$AW,2,FALSE)="Barley",VLOOKUP($A90,'All-Pathways'!$A:$AW,2,FALSE)="Palm oil")," (NODA)","")</f>
        <v>Corn starch</v>
      </c>
      <c r="C90" s="97">
        <f>ROUND(VLOOKUP($A90,'All-Pathways'!$A:$AW,18,FALSE),1)</f>
        <v>73.5</v>
      </c>
      <c r="D90" s="100">
        <f>MATCH(E90,Lists!$C:$C,0)</f>
        <v>6</v>
      </c>
      <c r="E90" s="63" t="str">
        <f>VLOOKUP($A90,'All-Pathways'!$A:$AW,3,FALSE)</f>
        <v>Ethanol</v>
      </c>
      <c r="F90" s="55" t="str">
        <f>VLOOKUP($A90,'All-Pathways'!$A:$AW,3,FALSE)&amp;", "&amp;VLOOKUP($A90,'All-Pathways'!$A:$AW,4,FALSE)</f>
        <v>Ethanol, Dry Mill NG w/ CHP (50% dry DDGS)</v>
      </c>
    </row>
    <row r="91" spans="1:6" x14ac:dyDescent="0.35">
      <c r="A91" s="55">
        <v>206</v>
      </c>
      <c r="B91" s="55" t="str">
        <f>VLOOKUP($A91,'All-Pathways'!$A:$AW,2,FALSE)&amp;IF(OR(VLOOKUP($A91,'All-Pathways'!$A:$AW,2,FALSE)="Barley",VLOOKUP($A91,'All-Pathways'!$A:$AW,2,FALSE)="Palm oil")," (NODA)","")</f>
        <v>Corn starch</v>
      </c>
      <c r="C91" s="97">
        <f>ROUND(VLOOKUP($A91,'All-Pathways'!$A:$AW,18,FALSE),1)</f>
        <v>78.7</v>
      </c>
      <c r="D91" s="100">
        <f>MATCH(E91,Lists!$C:$C,0)</f>
        <v>6</v>
      </c>
      <c r="E91" s="63" t="str">
        <f>VLOOKUP($A91,'All-Pathways'!$A:$AW,3,FALSE)</f>
        <v>Ethanol</v>
      </c>
      <c r="F91" s="55" t="str">
        <f>VLOOKUP($A91,'All-Pathways'!$A:$AW,3,FALSE)&amp;", "&amp;VLOOKUP($A91,'All-Pathways'!$A:$AW,4,FALSE)</f>
        <v>Ethanol, Dry Mill NG w/ CHP (dry DDGS)</v>
      </c>
    </row>
    <row r="92" spans="1:6" x14ac:dyDescent="0.35">
      <c r="A92" s="55">
        <v>208</v>
      </c>
      <c r="B92" s="55" t="str">
        <f>VLOOKUP($A92,'All-Pathways'!$A:$AW,2,FALSE)&amp;IF(OR(VLOOKUP($A92,'All-Pathways'!$A:$AW,2,FALSE)="Barley",VLOOKUP($A92,'All-Pathways'!$A:$AW,2,FALSE)="Palm oil")," (NODA)","")</f>
        <v>Corn starch</v>
      </c>
      <c r="C92" s="97">
        <f>ROUND(VLOOKUP($A92,'All-Pathways'!$A:$AW,18,FALSE),1)</f>
        <v>68.3</v>
      </c>
      <c r="D92" s="100">
        <f>MATCH(E92,Lists!$C:$C,0)</f>
        <v>6</v>
      </c>
      <c r="E92" s="63" t="str">
        <f>VLOOKUP($A92,'All-Pathways'!$A:$AW,3,FALSE)</f>
        <v>Ethanol</v>
      </c>
      <c r="F92" s="55" t="str">
        <f>VLOOKUP($A92,'All-Pathways'!$A:$AW,3,FALSE)&amp;", "&amp;VLOOKUP($A92,'All-Pathways'!$A:$AW,4,FALSE)</f>
        <v>Ethanol, Dry Mill NG w/ CHP (wet DGS)</v>
      </c>
    </row>
    <row r="93" spans="1:6" x14ac:dyDescent="0.35">
      <c r="A93" s="55">
        <v>210</v>
      </c>
      <c r="B93" s="55" t="str">
        <f>VLOOKUP($A93,'All-Pathways'!$A:$AW,2,FALSE)&amp;IF(OR(VLOOKUP($A93,'All-Pathways'!$A:$AW,2,FALSE)="Barley",VLOOKUP($A93,'All-Pathways'!$A:$AW,2,FALSE)="Palm oil")," (NODA)","")</f>
        <v>Corn starch</v>
      </c>
      <c r="C93" s="97">
        <f>ROUND(VLOOKUP($A93,'All-Pathways'!$A:$AW,18,FALSE),1)</f>
        <v>74.400000000000006</v>
      </c>
      <c r="D93" s="100">
        <f>MATCH(E93,Lists!$C:$C,0)</f>
        <v>6</v>
      </c>
      <c r="E93" s="63" t="str">
        <f>VLOOKUP($A93,'All-Pathways'!$A:$AW,3,FALSE)</f>
        <v>Ethanol</v>
      </c>
      <c r="F93" s="55" t="str">
        <f>VLOOKUP($A93,'All-Pathways'!$A:$AW,3,FALSE)&amp;", "&amp;VLOOKUP($A93,'All-Pathways'!$A:$AW,4,FALSE)</f>
        <v>Ethanol, Dry Mill NG w/ CHP and Fractionation (65% dry DDGS)</v>
      </c>
    </row>
    <row r="94" spans="1:6" x14ac:dyDescent="0.35">
      <c r="A94" s="55">
        <v>212</v>
      </c>
      <c r="B94" s="55" t="str">
        <f>VLOOKUP($A94,'All-Pathways'!$A:$AW,2,FALSE)&amp;IF(OR(VLOOKUP($A94,'All-Pathways'!$A:$AW,2,FALSE)="Barley",VLOOKUP($A94,'All-Pathways'!$A:$AW,2,FALSE)="Palm oil")," (NODA)","")</f>
        <v>Corn starch</v>
      </c>
      <c r="C94" s="97">
        <f>ROUND(VLOOKUP($A94,'All-Pathways'!$A:$AW,18,FALSE),1)</f>
        <v>77.099999999999994</v>
      </c>
      <c r="D94" s="100">
        <f>MATCH(E94,Lists!$C:$C,0)</f>
        <v>6</v>
      </c>
      <c r="E94" s="63" t="str">
        <f>VLOOKUP($A94,'All-Pathways'!$A:$AW,3,FALSE)</f>
        <v>Ethanol</v>
      </c>
      <c r="F94" s="55" t="str">
        <f>VLOOKUP($A94,'All-Pathways'!$A:$AW,3,FALSE)&amp;", "&amp;VLOOKUP($A94,'All-Pathways'!$A:$AW,4,FALSE)</f>
        <v>Ethanol, Dry Mill NG w/ CHP and Fractionation (dry DDGS)</v>
      </c>
    </row>
    <row r="95" spans="1:6" x14ac:dyDescent="0.35">
      <c r="A95" s="55">
        <v>214</v>
      </c>
      <c r="B95" s="55" t="str">
        <f>VLOOKUP($A95,'All-Pathways'!$A:$AW,2,FALSE)&amp;IF(OR(VLOOKUP($A95,'All-Pathways'!$A:$AW,2,FALSE)="Barley",VLOOKUP($A95,'All-Pathways'!$A:$AW,2,FALSE)="Palm oil")," (NODA)","")</f>
        <v>Corn starch</v>
      </c>
      <c r="C95" s="97">
        <f>ROUND(VLOOKUP($A95,'All-Pathways'!$A:$AW,18,FALSE),1)</f>
        <v>69.400000000000006</v>
      </c>
      <c r="D95" s="100">
        <f>MATCH(E95,Lists!$C:$C,0)</f>
        <v>6</v>
      </c>
      <c r="E95" s="63" t="str">
        <f>VLOOKUP($A95,'All-Pathways'!$A:$AW,3,FALSE)</f>
        <v>Ethanol</v>
      </c>
      <c r="F95" s="55" t="str">
        <f>VLOOKUP($A95,'All-Pathways'!$A:$AW,3,FALSE)&amp;", "&amp;VLOOKUP($A95,'All-Pathways'!$A:$AW,4,FALSE)</f>
        <v>Ethanol, Dry Mill NG w/ CHP and Fractionation (wet DGS)</v>
      </c>
    </row>
    <row r="96" spans="1:6" x14ac:dyDescent="0.35">
      <c r="A96" s="55">
        <v>216</v>
      </c>
      <c r="B96" s="55" t="str">
        <f>VLOOKUP($A96,'All-Pathways'!$A:$AW,2,FALSE)&amp;IF(OR(VLOOKUP($A96,'All-Pathways'!$A:$AW,2,FALSE)="Barley",VLOOKUP($A96,'All-Pathways'!$A:$AW,2,FALSE)="Palm oil")," (NODA)","")</f>
        <v>Corn starch</v>
      </c>
      <c r="C96" s="97">
        <f>ROUND(VLOOKUP($A96,'All-Pathways'!$A:$AW,18,FALSE),1)</f>
        <v>73.5</v>
      </c>
      <c r="D96" s="100">
        <f>MATCH(E96,Lists!$C:$C,0)</f>
        <v>6</v>
      </c>
      <c r="E96" s="63" t="str">
        <f>VLOOKUP($A96,'All-Pathways'!$A:$AW,3,FALSE)</f>
        <v>Ethanol</v>
      </c>
      <c r="F96" s="55" t="str">
        <f>VLOOKUP($A96,'All-Pathways'!$A:$AW,3,FALSE)&amp;", "&amp;VLOOKUP($A96,'All-Pathways'!$A:$AW,4,FALSE)</f>
        <v>Ethanol, Dry Mill NG w/ CHP, Fractionation and Membrane Separation (dry DDGS)</v>
      </c>
    </row>
    <row r="97" spans="1:6" x14ac:dyDescent="0.35">
      <c r="A97" s="55">
        <v>218</v>
      </c>
      <c r="B97" s="55" t="str">
        <f>VLOOKUP($A97,'All-Pathways'!$A:$AW,2,FALSE)&amp;IF(OR(VLOOKUP($A97,'All-Pathways'!$A:$AW,2,FALSE)="Barley",VLOOKUP($A97,'All-Pathways'!$A:$AW,2,FALSE)="Palm oil")," (NODA)","")</f>
        <v>Corn starch</v>
      </c>
      <c r="C97" s="97">
        <f>ROUND(VLOOKUP($A97,'All-Pathways'!$A:$AW,18,FALSE),1)</f>
        <v>65.8</v>
      </c>
      <c r="D97" s="100">
        <f>MATCH(E97,Lists!$C:$C,0)</f>
        <v>6</v>
      </c>
      <c r="E97" s="63" t="str">
        <f>VLOOKUP($A97,'All-Pathways'!$A:$AW,3,FALSE)</f>
        <v>Ethanol</v>
      </c>
      <c r="F97" s="55" t="str">
        <f>VLOOKUP($A97,'All-Pathways'!$A:$AW,3,FALSE)&amp;", "&amp;VLOOKUP($A97,'All-Pathways'!$A:$AW,4,FALSE)</f>
        <v>Ethanol, Dry Mill NG w/ CHP, Fractionation and Membrane Separation (wet DGS)</v>
      </c>
    </row>
    <row r="98" spans="1:6" x14ac:dyDescent="0.35">
      <c r="A98" s="55">
        <v>220</v>
      </c>
      <c r="B98" s="55" t="str">
        <f>VLOOKUP($A98,'All-Pathways'!$A:$AW,2,FALSE)&amp;IF(OR(VLOOKUP($A98,'All-Pathways'!$A:$AW,2,FALSE)="Barley",VLOOKUP($A98,'All-Pathways'!$A:$AW,2,FALSE)="Palm oil")," (NODA)","")</f>
        <v>Corn starch</v>
      </c>
      <c r="C98" s="97">
        <f>ROUND(VLOOKUP($A98,'All-Pathways'!$A:$AW,18,FALSE),1)</f>
        <v>69.2</v>
      </c>
      <c r="D98" s="100">
        <f>MATCH(E98,Lists!$C:$C,0)</f>
        <v>6</v>
      </c>
      <c r="E98" s="63" t="str">
        <f>VLOOKUP($A98,'All-Pathways'!$A:$AW,3,FALSE)</f>
        <v>Ethanol</v>
      </c>
      <c r="F98" s="55" t="str">
        <f>VLOOKUP($A98,'All-Pathways'!$A:$AW,3,FALSE)&amp;", "&amp;VLOOKUP($A98,'All-Pathways'!$A:$AW,4,FALSE)</f>
        <v>Ethanol, Dry Mill NG w/ CHP, Fractionation, Membrane Separation and Raw Starch Hydrolysis (dry DDGS)</v>
      </c>
    </row>
    <row r="99" spans="1:6" x14ac:dyDescent="0.35">
      <c r="A99" s="55">
        <v>222</v>
      </c>
      <c r="B99" s="55" t="str">
        <f>VLOOKUP($A99,'All-Pathways'!$A:$AW,2,FALSE)&amp;IF(OR(VLOOKUP($A99,'All-Pathways'!$A:$AW,2,FALSE)="Barley",VLOOKUP($A99,'All-Pathways'!$A:$AW,2,FALSE)="Palm oil")," (NODA)","")</f>
        <v>Corn starch</v>
      </c>
      <c r="C99" s="97">
        <f>ROUND(VLOOKUP($A99,'All-Pathways'!$A:$AW,18,FALSE),1)</f>
        <v>63.2</v>
      </c>
      <c r="D99" s="100">
        <f>MATCH(E99,Lists!$C:$C,0)</f>
        <v>6</v>
      </c>
      <c r="E99" s="63" t="str">
        <f>VLOOKUP($A99,'All-Pathways'!$A:$AW,3,FALSE)</f>
        <v>Ethanol</v>
      </c>
      <c r="F99" s="55" t="str">
        <f>VLOOKUP($A99,'All-Pathways'!$A:$AW,3,FALSE)&amp;", "&amp;VLOOKUP($A99,'All-Pathways'!$A:$AW,4,FALSE)</f>
        <v>Ethanol, Dry Mill NG w/ CHP, Fractionation, Membrane Separation and Raw Starch Hydrolysis (wet DGS)</v>
      </c>
    </row>
    <row r="100" spans="1:6" x14ac:dyDescent="0.35">
      <c r="A100" s="55">
        <v>224</v>
      </c>
      <c r="B100" s="55" t="str">
        <f>VLOOKUP($A100,'All-Pathways'!$A:$AW,2,FALSE)&amp;IF(OR(VLOOKUP($A100,'All-Pathways'!$A:$AW,2,FALSE)="Barley",VLOOKUP($A100,'All-Pathways'!$A:$AW,2,FALSE)="Palm oil")," (NODA)","")</f>
        <v>Corn starch</v>
      </c>
      <c r="C100" s="97">
        <f>ROUND(VLOOKUP($A100,'All-Pathways'!$A:$AW,18,FALSE),1)</f>
        <v>77.400000000000006</v>
      </c>
      <c r="D100" s="100">
        <f>MATCH(E100,Lists!$C:$C,0)</f>
        <v>6</v>
      </c>
      <c r="E100" s="63" t="str">
        <f>VLOOKUP($A100,'All-Pathways'!$A:$AW,3,FALSE)</f>
        <v>Ethanol</v>
      </c>
      <c r="F100" s="55" t="str">
        <f>VLOOKUP($A100,'All-Pathways'!$A:$AW,3,FALSE)&amp;", "&amp;VLOOKUP($A100,'All-Pathways'!$A:$AW,4,FALSE)</f>
        <v>Ethanol, Dry Mill NG w/ Fractionation (65% dry DGS)</v>
      </c>
    </row>
    <row r="101" spans="1:6" x14ac:dyDescent="0.35">
      <c r="A101" s="55">
        <v>226</v>
      </c>
      <c r="B101" s="55" t="str">
        <f>VLOOKUP($A101,'All-Pathways'!$A:$AW,2,FALSE)&amp;IF(OR(VLOOKUP($A101,'All-Pathways'!$A:$AW,2,FALSE)="Barley",VLOOKUP($A101,'All-Pathways'!$A:$AW,2,FALSE)="Palm oil")," (NODA)","")</f>
        <v>Corn starch</v>
      </c>
      <c r="C101" s="97">
        <f>ROUND(VLOOKUP($A101,'All-Pathways'!$A:$AW,18,FALSE),1)</f>
        <v>80.099999999999994</v>
      </c>
      <c r="D101" s="100">
        <f>MATCH(E101,Lists!$C:$C,0)</f>
        <v>6</v>
      </c>
      <c r="E101" s="63" t="str">
        <f>VLOOKUP($A101,'All-Pathways'!$A:$AW,3,FALSE)</f>
        <v>Ethanol</v>
      </c>
      <c r="F101" s="55" t="str">
        <f>VLOOKUP($A101,'All-Pathways'!$A:$AW,3,FALSE)&amp;", "&amp;VLOOKUP($A101,'All-Pathways'!$A:$AW,4,FALSE)</f>
        <v>Ethanol, Dry Mill NG w/ Fractionation (dry DDGS)</v>
      </c>
    </row>
    <row r="102" spans="1:6" x14ac:dyDescent="0.35">
      <c r="A102" s="55">
        <v>228</v>
      </c>
      <c r="B102" s="55" t="str">
        <f>VLOOKUP($A102,'All-Pathways'!$A:$AW,2,FALSE)&amp;IF(OR(VLOOKUP($A102,'All-Pathways'!$A:$AW,2,FALSE)="Barley",VLOOKUP($A102,'All-Pathways'!$A:$AW,2,FALSE)="Palm oil")," (NODA)","")</f>
        <v>Corn starch</v>
      </c>
      <c r="C102" s="97">
        <f>ROUND(VLOOKUP($A102,'All-Pathways'!$A:$AW,18,FALSE),1)</f>
        <v>72.400000000000006</v>
      </c>
      <c r="D102" s="100">
        <f>MATCH(E102,Lists!$C:$C,0)</f>
        <v>6</v>
      </c>
      <c r="E102" s="63" t="str">
        <f>VLOOKUP($A102,'All-Pathways'!$A:$AW,3,FALSE)</f>
        <v>Ethanol</v>
      </c>
      <c r="F102" s="55" t="str">
        <f>VLOOKUP($A102,'All-Pathways'!$A:$AW,3,FALSE)&amp;", "&amp;VLOOKUP($A102,'All-Pathways'!$A:$AW,4,FALSE)</f>
        <v>Ethanol, Dry Mill NG w/ Fractionation (wet DGS)</v>
      </c>
    </row>
    <row r="103" spans="1:6" x14ac:dyDescent="0.35">
      <c r="A103" s="55">
        <v>230</v>
      </c>
      <c r="B103" s="55" t="str">
        <f>VLOOKUP($A103,'All-Pathways'!$A:$AW,2,FALSE)&amp;IF(OR(VLOOKUP($A103,'All-Pathways'!$A:$AW,2,FALSE)="Barley",VLOOKUP($A103,'All-Pathways'!$A:$AW,2,FALSE)="Palm oil")," (NODA)","")</f>
        <v>Corn starch</v>
      </c>
      <c r="C103" s="97">
        <f>ROUND(VLOOKUP($A103,'All-Pathways'!$A:$AW,18,FALSE),1)</f>
        <v>76.5</v>
      </c>
      <c r="D103" s="100">
        <f>MATCH(E103,Lists!$C:$C,0)</f>
        <v>6</v>
      </c>
      <c r="E103" s="63" t="str">
        <f>VLOOKUP($A103,'All-Pathways'!$A:$AW,3,FALSE)</f>
        <v>Ethanol</v>
      </c>
      <c r="F103" s="55" t="str">
        <f>VLOOKUP($A103,'All-Pathways'!$A:$AW,3,FALSE)&amp;", "&amp;VLOOKUP($A103,'All-Pathways'!$A:$AW,4,FALSE)</f>
        <v>Ethanol, Dry Mill NG w/ Fractionation and Membrane Separation (dry DDGS)</v>
      </c>
    </row>
    <row r="104" spans="1:6" x14ac:dyDescent="0.35">
      <c r="A104" s="55">
        <v>232</v>
      </c>
      <c r="B104" s="55" t="str">
        <f>VLOOKUP($A104,'All-Pathways'!$A:$AW,2,FALSE)&amp;IF(OR(VLOOKUP($A104,'All-Pathways'!$A:$AW,2,FALSE)="Barley",VLOOKUP($A104,'All-Pathways'!$A:$AW,2,FALSE)="Palm oil")," (NODA)","")</f>
        <v>Corn starch</v>
      </c>
      <c r="C104" s="97">
        <f>ROUND(VLOOKUP($A104,'All-Pathways'!$A:$AW,18,FALSE),1)</f>
        <v>68.8</v>
      </c>
      <c r="D104" s="100">
        <f>MATCH(E104,Lists!$C:$C,0)</f>
        <v>6</v>
      </c>
      <c r="E104" s="63" t="str">
        <f>VLOOKUP($A104,'All-Pathways'!$A:$AW,3,FALSE)</f>
        <v>Ethanol</v>
      </c>
      <c r="F104" s="55" t="str">
        <f>VLOOKUP($A104,'All-Pathways'!$A:$AW,3,FALSE)&amp;", "&amp;VLOOKUP($A104,'All-Pathways'!$A:$AW,4,FALSE)</f>
        <v>Ethanol, Dry Mill NG w/ Fractionation and Membrane Separation (wet DGS)</v>
      </c>
    </row>
    <row r="105" spans="1:6" x14ac:dyDescent="0.35">
      <c r="A105" s="55">
        <v>234</v>
      </c>
      <c r="B105" s="55" t="str">
        <f>VLOOKUP($A105,'All-Pathways'!$A:$AW,2,FALSE)&amp;IF(OR(VLOOKUP($A105,'All-Pathways'!$A:$AW,2,FALSE)="Barley",VLOOKUP($A105,'All-Pathways'!$A:$AW,2,FALSE)="Palm oil")," (NODA)","")</f>
        <v>Corn starch</v>
      </c>
      <c r="C105" s="97">
        <f>ROUND(VLOOKUP($A105,'All-Pathways'!$A:$AW,18,FALSE),1)</f>
        <v>66.2</v>
      </c>
      <c r="D105" s="100">
        <f>MATCH(E105,Lists!$C:$C,0)</f>
        <v>6</v>
      </c>
      <c r="E105" s="63" t="str">
        <f>VLOOKUP($A105,'All-Pathways'!$A:$AW,3,FALSE)</f>
        <v>Ethanol</v>
      </c>
      <c r="F105" s="55" t="str">
        <f>VLOOKUP($A105,'All-Pathways'!$A:$AW,3,FALSE)&amp;", "&amp;VLOOKUP($A105,'All-Pathways'!$A:$AW,4,FALSE)</f>
        <v>Ethanol, Dry Mill NG w/ Fractionation, Membrane Separation and Raw Starch Hydrolysis (wet DGS)</v>
      </c>
    </row>
    <row r="106" spans="1:6" x14ac:dyDescent="0.35">
      <c r="A106" s="55">
        <v>236</v>
      </c>
      <c r="B106" s="55" t="str">
        <f>VLOOKUP($A106,'All-Pathways'!$A:$AW,2,FALSE)&amp;IF(OR(VLOOKUP($A106,'All-Pathways'!$A:$AW,2,FALSE)="Barley",VLOOKUP($A106,'All-Pathways'!$A:$AW,2,FALSE)="Palm oil")," (NODA)","")</f>
        <v>Corn starch</v>
      </c>
      <c r="C106" s="97">
        <f>ROUND(VLOOKUP($A106,'All-Pathways'!$A:$AW,18,FALSE),1)</f>
        <v>72.2</v>
      </c>
      <c r="D106" s="100">
        <f>MATCH(E106,Lists!$C:$C,0)</f>
        <v>6</v>
      </c>
      <c r="E106" s="63" t="str">
        <f>VLOOKUP($A106,'All-Pathways'!$A:$AW,3,FALSE)</f>
        <v>Ethanol</v>
      </c>
      <c r="F106" s="55" t="str">
        <f>VLOOKUP($A106,'All-Pathways'!$A:$AW,3,FALSE)&amp;", "&amp;VLOOKUP($A106,'All-Pathways'!$A:$AW,4,FALSE)</f>
        <v>Ethanol, Dry Mill NG w/ Fractionation, Membrane Separation, and Raw Starch Hydrolysis (dry DDGS)</v>
      </c>
    </row>
    <row r="107" spans="1:6" x14ac:dyDescent="0.35">
      <c r="A107" s="55">
        <v>238</v>
      </c>
      <c r="B107" s="55" t="str">
        <f>VLOOKUP($A107,'All-Pathways'!$A:$AW,2,FALSE)&amp;IF(OR(VLOOKUP($A107,'All-Pathways'!$A:$AW,2,FALSE)="Barley",VLOOKUP($A107,'All-Pathways'!$A:$AW,2,FALSE)="Palm oil")," (NODA)","")</f>
        <v>Corn starch</v>
      </c>
      <c r="C107" s="97">
        <f>ROUND(VLOOKUP($A107,'All-Pathways'!$A:$AW,18,FALSE),1)</f>
        <v>76.5</v>
      </c>
      <c r="D107" s="100">
        <f>MATCH(E107,Lists!$C:$C,0)</f>
        <v>6</v>
      </c>
      <c r="E107" s="63" t="str">
        <f>VLOOKUP($A107,'All-Pathways'!$A:$AW,3,FALSE)</f>
        <v>Ethanol</v>
      </c>
      <c r="F107" s="55" t="str">
        <f>VLOOKUP($A107,'All-Pathways'!$A:$AW,3,FALSE)&amp;", "&amp;VLOOKUP($A107,'All-Pathways'!$A:$AW,4,FALSE)</f>
        <v>Ethanol, Dry Mill NG, (50% dry DDGS)</v>
      </c>
    </row>
    <row r="108" spans="1:6" x14ac:dyDescent="0.35">
      <c r="A108" s="55">
        <v>241</v>
      </c>
      <c r="B108" s="55" t="str">
        <f>VLOOKUP($A108,'All-Pathways'!$A:$AW,2,FALSE)&amp;IF(OR(VLOOKUP($A108,'All-Pathways'!$A:$AW,2,FALSE)="Barley",VLOOKUP($A108,'All-Pathways'!$A:$AW,2,FALSE)="Palm oil")," (NODA)","")</f>
        <v>Corn starch</v>
      </c>
      <c r="C108" s="97">
        <f>ROUND(VLOOKUP($A108,'All-Pathways'!$A:$AW,18,FALSE),1)</f>
        <v>117</v>
      </c>
      <c r="D108" s="100">
        <f>MATCH(E108,Lists!$C:$C,0)</f>
        <v>6</v>
      </c>
      <c r="E108" s="63" t="str">
        <f>VLOOKUP($A108,'All-Pathways'!$A:$AW,3,FALSE)</f>
        <v>Ethanol</v>
      </c>
      <c r="F108" s="55" t="str">
        <f>VLOOKUP($A108,'All-Pathways'!$A:$AW,3,FALSE)&amp;", "&amp;VLOOKUP($A108,'All-Pathways'!$A:$AW,4,FALSE)</f>
        <v>Ethanol, Wet Mill Coal</v>
      </c>
    </row>
    <row r="109" spans="1:6" x14ac:dyDescent="0.35">
      <c r="A109" s="55">
        <v>243</v>
      </c>
      <c r="B109" s="55" t="str">
        <f>VLOOKUP($A109,'All-Pathways'!$A:$AW,2,FALSE)&amp;IF(OR(VLOOKUP($A109,'All-Pathways'!$A:$AW,2,FALSE)="Barley",VLOOKUP($A109,'All-Pathways'!$A:$AW,2,FALSE)="Palm oil")," (NODA)","")</f>
        <v>Corn starch</v>
      </c>
      <c r="C109" s="97">
        <f>ROUND(VLOOKUP($A109,'All-Pathways'!$A:$AW,18,FALSE),1)</f>
        <v>90.8</v>
      </c>
      <c r="D109" s="100">
        <f>MATCH(E109,Lists!$C:$C,0)</f>
        <v>6</v>
      </c>
      <c r="E109" s="63" t="str">
        <f>VLOOKUP($A109,'All-Pathways'!$A:$AW,3,FALSE)</f>
        <v>Ethanol</v>
      </c>
      <c r="F109" s="55" t="str">
        <f>VLOOKUP($A109,'All-Pathways'!$A:$AW,3,FALSE)&amp;", "&amp;VLOOKUP($A109,'All-Pathways'!$A:$AW,4,FALSE)</f>
        <v>Ethanol, Wet Mill NG</v>
      </c>
    </row>
    <row r="110" spans="1:6" x14ac:dyDescent="0.35">
      <c r="A110" s="55">
        <v>245</v>
      </c>
      <c r="B110" s="55" t="str">
        <f>VLOOKUP($A110,'All-Pathways'!$A:$AW,2,FALSE)&amp;IF(OR(VLOOKUP($A110,'All-Pathways'!$A:$AW,2,FALSE)="Barley",VLOOKUP($A110,'All-Pathways'!$A:$AW,2,FALSE)="Palm oil")," (NODA)","")</f>
        <v>Corn starch</v>
      </c>
      <c r="C110" s="97">
        <f>ROUND(VLOOKUP($A110,'All-Pathways'!$A:$AW,18,FALSE),1)</f>
        <v>51.5</v>
      </c>
      <c r="D110" s="100">
        <f>MATCH(E110,Lists!$C:$C,0)</f>
        <v>6</v>
      </c>
      <c r="E110" s="63" t="str">
        <f>VLOOKUP($A110,'All-Pathways'!$A:$AW,3,FALSE)</f>
        <v>Ethanol</v>
      </c>
      <c r="F110" s="55" t="str">
        <f>VLOOKUP($A110,'All-Pathways'!$A:$AW,3,FALSE)&amp;", "&amp;VLOOKUP($A110,'All-Pathways'!$A:$AW,4,FALSE)</f>
        <v>Ethanol, Wet mill process using biomass or biogas for process energy</v>
      </c>
    </row>
    <row r="111" spans="1:6" x14ac:dyDescent="0.35">
      <c r="A111" s="55">
        <v>259</v>
      </c>
      <c r="B111" s="55" t="str">
        <f>VLOOKUP($A111,'All-Pathways'!$A:$AW,2,FALSE)&amp;IF(OR(VLOOKUP($A111,'All-Pathways'!$A:$AW,2,FALSE)="Barley",VLOOKUP($A111,'All-Pathways'!$A:$AW,2,FALSE)="Palm oil")," (NODA)","")</f>
        <v>Grain sorghum</v>
      </c>
      <c r="C111" s="97">
        <f>ROUND(VLOOKUP($A111,'All-Pathways'!$A:$AW,18,FALSE),1)</f>
        <v>51.4</v>
      </c>
      <c r="D111" s="100">
        <f>MATCH(E111,Lists!$C:$C,0)</f>
        <v>6</v>
      </c>
      <c r="E111" s="63" t="str">
        <f>VLOOKUP($A111,'All-Pathways'!$A:$AW,3,FALSE)</f>
        <v>Ethanol</v>
      </c>
      <c r="F111" s="55" t="str">
        <f>VLOOKUP($A111,'All-Pathways'!$A:$AW,3,FALSE)&amp;", "&amp;VLOOKUP($A111,'All-Pathways'!$A:$AW,4,FALSE)</f>
        <v>Ethanol, Dry Mill, 92% Wet DGS, Biogas</v>
      </c>
    </row>
    <row r="112" spans="1:6" x14ac:dyDescent="0.35">
      <c r="A112" s="55">
        <v>260</v>
      </c>
      <c r="B112" s="55" t="str">
        <f>VLOOKUP($A112,'All-Pathways'!$A:$AW,2,FALSE)&amp;IF(OR(VLOOKUP($A112,'All-Pathways'!$A:$AW,2,FALSE)="Barley",VLOOKUP($A112,'All-Pathways'!$A:$AW,2,FALSE)="Palm oil")," (NODA)","")</f>
        <v>Grain sorghum</v>
      </c>
      <c r="C112" s="97">
        <f>ROUND(VLOOKUP($A112,'All-Pathways'!$A:$AW,18,FALSE),1)</f>
        <v>46.4</v>
      </c>
      <c r="D112" s="100">
        <f>MATCH(E112,Lists!$C:$C,0)</f>
        <v>6</v>
      </c>
      <c r="E112" s="63" t="str">
        <f>VLOOKUP($A112,'All-Pathways'!$A:$AW,3,FALSE)</f>
        <v>Ethanol</v>
      </c>
      <c r="F112" s="55" t="str">
        <f>VLOOKUP($A112,'All-Pathways'!$A:$AW,3,FALSE)&amp;", "&amp;VLOOKUP($A112,'All-Pathways'!$A:$AW,4,FALSE)</f>
        <v>Ethanol, Dry Mill, 92% Wet DGS, Biogas, CHP</v>
      </c>
    </row>
    <row r="113" spans="1:6" x14ac:dyDescent="0.35">
      <c r="A113" s="55">
        <v>261</v>
      </c>
      <c r="B113" s="55" t="str">
        <f>VLOOKUP($A113,'All-Pathways'!$A:$AW,2,FALSE)&amp;IF(OR(VLOOKUP($A113,'All-Pathways'!$A:$AW,2,FALSE)="Barley",VLOOKUP($A113,'All-Pathways'!$A:$AW,2,FALSE)="Palm oil")," (NODA)","")</f>
        <v>Grain sorghum</v>
      </c>
      <c r="C113" s="97">
        <f>ROUND(VLOOKUP($A113,'All-Pathways'!$A:$AW,18,FALSE),1)</f>
        <v>84.5</v>
      </c>
      <c r="D113" s="100">
        <f>MATCH(E113,Lists!$C:$C,0)</f>
        <v>6</v>
      </c>
      <c r="E113" s="63" t="str">
        <f>VLOOKUP($A113,'All-Pathways'!$A:$AW,3,FALSE)</f>
        <v>Ethanol</v>
      </c>
      <c r="F113" s="55" t="str">
        <f>VLOOKUP($A113,'All-Pathways'!$A:$AW,3,FALSE)&amp;", "&amp;VLOOKUP($A113,'All-Pathways'!$A:$AW,4,FALSE)</f>
        <v>Ethanol, Dry Mill, 92% Wet DGS, Coal</v>
      </c>
    </row>
    <row r="114" spans="1:6" x14ac:dyDescent="0.35">
      <c r="A114" s="55">
        <v>262</v>
      </c>
      <c r="B114" s="55" t="str">
        <f>VLOOKUP($A114,'All-Pathways'!$A:$AW,2,FALSE)&amp;IF(OR(VLOOKUP($A114,'All-Pathways'!$A:$AW,2,FALSE)="Barley",VLOOKUP($A114,'All-Pathways'!$A:$AW,2,FALSE)="Palm oil")," (NODA)","")</f>
        <v>Grain sorghum</v>
      </c>
      <c r="C114" s="97">
        <f>ROUND(VLOOKUP($A114,'All-Pathways'!$A:$AW,18,FALSE),1)</f>
        <v>82.4</v>
      </c>
      <c r="D114" s="100">
        <f>MATCH(E114,Lists!$C:$C,0)</f>
        <v>6</v>
      </c>
      <c r="E114" s="63" t="str">
        <f>VLOOKUP($A114,'All-Pathways'!$A:$AW,3,FALSE)</f>
        <v>Ethanol</v>
      </c>
      <c r="F114" s="55" t="str">
        <f>VLOOKUP($A114,'All-Pathways'!$A:$AW,3,FALSE)&amp;", "&amp;VLOOKUP($A114,'All-Pathways'!$A:$AW,4,FALSE)</f>
        <v>Ethanol, Dry Mill, 92% Wet DGS, Coal, CHP</v>
      </c>
    </row>
    <row r="115" spans="1:6" x14ac:dyDescent="0.35">
      <c r="A115" s="55">
        <v>263</v>
      </c>
      <c r="B115" s="55" t="str">
        <f>VLOOKUP($A115,'All-Pathways'!$A:$AW,2,FALSE)&amp;IF(OR(VLOOKUP($A115,'All-Pathways'!$A:$AW,2,FALSE)="Barley",VLOOKUP($A115,'All-Pathways'!$A:$AW,2,FALSE)="Palm oil")," (NODA)","")</f>
        <v>Grain sorghum</v>
      </c>
      <c r="C115" s="97">
        <f>ROUND(VLOOKUP($A115,'All-Pathways'!$A:$AW,18,FALSE),1)</f>
        <v>67</v>
      </c>
      <c r="D115" s="100">
        <f>MATCH(E115,Lists!$C:$C,0)</f>
        <v>6</v>
      </c>
      <c r="E115" s="63" t="str">
        <f>VLOOKUP($A115,'All-Pathways'!$A:$AW,3,FALSE)</f>
        <v>Ethanol</v>
      </c>
      <c r="F115" s="55" t="str">
        <f>VLOOKUP($A115,'All-Pathways'!$A:$AW,3,FALSE)&amp;", "&amp;VLOOKUP($A115,'All-Pathways'!$A:$AW,4,FALSE)</f>
        <v>Ethanol, Dry Mill, 92% Wet DGS, NG</v>
      </c>
    </row>
    <row r="116" spans="1:6" x14ac:dyDescent="0.35">
      <c r="A116" s="55">
        <v>264</v>
      </c>
      <c r="B116" s="55" t="str">
        <f>VLOOKUP($A116,'All-Pathways'!$A:$AW,2,FALSE)&amp;IF(OR(VLOOKUP($A116,'All-Pathways'!$A:$AW,2,FALSE)="Barley",VLOOKUP($A116,'All-Pathways'!$A:$AW,2,FALSE)="Palm oil")," (NODA)","")</f>
        <v>Grain sorghum</v>
      </c>
      <c r="C116" s="97">
        <f>ROUND(VLOOKUP($A116,'All-Pathways'!$A:$AW,18,FALSE),1)</f>
        <v>63.9</v>
      </c>
      <c r="D116" s="100">
        <f>MATCH(E116,Lists!$C:$C,0)</f>
        <v>6</v>
      </c>
      <c r="E116" s="63" t="str">
        <f>VLOOKUP($A116,'All-Pathways'!$A:$AW,3,FALSE)</f>
        <v>Ethanol</v>
      </c>
      <c r="F116" s="55" t="str">
        <f>VLOOKUP($A116,'All-Pathways'!$A:$AW,3,FALSE)&amp;", "&amp;VLOOKUP($A116,'All-Pathways'!$A:$AW,4,FALSE)</f>
        <v>Ethanol, Dry Mill, 92% Wet DGS, NG, CHP</v>
      </c>
    </row>
    <row r="117" spans="1:6" x14ac:dyDescent="0.35">
      <c r="A117" s="55">
        <v>265</v>
      </c>
      <c r="B117" s="55" t="str">
        <f>VLOOKUP($A117,'All-Pathways'!$A:$AW,2,FALSE)&amp;IF(OR(VLOOKUP($A117,'All-Pathways'!$A:$AW,2,FALSE)="Barley",VLOOKUP($A117,'All-Pathways'!$A:$AW,2,FALSE)="Palm oil")," (NODA)","")</f>
        <v>Grain sorghum</v>
      </c>
      <c r="C117" s="97">
        <f>ROUND(VLOOKUP($A117,'All-Pathways'!$A:$AW,18,FALSE),1)</f>
        <v>52.1</v>
      </c>
      <c r="D117" s="100">
        <f>MATCH(E117,Lists!$C:$C,0)</f>
        <v>6</v>
      </c>
      <c r="E117" s="63" t="str">
        <f>VLOOKUP($A117,'All-Pathways'!$A:$AW,3,FALSE)</f>
        <v>Ethanol</v>
      </c>
      <c r="F117" s="55" t="str">
        <f>VLOOKUP($A117,'All-Pathways'!$A:$AW,3,FALSE)&amp;", "&amp;VLOOKUP($A117,'All-Pathways'!$A:$AW,4,FALSE)</f>
        <v>Ethanol, Dry Mill, Dry DGS, Biogas</v>
      </c>
    </row>
    <row r="118" spans="1:6" x14ac:dyDescent="0.35">
      <c r="A118" s="55">
        <v>266</v>
      </c>
      <c r="B118" s="55" t="str">
        <f>VLOOKUP($A118,'All-Pathways'!$A:$AW,2,FALSE)&amp;IF(OR(VLOOKUP($A118,'All-Pathways'!$A:$AW,2,FALSE)="Barley",VLOOKUP($A118,'All-Pathways'!$A:$AW,2,FALSE)="Palm oil")," (NODA)","")</f>
        <v>Grain sorghum</v>
      </c>
      <c r="C118" s="97">
        <f>ROUND(VLOOKUP($A118,'All-Pathways'!$A:$AW,18,FALSE),1)</f>
        <v>47.1</v>
      </c>
      <c r="D118" s="100">
        <f>MATCH(E118,Lists!$C:$C,0)</f>
        <v>6</v>
      </c>
      <c r="E118" s="63" t="str">
        <f>VLOOKUP($A118,'All-Pathways'!$A:$AW,3,FALSE)</f>
        <v>Ethanol</v>
      </c>
      <c r="F118" s="55" t="str">
        <f>VLOOKUP($A118,'All-Pathways'!$A:$AW,3,FALSE)&amp;", "&amp;VLOOKUP($A118,'All-Pathways'!$A:$AW,4,FALSE)</f>
        <v>Ethanol, Dry Mill, Dry DGS, Biogas, CHP</v>
      </c>
    </row>
    <row r="119" spans="1:6" x14ac:dyDescent="0.35">
      <c r="A119" s="55">
        <v>267</v>
      </c>
      <c r="B119" s="55" t="str">
        <f>VLOOKUP($A119,'All-Pathways'!$A:$AW,2,FALSE)&amp;IF(OR(VLOOKUP($A119,'All-Pathways'!$A:$AW,2,FALSE)="Barley",VLOOKUP($A119,'All-Pathways'!$A:$AW,2,FALSE)="Palm oil")," (NODA)","")</f>
        <v>Grain sorghum</v>
      </c>
      <c r="C119" s="97">
        <f>ROUND(VLOOKUP($A119,'All-Pathways'!$A:$AW,18,FALSE),1)</f>
        <v>104</v>
      </c>
      <c r="D119" s="100">
        <f>MATCH(E119,Lists!$C:$C,0)</f>
        <v>6</v>
      </c>
      <c r="E119" s="63" t="str">
        <f>VLOOKUP($A119,'All-Pathways'!$A:$AW,3,FALSE)</f>
        <v>Ethanol</v>
      </c>
      <c r="F119" s="55" t="str">
        <f>VLOOKUP($A119,'All-Pathways'!$A:$AW,3,FALSE)&amp;", "&amp;VLOOKUP($A119,'All-Pathways'!$A:$AW,4,FALSE)</f>
        <v>Ethanol, Dry Mill, Dry DGS, Coal</v>
      </c>
    </row>
    <row r="120" spans="1:6" x14ac:dyDescent="0.35">
      <c r="A120" s="55">
        <v>268</v>
      </c>
      <c r="B120" s="55" t="str">
        <f>VLOOKUP($A120,'All-Pathways'!$A:$AW,2,FALSE)&amp;IF(OR(VLOOKUP($A120,'All-Pathways'!$A:$AW,2,FALSE)="Barley",VLOOKUP($A120,'All-Pathways'!$A:$AW,2,FALSE)="Palm oil")," (NODA)","")</f>
        <v>Grain sorghum</v>
      </c>
      <c r="C120" s="97">
        <f>ROUND(VLOOKUP($A120,'All-Pathways'!$A:$AW,18,FALSE),1)</f>
        <v>101.9</v>
      </c>
      <c r="D120" s="100">
        <f>MATCH(E120,Lists!$C:$C,0)</f>
        <v>6</v>
      </c>
      <c r="E120" s="63" t="str">
        <f>VLOOKUP($A120,'All-Pathways'!$A:$AW,3,FALSE)</f>
        <v>Ethanol</v>
      </c>
      <c r="F120" s="55" t="str">
        <f>VLOOKUP($A120,'All-Pathways'!$A:$AW,3,FALSE)&amp;", "&amp;VLOOKUP($A120,'All-Pathways'!$A:$AW,4,FALSE)</f>
        <v>Ethanol, Dry Mill, Dry DGS, Coal, CHP</v>
      </c>
    </row>
    <row r="121" spans="1:6" x14ac:dyDescent="0.35">
      <c r="A121" s="55">
        <v>269</v>
      </c>
      <c r="B121" s="55" t="str">
        <f>VLOOKUP($A121,'All-Pathways'!$A:$AW,2,FALSE)&amp;IF(OR(VLOOKUP($A121,'All-Pathways'!$A:$AW,2,FALSE)="Barley",VLOOKUP($A121,'All-Pathways'!$A:$AW,2,FALSE)="Palm oil")," (NODA)","")</f>
        <v>Grain sorghum</v>
      </c>
      <c r="C121" s="97">
        <f>ROUND(VLOOKUP($A121,'All-Pathways'!$A:$AW,18,FALSE),1)</f>
        <v>76.8</v>
      </c>
      <c r="D121" s="100">
        <f>MATCH(E121,Lists!$C:$C,0)</f>
        <v>6</v>
      </c>
      <c r="E121" s="63" t="str">
        <f>VLOOKUP($A121,'All-Pathways'!$A:$AW,3,FALSE)</f>
        <v>Ethanol</v>
      </c>
      <c r="F121" s="55" t="str">
        <f>VLOOKUP($A121,'All-Pathways'!$A:$AW,3,FALSE)&amp;", "&amp;VLOOKUP($A121,'All-Pathways'!$A:$AW,4,FALSE)</f>
        <v>Ethanol, Dry Mill, Dry DGS, NG</v>
      </c>
    </row>
    <row r="122" spans="1:6" x14ac:dyDescent="0.35">
      <c r="A122" s="55">
        <v>270</v>
      </c>
      <c r="B122" s="55" t="str">
        <f>VLOOKUP($A122,'All-Pathways'!$A:$AW,2,FALSE)&amp;IF(OR(VLOOKUP($A122,'All-Pathways'!$A:$AW,2,FALSE)="Barley",VLOOKUP($A122,'All-Pathways'!$A:$AW,2,FALSE)="Palm oil")," (NODA)","")</f>
        <v>Grain sorghum</v>
      </c>
      <c r="C122" s="97">
        <f>ROUND(VLOOKUP($A122,'All-Pathways'!$A:$AW,18,FALSE),1)</f>
        <v>73.8</v>
      </c>
      <c r="D122" s="100">
        <f>MATCH(E122,Lists!$C:$C,0)</f>
        <v>6</v>
      </c>
      <c r="E122" s="63" t="str">
        <f>VLOOKUP($A122,'All-Pathways'!$A:$AW,3,FALSE)</f>
        <v>Ethanol</v>
      </c>
      <c r="F122" s="55" t="str">
        <f>VLOOKUP($A122,'All-Pathways'!$A:$AW,3,FALSE)&amp;", "&amp;VLOOKUP($A122,'All-Pathways'!$A:$AW,4,FALSE)</f>
        <v>Ethanol, Dry Mill, Dry DGS, NG, CHP</v>
      </c>
    </row>
    <row r="123" spans="1:6" x14ac:dyDescent="0.35">
      <c r="A123" s="55">
        <v>271</v>
      </c>
      <c r="B123" s="55" t="str">
        <f>VLOOKUP($A123,'All-Pathways'!$A:$AW,2,FALSE)&amp;IF(OR(VLOOKUP($A123,'All-Pathways'!$A:$AW,2,FALSE)="Barley",VLOOKUP($A123,'All-Pathways'!$A:$AW,2,FALSE)="Palm oil")," (NODA)","")</f>
        <v>Grain sorghum</v>
      </c>
      <c r="C123" s="97">
        <f>ROUND(VLOOKUP($A123,'All-Pathways'!$A:$AW,18,FALSE),1)</f>
        <v>51.3</v>
      </c>
      <c r="D123" s="100">
        <f>MATCH(E123,Lists!$C:$C,0)</f>
        <v>6</v>
      </c>
      <c r="E123" s="63" t="str">
        <f>VLOOKUP($A123,'All-Pathways'!$A:$AW,3,FALSE)</f>
        <v>Ethanol</v>
      </c>
      <c r="F123" s="55" t="str">
        <f>VLOOKUP($A123,'All-Pathways'!$A:$AW,3,FALSE)&amp;", "&amp;VLOOKUP($A123,'All-Pathways'!$A:$AW,4,FALSE)</f>
        <v>Ethanol, Dry Mill, Wet DGS, Biogas</v>
      </c>
    </row>
    <row r="124" spans="1:6" x14ac:dyDescent="0.35">
      <c r="A124" s="55">
        <v>272</v>
      </c>
      <c r="B124" s="55" t="str">
        <f>VLOOKUP($A124,'All-Pathways'!$A:$AW,2,FALSE)&amp;IF(OR(VLOOKUP($A124,'All-Pathways'!$A:$AW,2,FALSE)="Barley",VLOOKUP($A124,'All-Pathways'!$A:$AW,2,FALSE)="Palm oil")," (NODA)","")</f>
        <v>Grain sorghum</v>
      </c>
      <c r="C124" s="97">
        <f>ROUND(VLOOKUP($A124,'All-Pathways'!$A:$AW,18,FALSE),1)</f>
        <v>46.4</v>
      </c>
      <c r="D124" s="100">
        <f>MATCH(E124,Lists!$C:$C,0)</f>
        <v>6</v>
      </c>
      <c r="E124" s="63" t="str">
        <f>VLOOKUP($A124,'All-Pathways'!$A:$AW,3,FALSE)</f>
        <v>Ethanol</v>
      </c>
      <c r="F124" s="55" t="str">
        <f>VLOOKUP($A124,'All-Pathways'!$A:$AW,3,FALSE)&amp;", "&amp;VLOOKUP($A124,'All-Pathways'!$A:$AW,4,FALSE)</f>
        <v>Ethanol, Dry Mill, Wet DGS, Biogas, CHP</v>
      </c>
    </row>
    <row r="125" spans="1:6" x14ac:dyDescent="0.35">
      <c r="A125" s="55">
        <v>273</v>
      </c>
      <c r="B125" s="55" t="str">
        <f>VLOOKUP($A125,'All-Pathways'!$A:$AW,2,FALSE)&amp;IF(OR(VLOOKUP($A125,'All-Pathways'!$A:$AW,2,FALSE)="Barley",VLOOKUP($A125,'All-Pathways'!$A:$AW,2,FALSE)="Palm oil")," (NODA)","")</f>
        <v>Grain sorghum</v>
      </c>
      <c r="C125" s="97">
        <f>ROUND(VLOOKUP($A125,'All-Pathways'!$A:$AW,18,FALSE),1)</f>
        <v>82.8</v>
      </c>
      <c r="D125" s="100">
        <f>MATCH(E125,Lists!$C:$C,0)</f>
        <v>6</v>
      </c>
      <c r="E125" s="63" t="str">
        <f>VLOOKUP($A125,'All-Pathways'!$A:$AW,3,FALSE)</f>
        <v>Ethanol</v>
      </c>
      <c r="F125" s="55" t="str">
        <f>VLOOKUP($A125,'All-Pathways'!$A:$AW,3,FALSE)&amp;", "&amp;VLOOKUP($A125,'All-Pathways'!$A:$AW,4,FALSE)</f>
        <v>Ethanol, Dry Mill, Wet DGS, Coal</v>
      </c>
    </row>
    <row r="126" spans="1:6" x14ac:dyDescent="0.35">
      <c r="A126" s="55">
        <v>274</v>
      </c>
      <c r="B126" s="55" t="str">
        <f>VLOOKUP($A126,'All-Pathways'!$A:$AW,2,FALSE)&amp;IF(OR(VLOOKUP($A126,'All-Pathways'!$A:$AW,2,FALSE)="Barley",VLOOKUP($A126,'All-Pathways'!$A:$AW,2,FALSE)="Palm oil")," (NODA)","")</f>
        <v>Grain sorghum</v>
      </c>
      <c r="C126" s="97">
        <f>ROUND(VLOOKUP($A126,'All-Pathways'!$A:$AW,18,FALSE),1)</f>
        <v>80.7</v>
      </c>
      <c r="D126" s="100">
        <f>MATCH(E126,Lists!$C:$C,0)</f>
        <v>6</v>
      </c>
      <c r="E126" s="63" t="str">
        <f>VLOOKUP($A126,'All-Pathways'!$A:$AW,3,FALSE)</f>
        <v>Ethanol</v>
      </c>
      <c r="F126" s="55" t="str">
        <f>VLOOKUP($A126,'All-Pathways'!$A:$AW,3,FALSE)&amp;", "&amp;VLOOKUP($A126,'All-Pathways'!$A:$AW,4,FALSE)</f>
        <v>Ethanol, Dry Mill, Wet DGS, Coal, CHP</v>
      </c>
    </row>
    <row r="127" spans="1:6" x14ac:dyDescent="0.35">
      <c r="A127" s="55">
        <v>275</v>
      </c>
      <c r="B127" s="55" t="str">
        <f>VLOOKUP($A127,'All-Pathways'!$A:$AW,2,FALSE)&amp;IF(OR(VLOOKUP($A127,'All-Pathways'!$A:$AW,2,FALSE)="Barley",VLOOKUP($A127,'All-Pathways'!$A:$AW,2,FALSE)="Palm oil")," (NODA)","")</f>
        <v>Grain sorghum</v>
      </c>
      <c r="C127" s="97">
        <f>ROUND(VLOOKUP($A127,'All-Pathways'!$A:$AW,18,FALSE),1)</f>
        <v>66.099999999999994</v>
      </c>
      <c r="D127" s="100">
        <f>MATCH(E127,Lists!$C:$C,0)</f>
        <v>6</v>
      </c>
      <c r="E127" s="63" t="str">
        <f>VLOOKUP($A127,'All-Pathways'!$A:$AW,3,FALSE)</f>
        <v>Ethanol</v>
      </c>
      <c r="F127" s="55" t="str">
        <f>VLOOKUP($A127,'All-Pathways'!$A:$AW,3,FALSE)&amp;", "&amp;VLOOKUP($A127,'All-Pathways'!$A:$AW,4,FALSE)</f>
        <v>Ethanol, Dry Mill, Wet DGS, NG</v>
      </c>
    </row>
    <row r="128" spans="1:6" x14ac:dyDescent="0.35">
      <c r="A128" s="55">
        <v>276</v>
      </c>
      <c r="B128" s="55" t="str">
        <f>VLOOKUP($A128,'All-Pathways'!$A:$AW,2,FALSE)&amp;IF(OR(VLOOKUP($A128,'All-Pathways'!$A:$AW,2,FALSE)="Barley",VLOOKUP($A128,'All-Pathways'!$A:$AW,2,FALSE)="Palm oil")," (NODA)","")</f>
        <v>Grain sorghum</v>
      </c>
      <c r="C128" s="97">
        <f>ROUND(VLOOKUP($A128,'All-Pathways'!$A:$AW,18,FALSE),1)</f>
        <v>63.1</v>
      </c>
      <c r="D128" s="100">
        <f>MATCH(E128,Lists!$C:$C,0)</f>
        <v>6</v>
      </c>
      <c r="E128" s="63" t="str">
        <f>VLOOKUP($A128,'All-Pathways'!$A:$AW,3,FALSE)</f>
        <v>Ethanol</v>
      </c>
      <c r="F128" s="55" t="str">
        <f>VLOOKUP($A128,'All-Pathways'!$A:$AW,3,FALSE)&amp;", "&amp;VLOOKUP($A128,'All-Pathways'!$A:$AW,4,FALSE)</f>
        <v>Ethanol, Dry Mill, Wet DGS, NG, CHP</v>
      </c>
    </row>
    <row r="129" spans="1:6" x14ac:dyDescent="0.35">
      <c r="A129" s="110">
        <v>300</v>
      </c>
      <c r="B129" s="55" t="str">
        <f>VLOOKUP($A129,'All-Pathways'!$A:$AW,2,FALSE)&amp;IF(OR(VLOOKUP($A129,'All-Pathways'!$A:$AW,2,FALSE)="Barley",VLOOKUP($A129,'All-Pathways'!$A:$AW,2,FALSE)="Palm oil")," (NODA)","")</f>
        <v>Palm oil (NODA)</v>
      </c>
      <c r="C129" s="97">
        <f>ROUND(VLOOKUP($A129,'All-Pathways'!$A:$AW,18,FALSE),1)</f>
        <v>80.7</v>
      </c>
      <c r="D129" s="100">
        <f>MATCH(E129,Lists!$C:$C,0)</f>
        <v>3</v>
      </c>
      <c r="E129" s="63" t="str">
        <f>VLOOKUP($A129,'All-Pathways'!$A:$AW,3,FALSE)</f>
        <v>Biodiesel</v>
      </c>
      <c r="F129" s="55" t="str">
        <f>VLOOKUP($A129,'All-Pathways'!$A:$AW,3,FALSE)&amp;", "&amp;VLOOKUP($A129,'All-Pathways'!$A:$AW,4,FALSE)</f>
        <v>Biodiesel, Transesterification</v>
      </c>
    </row>
    <row r="130" spans="1:6" x14ac:dyDescent="0.35">
      <c r="A130" s="55">
        <v>301</v>
      </c>
      <c r="B130" s="55" t="str">
        <f>VLOOKUP($A130,'All-Pathways'!$A:$AW,2,FALSE)&amp;IF(OR(VLOOKUP($A130,'All-Pathways'!$A:$AW,2,FALSE)="Barley",VLOOKUP($A130,'All-Pathways'!$A:$AW,2,FALSE)="Palm oil")," (NODA)","")</f>
        <v>Palm oil (NODA)</v>
      </c>
      <c r="C130" s="97">
        <f>ROUND(VLOOKUP($A130,'All-Pathways'!$A:$AW,18,FALSE),1)</f>
        <v>86.7</v>
      </c>
      <c r="D130" s="100">
        <f>MATCH(E130,Lists!$C:$C,0)</f>
        <v>7</v>
      </c>
      <c r="E130" s="63" t="str">
        <f>VLOOKUP($A130,'All-Pathways'!$A:$AW,3,FALSE)</f>
        <v>Renewable diesel</v>
      </c>
      <c r="F130" s="55" t="str">
        <f>VLOOKUP($A130,'All-Pathways'!$A:$AW,3,FALSE)&amp;", "&amp;VLOOKUP($A130,'All-Pathways'!$A:$AW,4,FALSE)</f>
        <v>Renewable diesel, Hydrotreating</v>
      </c>
    </row>
    <row r="131" spans="1:6" x14ac:dyDescent="0.35">
      <c r="A131">
        <v>332</v>
      </c>
      <c r="B131" s="55" t="str">
        <f>VLOOKUP($A131,'All-Pathways'!$A:$AW,2,FALSE)&amp;IF(OR(VLOOKUP($A131,'All-Pathways'!$A:$AW,2,FALSE)="Barley",VLOOKUP($A131,'All-Pathways'!$A:$AW,2,FALSE)="Palm oil")," (NODA)","")</f>
        <v>Soybean oil</v>
      </c>
      <c r="C131" s="97">
        <f>ROUND(VLOOKUP($A131,'All-Pathways'!$A:$AW,18,FALSE),1)</f>
        <v>42.2</v>
      </c>
      <c r="D131" s="100">
        <f>MATCH(E131,Lists!$C:$C,0)</f>
        <v>3</v>
      </c>
      <c r="E131" s="63" t="str">
        <f>VLOOKUP($A131,'All-Pathways'!$A:$AW,3,FALSE)</f>
        <v>Biodiesel</v>
      </c>
      <c r="F131" s="55" t="str">
        <f>VLOOKUP($A131,'All-Pathways'!$A:$AW,3,FALSE)&amp;", "&amp;VLOOKUP($A131,'All-Pathways'!$A:$AW,4,FALSE)</f>
        <v>Biodiesel, Transesterification</v>
      </c>
    </row>
    <row r="132" spans="1:6" x14ac:dyDescent="0.35">
      <c r="A132">
        <v>333</v>
      </c>
      <c r="B132" s="55" t="str">
        <f>VLOOKUP($A132,'All-Pathways'!$A:$AW,2,FALSE)&amp;IF(OR(VLOOKUP($A132,'All-Pathways'!$A:$AW,2,FALSE)="Barley",VLOOKUP($A132,'All-Pathways'!$A:$AW,2,FALSE)="Palm oil")," (NODA)","")</f>
        <v>Soybean oil</v>
      </c>
      <c r="C132" s="97">
        <f>ROUND(VLOOKUP($A132,'All-Pathways'!$A:$AW,18,FALSE),1)</f>
        <v>29.4</v>
      </c>
      <c r="D132" s="100">
        <f>MATCH(E132,Lists!$C:$C,0)</f>
        <v>3</v>
      </c>
      <c r="E132" s="63" t="str">
        <f>VLOOKUP($A132,'All-Pathways'!$A:$AW,3,FALSE)</f>
        <v>Biodiesel</v>
      </c>
      <c r="F132" s="55" t="str">
        <f>VLOOKUP($A132,'All-Pathways'!$A:$AW,3,FALSE)&amp;", "&amp;VLOOKUP($A132,'All-Pathways'!$A:$AW,4,FALSE)</f>
        <v>Biodiesel, Transesterification</v>
      </c>
    </row>
    <row r="133" spans="1:6" x14ac:dyDescent="0.35">
      <c r="A133">
        <v>343</v>
      </c>
      <c r="B133" s="55" t="str">
        <f>VLOOKUP($A133,'All-Pathways'!$A:$AW,2,FALSE)&amp;IF(OR(VLOOKUP($A133,'All-Pathways'!$A:$AW,2,FALSE)="Barley",VLOOKUP($A133,'All-Pathways'!$A:$AW,2,FALSE)="Palm oil")," (NODA)","")</f>
        <v>Sugarcane</v>
      </c>
      <c r="C133" s="97">
        <f>ROUND(VLOOKUP($A133,'All-Pathways'!$A:$AW,18,FALSE),1)</f>
        <v>48.5</v>
      </c>
      <c r="D133" s="100">
        <f>MATCH(E133,Lists!$C:$C,0)</f>
        <v>6</v>
      </c>
      <c r="E133" s="63" t="str">
        <f>VLOOKUP($A133,'All-Pathways'!$A:$AW,3,FALSE)</f>
        <v>Ethanol</v>
      </c>
      <c r="F133" s="55" t="str">
        <f>VLOOKUP($A133,'All-Pathways'!$A:$AW,3,FALSE)&amp;", "&amp;VLOOKUP($A133,'All-Pathways'!$A:$AW,4,FALSE)</f>
        <v>Ethanol, Fermentation (Trash, No CBI, Avg. Elec.)</v>
      </c>
    </row>
    <row r="134" spans="1:6" x14ac:dyDescent="0.35">
      <c r="A134">
        <v>344</v>
      </c>
      <c r="B134" s="55" t="str">
        <f>VLOOKUP($A134,'All-Pathways'!$A:$AW,2,FALSE)&amp;IF(OR(VLOOKUP($A134,'All-Pathways'!$A:$AW,2,FALSE)="Barley",VLOOKUP($A134,'All-Pathways'!$A:$AW,2,FALSE)="Palm oil")," (NODA)","")</f>
        <v>Sugarcane</v>
      </c>
      <c r="C134" s="97">
        <f>ROUND(VLOOKUP($A134,'All-Pathways'!$A:$AW,18,FALSE),1)</f>
        <v>9</v>
      </c>
      <c r="D134" s="100">
        <f>MATCH(E134,Lists!$C:$C,0)</f>
        <v>6</v>
      </c>
      <c r="E134" s="63" t="str">
        <f>VLOOKUP($A134,'All-Pathways'!$A:$AW,3,FALSE)</f>
        <v>Ethanol</v>
      </c>
      <c r="F134" s="55" t="str">
        <f>VLOOKUP($A134,'All-Pathways'!$A:$AW,3,FALSE)&amp;", "&amp;VLOOKUP($A134,'All-Pathways'!$A:$AW,4,FALSE)</f>
        <v>Ethanol, Fermentation (Trash, No CBI, Marg. Elec.)</v>
      </c>
    </row>
    <row r="135" spans="1:6" x14ac:dyDescent="0.35">
      <c r="A135">
        <v>345</v>
      </c>
      <c r="B135" s="55" t="str">
        <f>VLOOKUP($A135,'All-Pathways'!$A:$AW,2,FALSE)&amp;IF(OR(VLOOKUP($A135,'All-Pathways'!$A:$AW,2,FALSE)="Barley",VLOOKUP($A135,'All-Pathways'!$A:$AW,2,FALSE)="Palm oil")," (NODA)","")</f>
        <v>Sugarcane</v>
      </c>
      <c r="C135" s="97">
        <f>ROUND(VLOOKUP($A135,'All-Pathways'!$A:$AW,18,FALSE),1)</f>
        <v>53.6</v>
      </c>
      <c r="D135" s="100">
        <f>MATCH(E135,Lists!$C:$C,0)</f>
        <v>6</v>
      </c>
      <c r="E135" s="63" t="str">
        <f>VLOOKUP($A135,'All-Pathways'!$A:$AW,3,FALSE)</f>
        <v>Ethanol</v>
      </c>
      <c r="F135" s="55" t="str">
        <f>VLOOKUP($A135,'All-Pathways'!$A:$AW,3,FALSE)&amp;", "&amp;VLOOKUP($A135,'All-Pathways'!$A:$AW,4,FALSE)</f>
        <v>Ethanol, Fermentation (Trash, CBI, Avg. Elec.)</v>
      </c>
    </row>
    <row r="136" spans="1:6" x14ac:dyDescent="0.35">
      <c r="A136">
        <v>346</v>
      </c>
      <c r="B136" s="55" t="str">
        <f>VLOOKUP($A136,'All-Pathways'!$A:$AW,2,FALSE)&amp;IF(OR(VLOOKUP($A136,'All-Pathways'!$A:$AW,2,FALSE)="Barley",VLOOKUP($A136,'All-Pathways'!$A:$AW,2,FALSE)="Palm oil")," (NODA)","")</f>
        <v>Sugarcane</v>
      </c>
      <c r="C136" s="97">
        <f>ROUND(VLOOKUP($A136,'All-Pathways'!$A:$AW,18,FALSE),1)</f>
        <v>10.9</v>
      </c>
      <c r="D136" s="100">
        <f>MATCH(E136,Lists!$C:$C,0)</f>
        <v>6</v>
      </c>
      <c r="E136" s="63" t="str">
        <f>VLOOKUP($A136,'All-Pathways'!$A:$AW,3,FALSE)</f>
        <v>Ethanol</v>
      </c>
      <c r="F136" s="55" t="str">
        <f>VLOOKUP($A136,'All-Pathways'!$A:$AW,3,FALSE)&amp;", "&amp;VLOOKUP($A136,'All-Pathways'!$A:$AW,4,FALSE)</f>
        <v>Ethanol, Fermentation (Trash, CBI, Marg. Elec.)</v>
      </c>
    </row>
    <row r="137" spans="1:6" x14ac:dyDescent="0.35">
      <c r="A137">
        <v>347</v>
      </c>
      <c r="B137" s="55" t="str">
        <f>VLOOKUP($A137,'All-Pathways'!$A:$AW,2,FALSE)&amp;IF(OR(VLOOKUP($A137,'All-Pathways'!$A:$AW,2,FALSE)="Barley",VLOOKUP($A137,'All-Pathways'!$A:$AW,2,FALSE)="Palm oil")," (NODA)","")</f>
        <v>Sugarcane</v>
      </c>
      <c r="C137" s="97">
        <f>ROUND(VLOOKUP($A137,'All-Pathways'!$A:$AW,18,FALSE),1)</f>
        <v>49.8</v>
      </c>
      <c r="D137" s="100">
        <f>MATCH(E137,Lists!$C:$C,0)</f>
        <v>6</v>
      </c>
      <c r="E137" s="63" t="str">
        <f>VLOOKUP($A137,'All-Pathways'!$A:$AW,3,FALSE)</f>
        <v>Ethanol</v>
      </c>
      <c r="F137" s="55" t="str">
        <f>VLOOKUP($A137,'All-Pathways'!$A:$AW,3,FALSE)&amp;", "&amp;VLOOKUP($A137,'All-Pathways'!$A:$AW,4,FALSE)</f>
        <v>Ethanol, Fermentation (No Trash, No CBI, Avg. Elec.)</v>
      </c>
    </row>
    <row r="138" spans="1:6" x14ac:dyDescent="0.35">
      <c r="A138">
        <v>348</v>
      </c>
      <c r="B138" s="55" t="str">
        <f>VLOOKUP($A138,'All-Pathways'!$A:$AW,2,FALSE)&amp;IF(OR(VLOOKUP($A138,'All-Pathways'!$A:$AW,2,FALSE)="Barley",VLOOKUP($A138,'All-Pathways'!$A:$AW,2,FALSE)="Palm oil")," (NODA)","")</f>
        <v>Sugarcane</v>
      </c>
      <c r="C138" s="97">
        <f>ROUND(VLOOKUP($A138,'All-Pathways'!$A:$AW,18,FALSE),1)</f>
        <v>38.1</v>
      </c>
      <c r="D138" s="100">
        <f>MATCH(E138,Lists!$C:$C,0)</f>
        <v>6</v>
      </c>
      <c r="E138" s="63" t="str">
        <f>VLOOKUP($A138,'All-Pathways'!$A:$AW,3,FALSE)</f>
        <v>Ethanol</v>
      </c>
      <c r="F138" s="55" t="str">
        <f>VLOOKUP($A138,'All-Pathways'!$A:$AW,3,FALSE)&amp;", "&amp;VLOOKUP($A138,'All-Pathways'!$A:$AW,4,FALSE)</f>
        <v>Ethanol, Fermentation (No Trash, No CBI, Marg. Elec.)</v>
      </c>
    </row>
    <row r="139" spans="1:6" x14ac:dyDescent="0.35">
      <c r="A139">
        <v>349</v>
      </c>
      <c r="B139" s="55" t="str">
        <f>VLOOKUP($A139,'All-Pathways'!$A:$AW,2,FALSE)&amp;IF(OR(VLOOKUP($A139,'All-Pathways'!$A:$AW,2,FALSE)="Barley",VLOOKUP($A139,'All-Pathways'!$A:$AW,2,FALSE)="Palm oil")," (NODA)","")</f>
        <v>Sugarcane</v>
      </c>
      <c r="C139" s="97">
        <f>ROUND(VLOOKUP($A139,'All-Pathways'!$A:$AW,18,FALSE),1)</f>
        <v>54.9</v>
      </c>
      <c r="D139" s="100">
        <f>MATCH(E139,Lists!$C:$C,0)</f>
        <v>6</v>
      </c>
      <c r="E139" s="63" t="str">
        <f>VLOOKUP($A139,'All-Pathways'!$A:$AW,3,FALSE)</f>
        <v>Ethanol</v>
      </c>
      <c r="F139" s="55" t="str">
        <f>VLOOKUP($A139,'All-Pathways'!$A:$AW,3,FALSE)&amp;", "&amp;VLOOKUP($A139,'All-Pathways'!$A:$AW,4,FALSE)</f>
        <v>Ethanol, Fermentation (No Trash, CBI, Avg. Elec.)</v>
      </c>
    </row>
    <row r="140" spans="1:6" x14ac:dyDescent="0.35">
      <c r="A140">
        <v>350</v>
      </c>
      <c r="B140" s="55" t="str">
        <f>VLOOKUP($A140,'All-Pathways'!$A:$AW,2,FALSE)&amp;IF(OR(VLOOKUP($A140,'All-Pathways'!$A:$AW,2,FALSE)="Barley",VLOOKUP($A140,'All-Pathways'!$A:$AW,2,FALSE)="Palm oil")," (NODA)","")</f>
        <v>Sugarcane</v>
      </c>
      <c r="C140" s="97">
        <f>ROUND(VLOOKUP($A140,'All-Pathways'!$A:$AW,18,FALSE),1)</f>
        <v>40</v>
      </c>
      <c r="D140" s="100">
        <f>MATCH(E140,Lists!$C:$C,0)</f>
        <v>6</v>
      </c>
      <c r="E140" s="63" t="str">
        <f>VLOOKUP($A140,'All-Pathways'!$A:$AW,3,FALSE)</f>
        <v>Ethanol</v>
      </c>
      <c r="F140" s="55" t="str">
        <f>VLOOKUP($A140,'All-Pathways'!$A:$AW,3,FALSE)&amp;", "&amp;VLOOKUP($A140,'All-Pathways'!$A:$AW,4,FALSE)</f>
        <v>Ethanol, Fermentation (No Trash, CBI, Marg. Elec.)</v>
      </c>
    </row>
    <row r="141" spans="1:6" x14ac:dyDescent="0.35">
      <c r="A141">
        <v>351</v>
      </c>
      <c r="B141" s="55" t="str">
        <f>VLOOKUP($A141,'All-Pathways'!$A:$AW,2,FALSE)&amp;IF(OR(VLOOKUP($A141,'All-Pathways'!$A:$AW,2,FALSE)="Barley",VLOOKUP($A141,'All-Pathways'!$A:$AW,2,FALSE)="Palm oil")," (NODA)","")</f>
        <v>Switchgrass</v>
      </c>
      <c r="C141" s="97">
        <f>ROUND(VLOOKUP($A141,'All-Pathways'!$A:$AW,18,FALSE),1)</f>
        <v>28.6</v>
      </c>
      <c r="D141" s="100">
        <f>MATCH(E141,Lists!$C:$C,0)</f>
        <v>5</v>
      </c>
      <c r="E141" s="63" t="str">
        <f>VLOOKUP($A141,'All-Pathways'!$A:$AW,3,FALSE)</f>
        <v>Cellulosic diesel</v>
      </c>
      <c r="F141" s="55" t="str">
        <f>VLOOKUP($A141,'All-Pathways'!$A:$AW,3,FALSE)&amp;", "&amp;VLOOKUP($A141,'All-Pathways'!$A:$AW,4,FALSE)</f>
        <v>Cellulosic diesel, Fischer-Tropsch process</v>
      </c>
    </row>
    <row r="142" spans="1:6" x14ac:dyDescent="0.35">
      <c r="A142">
        <v>353</v>
      </c>
      <c r="B142" s="55" t="str">
        <f>VLOOKUP($A142,'All-Pathways'!$A:$AW,2,FALSE)&amp;IF(OR(VLOOKUP($A142,'All-Pathways'!$A:$AW,2,FALSE)="Barley",VLOOKUP($A142,'All-Pathways'!$A:$AW,2,FALSE)="Palm oil")," (NODA)","")</f>
        <v>Switchgrass</v>
      </c>
      <c r="C142" s="97">
        <f>ROUND(VLOOKUP($A142,'All-Pathways'!$A:$AW,18,FALSE),1)</f>
        <v>-10.1</v>
      </c>
      <c r="D142" s="100">
        <f>MATCH(E142,Lists!$C:$C,0)</f>
        <v>6</v>
      </c>
      <c r="E142" s="63" t="str">
        <f>VLOOKUP($A142,'All-Pathways'!$A:$AW,3,FALSE)</f>
        <v>Ethanol</v>
      </c>
      <c r="F142" s="55" t="str">
        <f>VLOOKUP($A142,'All-Pathways'!$A:$AW,3,FALSE)&amp;", "&amp;VLOOKUP($A142,'All-Pathways'!$A:$AW,4,FALSE)</f>
        <v>Ethanol, Biochemical enzymatic process</v>
      </c>
    </row>
    <row r="143" spans="1:6" x14ac:dyDescent="0.35">
      <c r="A143">
        <v>354</v>
      </c>
      <c r="B143" s="55" t="str">
        <f>VLOOKUP($A143,'All-Pathways'!$A:$AW,2,FALSE)&amp;IF(OR(VLOOKUP($A143,'All-Pathways'!$A:$AW,2,FALSE)="Barley",VLOOKUP($A143,'All-Pathways'!$A:$AW,2,FALSE)="Palm oil")," (NODA)","")</f>
        <v>Switchgrass</v>
      </c>
      <c r="C143" s="97">
        <f>ROUND(VLOOKUP($A143,'All-Pathways'!$A:$AW,18,FALSE),1)</f>
        <v>27.2</v>
      </c>
      <c r="D143" s="100">
        <f>MATCH(E143,Lists!$C:$C,0)</f>
        <v>6</v>
      </c>
      <c r="E143" s="63" t="str">
        <f>VLOOKUP($A143,'All-Pathways'!$A:$AW,3,FALSE)</f>
        <v>Ethanol</v>
      </c>
      <c r="F143" s="55" t="str">
        <f>VLOOKUP($A143,'All-Pathways'!$A:$AW,3,FALSE)&amp;", "&amp;VLOOKUP($A143,'All-Pathways'!$A:$AW,4,FALSE)</f>
        <v>Ethanol, Thermochemical gasification process</v>
      </c>
    </row>
    <row r="144" spans="1:6" x14ac:dyDescent="0.35">
      <c r="A144">
        <v>364</v>
      </c>
      <c r="B144" s="55" t="str">
        <f>VLOOKUP($A144,'All-Pathways'!$A:$AW,2,FALSE)&amp;IF(OR(VLOOKUP($A144,'All-Pathways'!$A:$AW,2,FALSE)="Barley",VLOOKUP($A144,'All-Pathways'!$A:$AW,2,FALSE)="Palm oil")," (NODA)","")</f>
        <v>Yellow grease</v>
      </c>
      <c r="C144" s="97">
        <f>ROUND(VLOOKUP($A144,'All-Pathways'!$A:$AW,18,FALSE),1)</f>
        <v>13.8</v>
      </c>
      <c r="D144" s="100">
        <f>MATCH(E144,Lists!$C:$C,0)</f>
        <v>3</v>
      </c>
      <c r="E144" s="63" t="str">
        <f>VLOOKUP($A144,'All-Pathways'!$A:$AW,3,FALSE)</f>
        <v>Biodiesel</v>
      </c>
      <c r="F144" s="55" t="str">
        <f>VLOOKUP($A144,'All-Pathways'!$A:$AW,3,FALSE)&amp;", "&amp;VLOOKUP($A144,'All-Pathways'!$A:$AW,4,FALSE)</f>
        <v>Biodiesel, Transesterification</v>
      </c>
    </row>
    <row r="145" spans="1:6" x14ac:dyDescent="0.35">
      <c r="A145">
        <v>365</v>
      </c>
      <c r="B145" s="55" t="str">
        <f>VLOOKUP($A145,'All-Pathways'!$A:$AW,2,FALSE)&amp;IF(OR(VLOOKUP($A145,'All-Pathways'!$A:$AW,2,FALSE)="Barley",VLOOKUP($A145,'All-Pathways'!$A:$AW,2,FALSE)="Palm oil")," (NODA)","")</f>
        <v>Corn starch</v>
      </c>
      <c r="C145" s="97">
        <f>ROUND(VLOOKUP($A145,'All-Pathways'!$A:$AW,18,FALSE),1)</f>
        <v>51.5</v>
      </c>
      <c r="D145" s="100">
        <f>MATCH(E145,Lists!$C:$C,0)</f>
        <v>6</v>
      </c>
      <c r="E145" s="63" t="str">
        <f>VLOOKUP($A145,'All-Pathways'!$A:$AW,3,FALSE)</f>
        <v>Ethanol</v>
      </c>
      <c r="F145" s="55" t="str">
        <f>VLOOKUP($A145,'All-Pathways'!$A:$AW,3,FALSE)&amp;", "&amp;VLOOKUP($A145,'All-Pathways'!$A:$AW,4,FALSE)</f>
        <v>Ethanol, Wet Mill Biomass</v>
      </c>
    </row>
    <row r="146" spans="1:6" x14ac:dyDescent="0.35">
      <c r="A146">
        <v>366</v>
      </c>
      <c r="B146" s="55" t="str">
        <f>VLOOKUP($A146,'All-Pathways'!$A:$AW,2,FALSE)&amp;IF(OR(VLOOKUP($A146,'All-Pathways'!$A:$AW,2,FALSE)="Barley",VLOOKUP($A146,'All-Pathways'!$A:$AW,2,FALSE)="Palm oil")," (NODA)","")</f>
        <v>Petroleum</v>
      </c>
      <c r="C146" s="97">
        <f>ROUND(VLOOKUP($A146,'All-Pathways'!$A:$AW,18,FALSE),1)</f>
        <v>98.2</v>
      </c>
      <c r="D146" s="100">
        <f>MATCH(E146,Lists!$C:$C,0)</f>
        <v>2</v>
      </c>
      <c r="E146" s="63" t="str">
        <f>VLOOKUP($A146,'All-Pathways'!$A:$AW,3,FALSE)</f>
        <v>Baseline Gasoline</v>
      </c>
      <c r="F146" s="55" t="str">
        <f>VLOOKUP($A146,'All-Pathways'!$A:$AW,3,FALSE)&amp;", "&amp;VLOOKUP($A146,'All-Pathways'!$A:$AW,4,FALSE)</f>
        <v>Baseline Gasoline, Refining</v>
      </c>
    </row>
    <row r="147" spans="1:6" x14ac:dyDescent="0.35">
      <c r="A147">
        <v>367</v>
      </c>
      <c r="B147" s="55" t="str">
        <f>VLOOKUP($A147,'All-Pathways'!$A:$AW,2,FALSE)&amp;IF(OR(VLOOKUP($A147,'All-Pathways'!$A:$AW,2,FALSE)="Barley",VLOOKUP($A147,'All-Pathways'!$A:$AW,2,FALSE)="Palm oil")," (NODA)","")</f>
        <v>Petroleum</v>
      </c>
      <c r="C147" s="97">
        <f>ROUND(VLOOKUP($A147,'All-Pathways'!$A:$AW,18,FALSE),1)</f>
        <v>97</v>
      </c>
      <c r="D147" s="100">
        <f>MATCH(E147,Lists!$C:$C,0)</f>
        <v>1</v>
      </c>
      <c r="E147" s="63" t="str">
        <f>VLOOKUP($A147,'All-Pathways'!$A:$AW,3,FALSE)</f>
        <v>Baseline Diesel</v>
      </c>
      <c r="F147" s="55" t="str">
        <f>VLOOKUP($A147,'All-Pathways'!$A:$AW,3,FALSE)&amp;", "&amp;VLOOKUP($A147,'All-Pathways'!$A:$AW,4,FALSE)</f>
        <v>Baseline Diesel, Refining</v>
      </c>
    </row>
    <row r="148" spans="1:6" x14ac:dyDescent="0.35">
      <c r="A148" s="101">
        <v>420</v>
      </c>
      <c r="B148" s="55" t="str">
        <f>VLOOKUP($A148,'All-Pathways'!$A:$AW,2,FALSE)&amp;IF(OR(VLOOKUP($A148,'All-Pathways'!$A:$AW,2,FALSE)="Barley",VLOOKUP($A148,'All-Pathways'!$A:$AW,2,FALSE)="Palm oil")," (NODA)","")</f>
        <v>Distillers corn oil</v>
      </c>
      <c r="C148" s="97">
        <f>ROUND(VLOOKUP($A148,'All-Pathways'!$A:$AW,18,FALSE),1)</f>
        <v>36.4</v>
      </c>
      <c r="D148" s="100">
        <f>MATCH(E148,Lists!$C:$C,0)</f>
        <v>11</v>
      </c>
      <c r="E148" s="63" t="str">
        <f>VLOOKUP($A148,'All-Pathways'!$A:$AW,3,FALSE)</f>
        <v>Naphtha</v>
      </c>
      <c r="F148" s="55" t="str">
        <f>VLOOKUP($A148,'All-Pathways'!$A:$AW,3,FALSE)&amp;", "&amp;VLOOKUP($A148,'All-Pathways'!$A:$AW,4,FALSE)</f>
        <v>Naphtha, Hydrotreating</v>
      </c>
    </row>
    <row r="149" spans="1:6" x14ac:dyDescent="0.35">
      <c r="A149" s="101">
        <v>421</v>
      </c>
      <c r="B149" s="55" t="str">
        <f>VLOOKUP($A149,'All-Pathways'!$A:$AW,2,FALSE)&amp;IF(OR(VLOOKUP($A149,'All-Pathways'!$A:$AW,2,FALSE)="Barley",VLOOKUP($A149,'All-Pathways'!$A:$AW,2,FALSE)="Palm oil")," (NODA)","")</f>
        <v>Distillers corn oil</v>
      </c>
      <c r="C149" s="97">
        <f>ROUND(VLOOKUP($A149,'All-Pathways'!$A:$AW,18,FALSE),1)</f>
        <v>36.200000000000003</v>
      </c>
      <c r="D149" s="100">
        <f>MATCH(E149,Lists!$C:$C,0)</f>
        <v>12</v>
      </c>
      <c r="E149" s="63" t="str">
        <f>VLOOKUP($A149,'All-Pathways'!$A:$AW,3,FALSE)</f>
        <v>LPG</v>
      </c>
      <c r="F149" s="55" t="str">
        <f>VLOOKUP($A149,'All-Pathways'!$A:$AW,3,FALSE)&amp;", "&amp;VLOOKUP($A149,'All-Pathways'!$A:$AW,4,FALSE)</f>
        <v>LPG, Hydrotreating</v>
      </c>
    </row>
    <row r="150" spans="1:6" x14ac:dyDescent="0.35">
      <c r="A150" s="101">
        <v>422</v>
      </c>
      <c r="B150" s="55" t="str">
        <f>VLOOKUP($A150,'All-Pathways'!$A:$AW,2,FALSE)&amp;IF(OR(VLOOKUP($A150,'All-Pathways'!$A:$AW,2,FALSE)="Barley",VLOOKUP($A150,'All-Pathways'!$A:$AW,2,FALSE)="Palm oil")," (NODA)","")</f>
        <v>Cellulose from corn stover</v>
      </c>
      <c r="C150" s="97">
        <f>ROUND(VLOOKUP($A150,'All-Pathways'!$A:$AW,18,FALSE),1)</f>
        <v>32.299999999999997</v>
      </c>
      <c r="D150" s="100">
        <f>MATCH(E150,Lists!$C:$C,0)</f>
        <v>9</v>
      </c>
      <c r="E150" s="63" t="str">
        <f>VLOOKUP($A150,'All-Pathways'!$A:$AW,3,FALSE)</f>
        <v>Renewable gasoline</v>
      </c>
      <c r="F150" s="55" t="str">
        <f>VLOOKUP($A150,'All-Pathways'!$A:$AW,3,FALSE)&amp;", "&amp;VLOOKUP($A150,'All-Pathways'!$A:$AW,4,FALSE)</f>
        <v>Renewable gasoline, Catalytic Pyrolysis and Upgrading</v>
      </c>
    </row>
    <row r="151" spans="1:6" x14ac:dyDescent="0.35">
      <c r="A151" s="102">
        <v>424</v>
      </c>
      <c r="B151" s="55" t="str">
        <f>VLOOKUP($A151,'All-Pathways'!$A:$AW,2,FALSE)&amp;IF(OR(VLOOKUP($A151,'All-Pathways'!$A:$AW,2,FALSE)="Barley",VLOOKUP($A151,'All-Pathways'!$A:$AW,2,FALSE)="Palm oil")," (NODA)","")</f>
        <v>Cellulose from corn stover</v>
      </c>
      <c r="C151" s="97">
        <f>ROUND(VLOOKUP($A151,'All-Pathways'!$A:$AW,18,FALSE),1)</f>
        <v>34.299999999999997</v>
      </c>
      <c r="D151" s="100">
        <f>MATCH(E151,Lists!$C:$C,0)</f>
        <v>9</v>
      </c>
      <c r="E151" s="63" t="str">
        <f>VLOOKUP($A151,'All-Pathways'!$A:$AW,3,FALSE)</f>
        <v>Renewable gasoline</v>
      </c>
      <c r="F151" s="55" t="str">
        <f>VLOOKUP($A151,'All-Pathways'!$A:$AW,3,FALSE)&amp;", "&amp;VLOOKUP($A151,'All-Pathways'!$A:$AW,4,FALSE)</f>
        <v>Renewable gasoline, Biochemical fermentation and upgrading</v>
      </c>
    </row>
    <row r="152" spans="1:6" x14ac:dyDescent="0.35">
      <c r="A152">
        <v>426</v>
      </c>
      <c r="B152" s="55" t="str">
        <f>VLOOKUP($A152,'All-Pathways'!$A:$AW,2,FALSE)&amp;IF(OR(VLOOKUP($A152,'All-Pathways'!$A:$AW,2,FALSE)="Barley",VLOOKUP($A152,'All-Pathways'!$A:$AW,2,FALSE)="Palm oil")," (NODA)","")</f>
        <v>Cellulose from corn stover</v>
      </c>
      <c r="C152" s="97">
        <f>ROUND(VLOOKUP($A152,'All-Pathways'!$A:$AW,18,FALSE),1)</f>
        <v>-29.6</v>
      </c>
      <c r="D152" s="100">
        <f>MATCH(E152,Lists!$C:$C,0)</f>
        <v>9</v>
      </c>
      <c r="E152" s="63" t="str">
        <f>VLOOKUP($A152,'All-Pathways'!$A:$AW,3,FALSE)</f>
        <v>Renewable gasoline</v>
      </c>
      <c r="F152" s="55" t="str">
        <f>VLOOKUP($A152,'All-Pathways'!$A:$AW,3,FALSE)&amp;", "&amp;VLOOKUP($A152,'All-Pathways'!$A:$AW,4,FALSE)</f>
        <v>Renewable gasoline, Direct biochemical fermentation</v>
      </c>
    </row>
    <row r="153" spans="1:6" x14ac:dyDescent="0.35">
      <c r="A153">
        <v>428</v>
      </c>
      <c r="B153" s="55" t="str">
        <f>VLOOKUP($A153,'All-Pathways'!$A:$AW,2,FALSE)&amp;IF(OR(VLOOKUP($A153,'All-Pathways'!$A:$AW,2,FALSE)="Barley",VLOOKUP($A153,'All-Pathways'!$A:$AW,2,FALSE)="Palm oil")," (NODA)","")</f>
        <v>Distillers sorghum oil</v>
      </c>
      <c r="C153" s="97">
        <f>ROUND(VLOOKUP($A153,'All-Pathways'!$A:$AW,18,FALSE),1)</f>
        <v>38.700000000000003</v>
      </c>
      <c r="D153" s="100">
        <f>MATCH(E153,Lists!$C:$C,0)</f>
        <v>3</v>
      </c>
      <c r="E153" s="63" t="str">
        <f>VLOOKUP($A153,'All-Pathways'!$A:$AW,3,FALSE)</f>
        <v>Biodiesel</v>
      </c>
      <c r="F153" s="55" t="str">
        <f>VLOOKUP($A153,'All-Pathways'!$A:$AW,3,FALSE)&amp;", "&amp;VLOOKUP($A153,'All-Pathways'!$A:$AW,4,FALSE)</f>
        <v>Biodiesel, Transesterification</v>
      </c>
    </row>
    <row r="154" spans="1:6" x14ac:dyDescent="0.35">
      <c r="A154">
        <v>429</v>
      </c>
      <c r="B154" s="55" t="str">
        <f>VLOOKUP($A154,'All-Pathways'!$A:$AW,2,FALSE)&amp;IF(OR(VLOOKUP($A154,'All-Pathways'!$A:$AW,2,FALSE)="Barley",VLOOKUP($A154,'All-Pathways'!$A:$AW,2,FALSE)="Palm oil")," (NODA)","")</f>
        <v>Distillers sorghum oil</v>
      </c>
      <c r="C154" s="97">
        <f>ROUND(VLOOKUP($A154,'All-Pathways'!$A:$AW,18,FALSE),1)</f>
        <v>35.4</v>
      </c>
      <c r="D154" s="100">
        <f>MATCH(E154,Lists!$C:$C,0)</f>
        <v>10</v>
      </c>
      <c r="E154" s="63" t="str">
        <f>VLOOKUP($A154,'All-Pathways'!$A:$AW,3,FALSE)</f>
        <v>Jet fuel</v>
      </c>
      <c r="F154" s="55" t="str">
        <f>VLOOKUP($A154,'All-Pathways'!$A:$AW,3,FALSE)&amp;", "&amp;VLOOKUP($A154,'All-Pathways'!$A:$AW,4,FALSE)</f>
        <v>Jet fuel, Hydrotreating</v>
      </c>
    </row>
    <row r="155" spans="1:6" x14ac:dyDescent="0.35">
      <c r="A155" s="102">
        <v>430</v>
      </c>
      <c r="B155" s="55" t="str">
        <f>VLOOKUP($A155,'All-Pathways'!$A:$AW,2,FALSE)&amp;IF(OR(VLOOKUP($A155,'All-Pathways'!$A:$AW,2,FALSE)="Barley",VLOOKUP($A155,'All-Pathways'!$A:$AW,2,FALSE)="Palm oil")," (NODA)","")</f>
        <v>Distillers sorghum oil</v>
      </c>
      <c r="C155" s="97">
        <f>ROUND(VLOOKUP($A155,'All-Pathways'!$A:$AW,18,FALSE),1)</f>
        <v>35.4</v>
      </c>
      <c r="D155" s="100">
        <f>MATCH(E155,Lists!$C:$C,0)</f>
        <v>7</v>
      </c>
      <c r="E155" s="63" t="str">
        <f>VLOOKUP($A155,'All-Pathways'!$A:$AW,3,FALSE)</f>
        <v>Renewable diesel</v>
      </c>
      <c r="F155" s="55" t="str">
        <f>VLOOKUP($A155,'All-Pathways'!$A:$AW,3,FALSE)&amp;", "&amp;VLOOKUP($A155,'All-Pathways'!$A:$AW,4,FALSE)</f>
        <v>Renewable diesel, Hydrotreating</v>
      </c>
    </row>
    <row r="156" spans="1:6" x14ac:dyDescent="0.35">
      <c r="A156">
        <v>431</v>
      </c>
      <c r="B156" s="55" t="str">
        <f>VLOOKUP($A156,'All-Pathways'!$A:$AW,2,FALSE)&amp;IF(OR(VLOOKUP($A156,'All-Pathways'!$A:$AW,2,FALSE)="Barley",VLOOKUP($A156,'All-Pathways'!$A:$AW,2,FALSE)="Palm oil")," (NODA)","")</f>
        <v>Canola oil</v>
      </c>
      <c r="C156" s="97">
        <f>ROUND(VLOOKUP($A156,'All-Pathways'!$A:$AW,18,FALSE),1)</f>
        <v>32.6</v>
      </c>
      <c r="D156" s="100">
        <f>MATCH(E156,Lists!$C:$C,0)</f>
        <v>7</v>
      </c>
      <c r="E156" s="63" t="str">
        <f>VLOOKUP($A156,'All-Pathways'!$A:$AW,3,FALSE)</f>
        <v>Renewable diesel</v>
      </c>
      <c r="F156" s="55" t="str">
        <f>VLOOKUP($A156,'All-Pathways'!$A:$AW,3,FALSE)&amp;", "&amp;VLOOKUP($A156,'All-Pathways'!$A:$AW,4,FALSE)</f>
        <v>Renewable diesel, Hydrotreating; excludes processes that co-process renewable biomass and petroleum</v>
      </c>
    </row>
    <row r="157" spans="1:6" x14ac:dyDescent="0.35">
      <c r="A157">
        <v>433</v>
      </c>
      <c r="B157" s="55" t="str">
        <f>VLOOKUP($A157,'All-Pathways'!$A:$AW,2,FALSE)&amp;IF(OR(VLOOKUP($A157,'All-Pathways'!$A:$AW,2,FALSE)="Barley",VLOOKUP($A157,'All-Pathways'!$A:$AW,2,FALSE)="Palm oil")," (NODA)","")</f>
        <v>Canola oil</v>
      </c>
      <c r="C157" s="97">
        <f>ROUND(VLOOKUP($A157,'All-Pathways'!$A:$AW,18,FALSE),1)</f>
        <v>35.700000000000003</v>
      </c>
      <c r="D157" s="100">
        <f>MATCH(E157,Lists!$C:$C,0)</f>
        <v>10</v>
      </c>
      <c r="E157" s="63" t="str">
        <f>VLOOKUP($A157,'All-Pathways'!$A:$AW,3,FALSE)</f>
        <v>Jet fuel</v>
      </c>
      <c r="F157" s="55" t="str">
        <f>VLOOKUP($A157,'All-Pathways'!$A:$AW,3,FALSE)&amp;", "&amp;VLOOKUP($A157,'All-Pathways'!$A:$AW,4,FALSE)</f>
        <v>Jet fuel, Hydrotreating; excludes processes that co-process renewable biomass and petroleum</v>
      </c>
    </row>
    <row r="158" spans="1:6" x14ac:dyDescent="0.35">
      <c r="A158">
        <v>435</v>
      </c>
      <c r="B158" s="55" t="str">
        <f>VLOOKUP($A158,'All-Pathways'!$A:$AW,2,FALSE)&amp;IF(OR(VLOOKUP($A158,'All-Pathways'!$A:$AW,2,FALSE)="Barley",VLOOKUP($A158,'All-Pathways'!$A:$AW,2,FALSE)="Palm oil")," (NODA)","")</f>
        <v>Canola oil</v>
      </c>
      <c r="C158" s="97">
        <f>ROUND(VLOOKUP($A158,'All-Pathways'!$A:$AW,18,FALSE),1)</f>
        <v>33.1</v>
      </c>
      <c r="D158" s="100">
        <f>MATCH(E158,Lists!$C:$C,0)</f>
        <v>11</v>
      </c>
      <c r="E158" s="63" t="str">
        <f>VLOOKUP($A158,'All-Pathways'!$A:$AW,3,FALSE)</f>
        <v>Naphtha</v>
      </c>
      <c r="F158" s="55" t="str">
        <f>VLOOKUP($A158,'All-Pathways'!$A:$AW,3,FALSE)&amp;", "&amp;VLOOKUP($A158,'All-Pathways'!$A:$AW,4,FALSE)</f>
        <v>Naphtha, Hydrotreating</v>
      </c>
    </row>
    <row r="159" spans="1:6" x14ac:dyDescent="0.35">
      <c r="A159">
        <v>436</v>
      </c>
      <c r="B159" s="55" t="str">
        <f>VLOOKUP($A159,'All-Pathways'!$A:$AW,2,FALSE)&amp;IF(OR(VLOOKUP($A159,'All-Pathways'!$A:$AW,2,FALSE)="Barley",VLOOKUP($A159,'All-Pathways'!$A:$AW,2,FALSE)="Palm oil")," (NODA)","")</f>
        <v>Canola oil</v>
      </c>
      <c r="C159" s="97">
        <f>ROUND(VLOOKUP($A159,'All-Pathways'!$A:$AW,18,FALSE),1)</f>
        <v>33.1</v>
      </c>
      <c r="D159" s="100">
        <f>MATCH(E159,Lists!$C:$C,0)</f>
        <v>12</v>
      </c>
      <c r="E159" s="63" t="str">
        <f>VLOOKUP($A159,'All-Pathways'!$A:$AW,3,FALSE)</f>
        <v>LPG</v>
      </c>
      <c r="F159" s="55" t="str">
        <f>VLOOKUP($A159,'All-Pathways'!$A:$AW,3,FALSE)&amp;", "&amp;VLOOKUP($A159,'All-Pathways'!$A:$AW,4,FALSE)</f>
        <v>LPG, Hydrotreating</v>
      </c>
    </row>
  </sheetData>
  <autoFilter ref="B1:F143" xr:uid="{00000000-0009-0000-0000-000006000000}"/>
  <pageMargins left="0.5" right="0.5" top="0.5" bottom="0.75" header="0.3" footer="0.3"/>
  <pageSetup paperSize="5" scale="66" fitToHeight="0" orientation="landscape" horizontalDpi="1200" verticalDpi="1200" r:id="rId1"/>
  <headerFooter scaleWithDoc="0">
    <oddFooter>&amp;L&amp;F
&amp;A&amp;RPage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20"/>
  <sheetViews>
    <sheetView workbookViewId="0"/>
  </sheetViews>
  <sheetFormatPr defaultRowHeight="14.5" x14ac:dyDescent="0.35"/>
  <cols>
    <col min="1" max="1" width="28.1796875" customWidth="1"/>
    <col min="2" max="2" width="95.54296875" customWidth="1"/>
  </cols>
  <sheetData>
    <row r="1" spans="1:2" x14ac:dyDescent="0.35">
      <c r="A1" s="23" t="s">
        <v>301</v>
      </c>
      <c r="B1" s="23" t="s">
        <v>302</v>
      </c>
    </row>
    <row r="2" spans="1:2" x14ac:dyDescent="0.35">
      <c r="A2" s="46" t="s">
        <v>444</v>
      </c>
      <c r="B2" s="46" t="s">
        <v>445</v>
      </c>
    </row>
    <row r="3" spans="1:2" x14ac:dyDescent="0.35">
      <c r="A3" t="s">
        <v>305</v>
      </c>
      <c r="B3" t="s">
        <v>306</v>
      </c>
    </row>
    <row r="4" spans="1:2" x14ac:dyDescent="0.35">
      <c r="A4" t="s">
        <v>442</v>
      </c>
      <c r="B4" t="s">
        <v>443</v>
      </c>
    </row>
    <row r="5" spans="1:2" x14ac:dyDescent="0.35">
      <c r="A5" t="s">
        <v>322</v>
      </c>
      <c r="B5" t="s">
        <v>323</v>
      </c>
    </row>
    <row r="6" spans="1:2" x14ac:dyDescent="0.35">
      <c r="A6" t="s">
        <v>312</v>
      </c>
      <c r="B6" t="s">
        <v>313</v>
      </c>
    </row>
    <row r="7" spans="1:2" x14ac:dyDescent="0.35">
      <c r="A7" t="s">
        <v>318</v>
      </c>
      <c r="B7" t="s">
        <v>319</v>
      </c>
    </row>
    <row r="8" spans="1:2" x14ac:dyDescent="0.35">
      <c r="A8" t="s">
        <v>314</v>
      </c>
      <c r="B8" t="s">
        <v>315</v>
      </c>
    </row>
    <row r="9" spans="1:2" x14ac:dyDescent="0.35">
      <c r="A9" t="s">
        <v>316</v>
      </c>
      <c r="B9" t="s">
        <v>317</v>
      </c>
    </row>
    <row r="10" spans="1:2" x14ac:dyDescent="0.35">
      <c r="A10" t="s">
        <v>303</v>
      </c>
      <c r="B10" t="s">
        <v>304</v>
      </c>
    </row>
    <row r="11" spans="1:2" x14ac:dyDescent="0.35">
      <c r="A11" t="s">
        <v>320</v>
      </c>
      <c r="B11" t="s">
        <v>321</v>
      </c>
    </row>
    <row r="12" spans="1:2" x14ac:dyDescent="0.35">
      <c r="A12" t="s">
        <v>129</v>
      </c>
      <c r="B12" t="s">
        <v>309</v>
      </c>
    </row>
    <row r="13" spans="1:2" x14ac:dyDescent="0.35">
      <c r="A13" t="s">
        <v>446</v>
      </c>
      <c r="B13" t="s">
        <v>447</v>
      </c>
    </row>
    <row r="14" spans="1:2" x14ac:dyDescent="0.35">
      <c r="A14" t="s">
        <v>307</v>
      </c>
      <c r="B14" t="s">
        <v>308</v>
      </c>
    </row>
    <row r="15" spans="1:2" x14ac:dyDescent="0.35">
      <c r="A15" t="s">
        <v>310</v>
      </c>
      <c r="B15" t="s">
        <v>311</v>
      </c>
    </row>
    <row r="16" spans="1:2" x14ac:dyDescent="0.35">
      <c r="A16" t="s">
        <v>458</v>
      </c>
      <c r="B16" t="s">
        <v>459</v>
      </c>
    </row>
    <row r="17" spans="1:2" x14ac:dyDescent="0.35">
      <c r="A17" t="s">
        <v>440</v>
      </c>
      <c r="B17" t="s">
        <v>441</v>
      </c>
    </row>
    <row r="18" spans="1:2" x14ac:dyDescent="0.35">
      <c r="A18" t="s">
        <v>438</v>
      </c>
      <c r="B18" t="s">
        <v>439</v>
      </c>
    </row>
    <row r="19" spans="1:2" x14ac:dyDescent="0.35">
      <c r="A19" t="s">
        <v>326</v>
      </c>
      <c r="B19" t="s">
        <v>327</v>
      </c>
    </row>
    <row r="20" spans="1:2" x14ac:dyDescent="0.35">
      <c r="A20" t="s">
        <v>324</v>
      </c>
      <c r="B20" t="s">
        <v>325</v>
      </c>
    </row>
  </sheetData>
  <sortState xmlns:xlrd2="http://schemas.microsoft.com/office/spreadsheetml/2017/richdata2" ref="A2:B20">
    <sortCondition ref="A2"/>
  </sortState>
  <printOptions horizontalCentered="1"/>
  <pageMargins left="0.7" right="0.7" top="0.75" bottom="0.75" header="0.3" footer="0.3"/>
  <pageSetup scale="99" fitToHeight="0" orientation="landscape" r:id="rId1"/>
  <headerFooter scaleWithDoc="0">
    <oddFooter>&amp;L&amp;F
&amp;A&amp;RPage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Cover-Sheet</vt:lpstr>
      <vt:lpstr>Contents</vt:lpstr>
      <vt:lpstr>Updates</vt:lpstr>
      <vt:lpstr>All-Pathways</vt:lpstr>
      <vt:lpstr>GHG-Table-Web</vt:lpstr>
      <vt:lpstr>GHG-Table-Disag</vt:lpstr>
      <vt:lpstr>Determine-Basis</vt:lpstr>
      <vt:lpstr>Scatter-Plot(CI-Fuel)</vt:lpstr>
      <vt:lpstr>Abbreviations</vt:lpstr>
      <vt:lpstr>Lists</vt:lpstr>
      <vt:lpstr>'All-Pathways'!Print_Titles</vt:lpstr>
      <vt:lpstr>Contents!Print_Titles</vt:lpstr>
      <vt:lpstr>'Determine-Basis'!Print_Titles</vt:lpstr>
      <vt:lpstr>'GHG-Table-Disag'!Print_Titles</vt:lpstr>
      <vt:lpstr>'Scatter-Plot(CI-Fuel)'!Print_Titles</vt:lpstr>
    </vt:vector>
  </TitlesOfParts>
  <Company>U.S. 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Lifecycle Analysis Greenhouse Gas Results for the U.S. Renewable Fuels Standard Program Version 1.1 (April 2023)</dc:title>
  <dc:subject>This spreadsheet contains summary data for EPA's greenhouse gas lifecycle analyses for the RFS program.</dc:subject>
  <dc:creator>U.S. EPA;OAR;Office of Transportation and Air Quality;Transportation and Climate Division</dc:creator>
  <cp:keywords>summary;lifecycle;analysis;greenhouse;gas;GHG;pathway;feedstock;result;US;Renewable Fuels Standard Program;RFS;emissions;data;corn;sorghum;oil;distiller;cellulose;gasoline;blendstock</cp:keywords>
  <cp:lastModifiedBy>Anagnost, Eloise</cp:lastModifiedBy>
  <cp:lastPrinted>2023-05-03T12:41:33Z</cp:lastPrinted>
  <dcterms:created xsi:type="dcterms:W3CDTF">2015-10-15T15:45:09Z</dcterms:created>
  <dcterms:modified xsi:type="dcterms:W3CDTF">2023-05-03T12:41:41Z</dcterms:modified>
</cp:coreProperties>
</file>