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515" documentId="13_ncr:1_{A29031CC-D874-415C-9088-5BFFC7849E0F}" xr6:coauthVersionLast="47" xr6:coauthVersionMax="47" xr10:uidLastSave="{67B462F6-6AF2-4C72-ADA0-130AC324CB40}"/>
  <workbookProtection workbookAlgorithmName="SHA-512" workbookHashValue="NE9+OXc1DsekbJ9yjQcbEuq7rCPn+zdTUmqLuvNWvG3m0GNaGMJENbcT5WXNX6Q29Oy0GKotQMUKDO5Mb38KYg==" workbookSaltValue="yP1TL8czxk4y62195kV8nA==" workbookSpinCount="100000" lockStructure="1"/>
  <bookViews>
    <workbookView xWindow="-108" yWindow="-108" windowWidth="23256" windowHeight="12456" xr2:uid="{E89A8CDA-36A7-4B65-88E5-CC507F8B98A7}"/>
  </bookViews>
  <sheets>
    <sheet name="Cover Page" sheetId="4" r:id="rId1"/>
    <sheet name="READ ME" sheetId="5" r:id="rId2"/>
    <sheet name="Non-Cancer PODs" sheetId="1" r:id="rId3"/>
    <sheet name="Cancer PODs" sheetId="2" r:id="rId4"/>
  </sheets>
  <definedNames>
    <definedName name="_xlnm._FilterDatabase" localSheetId="2" hidden="1">'Non-Cancer PODs'!$B$6:$O$82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1" l="1"/>
  <c r="H26" i="1"/>
  <c r="H58" i="1"/>
  <c r="H59" i="1"/>
  <c r="E79" i="1"/>
  <c r="J26" i="1" s="1"/>
  <c r="H25" i="1"/>
  <c r="H22" i="1"/>
  <c r="H21" i="1"/>
  <c r="H17" i="1"/>
  <c r="J55" i="1" l="1"/>
  <c r="K55" i="1" s="1"/>
  <c r="J50" i="1"/>
  <c r="K50" i="1" s="1"/>
  <c r="K26" i="1"/>
  <c r="H24" i="1"/>
  <c r="H40" i="1" l="1"/>
  <c r="H28" i="1"/>
  <c r="H34" i="1"/>
  <c r="H35" i="1"/>
  <c r="H36" i="1"/>
  <c r="H31" i="1"/>
  <c r="H49" i="1" l="1"/>
  <c r="H43" i="1"/>
  <c r="E81" i="1"/>
  <c r="E80" i="1"/>
  <c r="D85" i="1"/>
  <c r="M55" i="1" s="1"/>
  <c r="N55" i="1" s="1"/>
  <c r="J41" i="1" l="1"/>
  <c r="K41" i="1" s="1"/>
  <c r="M41" i="1" s="1"/>
  <c r="J15" i="1"/>
  <c r="K15" i="1" s="1"/>
  <c r="M15" i="1" s="1"/>
  <c r="N15" i="1" s="1"/>
  <c r="J42" i="1"/>
  <c r="K42" i="1" s="1"/>
  <c r="M42" i="1" s="1"/>
  <c r="N42" i="1" s="1"/>
  <c r="M26" i="1"/>
  <c r="N26" i="1" s="1"/>
  <c r="M50" i="1"/>
  <c r="N50" i="1" s="1"/>
  <c r="J27" i="1"/>
  <c r="K27" i="1" s="1"/>
  <c r="M27" i="1" s="1"/>
  <c r="J44" i="1"/>
  <c r="K44" i="1" s="1"/>
  <c r="M44" i="1" s="1"/>
  <c r="J16" i="1"/>
  <c r="K16" i="1" s="1"/>
  <c r="J25" i="1"/>
  <c r="K25" i="1" s="1"/>
  <c r="J22" i="1"/>
  <c r="K22" i="1" s="1"/>
  <c r="J24" i="1"/>
  <c r="K24" i="1" s="1"/>
  <c r="J21" i="1"/>
  <c r="K21" i="1" s="1"/>
  <c r="J18" i="1"/>
  <c r="K18" i="1" s="1"/>
  <c r="J20" i="1"/>
  <c r="K20" i="1" s="1"/>
  <c r="J17" i="1"/>
  <c r="K17" i="1" s="1"/>
  <c r="J33" i="1"/>
  <c r="K33" i="1" s="1"/>
  <c r="J23" i="1"/>
  <c r="K23" i="1" s="1"/>
  <c r="J19" i="1"/>
  <c r="K19" i="1" s="1"/>
  <c r="J40" i="1"/>
  <c r="K40" i="1" s="1"/>
  <c r="J13" i="1"/>
  <c r="K13" i="1" s="1"/>
  <c r="J32" i="1"/>
  <c r="K32" i="1" s="1"/>
  <c r="J29" i="1"/>
  <c r="K29" i="1" s="1"/>
  <c r="J57" i="1"/>
  <c r="K57" i="1" s="1"/>
  <c r="M57" i="1" s="1"/>
  <c r="J56" i="1"/>
  <c r="K56" i="1" s="1"/>
  <c r="J39" i="1"/>
  <c r="K39" i="1" s="1"/>
  <c r="J36" i="1"/>
  <c r="K36" i="1" s="1"/>
  <c r="J62" i="1"/>
  <c r="K62" i="1" s="1"/>
  <c r="M62" i="1" s="1"/>
  <c r="J38" i="1"/>
  <c r="K38" i="1" s="1"/>
  <c r="J37" i="1"/>
  <c r="K37" i="1" s="1"/>
  <c r="J28" i="1"/>
  <c r="K28" i="1" s="1"/>
  <c r="J34" i="1"/>
  <c r="K34" i="1" s="1"/>
  <c r="J31" i="1"/>
  <c r="K31" i="1" s="1"/>
  <c r="J35" i="1"/>
  <c r="K35" i="1" s="1"/>
  <c r="J30" i="1"/>
  <c r="K30" i="1" s="1"/>
  <c r="J73" i="1"/>
  <c r="K73" i="1" s="1"/>
  <c r="J59" i="1"/>
  <c r="K59" i="1" s="1"/>
  <c r="J58" i="1"/>
  <c r="K58" i="1" s="1"/>
  <c r="J43" i="1"/>
  <c r="K43" i="1" s="1"/>
  <c r="M43" i="1" s="1"/>
  <c r="J49" i="1"/>
  <c r="K49" i="1" s="1"/>
  <c r="M49" i="1" s="1"/>
  <c r="J45" i="1"/>
  <c r="K45" i="1" s="1"/>
  <c r="J65" i="1"/>
  <c r="K65" i="1" s="1"/>
  <c r="J74" i="1"/>
  <c r="K74" i="1" s="1"/>
  <c r="M74" i="1" s="1"/>
  <c r="J60" i="1"/>
  <c r="K60" i="1" s="1"/>
  <c r="J10" i="1"/>
  <c r="J75" i="1"/>
  <c r="K75" i="1" s="1"/>
  <c r="J9" i="1"/>
  <c r="K9" i="1" s="1"/>
  <c r="M9" i="1" s="1"/>
  <c r="J64" i="1"/>
  <c r="J69" i="1"/>
  <c r="K69" i="1" s="1"/>
  <c r="J63" i="1"/>
  <c r="J12" i="1"/>
  <c r="K12" i="1" s="1"/>
  <c r="J8" i="1"/>
  <c r="J68" i="1"/>
  <c r="K68" i="1" s="1"/>
  <c r="J70" i="1"/>
  <c r="K70" i="1" s="1"/>
  <c r="J66" i="1"/>
  <c r="K66" i="1" s="1"/>
  <c r="J14" i="1"/>
  <c r="K14" i="1" s="1"/>
  <c r="J71" i="1"/>
  <c r="K71" i="1" s="1"/>
  <c r="J11" i="1"/>
  <c r="J61" i="1"/>
  <c r="K61" i="1" s="1"/>
  <c r="J67" i="1"/>
  <c r="K67" i="1" s="1"/>
  <c r="J7" i="1"/>
  <c r="J72" i="1"/>
  <c r="K72" i="1" s="1"/>
  <c r="J48" i="1"/>
  <c r="K48" i="1" s="1"/>
  <c r="M48" i="1" s="1"/>
  <c r="J47" i="1"/>
  <c r="J53" i="1"/>
  <c r="K53" i="1" s="1"/>
  <c r="M53" i="1" s="1"/>
  <c r="J54" i="1"/>
  <c r="K54" i="1" s="1"/>
  <c r="J51" i="1"/>
  <c r="N27" i="1" l="1"/>
  <c r="N41" i="1"/>
  <c r="M16" i="1"/>
  <c r="N44" i="1"/>
  <c r="M24" i="1"/>
  <c r="N24" i="1" s="1"/>
  <c r="M21" i="1"/>
  <c r="M22" i="1"/>
  <c r="M25" i="1"/>
  <c r="M33" i="1"/>
  <c r="N33" i="1" s="1"/>
  <c r="M18" i="1"/>
  <c r="M19" i="1"/>
  <c r="M23" i="1"/>
  <c r="M17" i="1"/>
  <c r="M20" i="1"/>
  <c r="M13" i="1"/>
  <c r="N13" i="1" s="1"/>
  <c r="M29" i="1"/>
  <c r="M30" i="1"/>
  <c r="M32" i="1"/>
  <c r="M56" i="1"/>
  <c r="M38" i="1"/>
  <c r="M36" i="1"/>
  <c r="M40" i="1"/>
  <c r="M35" i="1"/>
  <c r="M31" i="1"/>
  <c r="M34" i="1"/>
  <c r="M28" i="1"/>
  <c r="M39" i="1"/>
  <c r="M37" i="1"/>
  <c r="M73" i="1"/>
  <c r="M59" i="1"/>
  <c r="M58" i="1"/>
  <c r="N62" i="1"/>
  <c r="N57" i="1"/>
  <c r="N9" i="1"/>
  <c r="N49" i="1"/>
  <c r="N53" i="1"/>
  <c r="N43" i="1"/>
  <c r="N48" i="1"/>
  <c r="M75" i="1"/>
  <c r="M72" i="1"/>
  <c r="M68" i="1"/>
  <c r="M67" i="1"/>
  <c r="M61" i="1"/>
  <c r="M70" i="1"/>
  <c r="M69" i="1"/>
  <c r="M60" i="1"/>
  <c r="M71" i="1"/>
  <c r="M12" i="1"/>
  <c r="M14" i="1"/>
  <c r="N74" i="1"/>
  <c r="M66" i="1"/>
  <c r="M65" i="1"/>
  <c r="M54" i="1"/>
  <c r="M45" i="1"/>
  <c r="K47" i="1"/>
  <c r="M47" i="1" s="1"/>
  <c r="I7" i="2"/>
  <c r="J7" i="2" s="1"/>
  <c r="I6" i="2"/>
  <c r="J6" i="2" s="1"/>
  <c r="K6" i="2" s="1"/>
  <c r="K51" i="1"/>
  <c r="K8" i="1"/>
  <c r="K63" i="1"/>
  <c r="K7" i="1"/>
  <c r="K11" i="1"/>
  <c r="K10" i="1"/>
  <c r="K64" i="1"/>
  <c r="N16" i="1" l="1"/>
  <c r="N32" i="1"/>
  <c r="N30" i="1"/>
  <c r="N29" i="1"/>
  <c r="N25" i="1"/>
  <c r="N22" i="1"/>
  <c r="N21" i="1"/>
  <c r="N20" i="1"/>
  <c r="N23" i="1"/>
  <c r="N19" i="1"/>
  <c r="N18" i="1"/>
  <c r="N17" i="1"/>
  <c r="N56" i="1"/>
  <c r="N34" i="1"/>
  <c r="N35" i="1"/>
  <c r="N31" i="1"/>
  <c r="N37" i="1"/>
  <c r="N40" i="1"/>
  <c r="N39" i="1"/>
  <c r="N36" i="1"/>
  <c r="N28" i="1"/>
  <c r="N38" i="1"/>
  <c r="N73" i="1"/>
  <c r="N58" i="1"/>
  <c r="N59" i="1"/>
  <c r="N14" i="1"/>
  <c r="N47" i="1"/>
  <c r="N68" i="1"/>
  <c r="N60" i="1"/>
  <c r="N70" i="1"/>
  <c r="N75" i="1"/>
  <c r="N65" i="1"/>
  <c r="N69" i="1"/>
  <c r="N61" i="1"/>
  <c r="N12" i="1"/>
  <c r="N45" i="1"/>
  <c r="N54" i="1"/>
  <c r="N71" i="1"/>
  <c r="N72" i="1"/>
  <c r="N67" i="1"/>
  <c r="N66" i="1"/>
  <c r="M11" i="1"/>
  <c r="M7" i="1"/>
  <c r="M63" i="1"/>
  <c r="M8" i="1"/>
  <c r="M64" i="1"/>
  <c r="M10" i="1"/>
  <c r="L6" i="2"/>
  <c r="K7" i="2"/>
  <c r="L7" i="2" s="1"/>
  <c r="M51" i="1"/>
  <c r="N64" i="1" l="1"/>
  <c r="N8" i="1"/>
  <c r="N63" i="1"/>
  <c r="N7" i="1"/>
  <c r="N10" i="1"/>
  <c r="N11" i="1"/>
  <c r="N51" i="1"/>
</calcChain>
</file>

<file path=xl/sharedStrings.xml><?xml version="1.0" encoding="utf-8"?>
<sst xmlns="http://schemas.openxmlformats.org/spreadsheetml/2006/main" count="544" uniqueCount="177">
  <si>
    <t>Supplemental Information File:
Human Health Hazard Points of Departure Comparison Tables</t>
  </si>
  <si>
    <t>CASRN: 115-96-8</t>
  </si>
  <si>
    <t>September 2024</t>
  </si>
  <si>
    <t xml:space="preserve">This Excel spreadsheet include tabs that are comparisons of the points of departure (PODs) for both 1) non-cancer endpoints (across all exposure durations) and 2) cancer endpoints. </t>
  </si>
  <si>
    <t xml:space="preserve">Note that although EPA concluded that TCEP likely causes cancer in humans, the tumor type with the most robust evidence is kidney tumors and therefore, this spreadsheet presents only those dose-response relationships. </t>
  </si>
  <si>
    <t>NOAELs at the highest doses tested are not shown.</t>
  </si>
  <si>
    <t>Liver weight changes of 10% or more are considered adverse (and form the basis of BMDLs, NOAELs, LOAELs)</t>
  </si>
  <si>
    <t>ORAL/DERMAL</t>
  </si>
  <si>
    <t>Health Outcome</t>
  </si>
  <si>
    <t>Exposure Route</t>
  </si>
  <si>
    <t>Species (sex) dosed</t>
  </si>
  <si>
    <t>POD Type</t>
  </si>
  <si>
    <t>Specific Effect</t>
  </si>
  <si>
    <r>
      <t>POD</t>
    </r>
    <r>
      <rPr>
        <b/>
        <vertAlign val="subscript"/>
        <sz val="11"/>
        <color theme="1"/>
        <rFont val="Calibri"/>
        <family val="2"/>
        <scheme val="minor"/>
      </rPr>
      <t>adj</t>
    </r>
    <r>
      <rPr>
        <b/>
        <sz val="11"/>
        <color theme="1"/>
        <rFont val="Calibri"/>
        <family val="2"/>
        <scheme val="minor"/>
      </rPr>
      <t xml:space="preserve"> to 7-d/wk  (mg/kg-day)</t>
    </r>
  </si>
  <si>
    <t>Reference</t>
  </si>
  <si>
    <t>HED-Daily       (mg/kg-day)</t>
  </si>
  <si>
    <t>Total UF (UFA = 3; UFH = 10, UFL = 1 or 10)</t>
  </si>
  <si>
    <t xml:space="preserve">HEC-Daily, 24 hr (mg/m3)             </t>
  </si>
  <si>
    <t>Developmental</t>
  </si>
  <si>
    <t>Oral gavage</t>
  </si>
  <si>
    <t>Up to 18 weeks (F0,  continuous breeding, task 2)</t>
  </si>
  <si>
    <t>BMDL5</t>
  </si>
  <si>
    <t>Decreased live male F1 pups/litter</t>
  </si>
  <si>
    <t>Approx 14 weeks (F1, offspring assessment, task 4)</t>
  </si>
  <si>
    <t>Decreased live F2 pups/litter</t>
  </si>
  <si>
    <t>NOAEL</t>
  </si>
  <si>
    <t>Decreased live female F1 pups/litter</t>
  </si>
  <si>
    <t>Decreased F0 mean litters/pair</t>
  </si>
  <si>
    <t>Decreased live F1 pups/litter</t>
  </si>
  <si>
    <t>Approx 18 weeks (F0,  cross breeding, task 3)</t>
  </si>
  <si>
    <t>LOAEL</t>
  </si>
  <si>
    <t>Decreased live F1 pups/litter (treated F0 females or treated F0 males)</t>
  </si>
  <si>
    <t>Decreased live female F1 pups/litter (treated F0 males)</t>
  </si>
  <si>
    <t>Decreased live male F1 pups/litter (treated F0 females or treated F0 males)</t>
  </si>
  <si>
    <t>GD 7 to 15</t>
  </si>
  <si>
    <t xml:space="preserve">The NOAEL is the middle dose used in the study. However, the highest dose is not identified as a LOAEL because even though it resulted in some neurotoxicity in male offspring and decreased pituitary weights, the dose led to severe maternal toxicity. </t>
  </si>
  <si>
    <t>Kidney</t>
  </si>
  <si>
    <t>16 weeks</t>
  </si>
  <si>
    <t>BMDL1SD</t>
  </si>
  <si>
    <t>Increased relative kidney weight</t>
  </si>
  <si>
    <t>Increased absolute kidney weight</t>
  </si>
  <si>
    <t>2 years</t>
  </si>
  <si>
    <t>BMDL10</t>
  </si>
  <si>
    <t>Increased renal tubule hyperplasia</t>
  </si>
  <si>
    <t>Increased karyomegaly</t>
  </si>
  <si>
    <t>Increased hyperplasia</t>
  </si>
  <si>
    <t>66 weeks (Interim sacrifce of 2 yr study)</t>
  </si>
  <si>
    <t>Increased absolute and relative kidney weight</t>
  </si>
  <si>
    <t>Decreased relative kidney weight</t>
  </si>
  <si>
    <t>Increased absolute and relative  kidney weight</t>
  </si>
  <si>
    <t>Decreased absolute kidney weight</t>
  </si>
  <si>
    <t>16 days</t>
  </si>
  <si>
    <t>28 days</t>
  </si>
  <si>
    <t>Liver</t>
  </si>
  <si>
    <t>Increased relative liver weight</t>
  </si>
  <si>
    <t>Increased absolute liver weight</t>
  </si>
  <si>
    <t>66 weeks</t>
  </si>
  <si>
    <t>Increased eosinophilic liver foci</t>
  </si>
  <si>
    <t>Increased absolute and relative liver weight</t>
  </si>
  <si>
    <t>Incrased cytomegaly and hepatitis</t>
  </si>
  <si>
    <r>
      <rPr>
        <sz val="11"/>
        <color theme="1"/>
        <rFont val="Calibri"/>
        <family val="2"/>
        <scheme val="minor"/>
      </rPr>
      <t>Mortality</t>
    </r>
    <r>
      <rPr>
        <sz val="12"/>
        <color theme="1"/>
        <rFont val="Calibri"/>
        <family val="2"/>
        <scheme val="minor"/>
      </rPr>
      <t xml:space="preserve"> </t>
    </r>
    <r>
      <rPr>
        <b/>
        <vertAlign val="superscript"/>
        <sz val="12"/>
        <color rgb="FFFF0000"/>
        <rFont val="Calibri"/>
        <family val="2"/>
        <scheme val="minor"/>
      </rPr>
      <t>e</t>
    </r>
  </si>
  <si>
    <t>Decreased survival</t>
  </si>
  <si>
    <t>Mortality</t>
  </si>
  <si>
    <t>Dermal</t>
  </si>
  <si>
    <t>4 hours</t>
  </si>
  <si>
    <t>Four of six rabbits died</t>
  </si>
  <si>
    <t>Seven of thirty dams died</t>
  </si>
  <si>
    <t>Neurotoxicity</t>
  </si>
  <si>
    <t>Iincreased brain lesions</t>
  </si>
  <si>
    <t>GD10-16</t>
  </si>
  <si>
    <t>Tremors in dams</t>
  </si>
  <si>
    <t>Increased brain (hippocampal) necrosis</t>
  </si>
  <si>
    <t>60 days</t>
  </si>
  <si>
    <t>Increased hippocampal lesions</t>
  </si>
  <si>
    <t>BMDL20</t>
  </si>
  <si>
    <t>Changes in path length, Morris water maze</t>
  </si>
  <si>
    <t>Increased brain lesions</t>
  </si>
  <si>
    <t>Ataxia, convulsions within 3 days</t>
  </si>
  <si>
    <t>Decreased serum cholinesterase activity</t>
  </si>
  <si>
    <t>Increased clinical observations</t>
  </si>
  <si>
    <t>1 day</t>
  </si>
  <si>
    <t>Increased brain lesions, behavior changes, convulsions</t>
  </si>
  <si>
    <t>GD7-14</t>
  </si>
  <si>
    <t>Reproductive</t>
  </si>
  <si>
    <t>35 days</t>
  </si>
  <si>
    <t>Decreased numbers of seminiferous tubules</t>
  </si>
  <si>
    <t>Oral feeding</t>
  </si>
  <si>
    <t>Decreased testiscular testosterone</t>
  </si>
  <si>
    <t>Decreased sperm count</t>
  </si>
  <si>
    <t>Decreased testes weights</t>
  </si>
  <si>
    <t>Decreased fertility (increased non fertile pairs/# cohabiting) in F1</t>
  </si>
  <si>
    <t xml:space="preserve">Decreased pregnancy index (biologically but not statistically significant) </t>
  </si>
  <si>
    <t>Decreased fertility (increased non-fertile pairs/# cohabiting), litter 5</t>
  </si>
  <si>
    <t>Increased days to litter 2 in F0</t>
  </si>
  <si>
    <t>Increased days to litter 3 in F0</t>
  </si>
  <si>
    <t>Decreased pregnancy index (treated  F0 males)</t>
  </si>
  <si>
    <t>Decreased fertility index (treated F0 males)</t>
  </si>
  <si>
    <t>Decreased percent motile sperm in F0</t>
  </si>
  <si>
    <t xml:space="preserve">Increased percent abnormal sperm in F0 </t>
  </si>
  <si>
    <t>Increased interstitial cell hyperplasia in testes 3 F0 treated males (vs. 0 in controls)</t>
  </si>
  <si>
    <t>Decreased absolute and relative testes wt in F0</t>
  </si>
  <si>
    <t>Decreased absolute epididymis wt in F0</t>
  </si>
  <si>
    <t>Increased incidence of ovarian cysts (15% treated F0 females vs. 0% in controls)</t>
  </si>
  <si>
    <t>Species</t>
  </si>
  <si>
    <r>
      <t>Animal bw (kg)</t>
    </r>
    <r>
      <rPr>
        <b/>
        <sz val="11"/>
        <color rgb="FFFF0000"/>
        <rFont val="Calibri"/>
        <family val="2"/>
        <scheme val="minor"/>
      </rPr>
      <t>*</t>
    </r>
  </si>
  <si>
    <t>DAF based on 80 kg</t>
  </si>
  <si>
    <t>Mouse</t>
  </si>
  <si>
    <t>Rat</t>
  </si>
  <si>
    <t>Rabbit</t>
  </si>
  <si>
    <r>
      <rPr>
        <b/>
        <i/>
        <sz val="11"/>
        <color rgb="FFFF0000"/>
        <rFont val="Calibri"/>
        <family val="2"/>
        <scheme val="minor"/>
      </rPr>
      <t xml:space="preserve">c </t>
    </r>
    <r>
      <rPr>
        <b/>
        <i/>
        <sz val="11"/>
        <rFont val="Calibri"/>
        <family val="2"/>
        <scheme val="minor"/>
      </rPr>
      <t>Conversion to Inhalation HEC</t>
    </r>
  </si>
  <si>
    <t>Hrs/day</t>
  </si>
  <si>
    <t>Body weight (adult)</t>
  </si>
  <si>
    <r>
      <rPr>
        <b/>
        <i/>
        <sz val="11"/>
        <color rgb="FFFF0000"/>
        <rFont val="Calibri"/>
        <family val="2"/>
        <scheme val="minor"/>
      </rPr>
      <t xml:space="preserve">d </t>
    </r>
    <r>
      <rPr>
        <b/>
        <i/>
        <sz val="11"/>
        <color theme="1"/>
        <rFont val="Calibri"/>
        <family val="2"/>
        <scheme val="minor"/>
      </rPr>
      <t>Conversion from mg/m3 to ppm</t>
    </r>
  </si>
  <si>
    <t>TCEP molecular weight</t>
  </si>
  <si>
    <t>CANCER CSFs AND IURs</t>
  </si>
  <si>
    <t>Data are presented for the kidney tumors, which were the tumors considered to show robust evidence of carcinogenicity</t>
  </si>
  <si>
    <r>
      <t xml:space="preserve">STUDY INFO/BMD MODELING </t>
    </r>
    <r>
      <rPr>
        <b/>
        <sz val="11"/>
        <color rgb="FFFF0000"/>
        <rFont val="Calibri"/>
        <family val="2"/>
        <scheme val="minor"/>
      </rPr>
      <t>$</t>
    </r>
  </si>
  <si>
    <t>INHALATION</t>
  </si>
  <si>
    <t>Target Organ</t>
  </si>
  <si>
    <t>Mortality Adjustment</t>
  </si>
  <si>
    <t>Tumor Type</t>
  </si>
  <si>
    <t>CSF Animal</t>
  </si>
  <si>
    <t>Data Quality</t>
  </si>
  <si>
    <r>
      <t>DAF</t>
    </r>
    <r>
      <rPr>
        <b/>
        <sz val="11"/>
        <color rgb="FFFF0000"/>
        <rFont val="Calibri"/>
        <family val="2"/>
        <scheme val="minor"/>
      </rPr>
      <t>*</t>
    </r>
  </si>
  <si>
    <t>CSF Human (7 d/wk)</t>
  </si>
  <si>
    <t>IUR continuous, 7 d/wk, 24 hr/day (per mg/m3)</t>
  </si>
  <si>
    <t>IUR continuous, 7 d/wk, 24 hr/day (per ppm)</t>
  </si>
  <si>
    <t>Single tumor type</t>
  </si>
  <si>
    <t xml:space="preserve">Renal </t>
  </si>
  <si>
    <t>High</t>
  </si>
  <si>
    <t>Renal</t>
  </si>
  <si>
    <r>
      <rPr>
        <sz val="11"/>
        <color rgb="FFFF0000"/>
        <rFont val="Calibri"/>
        <family val="2"/>
        <scheme val="minor"/>
      </rPr>
      <t>$</t>
    </r>
    <r>
      <rPr>
        <sz val="11"/>
        <color theme="1"/>
        <rFont val="Calibri"/>
        <family val="2"/>
        <scheme val="minor"/>
      </rPr>
      <t xml:space="preserve"> BMD modeling adjusted to 7 d/wk (from 5 d/wk as needed)</t>
    </r>
  </si>
  <si>
    <t>Yes</t>
  </si>
  <si>
    <r>
      <t>STUDY INFO/BMD MODELING</t>
    </r>
    <r>
      <rPr>
        <b/>
        <vertAlign val="superscript"/>
        <sz val="11"/>
        <rFont val="Calibri"/>
        <family val="2"/>
        <scheme val="minor"/>
      </rPr>
      <t xml:space="preserve"> </t>
    </r>
    <r>
      <rPr>
        <b/>
        <i/>
        <vertAlign val="superscript"/>
        <sz val="11"/>
        <color rgb="FFFF0000"/>
        <rFont val="Calibri"/>
        <family val="2"/>
        <scheme val="minor"/>
      </rPr>
      <t>a</t>
    </r>
  </si>
  <si>
    <r>
      <t>DAF</t>
    </r>
    <r>
      <rPr>
        <b/>
        <i/>
        <vertAlign val="superscript"/>
        <sz val="11"/>
        <color rgb="FFFF0000"/>
        <rFont val="Calibri"/>
        <family val="2"/>
        <scheme val="minor"/>
      </rPr>
      <t>b</t>
    </r>
  </si>
  <si>
    <r>
      <t>HEC-Daily, 24 hr (ppm)</t>
    </r>
    <r>
      <rPr>
        <b/>
        <i/>
        <vertAlign val="superscript"/>
        <sz val="11"/>
        <color rgb="FFFF0000"/>
        <rFont val="Calibri"/>
        <family val="2"/>
        <scheme val="minor"/>
      </rPr>
      <t>d</t>
    </r>
    <r>
      <rPr>
        <b/>
        <i/>
        <sz val="11"/>
        <color theme="1"/>
        <rFont val="Calibri"/>
        <family val="2"/>
        <scheme val="minor"/>
      </rPr>
      <t xml:space="preserve">  </t>
    </r>
    <r>
      <rPr>
        <b/>
        <sz val="11"/>
        <color theme="1"/>
        <rFont val="Calibri"/>
        <family val="2"/>
        <scheme val="minor"/>
      </rPr>
      <t xml:space="preserve">       </t>
    </r>
  </si>
  <si>
    <r>
      <t>INHALATION</t>
    </r>
    <r>
      <rPr>
        <b/>
        <i/>
        <vertAlign val="superscript"/>
        <sz val="11"/>
        <color rgb="FFFF0000"/>
        <rFont val="Calibri"/>
        <family val="2"/>
        <scheme val="minor"/>
      </rPr>
      <t>c</t>
    </r>
  </si>
  <si>
    <r>
      <rPr>
        <i/>
        <sz val="11"/>
        <color rgb="FFFF0000"/>
        <rFont val="Calibri"/>
        <family val="2"/>
        <scheme val="minor"/>
      </rPr>
      <t>e</t>
    </r>
    <r>
      <rPr>
        <sz val="11"/>
        <color theme="1"/>
        <rFont val="Calibri"/>
        <family val="2"/>
        <scheme val="minor"/>
      </rPr>
      <t xml:space="preserve"> Mortality in studies with doses of 1000 mg/kg-day or greater is not shown.</t>
    </r>
  </si>
  <si>
    <r>
      <rPr>
        <b/>
        <i/>
        <sz val="11"/>
        <color rgb="FFFF0000"/>
        <rFont val="Calibri"/>
        <family val="2"/>
        <scheme val="minor"/>
      </rPr>
      <t xml:space="preserve">b </t>
    </r>
    <r>
      <rPr>
        <b/>
        <i/>
        <sz val="11"/>
        <color theme="1"/>
        <rFont val="Calibri"/>
        <family val="2"/>
        <scheme val="minor"/>
      </rPr>
      <t>Dosimetric adjustment factors (DAFs) (applied after BMD modeling)</t>
    </r>
  </si>
  <si>
    <r>
      <rPr>
        <b/>
        <i/>
        <sz val="11"/>
        <color rgb="FFFF0000"/>
        <rFont val="Calibri"/>
        <family val="2"/>
        <scheme val="minor"/>
      </rPr>
      <t>a</t>
    </r>
    <r>
      <rPr>
        <b/>
        <sz val="11"/>
        <color rgb="FFFF0000"/>
        <rFont val="Calibri"/>
        <family val="2"/>
        <scheme val="minor"/>
      </rPr>
      <t xml:space="preserve"> </t>
    </r>
    <r>
      <rPr>
        <sz val="11"/>
        <color theme="1"/>
        <rFont val="Calibri"/>
        <family val="2"/>
        <scheme val="minor"/>
      </rPr>
      <t>BMD modeling and NOAELs/LOAELs were adjusted to 7 d/wk (from 5 d/wk) as needed.</t>
    </r>
  </si>
  <si>
    <t>NTP (1991a)</t>
  </si>
  <si>
    <t>NTP (1991b)</t>
  </si>
  <si>
    <t>Kawashima et al. (1983)</t>
  </si>
  <si>
    <t>Taniai et al. (2012)</t>
  </si>
  <si>
    <t>Chen et al. (2015)</t>
  </si>
  <si>
    <t>Moser et al. (2015)</t>
  </si>
  <si>
    <t>Yang et al. (2018)</t>
  </si>
  <si>
    <t>Confidential (1973)</t>
  </si>
  <si>
    <t>Tilson et al. (1990)</t>
  </si>
  <si>
    <t>Matthews et al. (1990)</t>
  </si>
  <si>
    <r>
      <rPr>
        <sz val="11"/>
        <color rgb="FFFF0000"/>
        <rFont val="Calibri"/>
        <family val="2"/>
        <scheme val="minor"/>
      </rPr>
      <t xml:space="preserve">* </t>
    </r>
    <r>
      <rPr>
        <sz val="11"/>
        <rFont val="Calibri"/>
        <family val="2"/>
        <scheme val="minor"/>
      </rPr>
      <t xml:space="preserve">Animal body weights were from </t>
    </r>
    <r>
      <rPr>
        <i/>
        <sz val="11"/>
        <color theme="1"/>
        <rFont val="Calibri"/>
        <family val="2"/>
        <scheme val="minor"/>
      </rPr>
      <t xml:space="preserve">Recommended Use of Body Weight 3/4 as the Default Method in Derivation of the Oral Reference Dose </t>
    </r>
    <r>
      <rPr>
        <sz val="11"/>
        <color theme="1"/>
        <rFont val="Calibri"/>
        <family val="2"/>
        <scheme val="minor"/>
      </rPr>
      <t>(U.S. EPA, 2011 [HERO ID 752972]) except rabbit weights, which are from Confidential (1973) (HERO ID 6311026).</t>
    </r>
  </si>
  <si>
    <r>
      <t>NTP (1991b)</t>
    </r>
    <r>
      <rPr>
        <sz val="11"/>
        <rFont val="Calibri"/>
        <family val="2"/>
        <scheme val="minor"/>
      </rPr>
      <t xml:space="preserve"> and</t>
    </r>
  </si>
  <si>
    <t>Risk Evaluation for Tris(2-chloroethyl) phosphate
(TCEP)</t>
  </si>
  <si>
    <t>Rat (males)</t>
  </si>
  <si>
    <t>Rat (females)</t>
  </si>
  <si>
    <t>Adenomas or carcinomas</t>
  </si>
  <si>
    <t>Adenomas</t>
  </si>
  <si>
    <t>Approx 18 weeks (F0, cross breeding, task 3)</t>
  </si>
  <si>
    <t>Up to 18 weeks (F0, continuous breeding, task 2)</t>
  </si>
  <si>
    <t>Mouse (male)</t>
  </si>
  <si>
    <t>Mouse (both)</t>
  </si>
  <si>
    <t>Mouse (female)</t>
  </si>
  <si>
    <t xml:space="preserve">Mouse (male) </t>
  </si>
  <si>
    <t>Exposure DuRation</t>
  </si>
  <si>
    <t>Rat (female)</t>
  </si>
  <si>
    <t>Rat (male)</t>
  </si>
  <si>
    <t>RegeneRatiing tubules, other histopathological changes</t>
  </si>
  <si>
    <t>Increased cytomegaly, hepatitis, hepatocellular degeneRation (minimal/mild)</t>
  </si>
  <si>
    <t>Rat (both)</t>
  </si>
  <si>
    <t xml:space="preserve">Rat (female) </t>
  </si>
  <si>
    <t>ProstRation, jerking movements, languidity</t>
  </si>
  <si>
    <t>Hazleton LaboRatories (1983)</t>
  </si>
  <si>
    <t>Decreased sperm concentRation in F0</t>
  </si>
  <si>
    <t xml:space="preserve">Increased fluid and degeneRated cells in epididymis in F0 (treated males) </t>
  </si>
  <si>
    <t>Breathing Rate (m3/hr)</t>
  </si>
  <si>
    <t>Molar volume of gas at standard tempeRature/pressure (L/mol)</t>
  </si>
  <si>
    <t>NON-CANCER HEDs AND HECs (ENDPOINTS RESULTING IN LIKELY AND SUGGESTIVE EVIDENCE INTEGRATION CONCLUSIONS)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</si>
</sst>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00"/>
    <numFmt numFmtId="166" formatCode="0.0"/>
    <numFmt numFmtId="167" formatCode="0.0000"/>
  </numFmts>
  <fonts count="22" x14ac:knownFonts="1">
    <font>
      <sz val="11"/>
      <color theme="1"/>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b/>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b/>
      <vertAlign val="subscript"/>
      <sz val="11"/>
      <color theme="1"/>
      <name val="Calibri"/>
      <family val="2"/>
      <scheme val="minor"/>
    </font>
    <font>
      <i/>
      <sz val="11"/>
      <color theme="1"/>
      <name val="Calibri"/>
      <family val="2"/>
      <scheme val="minor"/>
    </font>
    <font>
      <b/>
      <i/>
      <sz val="11"/>
      <name val="Calibri"/>
      <family val="2"/>
      <scheme val="minor"/>
    </font>
    <font>
      <b/>
      <i/>
      <sz val="11"/>
      <color rgb="FFFF0000"/>
      <name val="Calibri"/>
      <family val="2"/>
      <scheme val="minor"/>
    </font>
    <font>
      <b/>
      <vertAlign val="superscript"/>
      <sz val="11"/>
      <name val="Calibri"/>
      <family val="2"/>
      <scheme val="minor"/>
    </font>
    <font>
      <b/>
      <sz val="16"/>
      <color theme="1"/>
      <name val="Calibri"/>
      <family val="2"/>
      <scheme val="minor"/>
    </font>
    <font>
      <b/>
      <sz val="16"/>
      <color theme="1"/>
      <name val="Times New Roman"/>
      <family val="1"/>
    </font>
    <font>
      <b/>
      <i/>
      <sz val="14"/>
      <color theme="1"/>
      <name val="Times New Roman"/>
      <family val="1"/>
    </font>
    <font>
      <sz val="14"/>
      <color rgb="FFFF0000"/>
      <name val="Times New Roman"/>
      <family val="1"/>
    </font>
    <font>
      <sz val="12"/>
      <color theme="1"/>
      <name val="Calibri"/>
      <family val="2"/>
      <scheme val="minor"/>
    </font>
    <font>
      <b/>
      <vertAlign val="superscript"/>
      <sz val="12"/>
      <color rgb="FFFF0000"/>
      <name val="Calibri"/>
      <family val="2"/>
      <scheme val="minor"/>
    </font>
    <font>
      <u/>
      <sz val="11"/>
      <color theme="10"/>
      <name val="Calibri"/>
      <family val="2"/>
      <scheme val="minor"/>
    </font>
    <font>
      <b/>
      <i/>
      <vertAlign val="superscript"/>
      <sz val="11"/>
      <color rgb="FFFF0000"/>
      <name val="Calibri"/>
      <family val="2"/>
      <scheme val="minor"/>
    </font>
    <font>
      <i/>
      <sz val="11"/>
      <color rgb="FFFF0000"/>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3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19" fillId="0" borderId="0" applyNumberFormat="0" applyFill="0" applyBorder="0" applyAlignment="0" applyProtection="0"/>
  </cellStyleXfs>
  <cellXfs count="191">
    <xf numFmtId="0" fontId="0" fillId="0" borderId="0" xfId="0"/>
    <xf numFmtId="0" fontId="0" fillId="0" borderId="0" xfId="0" applyAlignment="1">
      <alignment wrapText="1"/>
    </xf>
    <xf numFmtId="0" fontId="3" fillId="0" borderId="0" xfId="0" applyFont="1" applyAlignment="1">
      <alignment wrapText="1"/>
    </xf>
    <xf numFmtId="0" fontId="1" fillId="0" borderId="0" xfId="0" applyFont="1" applyAlignment="1">
      <alignment wrapText="1"/>
    </xf>
    <xf numFmtId="0" fontId="1" fillId="0" borderId="0" xfId="0" applyFont="1" applyAlignment="1"/>
    <xf numFmtId="0" fontId="0" fillId="0" borderId="0" xfId="0" applyFont="1" applyAlignment="1">
      <alignment wrapText="1"/>
    </xf>
    <xf numFmtId="0" fontId="0" fillId="0" borderId="0" xfId="0" applyFont="1" applyBorder="1" applyAlignment="1">
      <alignment wrapText="1"/>
    </xf>
    <xf numFmtId="0" fontId="0" fillId="0" borderId="0" xfId="0" applyFont="1" applyFill="1" applyAlignment="1">
      <alignment wrapText="1"/>
    </xf>
    <xf numFmtId="0" fontId="7" fillId="0" borderId="0" xfId="0" applyFont="1" applyBorder="1" applyAlignment="1">
      <alignment wrapText="1"/>
    </xf>
    <xf numFmtId="0" fontId="0" fillId="0" borderId="0" xfId="0" applyNumberFormat="1" applyFont="1" applyAlignment="1">
      <alignment wrapText="1"/>
    </xf>
    <xf numFmtId="0" fontId="0" fillId="0" borderId="0" xfId="0" applyNumberFormat="1" applyFont="1" applyFill="1" applyBorder="1" applyAlignment="1">
      <alignment wrapText="1"/>
    </xf>
    <xf numFmtId="0" fontId="5" fillId="0" borderId="0" xfId="0" applyFont="1" applyBorder="1" applyAlignment="1">
      <alignment wrapText="1"/>
    </xf>
    <xf numFmtId="0" fontId="2" fillId="0" borderId="0" xfId="0" applyNumberFormat="1" applyFont="1" applyAlignment="1">
      <alignment wrapText="1"/>
    </xf>
    <xf numFmtId="165" fontId="0" fillId="0" borderId="0" xfId="0" applyNumberFormat="1" applyFont="1" applyFill="1" applyBorder="1" applyAlignment="1">
      <alignment wrapText="1"/>
    </xf>
    <xf numFmtId="165" fontId="0" fillId="0" borderId="0" xfId="0" applyNumberFormat="1" applyFont="1" applyFill="1" applyAlignment="1">
      <alignment wrapText="1"/>
    </xf>
    <xf numFmtId="2" fontId="0" fillId="0" borderId="0" xfId="0" applyNumberFormat="1" applyFont="1" applyAlignment="1">
      <alignment wrapText="1"/>
    </xf>
    <xf numFmtId="166" fontId="0" fillId="0" borderId="0" xfId="0" applyNumberFormat="1" applyFont="1" applyAlignment="1">
      <alignment wrapText="1"/>
    </xf>
    <xf numFmtId="1" fontId="0" fillId="0" borderId="0" xfId="0" applyNumberFormat="1" applyFont="1" applyAlignment="1">
      <alignment wrapText="1"/>
    </xf>
    <xf numFmtId="1" fontId="0" fillId="0" borderId="0" xfId="0" applyNumberFormat="1" applyFont="1" applyBorder="1" applyAlignment="1">
      <alignment wrapText="1"/>
    </xf>
    <xf numFmtId="0" fontId="1" fillId="0" borderId="0" xfId="0" applyFont="1" applyBorder="1" applyAlignment="1">
      <alignment wrapText="1"/>
    </xf>
    <xf numFmtId="0" fontId="2" fillId="0" borderId="0" xfId="0" applyNumberFormat="1" applyFont="1" applyBorder="1" applyAlignment="1">
      <alignment wrapText="1"/>
    </xf>
    <xf numFmtId="165" fontId="0" fillId="0" borderId="0" xfId="0" applyNumberFormat="1" applyFont="1" applyAlignment="1">
      <alignment wrapText="1"/>
    </xf>
    <xf numFmtId="0" fontId="0" fillId="0" borderId="0" xfId="0" applyFont="1" applyAlignment="1">
      <alignment horizontal="left" wrapText="1"/>
    </xf>
    <xf numFmtId="0" fontId="0" fillId="0" borderId="0" xfId="0" applyNumberFormat="1" applyFont="1"/>
    <xf numFmtId="0" fontId="2" fillId="0" borderId="0" xfId="0" applyFont="1" applyFill="1" applyAlignment="1">
      <alignment wrapText="1"/>
    </xf>
    <xf numFmtId="0" fontId="0" fillId="0" borderId="0" xfId="0" applyNumberFormat="1" applyFont="1" applyFill="1" applyAlignment="1">
      <alignment wrapText="1"/>
    </xf>
    <xf numFmtId="166" fontId="0" fillId="0" borderId="0" xfId="0" applyNumberFormat="1" applyFont="1" applyFill="1" applyAlignment="1">
      <alignment wrapText="1"/>
    </xf>
    <xf numFmtId="0" fontId="0" fillId="0" borderId="0" xfId="0" applyFont="1" applyFill="1" applyAlignment="1">
      <alignment horizontal="left" wrapText="1"/>
    </xf>
    <xf numFmtId="0" fontId="0" fillId="0" borderId="0" xfId="0" applyNumberFormat="1" applyFont="1" applyFill="1" applyAlignment="1">
      <alignment horizontal="left" wrapText="1"/>
    </xf>
    <xf numFmtId="2" fontId="0" fillId="0" borderId="0" xfId="0" applyNumberFormat="1" applyFont="1" applyFill="1" applyAlignment="1">
      <alignment wrapText="1"/>
    </xf>
    <xf numFmtId="1" fontId="0" fillId="0" borderId="0" xfId="0" applyNumberFormat="1" applyFont="1" applyFill="1" applyAlignment="1">
      <alignment wrapText="1"/>
    </xf>
    <xf numFmtId="0" fontId="0" fillId="0" borderId="0" xfId="0" applyNumberFormat="1" applyFont="1" applyAlignment="1">
      <alignment horizontal="left" wrapText="1"/>
    </xf>
    <xf numFmtId="0" fontId="0" fillId="0" borderId="0" xfId="0" applyFont="1" applyFill="1" applyBorder="1" applyAlignment="1">
      <alignment wrapText="1"/>
    </xf>
    <xf numFmtId="165" fontId="1" fillId="0" borderId="0" xfId="0" applyNumberFormat="1" applyFont="1" applyFill="1" applyBorder="1" applyAlignment="1">
      <alignment wrapText="1"/>
    </xf>
    <xf numFmtId="167" fontId="0" fillId="0" borderId="0" xfId="0" applyNumberFormat="1" applyFont="1" applyAlignment="1">
      <alignment wrapText="1"/>
    </xf>
    <xf numFmtId="0" fontId="16" fillId="0" borderId="0" xfId="0" applyFont="1" applyAlignment="1">
      <alignment horizontal="center" vertical="center"/>
    </xf>
    <xf numFmtId="17" fontId="16" fillId="0" borderId="0" xfId="0" quotePrefix="1" applyNumberFormat="1" applyFont="1" applyAlignment="1">
      <alignment horizontal="center" vertical="center"/>
    </xf>
    <xf numFmtId="0" fontId="0" fillId="0" borderId="0" xfId="0" applyFont="1" applyAlignment="1">
      <alignment wrapText="1"/>
    </xf>
    <xf numFmtId="0" fontId="0" fillId="0" borderId="0" xfId="0" applyFont="1" applyFill="1" applyBorder="1" applyAlignment="1">
      <alignment horizontal="left" wrapText="1"/>
    </xf>
    <xf numFmtId="0" fontId="0" fillId="0" borderId="0" xfId="0" applyFont="1" applyAlignment="1">
      <alignment wrapText="1"/>
    </xf>
    <xf numFmtId="0" fontId="14" fillId="0" borderId="0" xfId="0" applyFont="1" applyAlignment="1">
      <alignment horizontal="center" vertical="center" wrapText="1"/>
    </xf>
    <xf numFmtId="0" fontId="14" fillId="0" borderId="0" xfId="0" applyFont="1" applyAlignment="1">
      <alignment horizontal="center" vertical="center"/>
    </xf>
    <xf numFmtId="17" fontId="15" fillId="0" borderId="0" xfId="0" quotePrefix="1" applyNumberFormat="1" applyFont="1" applyFill="1" applyAlignment="1">
      <alignment horizontal="center"/>
    </xf>
    <xf numFmtId="0" fontId="15" fillId="0" borderId="0" xfId="0" quotePrefix="1" applyFont="1" applyFill="1" applyAlignment="1">
      <alignment horizontal="center"/>
    </xf>
    <xf numFmtId="0" fontId="0" fillId="0" borderId="0" xfId="0" applyFont="1" applyAlignment="1">
      <alignment wrapText="1"/>
    </xf>
    <xf numFmtId="0" fontId="0" fillId="0" borderId="0" xfId="0" applyAlignment="1"/>
    <xf numFmtId="0" fontId="13" fillId="0" borderId="0" xfId="0" applyNumberFormat="1" applyFont="1" applyAlignment="1">
      <alignment wrapText="1"/>
    </xf>
    <xf numFmtId="0" fontId="13" fillId="0" borderId="0" xfId="0" applyFont="1" applyAlignment="1">
      <alignment wrapText="1"/>
    </xf>
    <xf numFmtId="165" fontId="5" fillId="3" borderId="9" xfId="0" applyNumberFormat="1" applyFont="1" applyFill="1" applyBorder="1" applyAlignment="1">
      <alignment horizontal="center" wrapText="1"/>
    </xf>
    <xf numFmtId="165" fontId="5" fillId="3" borderId="10" xfId="0" applyNumberFormat="1" applyFont="1" applyFill="1" applyBorder="1" applyAlignment="1">
      <alignment horizontal="center" wrapText="1"/>
    </xf>
    <xf numFmtId="0" fontId="3" fillId="0" borderId="4" xfId="0" applyFont="1" applyBorder="1" applyAlignment="1">
      <alignment horizontal="left" wrapText="1"/>
    </xf>
    <xf numFmtId="0" fontId="10" fillId="0" borderId="0" xfId="0" applyFont="1" applyBorder="1" applyAlignment="1">
      <alignment horizontal="left" wrapText="1"/>
    </xf>
    <xf numFmtId="165" fontId="5" fillId="3" borderId="6" xfId="0" applyNumberFormat="1" applyFont="1" applyFill="1" applyBorder="1" applyAlignment="1">
      <alignment horizontal="center" wrapText="1"/>
    </xf>
    <xf numFmtId="165" fontId="5" fillId="0"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3" borderId="8" xfId="0" applyNumberFormat="1" applyFont="1" applyFill="1" applyBorder="1" applyAlignment="1">
      <alignment horizont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0" fillId="0" borderId="0" xfId="0" applyNumberFormat="1" applyFont="1" applyAlignment="1">
      <alignment horizontal="left" vertical="center" wrapText="1"/>
    </xf>
    <xf numFmtId="0" fontId="0" fillId="0" borderId="0" xfId="0" applyFont="1" applyAlignment="1">
      <alignment vertical="center" wrapText="1"/>
    </xf>
    <xf numFmtId="166" fontId="0" fillId="0" borderId="20" xfId="0" applyNumberFormat="1" applyFont="1" applyFill="1" applyBorder="1" applyAlignment="1">
      <alignment horizontal="center" vertical="center" wrapText="1"/>
    </xf>
    <xf numFmtId="166" fontId="0" fillId="0" borderId="19" xfId="0" applyNumberFormat="1" applyFont="1" applyFill="1" applyBorder="1" applyAlignment="1">
      <alignment horizontal="center" vertical="center" wrapText="1"/>
    </xf>
    <xf numFmtId="1" fontId="0" fillId="0" borderId="19" xfId="0" applyNumberFormat="1" applyFont="1" applyFill="1" applyBorder="1" applyAlignment="1">
      <alignment horizontal="center" vertical="center" wrapText="1"/>
    </xf>
    <xf numFmtId="2" fontId="0" fillId="0" borderId="19" xfId="0" applyNumberFormat="1" applyFont="1" applyFill="1" applyBorder="1" applyAlignment="1">
      <alignment horizontal="center" vertical="center" wrapText="1"/>
    </xf>
    <xf numFmtId="166" fontId="0" fillId="0" borderId="19" xfId="0" applyNumberFormat="1" applyFont="1" applyBorder="1" applyAlignment="1">
      <alignment horizontal="center" vertical="center" wrapText="1"/>
    </xf>
    <xf numFmtId="1" fontId="0" fillId="0" borderId="19" xfId="0" applyNumberFormat="1" applyFont="1" applyBorder="1" applyAlignment="1">
      <alignment horizontal="center" vertical="center" wrapText="1"/>
    </xf>
    <xf numFmtId="166" fontId="0" fillId="0" borderId="19" xfId="0" applyNumberFormat="1" applyFill="1" applyBorder="1" applyAlignment="1">
      <alignment horizontal="center" vertical="center" wrapText="1"/>
    </xf>
    <xf numFmtId="1" fontId="0" fillId="0" borderId="21" xfId="0" applyNumberFormat="1" applyFont="1" applyFill="1" applyBorder="1" applyAlignment="1">
      <alignment horizontal="center" vertical="center" wrapText="1"/>
    </xf>
    <xf numFmtId="2" fontId="0" fillId="0" borderId="0" xfId="0" applyNumberFormat="1" applyFont="1" applyAlignment="1">
      <alignment horizontal="center" vertical="center" wrapText="1"/>
    </xf>
    <xf numFmtId="166" fontId="0" fillId="0" borderId="0" xfId="0" applyNumberFormat="1" applyFont="1" applyAlignment="1">
      <alignment horizontal="center" vertical="center" wrapText="1"/>
    </xf>
    <xf numFmtId="2" fontId="0" fillId="0" borderId="20" xfId="0" applyNumberFormat="1" applyFont="1" applyFill="1" applyBorder="1" applyAlignment="1">
      <alignment horizontal="center" vertical="center" wrapText="1"/>
    </xf>
    <xf numFmtId="1" fontId="0" fillId="0" borderId="20" xfId="0" applyNumberFormat="1" applyFont="1" applyFill="1" applyBorder="1" applyAlignment="1">
      <alignment horizontal="center" vertical="center" wrapText="1"/>
    </xf>
    <xf numFmtId="166" fontId="0" fillId="0" borderId="9" xfId="0" applyNumberFormat="1" applyFont="1" applyFill="1" applyBorder="1" applyAlignment="1">
      <alignment horizontal="center" vertical="center" wrapText="1"/>
    </xf>
    <xf numFmtId="1" fontId="0" fillId="0" borderId="17" xfId="0" applyNumberFormat="1" applyFont="1" applyFill="1" applyBorder="1" applyAlignment="1">
      <alignment horizontal="center" vertical="center" wrapText="1"/>
    </xf>
    <xf numFmtId="166" fontId="0" fillId="0" borderId="1" xfId="0" applyNumberFormat="1" applyFont="1" applyFill="1" applyBorder="1" applyAlignment="1">
      <alignment horizontal="center" vertical="center" wrapText="1"/>
    </xf>
    <xf numFmtId="1" fontId="0" fillId="0" borderId="22"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165" fontId="0" fillId="0" borderId="19" xfId="0" applyNumberFormat="1" applyFont="1" applyFill="1" applyBorder="1" applyAlignment="1">
      <alignment horizontal="center" vertical="center" wrapText="1"/>
    </xf>
    <xf numFmtId="2" fontId="0" fillId="0" borderId="19" xfId="0" applyNumberFormat="1" applyFont="1" applyBorder="1" applyAlignment="1">
      <alignment horizontal="center" vertical="center" wrapText="1"/>
    </xf>
    <xf numFmtId="2" fontId="0" fillId="0" borderId="21" xfId="0" applyNumberFormat="1" applyFont="1" applyFill="1" applyBorder="1" applyAlignment="1">
      <alignment horizontal="center" vertical="center" wrapText="1"/>
    </xf>
    <xf numFmtId="1" fontId="0" fillId="0" borderId="3" xfId="0" applyNumberFormat="1" applyFont="1" applyFill="1" applyBorder="1" applyAlignment="1">
      <alignment horizontal="center" vertical="center" wrapText="1"/>
    </xf>
    <xf numFmtId="166" fontId="0" fillId="0" borderId="21" xfId="0" applyNumberFormat="1" applyFont="1" applyFill="1" applyBorder="1" applyAlignment="1">
      <alignment horizontal="center" vertical="center" wrapText="1"/>
    </xf>
    <xf numFmtId="1" fontId="0" fillId="0" borderId="23" xfId="0" applyNumberFormat="1" applyFont="1" applyFill="1" applyBorder="1" applyAlignment="1">
      <alignment horizontal="center" vertical="center" wrapText="1"/>
    </xf>
    <xf numFmtId="165" fontId="0" fillId="0" borderId="0" xfId="0" applyNumberFormat="1" applyFont="1" applyAlignment="1">
      <alignment horizontal="center" vertical="center" wrapText="1"/>
    </xf>
    <xf numFmtId="165" fontId="2" fillId="4" borderId="15" xfId="0" applyNumberFormat="1" applyFont="1" applyFill="1" applyBorder="1" applyAlignment="1">
      <alignment horizontal="center" vertical="center" wrapText="1"/>
    </xf>
    <xf numFmtId="165" fontId="0" fillId="0" borderId="9" xfId="0" applyNumberFormat="1" applyFont="1" applyFill="1" applyBorder="1" applyAlignment="1">
      <alignment horizontal="center" vertical="center" wrapText="1"/>
    </xf>
    <xf numFmtId="165" fontId="0" fillId="0" borderId="1" xfId="0" applyNumberFormat="1" applyFont="1" applyFill="1" applyBorder="1" applyAlignment="1">
      <alignment horizontal="center" vertical="center" wrapText="1"/>
    </xf>
    <xf numFmtId="165" fontId="0" fillId="0" borderId="1" xfId="0" applyNumberFormat="1" applyFont="1" applyBorder="1" applyAlignment="1">
      <alignment horizontal="center" vertical="center" wrapText="1"/>
    </xf>
    <xf numFmtId="165" fontId="0" fillId="0" borderId="3" xfId="0" applyNumberFormat="1" applyFont="1" applyFill="1" applyBorder="1" applyAlignment="1">
      <alignment horizontal="center" vertical="center" wrapText="1"/>
    </xf>
    <xf numFmtId="165" fontId="0" fillId="0" borderId="0" xfId="0" applyNumberFormat="1" applyFont="1" applyFill="1" applyAlignment="1">
      <alignment horizontal="center" vertical="center" wrapText="1"/>
    </xf>
    <xf numFmtId="165" fontId="5" fillId="4" borderId="15" xfId="0" applyNumberFormat="1" applyFont="1" applyFill="1" applyBorder="1" applyAlignment="1">
      <alignment horizontal="center" vertical="center" wrapText="1"/>
    </xf>
    <xf numFmtId="165" fontId="5" fillId="4" borderId="18" xfId="0" applyNumberFormat="1" applyFont="1" applyFill="1" applyBorder="1" applyAlignment="1">
      <alignment horizontal="center" vertical="center" wrapText="1"/>
    </xf>
    <xf numFmtId="165" fontId="5" fillId="4" borderId="16" xfId="0" applyNumberFormat="1" applyFont="1" applyFill="1" applyBorder="1" applyAlignment="1">
      <alignment horizontal="center" vertical="center" wrapText="1"/>
    </xf>
    <xf numFmtId="165" fontId="2" fillId="4" borderId="16" xfId="0" applyNumberFormat="1" applyFont="1" applyFill="1" applyBorder="1" applyAlignment="1">
      <alignment horizontal="center" vertical="center" wrapText="1"/>
    </xf>
    <xf numFmtId="166" fontId="2" fillId="4" borderId="16" xfId="0" applyNumberFormat="1" applyFont="1" applyFill="1" applyBorder="1" applyAlignment="1">
      <alignment horizontal="center" vertical="center" wrapText="1"/>
    </xf>
    <xf numFmtId="2" fontId="2" fillId="4" borderId="16" xfId="0" applyNumberFormat="1" applyFont="1" applyFill="1" applyBorder="1" applyAlignment="1">
      <alignment horizontal="center" vertical="center" wrapText="1"/>
    </xf>
    <xf numFmtId="1" fontId="2" fillId="4" borderId="16" xfId="0" applyNumberFormat="1" applyFont="1" applyFill="1" applyBorder="1" applyAlignment="1">
      <alignment horizontal="center" vertical="center" wrapText="1"/>
    </xf>
    <xf numFmtId="165" fontId="2" fillId="4" borderId="15" xfId="0" quotePrefix="1" applyNumberFormat="1" applyFont="1" applyFill="1" applyBorder="1" applyAlignment="1">
      <alignment horizontal="center" vertical="center" wrapText="1"/>
    </xf>
    <xf numFmtId="165" fontId="2" fillId="4" borderId="16" xfId="0" quotePrefix="1" applyNumberFormat="1" applyFont="1" applyFill="1" applyBorder="1" applyAlignment="1">
      <alignment horizontal="center" vertical="center" wrapText="1"/>
    </xf>
    <xf numFmtId="0"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0" fillId="0" borderId="0" xfId="0" applyNumberFormat="1" applyFont="1" applyAlignment="1">
      <alignment horizontal="center" vertical="center"/>
    </xf>
    <xf numFmtId="0" fontId="0" fillId="0" borderId="2" xfId="0" applyBorder="1" applyAlignment="1">
      <alignment horizontal="center" vertical="center" wrapText="1"/>
    </xf>
    <xf numFmtId="167" fontId="6" fillId="0" borderId="2" xfId="0" applyNumberFormat="1" applyFont="1" applyBorder="1" applyAlignment="1">
      <alignment horizontal="center" vertical="center" wrapText="1"/>
    </xf>
    <xf numFmtId="164" fontId="0" fillId="0" borderId="13" xfId="0" applyNumberFormat="1" applyBorder="1" applyAlignment="1">
      <alignment horizontal="center" vertical="center"/>
    </xf>
    <xf numFmtId="167" fontId="0" fillId="0" borderId="2" xfId="0" applyNumberForma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167" fontId="0" fillId="0" borderId="5" xfId="0" applyNumberFormat="1" applyBorder="1" applyAlignment="1">
      <alignment horizontal="center" vertical="center" wrapText="1"/>
    </xf>
    <xf numFmtId="164" fontId="0" fillId="0" borderId="14" xfId="0" applyNumberFormat="1" applyBorder="1" applyAlignment="1">
      <alignment horizontal="center" vertical="center"/>
    </xf>
    <xf numFmtId="167" fontId="0" fillId="0" borderId="5" xfId="0" applyNumberFormat="1" applyBorder="1" applyAlignment="1">
      <alignment horizontal="center" vertical="center"/>
    </xf>
    <xf numFmtId="0" fontId="0" fillId="0" borderId="0" xfId="0" applyAlignment="1">
      <alignment vertical="center" wrapText="1"/>
    </xf>
    <xf numFmtId="0" fontId="13" fillId="0" borderId="0" xfId="0" applyNumberFormat="1" applyFont="1" applyAlignment="1">
      <alignment vertical="center" wrapText="1"/>
    </xf>
    <xf numFmtId="0" fontId="0" fillId="0" borderId="22" xfId="0" applyFont="1" applyBorder="1" applyAlignment="1">
      <alignment horizontal="center" vertical="center" wrapText="1"/>
    </xf>
    <xf numFmtId="165" fontId="19" fillId="0" borderId="22" xfId="1" applyNumberFormat="1" applyFill="1" applyBorder="1" applyAlignment="1">
      <alignment horizontal="center" vertical="center" wrapText="1"/>
    </xf>
    <xf numFmtId="165" fontId="2" fillId="4" borderId="26" xfId="0" applyNumberFormat="1" applyFont="1" applyFill="1" applyBorder="1" applyAlignment="1">
      <alignment horizontal="center" vertical="center" wrapText="1"/>
    </xf>
    <xf numFmtId="0" fontId="19" fillId="0" borderId="22" xfId="1" applyBorder="1" applyAlignment="1">
      <alignment horizontal="center" vertical="center" wrapText="1"/>
    </xf>
    <xf numFmtId="165" fontId="19" fillId="0" borderId="23" xfId="1" applyNumberFormat="1" applyFill="1" applyBorder="1" applyAlignment="1">
      <alignment horizontal="center" vertical="center" wrapText="1"/>
    </xf>
    <xf numFmtId="167" fontId="19" fillId="0" borderId="22" xfId="1" applyNumberFormat="1" applyBorder="1" applyAlignment="1">
      <alignment horizontal="center" vertical="center" wrapText="1"/>
    </xf>
    <xf numFmtId="0" fontId="19" fillId="0" borderId="22" xfId="1" applyFill="1" applyBorder="1" applyAlignment="1">
      <alignment horizontal="center" vertical="center" wrapText="1"/>
    </xf>
    <xf numFmtId="166" fontId="0" fillId="0" borderId="24" xfId="0" applyNumberFormat="1" applyFont="1" applyFill="1" applyBorder="1" applyAlignment="1">
      <alignment horizontal="center" vertical="center" wrapText="1"/>
    </xf>
    <xf numFmtId="165" fontId="0" fillId="0" borderId="20" xfId="0" applyNumberFormat="1" applyFont="1" applyFill="1" applyBorder="1" applyAlignment="1">
      <alignment horizontal="center" vertical="center" wrapText="1"/>
    </xf>
    <xf numFmtId="0" fontId="0"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0"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165" fontId="7" fillId="0" borderId="19" xfId="0" applyNumberFormat="1" applyFont="1" applyFill="1" applyBorder="1" applyAlignment="1">
      <alignment horizontal="center" vertical="center" wrapText="1"/>
    </xf>
    <xf numFmtId="165" fontId="0" fillId="0" borderId="21" xfId="0" applyNumberFormat="1" applyFont="1" applyFill="1" applyBorder="1" applyAlignment="1">
      <alignment horizontal="center" vertical="center" wrapText="1"/>
    </xf>
    <xf numFmtId="165" fontId="0" fillId="0" borderId="19" xfId="0" applyNumberFormat="1" applyFont="1" applyFill="1" applyBorder="1" applyAlignment="1">
      <alignment horizontal="left" vertical="center" wrapText="1"/>
    </xf>
    <xf numFmtId="165" fontId="6" fillId="0" borderId="19" xfId="0" applyNumberFormat="1" applyFont="1" applyFill="1" applyBorder="1" applyAlignment="1">
      <alignment horizontal="center" vertical="center" wrapText="1"/>
    </xf>
    <xf numFmtId="0" fontId="0" fillId="0" borderId="19" xfId="0" applyNumberFormat="1" applyFont="1" applyBorder="1" applyAlignment="1">
      <alignment horizontal="center" vertical="center" wrapText="1"/>
    </xf>
    <xf numFmtId="165" fontId="7" fillId="0" borderId="24" xfId="0" applyNumberFormat="1" applyFont="1" applyFill="1" applyBorder="1" applyAlignment="1">
      <alignment horizontal="center" vertical="center" wrapText="1"/>
    </xf>
    <xf numFmtId="165" fontId="0" fillId="0" borderId="24" xfId="0" applyNumberFormat="1" applyFont="1" applyFill="1" applyBorder="1" applyAlignment="1">
      <alignment horizontal="center" vertical="center" wrapText="1"/>
    </xf>
    <xf numFmtId="165" fontId="0" fillId="0" borderId="24"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65" fontId="0" fillId="0" borderId="27" xfId="0" applyNumberFormat="1" applyFont="1" applyFill="1" applyBorder="1" applyAlignment="1">
      <alignment horizontal="center" vertical="center" wrapText="1"/>
    </xf>
    <xf numFmtId="0" fontId="0" fillId="0" borderId="10" xfId="0" applyFont="1" applyBorder="1" applyAlignment="1"/>
    <xf numFmtId="0" fontId="3" fillId="0" borderId="4" xfId="0" applyFont="1" applyBorder="1" applyAlignment="1"/>
    <xf numFmtId="0" fontId="0" fillId="0" borderId="23" xfId="0" applyFont="1" applyBorder="1" applyAlignment="1">
      <alignment horizontal="center" vertical="center" wrapText="1"/>
    </xf>
    <xf numFmtId="0" fontId="0" fillId="0" borderId="21" xfId="0" applyFont="1" applyBorder="1" applyAlignment="1">
      <alignment horizontal="center" vertical="center" wrapText="1"/>
    </xf>
    <xf numFmtId="0" fontId="3" fillId="0" borderId="0" xfId="0" applyFont="1" applyBorder="1" applyAlignment="1"/>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5" xfId="0" applyFont="1" applyBorder="1" applyAlignment="1">
      <alignment horizontal="center" vertical="center" wrapText="1"/>
    </xf>
    <xf numFmtId="0" fontId="5" fillId="0" borderId="30" xfId="0" applyFont="1" applyBorder="1" applyAlignment="1">
      <alignment wrapText="1"/>
    </xf>
    <xf numFmtId="0" fontId="5" fillId="0" borderId="16" xfId="0" applyFont="1" applyBorder="1" applyAlignment="1">
      <alignment wrapText="1"/>
    </xf>
    <xf numFmtId="0" fontId="2" fillId="0" borderId="25" xfId="0" applyFont="1" applyBorder="1" applyAlignment="1">
      <alignment wrapText="1"/>
    </xf>
    <xf numFmtId="0" fontId="0" fillId="0" borderId="31" xfId="0" applyFont="1" applyBorder="1" applyAlignment="1">
      <alignment wrapText="1"/>
    </xf>
    <xf numFmtId="0" fontId="0" fillId="0" borderId="27" xfId="0" applyFont="1" applyBorder="1" applyAlignment="1">
      <alignment horizontal="center" wrapText="1"/>
    </xf>
    <xf numFmtId="0" fontId="0" fillId="0" borderId="36" xfId="0" applyFont="1" applyBorder="1" applyAlignment="1">
      <alignment horizontal="center" wrapText="1"/>
    </xf>
    <xf numFmtId="0" fontId="2" fillId="5" borderId="35" xfId="0" applyNumberFormat="1" applyFont="1" applyFill="1" applyBorder="1" applyAlignment="1">
      <alignment horizontal="center" wrapText="1"/>
    </xf>
    <xf numFmtId="0" fontId="0" fillId="5" borderId="29" xfId="0" applyFont="1" applyFill="1" applyBorder="1" applyAlignment="1">
      <alignment wrapText="1"/>
    </xf>
    <xf numFmtId="0" fontId="2" fillId="5" borderId="28" xfId="0" applyNumberFormat="1" applyFont="1" applyFill="1" applyBorder="1" applyAlignment="1">
      <alignment horizontal="center" wrapText="1"/>
    </xf>
    <xf numFmtId="0" fontId="2" fillId="5" borderId="26" xfId="0" applyNumberFormat="1" applyFont="1" applyFill="1" applyBorder="1" applyAlignment="1">
      <alignment horizontal="center" vertical="center" wrapText="1"/>
    </xf>
    <xf numFmtId="0" fontId="5" fillId="5" borderId="33" xfId="0" applyFont="1" applyFill="1" applyBorder="1" applyAlignment="1">
      <alignment horizontal="center" wrapText="1"/>
    </xf>
    <xf numFmtId="0" fontId="5" fillId="5" borderId="34" xfId="0" applyFont="1" applyFill="1" applyBorder="1" applyAlignment="1">
      <alignment horizontal="center" wrapText="1"/>
    </xf>
    <xf numFmtId="0" fontId="2" fillId="5" borderId="3" xfId="0" applyFont="1" applyFill="1" applyBorder="1" applyAlignment="1">
      <alignment horizontal="center" wrapText="1"/>
    </xf>
    <xf numFmtId="0" fontId="0" fillId="0" borderId="18" xfId="0" applyFont="1" applyBorder="1" applyAlignment="1">
      <alignment wrapText="1"/>
    </xf>
    <xf numFmtId="0" fontId="0" fillId="5" borderId="33" xfId="0" applyFont="1" applyFill="1" applyBorder="1" applyAlignment="1">
      <alignment horizontal="center" vertical="center" wrapText="1"/>
    </xf>
    <xf numFmtId="0" fontId="0" fillId="5" borderId="36" xfId="0" applyFont="1" applyFill="1" applyBorder="1" applyAlignment="1">
      <alignment horizontal="center" vertical="center" wrapText="1"/>
    </xf>
    <xf numFmtId="0" fontId="0" fillId="0" borderId="11" xfId="0" applyFont="1" applyBorder="1" applyAlignment="1">
      <alignment horizontal="center" vertical="center" wrapText="1"/>
    </xf>
    <xf numFmtId="1" fontId="0" fillId="0" borderId="5" xfId="0" applyNumberFormat="1" applyFont="1" applyBorder="1" applyAlignment="1">
      <alignment horizontal="center" vertical="center" wrapText="1"/>
    </xf>
    <xf numFmtId="0" fontId="0" fillId="0" borderId="10" xfId="0" applyFont="1" applyFill="1" applyBorder="1" applyAlignment="1">
      <alignment wrapText="1"/>
    </xf>
    <xf numFmtId="1" fontId="0" fillId="0" borderId="24" xfId="0" applyNumberFormat="1" applyFont="1" applyFill="1" applyBorder="1" applyAlignment="1">
      <alignment horizontal="center" vertical="center" wrapText="1"/>
    </xf>
    <xf numFmtId="2" fontId="0" fillId="0" borderId="24" xfId="0" applyNumberFormat="1" applyFont="1" applyFill="1" applyBorder="1" applyAlignment="1">
      <alignment horizontal="center" vertical="center" wrapText="1"/>
    </xf>
    <xf numFmtId="1" fontId="0" fillId="0" borderId="22" xfId="0" applyNumberFormat="1" applyFont="1" applyFill="1" applyBorder="1" applyAlignment="1">
      <alignment horizontal="center" vertical="center" wrapText="1"/>
    </xf>
    <xf numFmtId="1" fontId="0" fillId="0" borderId="27" xfId="0" applyNumberFormat="1" applyFont="1" applyFill="1" applyBorder="1" applyAlignment="1">
      <alignment horizontal="center" vertical="center" wrapText="1"/>
    </xf>
    <xf numFmtId="1" fontId="0" fillId="0" borderId="27" xfId="0" applyNumberFormat="1" applyFont="1" applyFill="1" applyBorder="1" applyAlignment="1">
      <alignment horizontal="center" vertical="center" wrapText="1"/>
    </xf>
    <xf numFmtId="166" fontId="0" fillId="0" borderId="24" xfId="0" applyNumberFormat="1" applyFont="1" applyFill="1" applyBorder="1" applyAlignment="1">
      <alignment horizontal="center" vertical="center" wrapText="1"/>
    </xf>
    <xf numFmtId="1" fontId="0" fillId="0" borderId="24" xfId="0" applyNumberFormat="1" applyFont="1" applyFill="1" applyBorder="1" applyAlignment="1">
      <alignment horizontal="center" vertical="center" wrapText="1"/>
    </xf>
    <xf numFmtId="2" fontId="0" fillId="0" borderId="24" xfId="0" applyNumberFormat="1" applyFont="1" applyFill="1" applyBorder="1" applyAlignment="1">
      <alignment horizontal="center" vertical="center" wrapText="1"/>
    </xf>
    <xf numFmtId="166" fontId="0" fillId="0" borderId="27" xfId="0" applyNumberFormat="1" applyFont="1" applyFill="1" applyBorder="1" applyAlignment="1">
      <alignment horizontal="center" vertical="center" wrapText="1"/>
    </xf>
    <xf numFmtId="0" fontId="2" fillId="4" borderId="32" xfId="0" applyFont="1" applyFill="1" applyBorder="1" applyAlignment="1">
      <alignment horizontal="center" vertic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19" fillId="0" borderId="2" xfId="1" applyBorder="1" applyAlignment="1">
      <alignment horizontal="center" vertical="center" wrapText="1"/>
    </xf>
    <xf numFmtId="0" fontId="19" fillId="0" borderId="5" xfId="1" applyBorder="1" applyAlignment="1">
      <alignment horizontal="center" vertical="center" wrapText="1"/>
    </xf>
    <xf numFmtId="2" fontId="0" fillId="0" borderId="12" xfId="0" applyNumberFormat="1" applyBorder="1" applyAlignment="1">
      <alignment horizontal="center" vertical="center" wrapText="1"/>
    </xf>
    <xf numFmtId="2" fontId="0" fillId="0" borderId="14" xfId="0" applyNumberFormat="1" applyBorder="1" applyAlignment="1">
      <alignment horizontal="center" vertical="center" wrapText="1"/>
    </xf>
    <xf numFmtId="0" fontId="0" fillId="0" borderId="10" xfId="0"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hero.epa.gov/hero/index.cfm?action=search.view&amp;reference_id=10603716" TargetMode="External"/><Relationship Id="rId18" Type="http://schemas.openxmlformats.org/officeDocument/2006/relationships/hyperlink" Target="https://hero.epa.gov/hero/index.cfm?action=search.view&amp;reference_id=4199395" TargetMode="External"/><Relationship Id="rId26" Type="http://schemas.openxmlformats.org/officeDocument/2006/relationships/hyperlink" Target="https://hero.epa.gov/hero/index.cfm?action=search.view&amp;reference_id=107658" TargetMode="External"/><Relationship Id="rId3" Type="http://schemas.openxmlformats.org/officeDocument/2006/relationships/hyperlink" Target="https://hero.epa.gov/hero/index.cfm?action=search.view&amp;reference_id=10603716" TargetMode="External"/><Relationship Id="rId21" Type="http://schemas.openxmlformats.org/officeDocument/2006/relationships/hyperlink" Target="https://hero.epa.gov/hero/index.cfm?action=search.view&amp;reference_id=3008543" TargetMode="External"/><Relationship Id="rId7" Type="http://schemas.openxmlformats.org/officeDocument/2006/relationships/hyperlink" Target="https://hero.epa.gov/hero/index.cfm?action=search.view&amp;reference_id=5469669" TargetMode="External"/><Relationship Id="rId12" Type="http://schemas.openxmlformats.org/officeDocument/2006/relationships/hyperlink" Target="https://hero.epa.gov/hero/index.cfm?action=search.view&amp;reference_id=5469208" TargetMode="External"/><Relationship Id="rId17" Type="http://schemas.openxmlformats.org/officeDocument/2006/relationships/hyperlink" Target="https://hero.epa.gov/hero/index.cfm?action=search.view&amp;reference_id=10603716" TargetMode="External"/><Relationship Id="rId25" Type="http://schemas.openxmlformats.org/officeDocument/2006/relationships/hyperlink" Target="https://hero.epa.gov/hero/index.cfm?action=search.view&amp;reference_id=6311026" TargetMode="External"/><Relationship Id="rId33" Type="http://schemas.openxmlformats.org/officeDocument/2006/relationships/printerSettings" Target="../printerSettings/printerSettings3.bin"/><Relationship Id="rId2" Type="http://schemas.openxmlformats.org/officeDocument/2006/relationships/hyperlink" Target="https://hero.epa.gov/hero/index.cfm?action=search.view&amp;reference_id=5469669" TargetMode="External"/><Relationship Id="rId16" Type="http://schemas.openxmlformats.org/officeDocument/2006/relationships/hyperlink" Target="https://hero.epa.gov/hero/index.cfm?action=search.view&amp;reference_id=10603716" TargetMode="External"/><Relationship Id="rId20" Type="http://schemas.openxmlformats.org/officeDocument/2006/relationships/hyperlink" Target="https://hero.epa.gov/hero/index.cfm?action=search.view&amp;reference_id=4199395" TargetMode="External"/><Relationship Id="rId29" Type="http://schemas.openxmlformats.org/officeDocument/2006/relationships/hyperlink" Target="https://hero.epa.gov/hero/index.cfm?action=search.view&amp;reference_id=5469641" TargetMode="External"/><Relationship Id="rId1" Type="http://schemas.openxmlformats.org/officeDocument/2006/relationships/hyperlink" Target="https://hero.epa.gov/hero/index.cfm?action=search.view&amp;reference_id=10603716" TargetMode="External"/><Relationship Id="rId6" Type="http://schemas.openxmlformats.org/officeDocument/2006/relationships/hyperlink" Target="https://hero.epa.gov/hero/index.cfm?action=search.view&amp;reference_id=5469669" TargetMode="External"/><Relationship Id="rId11" Type="http://schemas.openxmlformats.org/officeDocument/2006/relationships/hyperlink" Target="https://hero.epa.gov/hero/index.cfm?action=search.view&amp;reference_id=4992702" TargetMode="External"/><Relationship Id="rId24" Type="http://schemas.openxmlformats.org/officeDocument/2006/relationships/hyperlink" Target="https://hero.epa.gov/hero/index.cfm?action=search.view&amp;reference_id=5469245" TargetMode="External"/><Relationship Id="rId32" Type="http://schemas.openxmlformats.org/officeDocument/2006/relationships/hyperlink" Target="https://hero.epa.gov/hero/index.cfm?action=search.view&amp;reference_id=5469669" TargetMode="External"/><Relationship Id="rId5" Type="http://schemas.openxmlformats.org/officeDocument/2006/relationships/hyperlink" Target="https://hero.epa.gov/hero/index.cfm?action=search.view&amp;reference_id=5469669" TargetMode="External"/><Relationship Id="rId15" Type="http://schemas.openxmlformats.org/officeDocument/2006/relationships/hyperlink" Target="https://hero.epa.gov/hero/index.cfm?action=search.view&amp;reference_id=10603716" TargetMode="External"/><Relationship Id="rId23" Type="http://schemas.openxmlformats.org/officeDocument/2006/relationships/hyperlink" Target="https://hero.epa.gov/hero/index.cfm?action=search.view&amp;reference_id=5469245" TargetMode="External"/><Relationship Id="rId28" Type="http://schemas.openxmlformats.org/officeDocument/2006/relationships/hyperlink" Target="https://hero.epa.gov/hero/index.cfm?action=search.view&amp;reference_id=5469641" TargetMode="External"/><Relationship Id="rId10" Type="http://schemas.openxmlformats.org/officeDocument/2006/relationships/hyperlink" Target="https://hero.epa.gov/hero/index.cfm?action=search.view&amp;reference_id=4992702" TargetMode="External"/><Relationship Id="rId19" Type="http://schemas.openxmlformats.org/officeDocument/2006/relationships/hyperlink" Target="https://hero.epa.gov/hero/index.cfm?action=search.view&amp;reference_id=4199395" TargetMode="External"/><Relationship Id="rId31" Type="http://schemas.openxmlformats.org/officeDocument/2006/relationships/hyperlink" Target="https://hero.epa.gov/hero/index.cfm?action=search.view&amp;reference_id=5469641" TargetMode="External"/><Relationship Id="rId4" Type="http://schemas.openxmlformats.org/officeDocument/2006/relationships/hyperlink" Target="https://hero.epa.gov/hero/index.cfm?action=search.view&amp;reference_id=5469669" TargetMode="External"/><Relationship Id="rId9" Type="http://schemas.openxmlformats.org/officeDocument/2006/relationships/hyperlink" Target="https://hero.epa.gov/hero/index.cfm?action=search.view&amp;reference_id=5469669" TargetMode="External"/><Relationship Id="rId14" Type="http://schemas.openxmlformats.org/officeDocument/2006/relationships/hyperlink" Target="https://hero.epa.gov/hero/index.cfm?action=search.view&amp;reference_id=10603716" TargetMode="External"/><Relationship Id="rId22" Type="http://schemas.openxmlformats.org/officeDocument/2006/relationships/hyperlink" Target="https://hero.epa.gov/hero/index.cfm?action=search.view&amp;reference_id=5469245" TargetMode="External"/><Relationship Id="rId27" Type="http://schemas.openxmlformats.org/officeDocument/2006/relationships/hyperlink" Target="https://hero.epa.gov/hero/index.cfm?action=search.view&amp;reference_id=790471" TargetMode="External"/><Relationship Id="rId30" Type="http://schemas.openxmlformats.org/officeDocument/2006/relationships/hyperlink" Target="https://hero.epa.gov/hero/index.cfm?action=search.view&amp;reference_id=5469669" TargetMode="External"/><Relationship Id="rId8" Type="http://schemas.openxmlformats.org/officeDocument/2006/relationships/hyperlink" Target="https://hero.epa.gov/hero/index.cfm?action=search.view&amp;reference_id=5469669"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hero.epa.gov/hero/index.cfm?action=search.view&amp;reference_id=5469669" TargetMode="External"/><Relationship Id="rId1" Type="http://schemas.openxmlformats.org/officeDocument/2006/relationships/hyperlink" Target="https://hero.epa.gov/hero/index.cfm?action=search.view&amp;reference_id=54696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12D34-4E3A-40CF-A7CA-EBB9A4A811BE}">
  <sheetPr>
    <tabColor rgb="FF92D050"/>
  </sheetPr>
  <dimension ref="B1:F12"/>
  <sheetViews>
    <sheetView tabSelected="1" workbookViewId="0">
      <selection activeCell="I13" sqref="I13"/>
    </sheetView>
  </sheetViews>
  <sheetFormatPr defaultRowHeight="14.4" x14ac:dyDescent="0.3"/>
  <sheetData>
    <row r="1" spans="2:6" ht="21" customHeight="1" x14ac:dyDescent="0.3">
      <c r="B1" s="36"/>
      <c r="C1" s="35"/>
      <c r="D1" s="35"/>
      <c r="E1" s="35"/>
      <c r="F1" s="35"/>
    </row>
    <row r="2" spans="2:6" ht="9.75" customHeight="1" x14ac:dyDescent="0.3">
      <c r="B2" s="35"/>
      <c r="C2" s="35"/>
      <c r="D2" s="35"/>
      <c r="E2" s="35"/>
      <c r="F2" s="35"/>
    </row>
    <row r="3" spans="2:6" ht="15" customHeight="1" x14ac:dyDescent="0.3"/>
    <row r="4" spans="2:6" ht="14.4" customHeight="1" x14ac:dyDescent="0.3">
      <c r="B4" s="40" t="s">
        <v>152</v>
      </c>
      <c r="C4" s="40"/>
      <c r="D4" s="40"/>
      <c r="E4" s="40"/>
      <c r="F4" s="40"/>
    </row>
    <row r="5" spans="2:6" ht="55.5" customHeight="1" x14ac:dyDescent="0.3">
      <c r="B5" s="40"/>
      <c r="C5" s="40"/>
      <c r="D5" s="40"/>
      <c r="E5" s="40"/>
      <c r="F5" s="40"/>
    </row>
    <row r="8" spans="2:6" ht="61.8" customHeight="1" x14ac:dyDescent="0.3">
      <c r="B8" s="40" t="s">
        <v>0</v>
      </c>
      <c r="C8" s="40"/>
      <c r="D8" s="40"/>
      <c r="E8" s="40"/>
      <c r="F8" s="40"/>
    </row>
    <row r="10" spans="2:6" ht="20.399999999999999" x14ac:dyDescent="0.3">
      <c r="B10" s="41" t="s">
        <v>1</v>
      </c>
      <c r="C10" s="41"/>
      <c r="D10" s="41"/>
      <c r="E10" s="41"/>
      <c r="F10" s="41"/>
    </row>
    <row r="12" spans="2:6" ht="18" x14ac:dyDescent="0.35">
      <c r="B12" s="42" t="s">
        <v>2</v>
      </c>
      <c r="C12" s="43"/>
      <c r="D12" s="43"/>
      <c r="E12" s="43"/>
      <c r="F12" s="43"/>
    </row>
  </sheetData>
  <sheetProtection algorithmName="SHA-512" hashValue="pA81o2kW7rSGKYoSCweUlEwYL8B6+2/FPH163pDSV6vuYoWVnmFISn36DeMr4t8H4POTnfMoUed3S1V6dBlXAQ==" saltValue="wErAuJoMZgrQzGt63MXGZg==" spinCount="100000" sheet="1" objects="1" scenarios="1" formatCells="0" formatColumns="0" formatRows="0"/>
  <mergeCells count="4">
    <mergeCell ref="B4:F5"/>
    <mergeCell ref="B8:F8"/>
    <mergeCell ref="B10:F10"/>
    <mergeCell ref="B12:F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D543B-7AC4-4F1B-BDFD-D3C31446C02F}">
  <sheetPr>
    <tabColor rgb="FF92D050"/>
  </sheetPr>
  <dimension ref="B2:K9"/>
  <sheetViews>
    <sheetView workbookViewId="0">
      <selection activeCell="L93" sqref="L92:L93"/>
    </sheetView>
  </sheetViews>
  <sheetFormatPr defaultRowHeight="14.4" x14ac:dyDescent="0.3"/>
  <cols>
    <col min="2" max="2" width="55.44140625" customWidth="1"/>
  </cols>
  <sheetData>
    <row r="2" spans="2:11" ht="51.75" customHeight="1" x14ac:dyDescent="0.3">
      <c r="B2" s="1" t="s">
        <v>3</v>
      </c>
      <c r="C2" s="1"/>
      <c r="D2" s="1"/>
      <c r="E2" s="1"/>
      <c r="F2" s="1"/>
      <c r="G2" s="1"/>
      <c r="H2" s="1"/>
      <c r="I2" s="1"/>
      <c r="J2" s="1"/>
      <c r="K2" s="1"/>
    </row>
    <row r="3" spans="2:11" ht="15.6" customHeight="1" x14ac:dyDescent="0.3">
      <c r="B3" s="1"/>
      <c r="C3" s="1"/>
      <c r="D3" s="1"/>
      <c r="E3" s="1"/>
      <c r="F3" s="1"/>
      <c r="G3" s="1"/>
      <c r="H3" s="1"/>
      <c r="I3" s="1"/>
      <c r="J3" s="1"/>
      <c r="K3" s="1"/>
    </row>
    <row r="4" spans="2:11" ht="57.6" customHeight="1" x14ac:dyDescent="0.3">
      <c r="B4" s="1" t="s">
        <v>4</v>
      </c>
      <c r="C4" s="1"/>
      <c r="D4" s="1"/>
      <c r="E4" s="1"/>
      <c r="F4" s="1"/>
      <c r="G4" s="1"/>
      <c r="H4" s="1"/>
      <c r="I4" s="1"/>
      <c r="J4" s="1"/>
      <c r="K4" s="1"/>
    </row>
    <row r="5" spans="2:11" x14ac:dyDescent="0.3">
      <c r="B5" s="1"/>
      <c r="C5" s="1"/>
      <c r="D5" s="1"/>
      <c r="E5" s="1"/>
      <c r="F5" s="1"/>
      <c r="G5" s="1"/>
      <c r="H5" s="1"/>
      <c r="I5" s="1"/>
      <c r="J5" s="1"/>
      <c r="K5" s="1"/>
    </row>
    <row r="6" spans="2:11" x14ac:dyDescent="0.3">
      <c r="B6" s="1"/>
      <c r="C6" s="1"/>
      <c r="D6" s="1"/>
      <c r="E6" s="1"/>
      <c r="F6" s="1"/>
      <c r="G6" s="1"/>
      <c r="H6" s="1"/>
      <c r="I6" s="1"/>
      <c r="J6" s="1"/>
      <c r="K6" s="1"/>
    </row>
    <row r="7" spans="2:11" x14ac:dyDescent="0.3">
      <c r="B7" s="1"/>
      <c r="C7" s="1"/>
      <c r="D7" s="1"/>
      <c r="E7" s="1"/>
      <c r="F7" s="1"/>
      <c r="G7" s="1"/>
      <c r="H7" s="1"/>
      <c r="I7" s="1"/>
      <c r="J7" s="1"/>
      <c r="K7" s="1"/>
    </row>
    <row r="8" spans="2:11" x14ac:dyDescent="0.3">
      <c r="B8" s="1"/>
      <c r="C8" s="1"/>
      <c r="D8" s="1"/>
      <c r="E8" s="1"/>
      <c r="F8" s="1"/>
      <c r="G8" s="1"/>
      <c r="H8" s="1"/>
      <c r="I8" s="1"/>
      <c r="J8" s="1"/>
      <c r="K8" s="1"/>
    </row>
    <row r="9" spans="2:11" x14ac:dyDescent="0.3">
      <c r="B9" s="1"/>
      <c r="C9" s="1"/>
      <c r="D9" s="1"/>
      <c r="E9" s="1"/>
      <c r="F9" s="1"/>
      <c r="G9" s="1"/>
      <c r="H9" s="1"/>
      <c r="I9" s="1"/>
      <c r="J9" s="1"/>
      <c r="K9" s="1"/>
    </row>
  </sheetData>
  <sheetProtection algorithmName="SHA-512" hashValue="9Cqc/2XJSsKPh2hUZ/WqQK3BQTs+371TLZ7wmvVHP+aXIWA+KzhLcG/wI8NZCJGKoFwipjzQmo9TyVINQZHoAQ==" saltValue="VbvC4Jllj1Z5T8y0qv7jTg==" spinCount="100000" sheet="1" objects="1" scenarios="1" formatCells="0" formatColumns="0" formatRow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66A1-FEAE-4C78-B413-338157C3D0ED}">
  <sheetPr>
    <tabColor rgb="FF92D050"/>
  </sheetPr>
  <dimension ref="A1:AP94"/>
  <sheetViews>
    <sheetView zoomScale="70" zoomScaleNormal="70" workbookViewId="0">
      <pane xSplit="1" ySplit="6" topLeftCell="B7" activePane="bottomRight" state="frozen"/>
      <selection pane="topRight" activeCell="C1" sqref="C1"/>
      <selection pane="bottomLeft" activeCell="A5" sqref="A5"/>
      <selection pane="bottomRight" activeCell="G13" sqref="G13"/>
    </sheetView>
  </sheetViews>
  <sheetFormatPr defaultColWidth="8.88671875" defaultRowHeight="14.4" x14ac:dyDescent="0.3"/>
  <cols>
    <col min="1" max="1" width="9.33203125" style="5" customWidth="1"/>
    <col min="2" max="2" width="30.44140625" style="5" customWidth="1"/>
    <col min="3" max="3" width="25" style="5" customWidth="1"/>
    <col min="4" max="4" width="27" style="5" customWidth="1"/>
    <col min="5" max="5" width="25" style="5" customWidth="1"/>
    <col min="6" max="6" width="11.109375" style="5" customWidth="1"/>
    <col min="7" max="7" width="42.21875" style="5" customWidth="1"/>
    <col min="8" max="8" width="16.109375" style="16" customWidth="1"/>
    <col min="9" max="9" width="22.88671875" style="104" customWidth="1"/>
    <col min="10" max="10" width="8.44140625" style="87" customWidth="1"/>
    <col min="11" max="11" width="13.88671875" style="29" customWidth="1"/>
    <col min="12" max="12" width="21.109375" style="17" customWidth="1"/>
    <col min="13" max="14" width="18" style="7" customWidth="1"/>
    <col min="15" max="15" width="20.109375" style="5" customWidth="1"/>
    <col min="16" max="16" width="13.109375" style="5" customWidth="1"/>
    <col min="17" max="17" width="24.88671875" style="5" customWidth="1"/>
    <col min="18" max="18" width="15.109375" style="5" customWidth="1"/>
    <col min="19" max="19" width="10.88671875" style="5" customWidth="1"/>
    <col min="20" max="20" width="11.109375" style="5" customWidth="1"/>
    <col min="21" max="21" width="11.88671875" style="5" customWidth="1"/>
    <col min="22" max="22" width="8.88671875" style="5"/>
    <col min="23" max="23" width="19.109375" style="5" customWidth="1"/>
    <col min="24" max="26" width="8.88671875" style="5"/>
    <col min="27" max="27" width="11.44140625" style="5" bestFit="1" customWidth="1"/>
    <col min="28" max="28" width="8.88671875" style="5"/>
    <col min="29" max="29" width="16.109375" style="5" customWidth="1"/>
    <col min="30" max="16384" width="8.88671875" style="5"/>
  </cols>
  <sheetData>
    <row r="1" spans="1:42" x14ac:dyDescent="0.3">
      <c r="A1" s="37"/>
      <c r="B1" s="9"/>
      <c r="C1" s="9"/>
      <c r="D1" s="9"/>
      <c r="E1" s="9"/>
      <c r="F1" s="9"/>
      <c r="G1" s="9"/>
      <c r="I1" s="103"/>
      <c r="M1" s="25"/>
      <c r="N1" s="25"/>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44.4" customHeight="1" x14ac:dyDescent="0.4">
      <c r="A2" s="37"/>
      <c r="B2" s="46" t="s">
        <v>176</v>
      </c>
      <c r="C2" s="47"/>
      <c r="D2" s="47"/>
      <c r="E2" s="47"/>
      <c r="F2" s="9"/>
      <c r="G2" s="9"/>
      <c r="I2" s="103"/>
      <c r="L2" s="34"/>
      <c r="M2" s="25"/>
      <c r="N2" s="25"/>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ht="62.4" customHeight="1" x14ac:dyDescent="0.3">
      <c r="A3" s="37"/>
      <c r="B3" s="61" t="s">
        <v>5</v>
      </c>
      <c r="C3" s="62" t="s">
        <v>6</v>
      </c>
      <c r="D3" s="25"/>
      <c r="E3" s="7"/>
      <c r="F3" s="37"/>
      <c r="G3" s="37"/>
      <c r="H3" s="21"/>
      <c r="I3" s="103"/>
      <c r="K3" s="14"/>
      <c r="L3" s="21"/>
      <c r="M3" s="10"/>
      <c r="N3" s="10"/>
      <c r="O3" s="10"/>
      <c r="P3" s="9"/>
      <c r="Q3" s="37"/>
      <c r="R3" s="37"/>
      <c r="S3" s="37"/>
      <c r="T3" s="37"/>
      <c r="U3" s="37"/>
      <c r="V3" s="23"/>
      <c r="W3" s="9"/>
      <c r="X3" s="9"/>
      <c r="Y3" s="9"/>
      <c r="Z3" s="9"/>
      <c r="AA3" s="9"/>
      <c r="AB3" s="9"/>
      <c r="AC3" s="9"/>
      <c r="AD3" s="9"/>
      <c r="AE3" s="9"/>
      <c r="AF3" s="9"/>
      <c r="AG3" s="9"/>
      <c r="AH3" s="9"/>
      <c r="AI3" s="9"/>
      <c r="AJ3" s="9"/>
      <c r="AK3" s="9"/>
      <c r="AL3" s="9"/>
      <c r="AM3" s="9"/>
      <c r="AN3" s="9"/>
      <c r="AO3" s="9"/>
      <c r="AP3" s="9"/>
    </row>
    <row r="4" spans="1:42" ht="15" thickBot="1" x14ac:dyDescent="0.35">
      <c r="A4" s="37"/>
      <c r="B4" s="12"/>
      <c r="C4" s="12"/>
      <c r="D4" s="9"/>
      <c r="E4" s="9"/>
      <c r="F4" s="9"/>
      <c r="G4" s="9"/>
      <c r="I4" s="103"/>
      <c r="M4" s="25"/>
      <c r="N4" s="25"/>
      <c r="O4" s="9"/>
      <c r="P4" s="9"/>
      <c r="Q4" s="37"/>
      <c r="R4" s="37"/>
      <c r="S4" s="37"/>
      <c r="T4" s="37"/>
      <c r="U4" s="37"/>
      <c r="V4" s="9"/>
      <c r="W4" s="9"/>
      <c r="X4" s="9"/>
      <c r="Y4" s="9"/>
      <c r="Z4" s="9"/>
      <c r="AA4" s="9"/>
      <c r="AB4" s="9"/>
      <c r="AC4" s="9"/>
      <c r="AD4" s="9"/>
      <c r="AE4" s="9"/>
      <c r="AF4" s="9"/>
      <c r="AG4" s="9"/>
      <c r="AH4" s="9"/>
      <c r="AI4" s="9"/>
      <c r="AJ4" s="9"/>
      <c r="AK4" s="9"/>
      <c r="AL4" s="9"/>
      <c r="AM4" s="9"/>
      <c r="AN4" s="9"/>
      <c r="AO4" s="9"/>
      <c r="AP4" s="9"/>
    </row>
    <row r="5" spans="1:42" ht="15" customHeight="1" thickBot="1" x14ac:dyDescent="0.35">
      <c r="A5" s="14"/>
      <c r="B5" s="52" t="s">
        <v>133</v>
      </c>
      <c r="C5" s="54"/>
      <c r="D5" s="54"/>
      <c r="E5" s="54"/>
      <c r="F5" s="54"/>
      <c r="G5" s="54"/>
      <c r="H5" s="54"/>
      <c r="I5" s="55"/>
      <c r="J5" s="52" t="s">
        <v>7</v>
      </c>
      <c r="K5" s="53"/>
      <c r="L5" s="54"/>
      <c r="M5" s="48" t="s">
        <v>136</v>
      </c>
      <c r="N5" s="49"/>
      <c r="O5" s="49"/>
      <c r="P5" s="9"/>
      <c r="Q5" s="37"/>
      <c r="R5" s="37"/>
      <c r="S5" s="37"/>
      <c r="T5" s="37"/>
      <c r="U5" s="37"/>
      <c r="V5" s="9"/>
      <c r="W5" s="9"/>
      <c r="X5" s="9"/>
      <c r="Y5" s="9"/>
      <c r="Z5" s="9"/>
      <c r="AA5" s="9"/>
      <c r="AB5" s="9"/>
      <c r="AC5" s="9"/>
      <c r="AD5" s="9"/>
      <c r="AE5" s="9"/>
      <c r="AF5" s="9"/>
      <c r="AG5" s="9"/>
      <c r="AH5" s="9"/>
      <c r="AI5" s="9"/>
      <c r="AJ5" s="9"/>
      <c r="AK5" s="9"/>
      <c r="AL5" s="9"/>
      <c r="AM5" s="9"/>
      <c r="AN5" s="9"/>
      <c r="AO5" s="9"/>
      <c r="AP5" s="9"/>
    </row>
    <row r="6" spans="1:42" s="104" customFormat="1" ht="55.5" customHeight="1" thickBot="1" x14ac:dyDescent="0.35">
      <c r="A6" s="93"/>
      <c r="B6" s="94" t="s">
        <v>8</v>
      </c>
      <c r="C6" s="95" t="s">
        <v>9</v>
      </c>
      <c r="D6" s="96" t="s">
        <v>163</v>
      </c>
      <c r="E6" s="97" t="s">
        <v>10</v>
      </c>
      <c r="F6" s="97" t="s">
        <v>11</v>
      </c>
      <c r="G6" s="97" t="s">
        <v>12</v>
      </c>
      <c r="H6" s="98" t="s">
        <v>13</v>
      </c>
      <c r="I6" s="119" t="s">
        <v>14</v>
      </c>
      <c r="J6" s="88" t="s">
        <v>134</v>
      </c>
      <c r="K6" s="99" t="s">
        <v>15</v>
      </c>
      <c r="L6" s="100" t="s">
        <v>16</v>
      </c>
      <c r="M6" s="101" t="s">
        <v>17</v>
      </c>
      <c r="N6" s="102" t="s">
        <v>135</v>
      </c>
      <c r="O6" s="100" t="s">
        <v>16</v>
      </c>
      <c r="P6" s="103"/>
      <c r="V6" s="103"/>
      <c r="W6" s="103"/>
      <c r="X6" s="105"/>
      <c r="Y6" s="103"/>
      <c r="Z6" s="103"/>
      <c r="AA6" s="103"/>
      <c r="AB6" s="103"/>
      <c r="AC6" s="103"/>
      <c r="AD6" s="103"/>
      <c r="AE6" s="103"/>
      <c r="AF6" s="103"/>
      <c r="AG6" s="103"/>
      <c r="AH6" s="103"/>
      <c r="AI6" s="103"/>
      <c r="AJ6" s="103"/>
      <c r="AK6" s="103"/>
      <c r="AL6" s="103"/>
      <c r="AM6" s="103"/>
      <c r="AN6" s="103"/>
      <c r="AO6" s="103"/>
      <c r="AP6" s="103"/>
    </row>
    <row r="7" spans="1:42" ht="38.1" customHeight="1" x14ac:dyDescent="0.3">
      <c r="A7" s="13"/>
      <c r="B7" s="89" t="s">
        <v>18</v>
      </c>
      <c r="C7" s="125" t="s">
        <v>19</v>
      </c>
      <c r="D7" s="125" t="s">
        <v>158</v>
      </c>
      <c r="E7" s="125" t="s">
        <v>159</v>
      </c>
      <c r="F7" s="125" t="s">
        <v>21</v>
      </c>
      <c r="G7" s="125" t="s">
        <v>22</v>
      </c>
      <c r="H7" s="63">
        <v>71.5</v>
      </c>
      <c r="I7" s="118" t="s">
        <v>140</v>
      </c>
      <c r="J7" s="89">
        <f>$E$79</f>
        <v>0.13295739742362475</v>
      </c>
      <c r="K7" s="73">
        <f t="shared" ref="K7:K38" si="0">H7*J7</f>
        <v>9.5064539157891694</v>
      </c>
      <c r="L7" s="74">
        <v>30</v>
      </c>
      <c r="M7" s="75">
        <f t="shared" ref="M7:M39" si="1">K7*($D$87/($D$85*$D$86))</f>
        <v>51.73580362334242</v>
      </c>
      <c r="N7" s="73">
        <f t="shared" ref="N7:N39" si="2">M7*($D$90/$D$91)</f>
        <v>4.430769549163621</v>
      </c>
      <c r="O7" s="76">
        <v>30</v>
      </c>
      <c r="P7" s="6"/>
      <c r="Q7" s="37"/>
      <c r="R7" s="37"/>
      <c r="S7" s="37"/>
      <c r="T7" s="37"/>
      <c r="U7" s="37"/>
      <c r="V7" s="37"/>
      <c r="W7" s="37"/>
      <c r="X7" s="37"/>
      <c r="Y7" s="37"/>
      <c r="Z7" s="37"/>
      <c r="AA7" s="37"/>
      <c r="AB7" s="37"/>
      <c r="AC7" s="37"/>
      <c r="AD7" s="37"/>
      <c r="AE7" s="37"/>
      <c r="AF7" s="37"/>
      <c r="AG7" s="37"/>
      <c r="AH7" s="37"/>
      <c r="AI7" s="37"/>
      <c r="AJ7" s="37"/>
      <c r="AK7" s="37"/>
      <c r="AL7" s="37"/>
      <c r="AM7" s="37"/>
      <c r="AN7" s="37"/>
      <c r="AO7" s="37"/>
      <c r="AP7" s="37"/>
    </row>
    <row r="8" spans="1:42" s="7" customFormat="1" ht="36.6" customHeight="1" x14ac:dyDescent="0.3">
      <c r="A8" s="13"/>
      <c r="B8" s="90" t="s">
        <v>18</v>
      </c>
      <c r="C8" s="81" t="s">
        <v>19</v>
      </c>
      <c r="D8" s="81" t="s">
        <v>23</v>
      </c>
      <c r="E8" s="81" t="s">
        <v>160</v>
      </c>
      <c r="F8" s="81" t="s">
        <v>21</v>
      </c>
      <c r="G8" s="81" t="s">
        <v>24</v>
      </c>
      <c r="H8" s="64">
        <v>76.5</v>
      </c>
      <c r="I8" s="118" t="s">
        <v>140</v>
      </c>
      <c r="J8" s="90">
        <f>$E$79</f>
        <v>0.13295739742362475</v>
      </c>
      <c r="K8" s="66">
        <f t="shared" si="0"/>
        <v>10.171240902907293</v>
      </c>
      <c r="L8" s="65">
        <v>30</v>
      </c>
      <c r="M8" s="77">
        <f t="shared" si="1"/>
        <v>55.353691988611118</v>
      </c>
      <c r="N8" s="66">
        <f t="shared" si="2"/>
        <v>4.7406135735806565</v>
      </c>
      <c r="O8" s="78">
        <v>30</v>
      </c>
      <c r="P8" s="32"/>
    </row>
    <row r="9" spans="1:42" ht="32.1" customHeight="1" x14ac:dyDescent="0.3">
      <c r="A9" s="13"/>
      <c r="B9" s="90" t="s">
        <v>18</v>
      </c>
      <c r="C9" s="81" t="s">
        <v>19</v>
      </c>
      <c r="D9" s="81" t="s">
        <v>158</v>
      </c>
      <c r="E9" s="81" t="s">
        <v>161</v>
      </c>
      <c r="F9" s="81" t="s">
        <v>25</v>
      </c>
      <c r="G9" s="81" t="s">
        <v>26</v>
      </c>
      <c r="H9" s="65">
        <v>175</v>
      </c>
      <c r="I9" s="118" t="s">
        <v>140</v>
      </c>
      <c r="J9" s="90">
        <f>$E$79</f>
        <v>0.13295739742362475</v>
      </c>
      <c r="K9" s="66">
        <f t="shared" si="0"/>
        <v>23.267544549134332</v>
      </c>
      <c r="L9" s="65">
        <v>30</v>
      </c>
      <c r="M9" s="79">
        <f t="shared" si="1"/>
        <v>126.62609278440452</v>
      </c>
      <c r="N9" s="64">
        <f t="shared" si="2"/>
        <v>10.844540854596273</v>
      </c>
      <c r="O9" s="78">
        <v>30</v>
      </c>
      <c r="P9" s="6"/>
      <c r="Q9" s="37"/>
      <c r="R9" s="37"/>
      <c r="S9" s="37"/>
      <c r="T9" s="37"/>
      <c r="U9" s="37"/>
      <c r="V9" s="37"/>
      <c r="W9" s="37"/>
      <c r="X9" s="37"/>
      <c r="Y9" s="37"/>
      <c r="Z9" s="37"/>
      <c r="AA9" s="37"/>
      <c r="AB9" s="37"/>
      <c r="AC9" s="37"/>
      <c r="AD9" s="37"/>
      <c r="AE9" s="37"/>
      <c r="AF9" s="37"/>
      <c r="AG9" s="37"/>
      <c r="AH9" s="37"/>
      <c r="AI9" s="37"/>
      <c r="AJ9" s="37"/>
      <c r="AK9" s="37"/>
      <c r="AL9" s="37"/>
      <c r="AM9" s="37"/>
      <c r="AN9" s="37"/>
      <c r="AO9" s="37"/>
      <c r="AP9" s="37"/>
    </row>
    <row r="10" spans="1:42" ht="32.1" customHeight="1" x14ac:dyDescent="0.3">
      <c r="A10" s="13"/>
      <c r="B10" s="90" t="s">
        <v>18</v>
      </c>
      <c r="C10" s="81" t="s">
        <v>19</v>
      </c>
      <c r="D10" s="81" t="s">
        <v>20</v>
      </c>
      <c r="E10" s="81" t="s">
        <v>160</v>
      </c>
      <c r="F10" s="81" t="s">
        <v>25</v>
      </c>
      <c r="G10" s="81" t="s">
        <v>27</v>
      </c>
      <c r="H10" s="65">
        <v>175</v>
      </c>
      <c r="I10" s="118" t="s">
        <v>140</v>
      </c>
      <c r="J10" s="90">
        <f>$E$79</f>
        <v>0.13295739742362475</v>
      </c>
      <c r="K10" s="66">
        <f t="shared" si="0"/>
        <v>23.267544549134332</v>
      </c>
      <c r="L10" s="65">
        <v>30</v>
      </c>
      <c r="M10" s="79">
        <f t="shared" si="1"/>
        <v>126.62609278440452</v>
      </c>
      <c r="N10" s="64">
        <f t="shared" si="2"/>
        <v>10.844540854596273</v>
      </c>
      <c r="O10" s="78">
        <v>30</v>
      </c>
      <c r="P10" s="6"/>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row>
    <row r="11" spans="1:42" ht="38.4" customHeight="1" x14ac:dyDescent="0.3">
      <c r="A11" s="13"/>
      <c r="B11" s="90" t="s">
        <v>18</v>
      </c>
      <c r="C11" s="81" t="s">
        <v>19</v>
      </c>
      <c r="D11" s="81" t="s">
        <v>158</v>
      </c>
      <c r="E11" s="81" t="s">
        <v>160</v>
      </c>
      <c r="F11" s="81" t="s">
        <v>25</v>
      </c>
      <c r="G11" s="81" t="s">
        <v>28</v>
      </c>
      <c r="H11" s="65">
        <v>175</v>
      </c>
      <c r="I11" s="118" t="s">
        <v>140</v>
      </c>
      <c r="J11" s="90">
        <f>$E$79</f>
        <v>0.13295739742362475</v>
      </c>
      <c r="K11" s="66">
        <f t="shared" si="0"/>
        <v>23.267544549134332</v>
      </c>
      <c r="L11" s="65">
        <v>30</v>
      </c>
      <c r="M11" s="79">
        <f t="shared" si="1"/>
        <v>126.62609278440452</v>
      </c>
      <c r="N11" s="64">
        <f t="shared" si="2"/>
        <v>10.844540854596273</v>
      </c>
      <c r="O11" s="78">
        <v>30</v>
      </c>
      <c r="P11" s="6"/>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pans="1:42" ht="45.9" customHeight="1" x14ac:dyDescent="0.3">
      <c r="A12" s="13"/>
      <c r="B12" s="90" t="s">
        <v>18</v>
      </c>
      <c r="C12" s="81" t="s">
        <v>19</v>
      </c>
      <c r="D12" s="81" t="s">
        <v>157</v>
      </c>
      <c r="E12" s="81" t="s">
        <v>160</v>
      </c>
      <c r="F12" s="81" t="s">
        <v>30</v>
      </c>
      <c r="G12" s="81" t="s">
        <v>31</v>
      </c>
      <c r="H12" s="65">
        <v>700</v>
      </c>
      <c r="I12" s="118" t="s">
        <v>140</v>
      </c>
      <c r="J12" s="90">
        <f>$E$79</f>
        <v>0.13295739742362475</v>
      </c>
      <c r="K12" s="66">
        <f t="shared" si="0"/>
        <v>93.070178196537327</v>
      </c>
      <c r="L12" s="65">
        <v>300</v>
      </c>
      <c r="M12" s="79">
        <f t="shared" si="1"/>
        <v>506.50437113761808</v>
      </c>
      <c r="N12" s="64">
        <f t="shared" si="2"/>
        <v>43.378163418385093</v>
      </c>
      <c r="O12" s="78">
        <v>300</v>
      </c>
      <c r="P12" s="6"/>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row>
    <row r="13" spans="1:42" ht="31.5" customHeight="1" x14ac:dyDescent="0.3">
      <c r="A13" s="13"/>
      <c r="B13" s="90" t="s">
        <v>18</v>
      </c>
      <c r="C13" s="81" t="s">
        <v>19</v>
      </c>
      <c r="D13" s="81" t="s">
        <v>157</v>
      </c>
      <c r="E13" s="81" t="s">
        <v>159</v>
      </c>
      <c r="F13" s="81" t="s">
        <v>30</v>
      </c>
      <c r="G13" s="81" t="s">
        <v>32</v>
      </c>
      <c r="H13" s="65">
        <v>700</v>
      </c>
      <c r="I13" s="118" t="s">
        <v>140</v>
      </c>
      <c r="J13" s="90">
        <f>$E$79</f>
        <v>0.13295739742362475</v>
      </c>
      <c r="K13" s="66">
        <f t="shared" si="0"/>
        <v>93.070178196537327</v>
      </c>
      <c r="L13" s="65">
        <v>300</v>
      </c>
      <c r="M13" s="79">
        <f t="shared" si="1"/>
        <v>506.50437113761808</v>
      </c>
      <c r="N13" s="64">
        <f t="shared" si="2"/>
        <v>43.378163418385093</v>
      </c>
      <c r="O13" s="78">
        <v>300</v>
      </c>
      <c r="P13" s="6"/>
      <c r="Q13" s="3"/>
      <c r="R13" s="4"/>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row>
    <row r="14" spans="1:42" ht="48.9" customHeight="1" x14ac:dyDescent="0.3">
      <c r="A14" s="13"/>
      <c r="B14" s="90" t="s">
        <v>18</v>
      </c>
      <c r="C14" s="81" t="s">
        <v>19</v>
      </c>
      <c r="D14" s="81" t="s">
        <v>157</v>
      </c>
      <c r="E14" s="81" t="s">
        <v>159</v>
      </c>
      <c r="F14" s="81" t="s">
        <v>30</v>
      </c>
      <c r="G14" s="81" t="s">
        <v>33</v>
      </c>
      <c r="H14" s="65">
        <v>700</v>
      </c>
      <c r="I14" s="118" t="s">
        <v>140</v>
      </c>
      <c r="J14" s="90">
        <f>$E$79</f>
        <v>0.13295739742362475</v>
      </c>
      <c r="K14" s="66">
        <f t="shared" si="0"/>
        <v>93.070178196537327</v>
      </c>
      <c r="L14" s="65">
        <v>300</v>
      </c>
      <c r="M14" s="79">
        <f t="shared" si="1"/>
        <v>506.50437113761808</v>
      </c>
      <c r="N14" s="64">
        <f t="shared" si="2"/>
        <v>43.378163418385093</v>
      </c>
      <c r="O14" s="78">
        <v>300</v>
      </c>
      <c r="P14" s="6"/>
      <c r="Q14" s="3"/>
      <c r="R14" s="4"/>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row>
    <row r="15" spans="1:42" ht="88.5" customHeight="1" x14ac:dyDescent="0.3">
      <c r="A15" s="13"/>
      <c r="B15" s="90" t="s">
        <v>18</v>
      </c>
      <c r="C15" s="81" t="s">
        <v>19</v>
      </c>
      <c r="D15" s="81" t="s">
        <v>34</v>
      </c>
      <c r="E15" s="81" t="s">
        <v>164</v>
      </c>
      <c r="F15" s="81" t="s">
        <v>25</v>
      </c>
      <c r="G15" s="133" t="s">
        <v>35</v>
      </c>
      <c r="H15" s="65">
        <v>100</v>
      </c>
      <c r="I15" s="118" t="s">
        <v>142</v>
      </c>
      <c r="J15" s="90">
        <f>$E$80</f>
        <v>0.23643540225079396</v>
      </c>
      <c r="K15" s="66">
        <f t="shared" si="0"/>
        <v>23.643540225079395</v>
      </c>
      <c r="L15" s="65">
        <v>30</v>
      </c>
      <c r="M15" s="79">
        <f t="shared" si="1"/>
        <v>128.67232775553413</v>
      </c>
      <c r="N15" s="64">
        <f t="shared" si="2"/>
        <v>11.019784978888259</v>
      </c>
      <c r="O15" s="78">
        <v>30</v>
      </c>
      <c r="P15" s="6"/>
      <c r="Q15" s="3"/>
      <c r="R15" s="4"/>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row>
    <row r="16" spans="1:42" ht="33.9" customHeight="1" x14ac:dyDescent="0.3">
      <c r="A16" s="13"/>
      <c r="B16" s="139" t="s">
        <v>36</v>
      </c>
      <c r="C16" s="126" t="s">
        <v>19</v>
      </c>
      <c r="D16" s="126" t="s">
        <v>37</v>
      </c>
      <c r="E16" s="126" t="s">
        <v>164</v>
      </c>
      <c r="F16" s="126" t="s">
        <v>38</v>
      </c>
      <c r="G16" s="126" t="s">
        <v>39</v>
      </c>
      <c r="H16" s="66">
        <v>7.41</v>
      </c>
      <c r="I16" s="120" t="s">
        <v>141</v>
      </c>
      <c r="J16" s="90">
        <f>$E$80</f>
        <v>0.23643540225079396</v>
      </c>
      <c r="K16" s="66">
        <f t="shared" si="0"/>
        <v>1.7519863306783832</v>
      </c>
      <c r="L16" s="65">
        <v>30</v>
      </c>
      <c r="M16" s="80">
        <f t="shared" si="1"/>
        <v>9.5346194866850773</v>
      </c>
      <c r="N16" s="81">
        <f t="shared" si="2"/>
        <v>0.81656606693561984</v>
      </c>
      <c r="O16" s="78">
        <v>30</v>
      </c>
      <c r="P16" s="6"/>
      <c r="Q16" s="3"/>
      <c r="R16" s="4"/>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row>
    <row r="17" spans="1:18" ht="27.9" customHeight="1" x14ac:dyDescent="0.3">
      <c r="A17" s="13"/>
      <c r="B17" s="139" t="s">
        <v>36</v>
      </c>
      <c r="C17" s="126" t="s">
        <v>19</v>
      </c>
      <c r="D17" s="126" t="s">
        <v>37</v>
      </c>
      <c r="E17" s="126" t="s">
        <v>164</v>
      </c>
      <c r="F17" s="126" t="s">
        <v>25</v>
      </c>
      <c r="G17" s="126" t="s">
        <v>40</v>
      </c>
      <c r="H17" s="64">
        <f>22*5/7</f>
        <v>15.714285714285714</v>
      </c>
      <c r="I17" s="120" t="s">
        <v>141</v>
      </c>
      <c r="J17" s="90">
        <f>$E$80</f>
        <v>0.23643540225079396</v>
      </c>
      <c r="K17" s="66">
        <f t="shared" si="0"/>
        <v>3.7154134639410477</v>
      </c>
      <c r="L17" s="65">
        <v>30</v>
      </c>
      <c r="M17" s="79">
        <f t="shared" si="1"/>
        <v>20.219937218726788</v>
      </c>
      <c r="N17" s="64">
        <f t="shared" si="2"/>
        <v>1.7316804966824404</v>
      </c>
      <c r="O17" s="78">
        <v>30</v>
      </c>
      <c r="P17" s="6"/>
      <c r="Q17" s="3"/>
      <c r="R17" s="4"/>
    </row>
    <row r="18" spans="1:18" ht="33.9" customHeight="1" x14ac:dyDescent="0.3">
      <c r="A18" s="13"/>
      <c r="B18" s="139" t="s">
        <v>36</v>
      </c>
      <c r="C18" s="126" t="s">
        <v>19</v>
      </c>
      <c r="D18" s="127" t="s">
        <v>41</v>
      </c>
      <c r="E18" s="126" t="s">
        <v>164</v>
      </c>
      <c r="F18" s="126" t="s">
        <v>42</v>
      </c>
      <c r="G18" s="128" t="s">
        <v>43</v>
      </c>
      <c r="H18" s="67">
        <v>23.2</v>
      </c>
      <c r="I18" s="120" t="s">
        <v>141</v>
      </c>
      <c r="J18" s="90">
        <f>$E$80</f>
        <v>0.23643540225079396</v>
      </c>
      <c r="K18" s="66">
        <f t="shared" si="0"/>
        <v>5.4853013322184196</v>
      </c>
      <c r="L18" s="65">
        <v>30</v>
      </c>
      <c r="M18" s="79">
        <f t="shared" si="1"/>
        <v>29.851980039283916</v>
      </c>
      <c r="N18" s="64">
        <f t="shared" si="2"/>
        <v>2.5565901151020758</v>
      </c>
      <c r="O18" s="78">
        <v>30</v>
      </c>
      <c r="P18" s="6"/>
      <c r="Q18" s="3"/>
      <c r="R18" s="4"/>
    </row>
    <row r="19" spans="1:18" ht="31.5" customHeight="1" x14ac:dyDescent="0.3">
      <c r="A19" s="13"/>
      <c r="B19" s="139" t="s">
        <v>36</v>
      </c>
      <c r="C19" s="126" t="s">
        <v>19</v>
      </c>
      <c r="D19" s="127" t="s">
        <v>41</v>
      </c>
      <c r="E19" s="126" t="s">
        <v>159</v>
      </c>
      <c r="F19" s="126" t="s">
        <v>42</v>
      </c>
      <c r="G19" s="128" t="s">
        <v>44</v>
      </c>
      <c r="H19" s="67">
        <v>50.5</v>
      </c>
      <c r="I19" s="120" t="s">
        <v>141</v>
      </c>
      <c r="J19" s="90">
        <f>$E$79</f>
        <v>0.13295739742362475</v>
      </c>
      <c r="K19" s="66">
        <f t="shared" si="0"/>
        <v>6.7143485698930503</v>
      </c>
      <c r="L19" s="65">
        <v>30</v>
      </c>
      <c r="M19" s="79">
        <f t="shared" si="1"/>
        <v>36.540672489213875</v>
      </c>
      <c r="N19" s="64">
        <f t="shared" si="2"/>
        <v>3.1294246466120677</v>
      </c>
      <c r="O19" s="78">
        <v>30</v>
      </c>
      <c r="P19" s="6"/>
      <c r="Q19" s="3"/>
      <c r="R19" s="4"/>
    </row>
    <row r="20" spans="1:18" x14ac:dyDescent="0.3">
      <c r="A20" s="13"/>
      <c r="B20" s="139" t="s">
        <v>36</v>
      </c>
      <c r="C20" s="126" t="s">
        <v>19</v>
      </c>
      <c r="D20" s="126" t="s">
        <v>41</v>
      </c>
      <c r="E20" s="126" t="s">
        <v>165</v>
      </c>
      <c r="F20" s="126" t="s">
        <v>42</v>
      </c>
      <c r="G20" s="128" t="s">
        <v>45</v>
      </c>
      <c r="H20" s="67">
        <v>30.7</v>
      </c>
      <c r="I20" s="120" t="s">
        <v>141</v>
      </c>
      <c r="J20" s="90">
        <f>$E$80</f>
        <v>0.23643540225079396</v>
      </c>
      <c r="K20" s="66">
        <f t="shared" si="0"/>
        <v>7.258566849099374</v>
      </c>
      <c r="L20" s="65">
        <v>30</v>
      </c>
      <c r="M20" s="79">
        <f t="shared" si="1"/>
        <v>39.502404620948973</v>
      </c>
      <c r="N20" s="64">
        <f t="shared" si="2"/>
        <v>3.3830739885186953</v>
      </c>
      <c r="O20" s="78">
        <v>30</v>
      </c>
      <c r="P20" s="6"/>
      <c r="Q20" s="37"/>
      <c r="R20" s="37"/>
    </row>
    <row r="21" spans="1:18" ht="30" customHeight="1" x14ac:dyDescent="0.3">
      <c r="A21" s="13"/>
      <c r="B21" s="139" t="s">
        <v>36</v>
      </c>
      <c r="C21" s="126" t="s">
        <v>19</v>
      </c>
      <c r="D21" s="128" t="s">
        <v>46</v>
      </c>
      <c r="E21" s="126" t="s">
        <v>165</v>
      </c>
      <c r="F21" s="126" t="s">
        <v>25</v>
      </c>
      <c r="G21" s="126" t="s">
        <v>47</v>
      </c>
      <c r="H21" s="67">
        <f>44*5/7</f>
        <v>31.428571428571427</v>
      </c>
      <c r="I21" s="120" t="s">
        <v>141</v>
      </c>
      <c r="J21" s="90">
        <f>$E$80</f>
        <v>0.23643540225079396</v>
      </c>
      <c r="K21" s="66">
        <f t="shared" si="0"/>
        <v>7.4308269278820953</v>
      </c>
      <c r="L21" s="65">
        <v>30</v>
      </c>
      <c r="M21" s="79">
        <f t="shared" si="1"/>
        <v>40.439874437453575</v>
      </c>
      <c r="N21" s="64">
        <f t="shared" si="2"/>
        <v>3.4633609933648808</v>
      </c>
      <c r="O21" s="78">
        <v>30</v>
      </c>
      <c r="P21" s="6"/>
      <c r="Q21" s="37"/>
      <c r="R21" s="37"/>
    </row>
    <row r="22" spans="1:18" ht="32.1" customHeight="1" x14ac:dyDescent="0.3">
      <c r="A22" s="13"/>
      <c r="B22" s="139" t="s">
        <v>36</v>
      </c>
      <c r="C22" s="129" t="s">
        <v>19</v>
      </c>
      <c r="D22" s="126" t="s">
        <v>37</v>
      </c>
      <c r="E22" s="129" t="s">
        <v>159</v>
      </c>
      <c r="F22" s="129" t="s">
        <v>25</v>
      </c>
      <c r="G22" s="129" t="s">
        <v>48</v>
      </c>
      <c r="H22" s="64">
        <f>88*5/7</f>
        <v>62.857142857142854</v>
      </c>
      <c r="I22" s="120" t="s">
        <v>141</v>
      </c>
      <c r="J22" s="90">
        <f>$E$79</f>
        <v>0.13295739742362475</v>
      </c>
      <c r="K22" s="66">
        <f t="shared" si="0"/>
        <v>8.3573221237706985</v>
      </c>
      <c r="L22" s="65">
        <v>30</v>
      </c>
      <c r="M22" s="79">
        <f t="shared" si="1"/>
        <v>45.482025163377948</v>
      </c>
      <c r="N22" s="64">
        <f t="shared" si="2"/>
        <v>3.8951820212427428</v>
      </c>
      <c r="O22" s="78">
        <v>30</v>
      </c>
      <c r="P22" s="6"/>
      <c r="Q22" s="37"/>
      <c r="R22" s="37"/>
    </row>
    <row r="23" spans="1:18" s="7" customFormat="1" ht="36" customHeight="1" x14ac:dyDescent="0.3">
      <c r="A23" s="13"/>
      <c r="B23" s="139" t="s">
        <v>36</v>
      </c>
      <c r="C23" s="126" t="s">
        <v>19</v>
      </c>
      <c r="D23" s="127" t="s">
        <v>41</v>
      </c>
      <c r="E23" s="126" t="s">
        <v>161</v>
      </c>
      <c r="F23" s="126" t="s">
        <v>42</v>
      </c>
      <c r="G23" s="128" t="s">
        <v>44</v>
      </c>
      <c r="H23" s="68">
        <v>107</v>
      </c>
      <c r="I23" s="120" t="s">
        <v>141</v>
      </c>
      <c r="J23" s="90">
        <f>$E$79</f>
        <v>0.13295739742362475</v>
      </c>
      <c r="K23" s="64">
        <f t="shared" si="0"/>
        <v>14.226441524327848</v>
      </c>
      <c r="L23" s="65">
        <v>30</v>
      </c>
      <c r="M23" s="79">
        <f t="shared" si="1"/>
        <v>77.422811016750188</v>
      </c>
      <c r="N23" s="64">
        <f t="shared" si="2"/>
        <v>6.6306621225245781</v>
      </c>
      <c r="O23" s="78">
        <v>30</v>
      </c>
      <c r="P23" s="32"/>
    </row>
    <row r="24" spans="1:18" x14ac:dyDescent="0.3">
      <c r="A24" s="33"/>
      <c r="B24" s="139" t="s">
        <v>36</v>
      </c>
      <c r="C24" s="126" t="s">
        <v>19</v>
      </c>
      <c r="D24" s="126" t="s">
        <v>37</v>
      </c>
      <c r="E24" s="126" t="s">
        <v>165</v>
      </c>
      <c r="F24" s="126" t="s">
        <v>25</v>
      </c>
      <c r="G24" s="126" t="s">
        <v>49</v>
      </c>
      <c r="H24" s="65">
        <f>175*5/7</f>
        <v>125</v>
      </c>
      <c r="I24" s="120" t="s">
        <v>141</v>
      </c>
      <c r="J24" s="90">
        <f>$E$80</f>
        <v>0.23643540225079396</v>
      </c>
      <c r="K24" s="66">
        <f t="shared" si="0"/>
        <v>29.554425281349246</v>
      </c>
      <c r="L24" s="65">
        <v>30</v>
      </c>
      <c r="M24" s="79">
        <f t="shared" si="1"/>
        <v>160.84040969441767</v>
      </c>
      <c r="N24" s="64">
        <f t="shared" si="2"/>
        <v>13.774731223610324</v>
      </c>
      <c r="O24" s="78">
        <v>30</v>
      </c>
      <c r="P24" s="6"/>
      <c r="Q24" s="37"/>
      <c r="R24" s="37"/>
    </row>
    <row r="25" spans="1:18" x14ac:dyDescent="0.3">
      <c r="A25" s="13"/>
      <c r="B25" s="140" t="s">
        <v>36</v>
      </c>
      <c r="C25" s="129" t="s">
        <v>19</v>
      </c>
      <c r="D25" s="129" t="s">
        <v>37</v>
      </c>
      <c r="E25" s="129" t="s">
        <v>159</v>
      </c>
      <c r="F25" s="129" t="s">
        <v>25</v>
      </c>
      <c r="G25" s="129" t="s">
        <v>50</v>
      </c>
      <c r="H25" s="65">
        <f>350*5/7</f>
        <v>250</v>
      </c>
      <c r="I25" s="120" t="s">
        <v>141</v>
      </c>
      <c r="J25" s="90">
        <f>$E$79</f>
        <v>0.13295739742362475</v>
      </c>
      <c r="K25" s="66">
        <f t="shared" si="0"/>
        <v>33.239349355906185</v>
      </c>
      <c r="L25" s="65">
        <v>30</v>
      </c>
      <c r="M25" s="79">
        <f t="shared" si="1"/>
        <v>180.89441826343503</v>
      </c>
      <c r="N25" s="64">
        <f t="shared" si="2"/>
        <v>15.49220122085182</v>
      </c>
      <c r="O25" s="78">
        <v>30</v>
      </c>
      <c r="P25" s="6"/>
      <c r="Q25" s="37"/>
      <c r="R25" s="37"/>
    </row>
    <row r="26" spans="1:18" x14ac:dyDescent="0.3">
      <c r="A26" s="13"/>
      <c r="B26" s="90" t="s">
        <v>36</v>
      </c>
      <c r="C26" s="81" t="s">
        <v>19</v>
      </c>
      <c r="D26" s="81" t="s">
        <v>51</v>
      </c>
      <c r="E26" s="81" t="s">
        <v>161</v>
      </c>
      <c r="F26" s="81" t="s">
        <v>25</v>
      </c>
      <c r="G26" s="134" t="s">
        <v>39</v>
      </c>
      <c r="H26" s="65">
        <f>350*5/7</f>
        <v>250</v>
      </c>
      <c r="I26" s="120" t="s">
        <v>141</v>
      </c>
      <c r="J26" s="90">
        <f>$E$79</f>
        <v>0.13295739742362475</v>
      </c>
      <c r="K26" s="66">
        <f t="shared" si="0"/>
        <v>33.239349355906185</v>
      </c>
      <c r="L26" s="65">
        <v>30</v>
      </c>
      <c r="M26" s="79">
        <f t="shared" si="1"/>
        <v>180.89441826343503</v>
      </c>
      <c r="N26" s="64">
        <f t="shared" si="2"/>
        <v>15.49220122085182</v>
      </c>
      <c r="O26" s="78">
        <v>30</v>
      </c>
      <c r="P26" s="6"/>
      <c r="Q26" s="37"/>
      <c r="R26" s="37"/>
    </row>
    <row r="27" spans="1:18" ht="28.8" x14ac:dyDescent="0.3">
      <c r="A27" s="13"/>
      <c r="B27" s="90" t="s">
        <v>36</v>
      </c>
      <c r="C27" s="81" t="s">
        <v>19</v>
      </c>
      <c r="D27" s="81" t="s">
        <v>52</v>
      </c>
      <c r="E27" s="81" t="s">
        <v>165</v>
      </c>
      <c r="F27" s="81" t="s">
        <v>30</v>
      </c>
      <c r="G27" s="134" t="s">
        <v>166</v>
      </c>
      <c r="H27" s="65">
        <v>350</v>
      </c>
      <c r="I27" s="118" t="s">
        <v>143</v>
      </c>
      <c r="J27" s="90">
        <f>$E$80</f>
        <v>0.23643540225079396</v>
      </c>
      <c r="K27" s="66">
        <f t="shared" si="0"/>
        <v>82.752390787777884</v>
      </c>
      <c r="L27" s="65">
        <v>300</v>
      </c>
      <c r="M27" s="79">
        <f t="shared" si="1"/>
        <v>450.35314714436942</v>
      </c>
      <c r="N27" s="64">
        <f t="shared" si="2"/>
        <v>38.569247426108902</v>
      </c>
      <c r="O27" s="78">
        <v>300</v>
      </c>
      <c r="P27" s="6"/>
      <c r="Q27" s="37"/>
      <c r="R27" s="37"/>
    </row>
    <row r="28" spans="1:18" s="7" customFormat="1" x14ac:dyDescent="0.3">
      <c r="A28" s="13"/>
      <c r="B28" s="139" t="s">
        <v>53</v>
      </c>
      <c r="C28" s="81" t="s">
        <v>19</v>
      </c>
      <c r="D28" s="126" t="s">
        <v>37</v>
      </c>
      <c r="E28" s="126" t="s">
        <v>164</v>
      </c>
      <c r="F28" s="126" t="s">
        <v>25</v>
      </c>
      <c r="G28" s="135" t="s">
        <v>54</v>
      </c>
      <c r="H28" s="67">
        <f>22*5/7</f>
        <v>15.714285714285714</v>
      </c>
      <c r="I28" s="120" t="s">
        <v>141</v>
      </c>
      <c r="J28" s="90">
        <f>$E$80</f>
        <v>0.23643540225079396</v>
      </c>
      <c r="K28" s="66">
        <f t="shared" si="0"/>
        <v>3.7154134639410477</v>
      </c>
      <c r="L28" s="65">
        <v>30</v>
      </c>
      <c r="M28" s="79">
        <f t="shared" si="1"/>
        <v>20.219937218726788</v>
      </c>
      <c r="N28" s="64">
        <f t="shared" si="2"/>
        <v>1.7316804966824404</v>
      </c>
      <c r="O28" s="78">
        <v>30</v>
      </c>
      <c r="P28" s="32"/>
    </row>
    <row r="29" spans="1:18" x14ac:dyDescent="0.3">
      <c r="A29" s="13"/>
      <c r="B29" s="139" t="s">
        <v>53</v>
      </c>
      <c r="C29" s="81" t="s">
        <v>19</v>
      </c>
      <c r="D29" s="126" t="s">
        <v>37</v>
      </c>
      <c r="E29" s="126" t="s">
        <v>161</v>
      </c>
      <c r="F29" s="126" t="s">
        <v>42</v>
      </c>
      <c r="G29" s="126" t="s">
        <v>55</v>
      </c>
      <c r="H29" s="67">
        <v>28</v>
      </c>
      <c r="I29" s="120" t="s">
        <v>141</v>
      </c>
      <c r="J29" s="90">
        <f>$E$79</f>
        <v>0.13295739742362475</v>
      </c>
      <c r="K29" s="66">
        <f t="shared" si="0"/>
        <v>3.7228071278614929</v>
      </c>
      <c r="L29" s="65">
        <v>30</v>
      </c>
      <c r="M29" s="79">
        <f t="shared" si="1"/>
        <v>20.260174845504721</v>
      </c>
      <c r="N29" s="64">
        <f t="shared" si="2"/>
        <v>1.7351265367354036</v>
      </c>
      <c r="O29" s="78">
        <v>30</v>
      </c>
      <c r="P29" s="6"/>
      <c r="Q29" s="37"/>
      <c r="R29" s="37"/>
    </row>
    <row r="30" spans="1:18" x14ac:dyDescent="0.3">
      <c r="A30" s="13"/>
      <c r="B30" s="139" t="s">
        <v>53</v>
      </c>
      <c r="C30" s="81" t="s">
        <v>19</v>
      </c>
      <c r="D30" s="129" t="s">
        <v>56</v>
      </c>
      <c r="E30" s="129" t="s">
        <v>165</v>
      </c>
      <c r="F30" s="129" t="s">
        <v>42</v>
      </c>
      <c r="G30" s="129" t="s">
        <v>55</v>
      </c>
      <c r="H30" s="64">
        <v>20.399999999999999</v>
      </c>
      <c r="I30" s="120" t="s">
        <v>141</v>
      </c>
      <c r="J30" s="90">
        <f>$E$80</f>
        <v>0.23643540225079396</v>
      </c>
      <c r="K30" s="66">
        <f t="shared" si="0"/>
        <v>4.8232822059161968</v>
      </c>
      <c r="L30" s="65">
        <v>30</v>
      </c>
      <c r="M30" s="79">
        <f t="shared" si="1"/>
        <v>26.249154862128961</v>
      </c>
      <c r="N30" s="64">
        <f t="shared" si="2"/>
        <v>2.2480361356932046</v>
      </c>
      <c r="O30" s="78">
        <v>30</v>
      </c>
      <c r="P30" s="6"/>
      <c r="Q30" s="37"/>
      <c r="R30" s="37"/>
    </row>
    <row r="31" spans="1:18" x14ac:dyDescent="0.3">
      <c r="A31" s="13"/>
      <c r="B31" s="139" t="s">
        <v>53</v>
      </c>
      <c r="C31" s="81" t="s">
        <v>19</v>
      </c>
      <c r="D31" s="126" t="s">
        <v>56</v>
      </c>
      <c r="E31" s="126" t="s">
        <v>165</v>
      </c>
      <c r="F31" s="126" t="s">
        <v>25</v>
      </c>
      <c r="G31" s="126" t="s">
        <v>54</v>
      </c>
      <c r="H31" s="67">
        <f>44*5/7</f>
        <v>31.428571428571427</v>
      </c>
      <c r="I31" s="120" t="s">
        <v>141</v>
      </c>
      <c r="J31" s="90">
        <f>$E$80</f>
        <v>0.23643540225079396</v>
      </c>
      <c r="K31" s="66">
        <f t="shared" si="0"/>
        <v>7.4308269278820953</v>
      </c>
      <c r="L31" s="65">
        <v>30</v>
      </c>
      <c r="M31" s="79">
        <f t="shared" si="1"/>
        <v>40.439874437453575</v>
      </c>
      <c r="N31" s="64">
        <f t="shared" si="2"/>
        <v>3.4633609933648808</v>
      </c>
      <c r="O31" s="78">
        <v>30</v>
      </c>
      <c r="P31" s="6"/>
      <c r="Q31" s="37"/>
      <c r="R31" s="37"/>
    </row>
    <row r="32" spans="1:18" x14ac:dyDescent="0.3">
      <c r="A32" s="33"/>
      <c r="B32" s="139" t="s">
        <v>53</v>
      </c>
      <c r="C32" s="81" t="s">
        <v>19</v>
      </c>
      <c r="D32" s="126" t="s">
        <v>37</v>
      </c>
      <c r="E32" s="126" t="s">
        <v>161</v>
      </c>
      <c r="F32" s="126" t="s">
        <v>42</v>
      </c>
      <c r="G32" s="135" t="s">
        <v>54</v>
      </c>
      <c r="H32" s="67">
        <v>64.400000000000006</v>
      </c>
      <c r="I32" s="120" t="s">
        <v>141</v>
      </c>
      <c r="J32" s="90">
        <f>$E$79</f>
        <v>0.13295739742362475</v>
      </c>
      <c r="K32" s="66">
        <f t="shared" si="0"/>
        <v>8.5624563940814351</v>
      </c>
      <c r="L32" s="65">
        <v>30</v>
      </c>
      <c r="M32" s="79">
        <f t="shared" si="1"/>
        <v>46.598402144660866</v>
      </c>
      <c r="N32" s="64">
        <f t="shared" si="2"/>
        <v>3.990791034491429</v>
      </c>
      <c r="O32" s="78">
        <v>30</v>
      </c>
      <c r="P32" s="6"/>
      <c r="Q32" s="37"/>
      <c r="R32" s="37"/>
    </row>
    <row r="33" spans="1:16" s="7" customFormat="1" x14ac:dyDescent="0.3">
      <c r="A33" s="13"/>
      <c r="B33" s="139" t="s">
        <v>53</v>
      </c>
      <c r="C33" s="81" t="s">
        <v>19</v>
      </c>
      <c r="D33" s="126" t="s">
        <v>41</v>
      </c>
      <c r="E33" s="126" t="s">
        <v>159</v>
      </c>
      <c r="F33" s="126" t="s">
        <v>42</v>
      </c>
      <c r="G33" s="128" t="s">
        <v>57</v>
      </c>
      <c r="H33" s="68">
        <v>106</v>
      </c>
      <c r="I33" s="120" t="s">
        <v>141</v>
      </c>
      <c r="J33" s="90">
        <f>$E$79</f>
        <v>0.13295739742362475</v>
      </c>
      <c r="K33" s="66">
        <f t="shared" si="0"/>
        <v>14.093484126904224</v>
      </c>
      <c r="L33" s="65">
        <v>30</v>
      </c>
      <c r="M33" s="79">
        <f t="shared" si="1"/>
        <v>76.699233343696449</v>
      </c>
      <c r="N33" s="64">
        <f t="shared" si="2"/>
        <v>6.5686933176411708</v>
      </c>
      <c r="O33" s="78">
        <v>30</v>
      </c>
      <c r="P33" s="32"/>
    </row>
    <row r="34" spans="1:16" x14ac:dyDescent="0.3">
      <c r="A34" s="33"/>
      <c r="B34" s="139" t="s">
        <v>53</v>
      </c>
      <c r="C34" s="81" t="s">
        <v>19</v>
      </c>
      <c r="D34" s="126" t="s">
        <v>37</v>
      </c>
      <c r="E34" s="126" t="s">
        <v>164</v>
      </c>
      <c r="F34" s="126" t="s">
        <v>25</v>
      </c>
      <c r="G34" s="126" t="s">
        <v>55</v>
      </c>
      <c r="H34" s="67">
        <f>88*5/7</f>
        <v>62.857142857142854</v>
      </c>
      <c r="I34" s="120" t="s">
        <v>141</v>
      </c>
      <c r="J34" s="90">
        <f>$E$80</f>
        <v>0.23643540225079396</v>
      </c>
      <c r="K34" s="66">
        <f t="shared" si="0"/>
        <v>14.861653855764191</v>
      </c>
      <c r="L34" s="65">
        <v>30</v>
      </c>
      <c r="M34" s="79">
        <f t="shared" si="1"/>
        <v>80.87974887490715</v>
      </c>
      <c r="N34" s="64">
        <f t="shared" si="2"/>
        <v>6.9267219867297616</v>
      </c>
      <c r="O34" s="78">
        <v>30</v>
      </c>
      <c r="P34" s="6"/>
    </row>
    <row r="35" spans="1:16" x14ac:dyDescent="0.3">
      <c r="A35" s="33"/>
      <c r="B35" s="139" t="s">
        <v>53</v>
      </c>
      <c r="C35" s="81" t="s">
        <v>19</v>
      </c>
      <c r="D35" s="126" t="s">
        <v>37</v>
      </c>
      <c r="E35" s="126" t="s">
        <v>165</v>
      </c>
      <c r="F35" s="126" t="s">
        <v>25</v>
      </c>
      <c r="G35" s="126" t="s">
        <v>58</v>
      </c>
      <c r="H35" s="68">
        <f>175*5/7</f>
        <v>125</v>
      </c>
      <c r="I35" s="120" t="s">
        <v>141</v>
      </c>
      <c r="J35" s="90">
        <f>$E$80</f>
        <v>0.23643540225079396</v>
      </c>
      <c r="K35" s="66">
        <f t="shared" si="0"/>
        <v>29.554425281349246</v>
      </c>
      <c r="L35" s="65">
        <v>30</v>
      </c>
      <c r="M35" s="79">
        <f t="shared" si="1"/>
        <v>160.84040969441767</v>
      </c>
      <c r="N35" s="64">
        <f t="shared" si="2"/>
        <v>13.774731223610324</v>
      </c>
      <c r="O35" s="78">
        <v>30</v>
      </c>
      <c r="P35" s="6"/>
    </row>
    <row r="36" spans="1:16" ht="26.4" customHeight="1" x14ac:dyDescent="0.3">
      <c r="A36" s="33"/>
      <c r="B36" s="139" t="s">
        <v>53</v>
      </c>
      <c r="C36" s="81" t="s">
        <v>19</v>
      </c>
      <c r="D36" s="126" t="s">
        <v>37</v>
      </c>
      <c r="E36" s="126" t="s">
        <v>159</v>
      </c>
      <c r="F36" s="126" t="s">
        <v>25</v>
      </c>
      <c r="G36" s="135" t="s">
        <v>54</v>
      </c>
      <c r="H36" s="68">
        <f>350*5/7</f>
        <v>250</v>
      </c>
      <c r="I36" s="120" t="s">
        <v>141</v>
      </c>
      <c r="J36" s="90">
        <f>$E$79</f>
        <v>0.13295739742362475</v>
      </c>
      <c r="K36" s="66">
        <f t="shared" si="0"/>
        <v>33.239349355906185</v>
      </c>
      <c r="L36" s="65">
        <v>30</v>
      </c>
      <c r="M36" s="79">
        <f t="shared" si="1"/>
        <v>180.89441826343503</v>
      </c>
      <c r="N36" s="64">
        <f t="shared" si="2"/>
        <v>15.49220122085182</v>
      </c>
      <c r="O36" s="78">
        <v>30</v>
      </c>
      <c r="P36" s="6"/>
    </row>
    <row r="37" spans="1:16" ht="45.6" customHeight="1" x14ac:dyDescent="0.3">
      <c r="A37" s="13"/>
      <c r="B37" s="139" t="s">
        <v>53</v>
      </c>
      <c r="C37" s="81" t="s">
        <v>19</v>
      </c>
      <c r="D37" s="81" t="s">
        <v>23</v>
      </c>
      <c r="E37" s="126" t="s">
        <v>159</v>
      </c>
      <c r="F37" s="126" t="s">
        <v>30</v>
      </c>
      <c r="G37" s="126" t="s">
        <v>167</v>
      </c>
      <c r="H37" s="68">
        <v>350</v>
      </c>
      <c r="I37" s="118" t="s">
        <v>140</v>
      </c>
      <c r="J37" s="90">
        <f>$E$79</f>
        <v>0.13295739742362475</v>
      </c>
      <c r="K37" s="64">
        <f t="shared" si="0"/>
        <v>46.535089098268664</v>
      </c>
      <c r="L37" s="65">
        <v>300</v>
      </c>
      <c r="M37" s="79">
        <f t="shared" si="1"/>
        <v>253.25218556880904</v>
      </c>
      <c r="N37" s="64">
        <f t="shared" si="2"/>
        <v>21.689081709192546</v>
      </c>
      <c r="O37" s="78">
        <v>300</v>
      </c>
      <c r="P37" s="6"/>
    </row>
    <row r="38" spans="1:16" ht="33.6" customHeight="1" x14ac:dyDescent="0.3">
      <c r="A38" s="13"/>
      <c r="B38" s="139" t="s">
        <v>53</v>
      </c>
      <c r="C38" s="81" t="s">
        <v>19</v>
      </c>
      <c r="D38" s="81" t="s">
        <v>29</v>
      </c>
      <c r="E38" s="126" t="s">
        <v>159</v>
      </c>
      <c r="F38" s="126" t="s">
        <v>30</v>
      </c>
      <c r="G38" s="128" t="s">
        <v>59</v>
      </c>
      <c r="H38" s="68">
        <v>700</v>
      </c>
      <c r="I38" s="118" t="s">
        <v>140</v>
      </c>
      <c r="J38" s="90">
        <f>$E$79</f>
        <v>0.13295739742362475</v>
      </c>
      <c r="K38" s="66">
        <f t="shared" si="0"/>
        <v>93.070178196537327</v>
      </c>
      <c r="L38" s="65">
        <v>300</v>
      </c>
      <c r="M38" s="79">
        <f t="shared" si="1"/>
        <v>506.50437113761808</v>
      </c>
      <c r="N38" s="64">
        <f t="shared" si="2"/>
        <v>43.378163418385093</v>
      </c>
      <c r="O38" s="78">
        <v>300</v>
      </c>
      <c r="P38" s="6"/>
    </row>
    <row r="39" spans="1:16" ht="28.8" x14ac:dyDescent="0.3">
      <c r="A39" s="13"/>
      <c r="B39" s="139" t="s">
        <v>53</v>
      </c>
      <c r="C39" s="81" t="s">
        <v>19</v>
      </c>
      <c r="D39" s="81" t="s">
        <v>29</v>
      </c>
      <c r="E39" s="129" t="s">
        <v>159</v>
      </c>
      <c r="F39" s="129" t="s">
        <v>30</v>
      </c>
      <c r="G39" s="129" t="s">
        <v>58</v>
      </c>
      <c r="H39" s="65">
        <v>700</v>
      </c>
      <c r="I39" s="118" t="s">
        <v>140</v>
      </c>
      <c r="J39" s="90">
        <f>$E$79</f>
        <v>0.13295739742362475</v>
      </c>
      <c r="K39" s="66">
        <f t="shared" ref="K39:K72" si="3">H39*J39</f>
        <v>93.070178196537327</v>
      </c>
      <c r="L39" s="65">
        <v>300</v>
      </c>
      <c r="M39" s="79">
        <f t="shared" si="1"/>
        <v>506.50437113761808</v>
      </c>
      <c r="N39" s="64">
        <f t="shared" si="2"/>
        <v>43.378163418385093</v>
      </c>
      <c r="O39" s="78">
        <v>300</v>
      </c>
      <c r="P39" s="6"/>
    </row>
    <row r="40" spans="1:16" ht="17.399999999999999" x14ac:dyDescent="0.3">
      <c r="A40" s="13"/>
      <c r="B40" s="141" t="s">
        <v>60</v>
      </c>
      <c r="C40" s="81" t="s">
        <v>19</v>
      </c>
      <c r="D40" s="129" t="s">
        <v>41</v>
      </c>
      <c r="E40" s="129" t="s">
        <v>168</v>
      </c>
      <c r="F40" s="130" t="s">
        <v>25</v>
      </c>
      <c r="G40" s="130" t="s">
        <v>61</v>
      </c>
      <c r="H40" s="69">
        <f>44*5/7</f>
        <v>31.428571428571427</v>
      </c>
      <c r="I40" s="120" t="s">
        <v>141</v>
      </c>
      <c r="J40" s="90">
        <f>$E$80</f>
        <v>0.23643540225079396</v>
      </c>
      <c r="K40" s="66">
        <f t="shared" si="3"/>
        <v>7.4308269278820953</v>
      </c>
      <c r="L40" s="65">
        <v>30</v>
      </c>
      <c r="M40" s="79">
        <f t="shared" ref="M40:M75" si="4">K40*($D$87/($D$85*$D$86))</f>
        <v>40.439874437453575</v>
      </c>
      <c r="N40" s="64">
        <f t="shared" ref="N40:N74" si="5">M40*($D$90/$D$91)</f>
        <v>3.4633609933648808</v>
      </c>
      <c r="O40" s="78">
        <v>30</v>
      </c>
      <c r="P40" s="6"/>
    </row>
    <row r="41" spans="1:16" x14ac:dyDescent="0.3">
      <c r="A41" s="13"/>
      <c r="B41" s="140" t="s">
        <v>62</v>
      </c>
      <c r="C41" s="129" t="s">
        <v>63</v>
      </c>
      <c r="D41" s="129" t="s">
        <v>64</v>
      </c>
      <c r="E41" s="129" t="s">
        <v>108</v>
      </c>
      <c r="F41" s="129" t="s">
        <v>30</v>
      </c>
      <c r="G41" s="129" t="s">
        <v>65</v>
      </c>
      <c r="H41" s="65">
        <v>279</v>
      </c>
      <c r="I41" s="123" t="s">
        <v>147</v>
      </c>
      <c r="J41" s="90">
        <f>$E$81</f>
        <v>0.42044820762685725</v>
      </c>
      <c r="K41" s="66">
        <f t="shared" si="3"/>
        <v>117.30504992789318</v>
      </c>
      <c r="L41" s="65">
        <v>300</v>
      </c>
      <c r="M41" s="79">
        <f t="shared" si="4"/>
        <v>638.39482953955473</v>
      </c>
      <c r="N41" s="64">
        <f t="shared" si="5"/>
        <v>54.673556279526821</v>
      </c>
      <c r="O41" s="78">
        <v>300</v>
      </c>
      <c r="P41" s="6"/>
    </row>
    <row r="42" spans="1:16" x14ac:dyDescent="0.3">
      <c r="A42" s="13"/>
      <c r="B42" s="140" t="s">
        <v>62</v>
      </c>
      <c r="C42" s="129" t="s">
        <v>19</v>
      </c>
      <c r="D42" s="129" t="s">
        <v>34</v>
      </c>
      <c r="E42" s="129" t="s">
        <v>164</v>
      </c>
      <c r="F42" s="129" t="s">
        <v>25</v>
      </c>
      <c r="G42" s="129" t="s">
        <v>66</v>
      </c>
      <c r="H42" s="65">
        <v>100</v>
      </c>
      <c r="I42" s="118" t="s">
        <v>142</v>
      </c>
      <c r="J42" s="90">
        <f>$E$80</f>
        <v>0.23643540225079396</v>
      </c>
      <c r="K42" s="66">
        <f t="shared" si="3"/>
        <v>23.643540225079395</v>
      </c>
      <c r="L42" s="65">
        <v>30</v>
      </c>
      <c r="M42" s="79">
        <f t="shared" si="4"/>
        <v>128.67232775553413</v>
      </c>
      <c r="N42" s="64">
        <f t="shared" si="5"/>
        <v>11.019784978888259</v>
      </c>
      <c r="O42" s="78">
        <v>30</v>
      </c>
      <c r="P42" s="6"/>
    </row>
    <row r="43" spans="1:16" x14ac:dyDescent="0.3">
      <c r="A43" s="13"/>
      <c r="B43" s="90" t="s">
        <v>67</v>
      </c>
      <c r="C43" s="81" t="s">
        <v>19</v>
      </c>
      <c r="D43" s="81" t="s">
        <v>41</v>
      </c>
      <c r="E43" s="81" t="s">
        <v>169</v>
      </c>
      <c r="F43" s="81" t="s">
        <v>25</v>
      </c>
      <c r="G43" s="81" t="s">
        <v>68</v>
      </c>
      <c r="H43" s="64">
        <f>44*5/7</f>
        <v>31.428571428571427</v>
      </c>
      <c r="I43" s="120" t="s">
        <v>141</v>
      </c>
      <c r="J43" s="90">
        <f>$E$80</f>
        <v>0.23643540225079396</v>
      </c>
      <c r="K43" s="66">
        <f t="shared" si="3"/>
        <v>7.4308269278820953</v>
      </c>
      <c r="L43" s="65">
        <v>30</v>
      </c>
      <c r="M43" s="77">
        <f t="shared" si="4"/>
        <v>40.439874437453575</v>
      </c>
      <c r="N43" s="66">
        <f t="shared" si="5"/>
        <v>3.4633609933648808</v>
      </c>
      <c r="O43" s="78">
        <v>30</v>
      </c>
      <c r="P43" s="6"/>
    </row>
    <row r="44" spans="1:16" x14ac:dyDescent="0.3">
      <c r="A44" s="13"/>
      <c r="B44" s="90" t="s">
        <v>67</v>
      </c>
      <c r="C44" s="126" t="s">
        <v>19</v>
      </c>
      <c r="D44" s="126" t="s">
        <v>69</v>
      </c>
      <c r="E44" s="126" t="s">
        <v>164</v>
      </c>
      <c r="F44" s="126" t="s">
        <v>25</v>
      </c>
      <c r="G44" s="126" t="s">
        <v>70</v>
      </c>
      <c r="H44" s="68">
        <v>40</v>
      </c>
      <c r="I44" s="122" t="s">
        <v>145</v>
      </c>
      <c r="J44" s="91">
        <f>$E$80</f>
        <v>0.23643540225079396</v>
      </c>
      <c r="K44" s="82">
        <f t="shared" si="3"/>
        <v>9.4574160900317583</v>
      </c>
      <c r="L44" s="65">
        <v>30</v>
      </c>
      <c r="M44" s="77">
        <f t="shared" si="4"/>
        <v>51.468931102213652</v>
      </c>
      <c r="N44" s="66">
        <f t="shared" si="5"/>
        <v>4.4079139915553034</v>
      </c>
      <c r="O44" s="78">
        <v>30</v>
      </c>
      <c r="P44" s="6"/>
    </row>
    <row r="45" spans="1:16" ht="21" customHeight="1" x14ac:dyDescent="0.3">
      <c r="A45" s="13"/>
      <c r="B45" s="142" t="s">
        <v>67</v>
      </c>
      <c r="C45" s="137" t="s">
        <v>19</v>
      </c>
      <c r="D45" s="137" t="s">
        <v>37</v>
      </c>
      <c r="E45" s="137" t="s">
        <v>169</v>
      </c>
      <c r="F45" s="137" t="s">
        <v>21</v>
      </c>
      <c r="G45" s="136" t="s">
        <v>71</v>
      </c>
      <c r="H45" s="176">
        <v>50</v>
      </c>
      <c r="I45" s="120" t="s">
        <v>151</v>
      </c>
      <c r="J45" s="142">
        <f>$E$80</f>
        <v>0.23643540225079396</v>
      </c>
      <c r="K45" s="177">
        <f t="shared" si="3"/>
        <v>11.821770112539697</v>
      </c>
      <c r="L45" s="172">
        <v>30</v>
      </c>
      <c r="M45" s="178">
        <f t="shared" si="4"/>
        <v>64.336163877767063</v>
      </c>
      <c r="N45" s="177">
        <f t="shared" si="5"/>
        <v>5.5098924894441295</v>
      </c>
      <c r="O45" s="172">
        <v>30</v>
      </c>
      <c r="P45" s="6"/>
    </row>
    <row r="46" spans="1:16" s="39" customFormat="1" ht="22.8" customHeight="1" x14ac:dyDescent="0.3">
      <c r="A46" s="13"/>
      <c r="B46" s="142"/>
      <c r="C46" s="137"/>
      <c r="D46" s="137"/>
      <c r="E46" s="137"/>
      <c r="F46" s="137"/>
      <c r="G46" s="136"/>
      <c r="H46" s="176"/>
      <c r="I46" s="118" t="s">
        <v>149</v>
      </c>
      <c r="J46" s="142"/>
      <c r="K46" s="177"/>
      <c r="L46" s="172"/>
      <c r="M46" s="178"/>
      <c r="N46" s="177"/>
      <c r="O46" s="172"/>
      <c r="P46" s="6"/>
    </row>
    <row r="47" spans="1:16" x14ac:dyDescent="0.3">
      <c r="A47" s="6"/>
      <c r="B47" s="90" t="s">
        <v>67</v>
      </c>
      <c r="C47" s="81" t="s">
        <v>19</v>
      </c>
      <c r="D47" s="81" t="s">
        <v>72</v>
      </c>
      <c r="E47" s="81" t="s">
        <v>164</v>
      </c>
      <c r="F47" s="81" t="s">
        <v>25</v>
      </c>
      <c r="G47" s="81" t="s">
        <v>73</v>
      </c>
      <c r="H47" s="65">
        <v>50</v>
      </c>
      <c r="I47" s="118" t="s">
        <v>146</v>
      </c>
      <c r="J47" s="90">
        <f>$E$80</f>
        <v>0.23643540225079396</v>
      </c>
      <c r="K47" s="66">
        <f t="shared" si="3"/>
        <v>11.821770112539697</v>
      </c>
      <c r="L47" s="65">
        <v>30</v>
      </c>
      <c r="M47" s="77">
        <f t="shared" si="4"/>
        <v>64.336163877767063</v>
      </c>
      <c r="N47" s="66">
        <f t="shared" si="5"/>
        <v>5.5098924894441295</v>
      </c>
      <c r="O47" s="78">
        <v>30</v>
      </c>
      <c r="P47" s="32"/>
    </row>
    <row r="48" spans="1:16" x14ac:dyDescent="0.3">
      <c r="A48" s="6"/>
      <c r="B48" s="90" t="s">
        <v>67</v>
      </c>
      <c r="C48" s="81" t="s">
        <v>19</v>
      </c>
      <c r="D48" s="81" t="s">
        <v>72</v>
      </c>
      <c r="E48" s="81" t="s">
        <v>164</v>
      </c>
      <c r="F48" s="81" t="s">
        <v>74</v>
      </c>
      <c r="G48" s="81" t="s">
        <v>75</v>
      </c>
      <c r="H48" s="64">
        <v>55</v>
      </c>
      <c r="I48" s="118" t="s">
        <v>146</v>
      </c>
      <c r="J48" s="90">
        <f>$E$80</f>
        <v>0.23643540225079396</v>
      </c>
      <c r="K48" s="66">
        <f t="shared" si="3"/>
        <v>13.003947123793667</v>
      </c>
      <c r="L48" s="65">
        <v>30</v>
      </c>
      <c r="M48" s="77">
        <f t="shared" si="4"/>
        <v>70.769780265543758</v>
      </c>
      <c r="N48" s="66">
        <f t="shared" si="5"/>
        <v>6.0608817383885416</v>
      </c>
      <c r="O48" s="78">
        <v>30</v>
      </c>
      <c r="P48" s="32"/>
    </row>
    <row r="49" spans="1:27" x14ac:dyDescent="0.3">
      <c r="A49" s="6"/>
      <c r="B49" s="90" t="s">
        <v>67</v>
      </c>
      <c r="C49" s="81" t="s">
        <v>19</v>
      </c>
      <c r="D49" s="81" t="s">
        <v>41</v>
      </c>
      <c r="E49" s="81" t="s">
        <v>162</v>
      </c>
      <c r="F49" s="81" t="s">
        <v>25</v>
      </c>
      <c r="G49" s="81" t="s">
        <v>76</v>
      </c>
      <c r="H49" s="65">
        <f>175*5/7</f>
        <v>125</v>
      </c>
      <c r="I49" s="120" t="s">
        <v>141</v>
      </c>
      <c r="J49" s="90">
        <f>$E$79</f>
        <v>0.13295739742362475</v>
      </c>
      <c r="K49" s="66">
        <f t="shared" si="3"/>
        <v>16.619674677953093</v>
      </c>
      <c r="L49" s="65">
        <v>30</v>
      </c>
      <c r="M49" s="77">
        <f t="shared" si="4"/>
        <v>90.447209131717514</v>
      </c>
      <c r="N49" s="66">
        <f t="shared" si="5"/>
        <v>7.74610061042591</v>
      </c>
      <c r="O49" s="78">
        <v>30</v>
      </c>
      <c r="P49" s="32"/>
    </row>
    <row r="50" spans="1:27" x14ac:dyDescent="0.3">
      <c r="A50" s="6"/>
      <c r="B50" s="90" t="s">
        <v>67</v>
      </c>
      <c r="C50" s="138" t="s">
        <v>19</v>
      </c>
      <c r="D50" s="81" t="s">
        <v>51</v>
      </c>
      <c r="E50" s="81" t="s">
        <v>160</v>
      </c>
      <c r="F50" s="81" t="s">
        <v>25</v>
      </c>
      <c r="G50" s="134" t="s">
        <v>77</v>
      </c>
      <c r="H50" s="65">
        <f>175*5/7</f>
        <v>125</v>
      </c>
      <c r="I50" s="120" t="s">
        <v>141</v>
      </c>
      <c r="J50" s="90">
        <f>$E$79</f>
        <v>0.13295739742362475</v>
      </c>
      <c r="K50" s="66">
        <f t="shared" si="3"/>
        <v>16.619674677953093</v>
      </c>
      <c r="L50" s="65">
        <v>30</v>
      </c>
      <c r="M50" s="77">
        <f t="shared" si="4"/>
        <v>90.447209131717514</v>
      </c>
      <c r="N50" s="66">
        <f t="shared" si="5"/>
        <v>7.74610061042591</v>
      </c>
      <c r="O50" s="78">
        <v>30</v>
      </c>
      <c r="P50" s="6"/>
      <c r="Q50" s="37"/>
      <c r="R50" s="37"/>
      <c r="S50" s="37"/>
      <c r="T50" s="37"/>
      <c r="U50" s="37"/>
      <c r="V50" s="37"/>
      <c r="W50" s="37"/>
      <c r="X50" s="37"/>
      <c r="Y50" s="37"/>
      <c r="Z50" s="37"/>
      <c r="AA50" s="37"/>
    </row>
    <row r="51" spans="1:27" ht="22.2" customHeight="1" x14ac:dyDescent="0.3">
      <c r="A51" s="6"/>
      <c r="B51" s="142" t="s">
        <v>67</v>
      </c>
      <c r="C51" s="137" t="s">
        <v>19</v>
      </c>
      <c r="D51" s="137" t="s">
        <v>37</v>
      </c>
      <c r="E51" s="137" t="s">
        <v>164</v>
      </c>
      <c r="F51" s="137" t="s">
        <v>38</v>
      </c>
      <c r="G51" s="136" t="s">
        <v>78</v>
      </c>
      <c r="H51" s="124">
        <v>96.3</v>
      </c>
      <c r="I51" s="120" t="s">
        <v>151</v>
      </c>
      <c r="J51" s="142">
        <f>$E$80</f>
        <v>0.23643540225079396</v>
      </c>
      <c r="K51" s="124">
        <f t="shared" si="3"/>
        <v>22.768729236751458</v>
      </c>
      <c r="L51" s="172">
        <v>30</v>
      </c>
      <c r="M51" s="173">
        <f t="shared" si="4"/>
        <v>123.91145162857936</v>
      </c>
      <c r="N51" s="124">
        <f t="shared" si="5"/>
        <v>10.612052934669393</v>
      </c>
      <c r="O51" s="172">
        <v>30</v>
      </c>
      <c r="P51" s="6"/>
      <c r="Q51" s="37"/>
      <c r="R51" s="37"/>
      <c r="S51" s="37"/>
      <c r="T51" s="37"/>
      <c r="U51" s="37"/>
      <c r="V51" s="37"/>
      <c r="W51" s="37"/>
      <c r="X51" s="37"/>
      <c r="Y51" s="37"/>
      <c r="Z51" s="37"/>
      <c r="AA51" s="37"/>
    </row>
    <row r="52" spans="1:27" s="39" customFormat="1" ht="19.8" customHeight="1" x14ac:dyDescent="0.3">
      <c r="A52" s="6"/>
      <c r="B52" s="142"/>
      <c r="C52" s="137"/>
      <c r="D52" s="137"/>
      <c r="E52" s="137"/>
      <c r="F52" s="137"/>
      <c r="G52" s="136"/>
      <c r="H52" s="124"/>
      <c r="I52" s="118" t="s">
        <v>149</v>
      </c>
      <c r="J52" s="142"/>
      <c r="K52" s="124"/>
      <c r="L52" s="172"/>
      <c r="M52" s="173"/>
      <c r="N52" s="124"/>
      <c r="O52" s="172"/>
      <c r="P52" s="6"/>
    </row>
    <row r="53" spans="1:27" x14ac:dyDescent="0.3">
      <c r="A53" s="6"/>
      <c r="B53" s="90" t="s">
        <v>67</v>
      </c>
      <c r="C53" s="138" t="s">
        <v>19</v>
      </c>
      <c r="D53" s="138" t="s">
        <v>72</v>
      </c>
      <c r="E53" s="138" t="s">
        <v>164</v>
      </c>
      <c r="F53" s="138" t="s">
        <v>25</v>
      </c>
      <c r="G53" s="81" t="s">
        <v>79</v>
      </c>
      <c r="H53" s="170">
        <v>100</v>
      </c>
      <c r="I53" s="118" t="s">
        <v>146</v>
      </c>
      <c r="J53" s="90">
        <f>$E$80</f>
        <v>0.23643540225079396</v>
      </c>
      <c r="K53" s="171">
        <f t="shared" si="3"/>
        <v>23.643540225079395</v>
      </c>
      <c r="L53" s="78">
        <v>30</v>
      </c>
      <c r="M53" s="174">
        <f t="shared" si="4"/>
        <v>128.67232775553413</v>
      </c>
      <c r="N53" s="175">
        <f t="shared" si="5"/>
        <v>11.019784978888259</v>
      </c>
      <c r="O53" s="78">
        <v>30</v>
      </c>
      <c r="P53" s="6"/>
      <c r="Q53" s="37"/>
      <c r="R53" s="37"/>
      <c r="S53" s="37"/>
      <c r="T53" s="37"/>
      <c r="U53" s="37"/>
      <c r="V53" s="37"/>
      <c r="W53" s="37"/>
      <c r="X53" s="37"/>
      <c r="Y53" s="37"/>
      <c r="Z53" s="37"/>
      <c r="AA53" s="37"/>
    </row>
    <row r="54" spans="1:27" ht="29.1" customHeight="1" x14ac:dyDescent="0.3">
      <c r="A54" s="6"/>
      <c r="B54" s="90" t="s">
        <v>67</v>
      </c>
      <c r="C54" s="81" t="s">
        <v>19</v>
      </c>
      <c r="D54" s="81" t="s">
        <v>80</v>
      </c>
      <c r="E54" s="81" t="s">
        <v>164</v>
      </c>
      <c r="F54" s="81" t="s">
        <v>30</v>
      </c>
      <c r="G54" s="81" t="s">
        <v>81</v>
      </c>
      <c r="H54" s="65">
        <v>275</v>
      </c>
      <c r="I54" s="118" t="s">
        <v>148</v>
      </c>
      <c r="J54" s="90">
        <f>$E$80</f>
        <v>0.23643540225079396</v>
      </c>
      <c r="K54" s="64">
        <f t="shared" si="3"/>
        <v>65.01973561896834</v>
      </c>
      <c r="L54" s="65">
        <v>300</v>
      </c>
      <c r="M54" s="79">
        <f t="shared" si="4"/>
        <v>353.84890132771886</v>
      </c>
      <c r="N54" s="64">
        <f t="shared" si="5"/>
        <v>30.304408691942712</v>
      </c>
      <c r="O54" s="78">
        <v>300</v>
      </c>
      <c r="P54" s="6"/>
      <c r="Q54" s="37"/>
      <c r="R54" s="37"/>
      <c r="S54" s="37"/>
      <c r="T54" s="37"/>
      <c r="U54" s="37"/>
      <c r="V54" s="37"/>
      <c r="W54" s="37"/>
      <c r="X54" s="37"/>
      <c r="Y54" s="37"/>
      <c r="Z54" s="37"/>
      <c r="AA54" s="37"/>
    </row>
    <row r="55" spans="1:27" ht="51" customHeight="1" x14ac:dyDescent="0.3">
      <c r="A55" s="6"/>
      <c r="B55" s="90" t="s">
        <v>67</v>
      </c>
      <c r="C55" s="81" t="s">
        <v>19</v>
      </c>
      <c r="D55" s="81" t="s">
        <v>82</v>
      </c>
      <c r="E55" s="81" t="s">
        <v>161</v>
      </c>
      <c r="F55" s="81" t="s">
        <v>30</v>
      </c>
      <c r="G55" s="134" t="s">
        <v>170</v>
      </c>
      <c r="H55" s="65">
        <v>940</v>
      </c>
      <c r="I55" s="118" t="s">
        <v>171</v>
      </c>
      <c r="J55" s="90">
        <f>$E$79</f>
        <v>0.13295739742362475</v>
      </c>
      <c r="K55" s="66">
        <f t="shared" si="3"/>
        <v>124.97995357820727</v>
      </c>
      <c r="L55" s="65">
        <v>300</v>
      </c>
      <c r="M55" s="79">
        <f t="shared" si="4"/>
        <v>680.16301267051574</v>
      </c>
      <c r="N55" s="64">
        <f t="shared" si="5"/>
        <v>58.250676590402847</v>
      </c>
      <c r="O55" s="78">
        <v>300</v>
      </c>
      <c r="P55" s="6"/>
      <c r="Q55" s="37"/>
      <c r="R55" s="37"/>
      <c r="S55" s="37"/>
      <c r="T55" s="37"/>
      <c r="U55" s="37"/>
      <c r="V55" s="37"/>
      <c r="W55" s="37"/>
      <c r="X55" s="37"/>
      <c r="Y55" s="37"/>
      <c r="Z55" s="37"/>
      <c r="AA55" s="37"/>
    </row>
    <row r="56" spans="1:27" ht="33" customHeight="1" x14ac:dyDescent="0.3">
      <c r="A56" s="6"/>
      <c r="B56" s="90" t="s">
        <v>83</v>
      </c>
      <c r="C56" s="81" t="s">
        <v>19</v>
      </c>
      <c r="D56" s="81" t="s">
        <v>84</v>
      </c>
      <c r="E56" s="81" t="s">
        <v>159</v>
      </c>
      <c r="F56" s="81" t="s">
        <v>21</v>
      </c>
      <c r="G56" s="131" t="s">
        <v>85</v>
      </c>
      <c r="H56" s="64">
        <v>21</v>
      </c>
      <c r="I56" s="118" t="s">
        <v>144</v>
      </c>
      <c r="J56" s="90">
        <f>$E$79</f>
        <v>0.13295739742362475</v>
      </c>
      <c r="K56" s="66">
        <f t="shared" si="3"/>
        <v>2.7921053458961196</v>
      </c>
      <c r="L56" s="65">
        <v>30</v>
      </c>
      <c r="M56" s="77">
        <f t="shared" si="4"/>
        <v>15.195131134128541</v>
      </c>
      <c r="N56" s="66">
        <f t="shared" si="5"/>
        <v>1.3013449025515527</v>
      </c>
      <c r="O56" s="78">
        <v>30</v>
      </c>
      <c r="P56" s="6"/>
      <c r="Q56" s="37"/>
      <c r="R56" s="37"/>
      <c r="S56" s="37"/>
      <c r="T56" s="37"/>
      <c r="U56" s="37"/>
      <c r="V56" s="37"/>
      <c r="W56" s="37"/>
      <c r="X56" s="37"/>
      <c r="Y56" s="37"/>
      <c r="Z56" s="37"/>
      <c r="AA56" s="37"/>
    </row>
    <row r="57" spans="1:27" x14ac:dyDescent="0.3">
      <c r="A57" s="6"/>
      <c r="B57" s="90" t="s">
        <v>83</v>
      </c>
      <c r="C57" s="81" t="s">
        <v>86</v>
      </c>
      <c r="D57" s="81" t="s">
        <v>84</v>
      </c>
      <c r="E57" s="81" t="s">
        <v>159</v>
      </c>
      <c r="F57" s="81" t="s">
        <v>25</v>
      </c>
      <c r="G57" s="81" t="s">
        <v>87</v>
      </c>
      <c r="H57" s="65">
        <v>100</v>
      </c>
      <c r="I57" s="118" t="s">
        <v>144</v>
      </c>
      <c r="J57" s="90">
        <f>$E$79</f>
        <v>0.13295739742362475</v>
      </c>
      <c r="K57" s="66">
        <f t="shared" si="3"/>
        <v>13.295739742362475</v>
      </c>
      <c r="L57" s="65">
        <v>30</v>
      </c>
      <c r="M57" s="79">
        <f t="shared" si="4"/>
        <v>72.357767305374011</v>
      </c>
      <c r="N57" s="64">
        <f t="shared" si="5"/>
        <v>6.196880488340728</v>
      </c>
      <c r="O57" s="78">
        <v>30</v>
      </c>
      <c r="P57" s="6"/>
      <c r="Q57" s="37"/>
      <c r="R57" s="37"/>
      <c r="S57" s="37"/>
      <c r="T57" s="37"/>
      <c r="U57" s="37"/>
      <c r="V57" s="37"/>
      <c r="W57" s="37"/>
      <c r="X57" s="37"/>
      <c r="Y57" s="37"/>
      <c r="Z57" s="37"/>
      <c r="AA57" s="37"/>
    </row>
    <row r="58" spans="1:27" ht="30.6" customHeight="1" x14ac:dyDescent="0.3">
      <c r="A58" s="6"/>
      <c r="B58" s="90" t="s">
        <v>83</v>
      </c>
      <c r="C58" s="81" t="s">
        <v>19</v>
      </c>
      <c r="D58" s="81" t="s">
        <v>37</v>
      </c>
      <c r="E58" s="81" t="s">
        <v>159</v>
      </c>
      <c r="F58" s="81" t="s">
        <v>25</v>
      </c>
      <c r="G58" s="81" t="s">
        <v>88</v>
      </c>
      <c r="H58" s="65">
        <f>175*5/7</f>
        <v>125</v>
      </c>
      <c r="I58" s="118" t="s">
        <v>149</v>
      </c>
      <c r="J58" s="90">
        <f>$E$79</f>
        <v>0.13295739742362475</v>
      </c>
      <c r="K58" s="66">
        <f t="shared" si="3"/>
        <v>16.619674677953093</v>
      </c>
      <c r="L58" s="65">
        <v>30</v>
      </c>
      <c r="M58" s="79">
        <f t="shared" si="4"/>
        <v>90.447209131717514</v>
      </c>
      <c r="N58" s="64">
        <f t="shared" si="5"/>
        <v>7.74610061042591</v>
      </c>
      <c r="O58" s="78">
        <v>30</v>
      </c>
      <c r="P58" s="6"/>
      <c r="Q58" s="37"/>
      <c r="R58" s="37"/>
      <c r="S58" s="37"/>
      <c r="T58" s="37"/>
      <c r="U58" s="37"/>
      <c r="V58" s="37"/>
      <c r="W58" s="37"/>
      <c r="X58" s="37"/>
      <c r="Y58" s="37"/>
      <c r="Z58" s="37"/>
      <c r="AA58" s="37"/>
    </row>
    <row r="59" spans="1:27" x14ac:dyDescent="0.3">
      <c r="A59" s="6"/>
      <c r="B59" s="90" t="s">
        <v>83</v>
      </c>
      <c r="C59" s="81" t="s">
        <v>19</v>
      </c>
      <c r="D59" s="131" t="s">
        <v>37</v>
      </c>
      <c r="E59" s="81" t="s">
        <v>159</v>
      </c>
      <c r="F59" s="81" t="s">
        <v>25</v>
      </c>
      <c r="G59" s="131" t="s">
        <v>89</v>
      </c>
      <c r="H59" s="65">
        <f>175*5/7</f>
        <v>125</v>
      </c>
      <c r="I59" s="120" t="s">
        <v>141</v>
      </c>
      <c r="J59" s="90">
        <f>$E$79</f>
        <v>0.13295739742362475</v>
      </c>
      <c r="K59" s="66">
        <f t="shared" si="3"/>
        <v>16.619674677953093</v>
      </c>
      <c r="L59" s="65">
        <v>30</v>
      </c>
      <c r="M59" s="77">
        <f t="shared" si="4"/>
        <v>90.447209131717514</v>
      </c>
      <c r="N59" s="66">
        <f t="shared" si="5"/>
        <v>7.74610061042591</v>
      </c>
      <c r="O59" s="78">
        <v>30</v>
      </c>
      <c r="P59" s="6"/>
      <c r="Q59" s="37"/>
      <c r="R59" s="37"/>
      <c r="S59" s="37"/>
      <c r="T59" s="37"/>
      <c r="U59" s="37"/>
      <c r="V59" s="37"/>
      <c r="W59" s="37"/>
      <c r="X59" s="37"/>
      <c r="Y59" s="37"/>
      <c r="Z59" s="37"/>
      <c r="AA59" s="37"/>
    </row>
    <row r="60" spans="1:27" ht="28.8" x14ac:dyDescent="0.3">
      <c r="A60" s="6"/>
      <c r="B60" s="90" t="s">
        <v>83</v>
      </c>
      <c r="C60" s="81" t="s">
        <v>19</v>
      </c>
      <c r="D60" s="81" t="s">
        <v>23</v>
      </c>
      <c r="E60" s="81" t="s">
        <v>160</v>
      </c>
      <c r="F60" s="81" t="s">
        <v>25</v>
      </c>
      <c r="G60" s="81" t="s">
        <v>90</v>
      </c>
      <c r="H60" s="65">
        <v>175</v>
      </c>
      <c r="I60" s="118" t="s">
        <v>140</v>
      </c>
      <c r="J60" s="90">
        <f>$E$79</f>
        <v>0.13295739742362475</v>
      </c>
      <c r="K60" s="66">
        <f t="shared" si="3"/>
        <v>23.267544549134332</v>
      </c>
      <c r="L60" s="65">
        <v>30</v>
      </c>
      <c r="M60" s="79">
        <f t="shared" si="4"/>
        <v>126.62609278440452</v>
      </c>
      <c r="N60" s="64">
        <f t="shared" si="5"/>
        <v>10.844540854596273</v>
      </c>
      <c r="O60" s="78">
        <v>30</v>
      </c>
      <c r="P60" s="6"/>
      <c r="Q60" s="37"/>
      <c r="R60" s="37"/>
      <c r="S60" s="37"/>
      <c r="T60" s="37"/>
      <c r="U60" s="37"/>
      <c r="V60" s="37"/>
      <c r="W60" s="37"/>
      <c r="X60" s="37"/>
      <c r="Y60" s="37"/>
      <c r="Z60" s="37"/>
      <c r="AA60" s="37"/>
    </row>
    <row r="61" spans="1:27" ht="28.8" x14ac:dyDescent="0.3">
      <c r="A61" s="6"/>
      <c r="B61" s="90" t="s">
        <v>83</v>
      </c>
      <c r="C61" s="81" t="s">
        <v>19</v>
      </c>
      <c r="D61" s="81" t="s">
        <v>23</v>
      </c>
      <c r="E61" s="81" t="s">
        <v>160</v>
      </c>
      <c r="F61" s="81" t="s">
        <v>25</v>
      </c>
      <c r="G61" s="134" t="s">
        <v>91</v>
      </c>
      <c r="H61" s="65">
        <v>175</v>
      </c>
      <c r="I61" s="118" t="s">
        <v>140</v>
      </c>
      <c r="J61" s="90">
        <f>$E$79</f>
        <v>0.13295739742362475</v>
      </c>
      <c r="K61" s="66">
        <f t="shared" si="3"/>
        <v>23.267544549134332</v>
      </c>
      <c r="L61" s="65">
        <v>30</v>
      </c>
      <c r="M61" s="79">
        <f t="shared" si="4"/>
        <v>126.62609278440452</v>
      </c>
      <c r="N61" s="64">
        <f t="shared" si="5"/>
        <v>10.844540854596273</v>
      </c>
      <c r="O61" s="78">
        <v>30</v>
      </c>
      <c r="P61" s="6"/>
      <c r="Q61" s="37"/>
      <c r="R61" s="37"/>
      <c r="S61" s="37"/>
      <c r="T61" s="37"/>
      <c r="U61" s="37"/>
      <c r="V61" s="37"/>
      <c r="W61" s="37"/>
      <c r="X61" s="37"/>
      <c r="Y61" s="37"/>
      <c r="Z61" s="37"/>
      <c r="AA61" s="37"/>
    </row>
    <row r="62" spans="1:27" x14ac:dyDescent="0.3">
      <c r="A62" s="6"/>
      <c r="B62" s="90" t="s">
        <v>83</v>
      </c>
      <c r="C62" s="81" t="s">
        <v>86</v>
      </c>
      <c r="D62" s="81" t="s">
        <v>84</v>
      </c>
      <c r="E62" s="81" t="s">
        <v>159</v>
      </c>
      <c r="F62" s="81" t="s">
        <v>38</v>
      </c>
      <c r="G62" s="81" t="s">
        <v>89</v>
      </c>
      <c r="H62" s="65">
        <v>214</v>
      </c>
      <c r="I62" s="118" t="s">
        <v>144</v>
      </c>
      <c r="J62" s="90">
        <f>$E$79</f>
        <v>0.13295739742362475</v>
      </c>
      <c r="K62" s="66">
        <f t="shared" si="3"/>
        <v>28.452883048655696</v>
      </c>
      <c r="L62" s="65">
        <v>30</v>
      </c>
      <c r="M62" s="79">
        <f t="shared" si="4"/>
        <v>154.84562203350038</v>
      </c>
      <c r="N62" s="64">
        <f t="shared" si="5"/>
        <v>13.261324245049156</v>
      </c>
      <c r="O62" s="78">
        <v>30</v>
      </c>
      <c r="P62" s="6"/>
      <c r="Q62" s="37"/>
      <c r="R62" s="37"/>
      <c r="S62" s="37"/>
      <c r="T62" s="37"/>
      <c r="U62" s="37"/>
      <c r="V62" s="37"/>
      <c r="W62" s="37"/>
      <c r="X62" s="37"/>
      <c r="Y62" s="37"/>
      <c r="Z62" s="37"/>
      <c r="AA62" s="37"/>
    </row>
    <row r="63" spans="1:27" ht="54" customHeight="1" x14ac:dyDescent="0.3">
      <c r="A63" s="6"/>
      <c r="B63" s="90" t="s">
        <v>83</v>
      </c>
      <c r="C63" s="81" t="s">
        <v>19</v>
      </c>
      <c r="D63" s="81" t="s">
        <v>20</v>
      </c>
      <c r="E63" s="81" t="s">
        <v>160</v>
      </c>
      <c r="F63" s="81" t="s">
        <v>21</v>
      </c>
      <c r="G63" s="134" t="s">
        <v>92</v>
      </c>
      <c r="H63" s="65">
        <v>225</v>
      </c>
      <c r="I63" s="118" t="s">
        <v>140</v>
      </c>
      <c r="J63" s="90">
        <f>$E$79</f>
        <v>0.13295739742362475</v>
      </c>
      <c r="K63" s="66">
        <f t="shared" si="3"/>
        <v>29.915414420315567</v>
      </c>
      <c r="L63" s="65">
        <v>30</v>
      </c>
      <c r="M63" s="79">
        <f t="shared" si="4"/>
        <v>162.80497643709151</v>
      </c>
      <c r="N63" s="64">
        <f t="shared" si="5"/>
        <v>13.942981098766637</v>
      </c>
      <c r="O63" s="78">
        <v>30</v>
      </c>
      <c r="P63" s="6"/>
      <c r="Q63" s="7"/>
      <c r="R63" s="7"/>
      <c r="S63" s="26"/>
      <c r="T63" s="27"/>
      <c r="U63" s="28"/>
      <c r="V63" s="14"/>
      <c r="W63" s="29"/>
      <c r="X63" s="30"/>
      <c r="Y63" s="7"/>
      <c r="Z63" s="7"/>
      <c r="AA63" s="7"/>
    </row>
    <row r="64" spans="1:27" ht="50.1" customHeight="1" x14ac:dyDescent="0.3">
      <c r="A64" s="6"/>
      <c r="B64" s="90" t="s">
        <v>83</v>
      </c>
      <c r="C64" s="81" t="s">
        <v>19</v>
      </c>
      <c r="D64" s="81" t="s">
        <v>20</v>
      </c>
      <c r="E64" s="81" t="s">
        <v>160</v>
      </c>
      <c r="F64" s="81" t="s">
        <v>25</v>
      </c>
      <c r="G64" s="134" t="s">
        <v>93</v>
      </c>
      <c r="H64" s="65">
        <v>350</v>
      </c>
      <c r="I64" s="118" t="s">
        <v>140</v>
      </c>
      <c r="J64" s="90">
        <f>$E$79</f>
        <v>0.13295739742362475</v>
      </c>
      <c r="K64" s="66">
        <f t="shared" si="3"/>
        <v>46.535089098268664</v>
      </c>
      <c r="L64" s="65">
        <v>30</v>
      </c>
      <c r="M64" s="79">
        <f t="shared" si="4"/>
        <v>253.25218556880904</v>
      </c>
      <c r="N64" s="64">
        <f t="shared" si="5"/>
        <v>21.689081709192546</v>
      </c>
      <c r="O64" s="78">
        <v>30</v>
      </c>
      <c r="P64" s="6"/>
      <c r="Q64" s="7"/>
      <c r="R64" s="7"/>
      <c r="S64" s="26"/>
      <c r="T64" s="27"/>
      <c r="U64" s="28"/>
      <c r="V64" s="14"/>
      <c r="W64" s="29"/>
      <c r="X64" s="30"/>
      <c r="Y64" s="7"/>
      <c r="Z64" s="7"/>
      <c r="AA64" s="7"/>
    </row>
    <row r="65" spans="1:27" ht="28.8" x14ac:dyDescent="0.3">
      <c r="A65" s="6"/>
      <c r="B65" s="90" t="s">
        <v>83</v>
      </c>
      <c r="C65" s="81" t="s">
        <v>19</v>
      </c>
      <c r="D65" s="81" t="s">
        <v>20</v>
      </c>
      <c r="E65" s="81" t="s">
        <v>160</v>
      </c>
      <c r="F65" s="81" t="s">
        <v>25</v>
      </c>
      <c r="G65" s="81" t="s">
        <v>94</v>
      </c>
      <c r="H65" s="65">
        <v>350</v>
      </c>
      <c r="I65" s="118" t="s">
        <v>140</v>
      </c>
      <c r="J65" s="90">
        <f>$E$79</f>
        <v>0.13295739742362475</v>
      </c>
      <c r="K65" s="66">
        <f t="shared" si="3"/>
        <v>46.535089098268664</v>
      </c>
      <c r="L65" s="65">
        <v>30</v>
      </c>
      <c r="M65" s="79">
        <f t="shared" si="4"/>
        <v>253.25218556880904</v>
      </c>
      <c r="N65" s="64">
        <f t="shared" si="5"/>
        <v>21.689081709192546</v>
      </c>
      <c r="O65" s="78">
        <v>30</v>
      </c>
      <c r="P65" s="6"/>
      <c r="Q65" s="7"/>
      <c r="R65" s="7"/>
      <c r="S65" s="26"/>
      <c r="T65" s="27"/>
      <c r="U65" s="28"/>
      <c r="V65" s="14"/>
      <c r="W65" s="29"/>
      <c r="X65" s="30"/>
      <c r="Y65" s="7"/>
      <c r="Z65" s="7"/>
      <c r="AA65" s="7"/>
    </row>
    <row r="66" spans="1:27" ht="28.8" x14ac:dyDescent="0.3">
      <c r="A66" s="6"/>
      <c r="B66" s="90" t="s">
        <v>83</v>
      </c>
      <c r="C66" s="81" t="s">
        <v>19</v>
      </c>
      <c r="D66" s="81" t="s">
        <v>29</v>
      </c>
      <c r="E66" s="81" t="s">
        <v>159</v>
      </c>
      <c r="F66" s="81" t="s">
        <v>30</v>
      </c>
      <c r="G66" s="81" t="s">
        <v>95</v>
      </c>
      <c r="H66" s="65">
        <v>700</v>
      </c>
      <c r="I66" s="118" t="s">
        <v>140</v>
      </c>
      <c r="J66" s="90">
        <f>$E$79</f>
        <v>0.13295739742362475</v>
      </c>
      <c r="K66" s="66">
        <f t="shared" si="3"/>
        <v>93.070178196537327</v>
      </c>
      <c r="L66" s="65">
        <v>300</v>
      </c>
      <c r="M66" s="79">
        <f t="shared" si="4"/>
        <v>506.50437113761808</v>
      </c>
      <c r="N66" s="64">
        <f t="shared" si="5"/>
        <v>43.378163418385093</v>
      </c>
      <c r="O66" s="78">
        <v>300</v>
      </c>
      <c r="P66" s="6"/>
      <c r="Q66" s="7"/>
      <c r="R66" s="7"/>
      <c r="S66" s="26"/>
      <c r="T66" s="27"/>
      <c r="U66" s="28"/>
      <c r="V66" s="14"/>
      <c r="W66" s="29"/>
      <c r="X66" s="30"/>
      <c r="Y66" s="7"/>
      <c r="Z66" s="7"/>
      <c r="AA66" s="7"/>
    </row>
    <row r="67" spans="1:27" ht="28.8" x14ac:dyDescent="0.3">
      <c r="A67" s="6"/>
      <c r="B67" s="90" t="s">
        <v>83</v>
      </c>
      <c r="C67" s="81" t="s">
        <v>19</v>
      </c>
      <c r="D67" s="81" t="s">
        <v>29</v>
      </c>
      <c r="E67" s="81" t="s">
        <v>159</v>
      </c>
      <c r="F67" s="81" t="s">
        <v>30</v>
      </c>
      <c r="G67" s="81" t="s">
        <v>96</v>
      </c>
      <c r="H67" s="65">
        <v>700</v>
      </c>
      <c r="I67" s="118" t="s">
        <v>140</v>
      </c>
      <c r="J67" s="90">
        <f>$E$79</f>
        <v>0.13295739742362475</v>
      </c>
      <c r="K67" s="66">
        <f t="shared" si="3"/>
        <v>93.070178196537327</v>
      </c>
      <c r="L67" s="65">
        <v>300</v>
      </c>
      <c r="M67" s="79">
        <f t="shared" si="4"/>
        <v>506.50437113761808</v>
      </c>
      <c r="N67" s="64">
        <f t="shared" si="5"/>
        <v>43.378163418385093</v>
      </c>
      <c r="O67" s="78">
        <v>300</v>
      </c>
      <c r="P67" s="6"/>
      <c r="Q67" s="7"/>
      <c r="R67" s="7"/>
      <c r="S67" s="26"/>
      <c r="T67" s="27"/>
      <c r="U67" s="28"/>
      <c r="V67" s="14"/>
      <c r="W67" s="29"/>
      <c r="X67" s="30"/>
      <c r="Y67" s="7"/>
      <c r="Z67" s="7"/>
      <c r="AA67" s="7"/>
    </row>
    <row r="68" spans="1:27" ht="28.8" x14ac:dyDescent="0.3">
      <c r="A68" s="6"/>
      <c r="B68" s="90" t="s">
        <v>83</v>
      </c>
      <c r="C68" s="81" t="s">
        <v>19</v>
      </c>
      <c r="D68" s="81" t="s">
        <v>29</v>
      </c>
      <c r="E68" s="81" t="s">
        <v>159</v>
      </c>
      <c r="F68" s="81" t="s">
        <v>30</v>
      </c>
      <c r="G68" s="81" t="s">
        <v>172</v>
      </c>
      <c r="H68" s="65">
        <v>700</v>
      </c>
      <c r="I68" s="118" t="s">
        <v>140</v>
      </c>
      <c r="J68" s="90">
        <f>$E$79</f>
        <v>0.13295739742362475</v>
      </c>
      <c r="K68" s="66">
        <f t="shared" si="3"/>
        <v>93.070178196537327</v>
      </c>
      <c r="L68" s="65">
        <v>300</v>
      </c>
      <c r="M68" s="79">
        <f t="shared" si="4"/>
        <v>506.50437113761808</v>
      </c>
      <c r="N68" s="64">
        <f t="shared" si="5"/>
        <v>43.378163418385093</v>
      </c>
      <c r="O68" s="78">
        <v>300</v>
      </c>
      <c r="P68" s="6"/>
      <c r="Q68" s="7"/>
      <c r="R68" s="7"/>
      <c r="S68" s="26"/>
      <c r="T68" s="27"/>
      <c r="U68" s="28"/>
      <c r="V68" s="14"/>
      <c r="W68" s="29"/>
      <c r="X68" s="30"/>
      <c r="Y68" s="7"/>
      <c r="Z68" s="7"/>
      <c r="AA68" s="7"/>
    </row>
    <row r="69" spans="1:27" s="7" customFormat="1" ht="28.8" x14ac:dyDescent="0.3">
      <c r="A69" s="32"/>
      <c r="B69" s="90" t="s">
        <v>83</v>
      </c>
      <c r="C69" s="81" t="s">
        <v>19</v>
      </c>
      <c r="D69" s="81" t="s">
        <v>29</v>
      </c>
      <c r="E69" s="81" t="s">
        <v>159</v>
      </c>
      <c r="F69" s="81" t="s">
        <v>30</v>
      </c>
      <c r="G69" s="81" t="s">
        <v>97</v>
      </c>
      <c r="H69" s="65">
        <v>700</v>
      </c>
      <c r="I69" s="118" t="s">
        <v>140</v>
      </c>
      <c r="J69" s="90">
        <f>$E$79</f>
        <v>0.13295739742362475</v>
      </c>
      <c r="K69" s="66">
        <f t="shared" si="3"/>
        <v>93.070178196537327</v>
      </c>
      <c r="L69" s="65">
        <v>300</v>
      </c>
      <c r="M69" s="79">
        <f t="shared" si="4"/>
        <v>506.50437113761808</v>
      </c>
      <c r="N69" s="64">
        <f t="shared" si="5"/>
        <v>43.378163418385093</v>
      </c>
      <c r="O69" s="78">
        <v>300</v>
      </c>
      <c r="P69" s="32"/>
      <c r="S69" s="26"/>
      <c r="T69" s="27"/>
      <c r="U69" s="28"/>
      <c r="V69" s="14"/>
      <c r="W69" s="29"/>
      <c r="X69" s="30"/>
    </row>
    <row r="70" spans="1:27" ht="28.8" x14ac:dyDescent="0.3">
      <c r="A70" s="6"/>
      <c r="B70" s="90" t="s">
        <v>83</v>
      </c>
      <c r="C70" s="81" t="s">
        <v>19</v>
      </c>
      <c r="D70" s="81" t="s">
        <v>29</v>
      </c>
      <c r="E70" s="81" t="s">
        <v>159</v>
      </c>
      <c r="F70" s="81" t="s">
        <v>30</v>
      </c>
      <c r="G70" s="81" t="s">
        <v>98</v>
      </c>
      <c r="H70" s="65">
        <v>700</v>
      </c>
      <c r="I70" s="118" t="s">
        <v>140</v>
      </c>
      <c r="J70" s="90">
        <f>$E$79</f>
        <v>0.13295739742362475</v>
      </c>
      <c r="K70" s="66">
        <f t="shared" si="3"/>
        <v>93.070178196537327</v>
      </c>
      <c r="L70" s="65">
        <v>300</v>
      </c>
      <c r="M70" s="79">
        <f t="shared" si="4"/>
        <v>506.50437113761808</v>
      </c>
      <c r="N70" s="64">
        <f t="shared" si="5"/>
        <v>43.378163418385093</v>
      </c>
      <c r="O70" s="78">
        <v>300</v>
      </c>
      <c r="P70" s="6"/>
      <c r="Q70" s="37"/>
      <c r="R70" s="37"/>
      <c r="S70" s="16"/>
      <c r="T70" s="22"/>
      <c r="U70" s="31"/>
      <c r="V70" s="21"/>
      <c r="W70" s="15"/>
      <c r="X70" s="17"/>
      <c r="Y70" s="37"/>
      <c r="Z70" s="37"/>
      <c r="AA70" s="37"/>
    </row>
    <row r="71" spans="1:27" ht="27.9" customHeight="1" x14ac:dyDescent="0.3">
      <c r="A71" s="6"/>
      <c r="B71" s="90" t="s">
        <v>83</v>
      </c>
      <c r="C71" s="81" t="s">
        <v>19</v>
      </c>
      <c r="D71" s="81" t="s">
        <v>29</v>
      </c>
      <c r="E71" s="81" t="s">
        <v>159</v>
      </c>
      <c r="F71" s="81" t="s">
        <v>30</v>
      </c>
      <c r="G71" s="81" t="s">
        <v>173</v>
      </c>
      <c r="H71" s="65">
        <v>700</v>
      </c>
      <c r="I71" s="118" t="s">
        <v>140</v>
      </c>
      <c r="J71" s="90">
        <f>$E$79</f>
        <v>0.13295739742362475</v>
      </c>
      <c r="K71" s="66">
        <f t="shared" si="3"/>
        <v>93.070178196537327</v>
      </c>
      <c r="L71" s="65">
        <v>300</v>
      </c>
      <c r="M71" s="79">
        <f t="shared" si="4"/>
        <v>506.50437113761808</v>
      </c>
      <c r="N71" s="64">
        <f t="shared" si="5"/>
        <v>43.378163418385093</v>
      </c>
      <c r="O71" s="78">
        <v>300</v>
      </c>
      <c r="P71" s="6"/>
      <c r="Q71" s="37"/>
      <c r="R71" s="37"/>
      <c r="S71" s="16"/>
      <c r="T71" s="22"/>
      <c r="U71" s="31"/>
      <c r="V71" s="21"/>
      <c r="W71" s="15"/>
      <c r="X71" s="17"/>
      <c r="Y71" s="37"/>
      <c r="Z71" s="37"/>
      <c r="AA71" s="37"/>
    </row>
    <row r="72" spans="1:27" ht="27.9" customHeight="1" x14ac:dyDescent="0.3">
      <c r="A72" s="6"/>
      <c r="B72" s="90" t="s">
        <v>83</v>
      </c>
      <c r="C72" s="81" t="s">
        <v>19</v>
      </c>
      <c r="D72" s="81" t="s">
        <v>29</v>
      </c>
      <c r="E72" s="81" t="s">
        <v>159</v>
      </c>
      <c r="F72" s="81" t="s">
        <v>30</v>
      </c>
      <c r="G72" s="81" t="s">
        <v>99</v>
      </c>
      <c r="H72" s="65">
        <v>700</v>
      </c>
      <c r="I72" s="118" t="s">
        <v>140</v>
      </c>
      <c r="J72" s="90">
        <f>$E$79</f>
        <v>0.13295739742362475</v>
      </c>
      <c r="K72" s="66">
        <f t="shared" si="3"/>
        <v>93.070178196537327</v>
      </c>
      <c r="L72" s="65">
        <v>300</v>
      </c>
      <c r="M72" s="79">
        <f t="shared" si="4"/>
        <v>506.50437113761808</v>
      </c>
      <c r="N72" s="64">
        <f t="shared" si="5"/>
        <v>43.378163418385093</v>
      </c>
      <c r="O72" s="78">
        <v>300</v>
      </c>
      <c r="P72" s="6"/>
      <c r="Q72" s="37"/>
      <c r="R72" s="37"/>
      <c r="S72" s="16"/>
      <c r="T72" s="22"/>
      <c r="U72" s="31"/>
      <c r="V72" s="21"/>
      <c r="W72" s="15"/>
      <c r="X72" s="17"/>
      <c r="Y72" s="37"/>
      <c r="Z72" s="37"/>
      <c r="AA72" s="37"/>
    </row>
    <row r="73" spans="1:27" ht="27.9" customHeight="1" x14ac:dyDescent="0.3">
      <c r="A73" s="6"/>
      <c r="B73" s="90" t="s">
        <v>83</v>
      </c>
      <c r="C73" s="81" t="s">
        <v>19</v>
      </c>
      <c r="D73" s="81" t="s">
        <v>29</v>
      </c>
      <c r="E73" s="81" t="s">
        <v>159</v>
      </c>
      <c r="F73" s="81" t="s">
        <v>30</v>
      </c>
      <c r="G73" s="81" t="s">
        <v>100</v>
      </c>
      <c r="H73" s="65">
        <v>700</v>
      </c>
      <c r="I73" s="118" t="s">
        <v>140</v>
      </c>
      <c r="J73" s="90">
        <f>$E$79</f>
        <v>0.13295739742362475</v>
      </c>
      <c r="K73" s="66">
        <f t="shared" ref="K73:K104" si="6">H73*J73</f>
        <v>93.070178196537327</v>
      </c>
      <c r="L73" s="65">
        <v>300</v>
      </c>
      <c r="M73" s="79">
        <f t="shared" si="4"/>
        <v>506.50437113761808</v>
      </c>
      <c r="N73" s="64">
        <f t="shared" si="5"/>
        <v>43.378163418385093</v>
      </c>
      <c r="O73" s="78">
        <v>300</v>
      </c>
      <c r="P73" s="6"/>
      <c r="Q73" s="37"/>
      <c r="R73" s="37"/>
      <c r="S73" s="16"/>
      <c r="T73" s="22"/>
      <c r="U73" s="31"/>
      <c r="V73" s="21"/>
      <c r="W73" s="15"/>
      <c r="X73" s="17"/>
      <c r="Y73" s="37"/>
      <c r="Z73" s="37"/>
      <c r="AA73" s="37"/>
    </row>
    <row r="74" spans="1:27" ht="27.9" customHeight="1" x14ac:dyDescent="0.3">
      <c r="A74" s="6"/>
      <c r="B74" s="90" t="s">
        <v>83</v>
      </c>
      <c r="C74" s="81" t="s">
        <v>19</v>
      </c>
      <c r="D74" s="81" t="s">
        <v>29</v>
      </c>
      <c r="E74" s="81" t="s">
        <v>159</v>
      </c>
      <c r="F74" s="81" t="s">
        <v>30</v>
      </c>
      <c r="G74" s="81" t="s">
        <v>101</v>
      </c>
      <c r="H74" s="65">
        <v>700</v>
      </c>
      <c r="I74" s="118" t="s">
        <v>140</v>
      </c>
      <c r="J74" s="90">
        <f>$E$79</f>
        <v>0.13295739742362475</v>
      </c>
      <c r="K74" s="66">
        <f t="shared" si="6"/>
        <v>93.070178196537327</v>
      </c>
      <c r="L74" s="65">
        <v>300</v>
      </c>
      <c r="M74" s="79">
        <f t="shared" si="4"/>
        <v>506.50437113761808</v>
      </c>
      <c r="N74" s="64">
        <f t="shared" si="5"/>
        <v>43.378163418385093</v>
      </c>
      <c r="O74" s="78">
        <v>300</v>
      </c>
      <c r="P74" s="6"/>
      <c r="Q74" s="37"/>
      <c r="R74" s="37"/>
      <c r="S74" s="16"/>
      <c r="T74" s="22"/>
      <c r="U74" s="31"/>
      <c r="V74" s="21"/>
      <c r="W74" s="15"/>
      <c r="X74" s="17"/>
      <c r="Y74" s="37"/>
      <c r="Z74" s="37"/>
      <c r="AA74" s="37"/>
    </row>
    <row r="75" spans="1:27" ht="33" customHeight="1" thickBot="1" x14ac:dyDescent="0.35">
      <c r="A75" s="6"/>
      <c r="B75" s="92" t="s">
        <v>83</v>
      </c>
      <c r="C75" s="132" t="s">
        <v>19</v>
      </c>
      <c r="D75" s="132" t="s">
        <v>29</v>
      </c>
      <c r="E75" s="132" t="s">
        <v>161</v>
      </c>
      <c r="F75" s="132" t="s">
        <v>30</v>
      </c>
      <c r="G75" s="132" t="s">
        <v>102</v>
      </c>
      <c r="H75" s="70">
        <v>700</v>
      </c>
      <c r="I75" s="121" t="s">
        <v>140</v>
      </c>
      <c r="J75" s="92">
        <f>$E$79</f>
        <v>0.13295739742362475</v>
      </c>
      <c r="K75" s="83">
        <f t="shared" si="6"/>
        <v>93.070178196537327</v>
      </c>
      <c r="L75" s="70">
        <v>300</v>
      </c>
      <c r="M75" s="84">
        <f t="shared" si="4"/>
        <v>506.50437113761808</v>
      </c>
      <c r="N75" s="85">
        <f t="shared" ref="N75" si="7">M75*($D$90/$D$91)</f>
        <v>43.378163418385093</v>
      </c>
      <c r="O75" s="86">
        <v>300</v>
      </c>
      <c r="P75" s="6"/>
      <c r="Q75" s="37"/>
      <c r="R75" s="37"/>
      <c r="S75" s="37"/>
      <c r="T75" s="37"/>
      <c r="U75" s="37"/>
      <c r="V75" s="37"/>
      <c r="W75" s="37"/>
      <c r="X75" s="37"/>
      <c r="Y75" s="37"/>
      <c r="Z75" s="37"/>
      <c r="AA75" s="37"/>
    </row>
    <row r="76" spans="1:27" x14ac:dyDescent="0.3">
      <c r="A76" s="37"/>
      <c r="B76" s="143" t="s">
        <v>139</v>
      </c>
      <c r="C76" s="143"/>
      <c r="D76" s="143"/>
      <c r="E76" s="143"/>
      <c r="F76" s="37"/>
      <c r="G76" s="37"/>
      <c r="H76" s="71"/>
      <c r="L76" s="34"/>
      <c r="O76" s="37"/>
      <c r="P76" s="37"/>
      <c r="Q76" s="37"/>
      <c r="R76" s="37"/>
      <c r="S76" s="37"/>
      <c r="T76" s="37"/>
      <c r="U76" s="37"/>
      <c r="V76" s="37"/>
      <c r="W76" s="37"/>
      <c r="X76" s="37"/>
      <c r="Y76" s="37"/>
      <c r="Z76" s="37"/>
      <c r="AA76" s="37"/>
    </row>
    <row r="77" spans="1:27" ht="15" thickBot="1" x14ac:dyDescent="0.35">
      <c r="A77" s="37"/>
      <c r="B77" s="144" t="s">
        <v>138</v>
      </c>
      <c r="C77" s="144"/>
      <c r="D77" s="144"/>
      <c r="E77" s="147"/>
      <c r="F77" s="37"/>
      <c r="G77" s="37"/>
      <c r="H77" s="72"/>
      <c r="O77" s="37"/>
      <c r="P77" s="37"/>
      <c r="Q77" s="37"/>
      <c r="R77" s="37"/>
      <c r="S77" s="37"/>
      <c r="T77" s="37"/>
      <c r="U77" s="37"/>
      <c r="V77" s="37"/>
      <c r="W77" s="37"/>
      <c r="X77" s="37"/>
      <c r="Y77" s="37"/>
      <c r="Z77" s="37"/>
      <c r="AA77" s="37"/>
    </row>
    <row r="78" spans="1:27" ht="15" thickBot="1" x14ac:dyDescent="0.35">
      <c r="A78" s="37"/>
      <c r="B78" s="157" t="s">
        <v>103</v>
      </c>
      <c r="C78" s="158"/>
      <c r="D78" s="159" t="s">
        <v>104</v>
      </c>
      <c r="E78" s="160" t="s">
        <v>105</v>
      </c>
      <c r="F78" s="20"/>
      <c r="G78" s="37"/>
      <c r="H78" s="72"/>
      <c r="O78" s="37"/>
      <c r="P78" s="37"/>
      <c r="Q78" s="37"/>
      <c r="R78" s="37"/>
      <c r="S78" s="37"/>
      <c r="T78" s="37"/>
      <c r="U78" s="37"/>
      <c r="V78" s="37"/>
      <c r="W78" s="37"/>
      <c r="X78" s="37"/>
      <c r="Y78" s="37"/>
      <c r="Z78" s="37"/>
      <c r="AA78" s="37"/>
    </row>
    <row r="79" spans="1:27" x14ac:dyDescent="0.3">
      <c r="A79" s="37"/>
      <c r="B79" s="155" t="s">
        <v>106</v>
      </c>
      <c r="D79" s="126">
        <v>2.5000000000000001E-2</v>
      </c>
      <c r="E79" s="117">
        <f>(D79/$D$87)^0.25</f>
        <v>0.13295739742362475</v>
      </c>
      <c r="F79" s="6"/>
      <c r="G79" s="37"/>
      <c r="O79" s="37"/>
      <c r="P79" s="37"/>
      <c r="Q79" s="37"/>
      <c r="R79" s="37"/>
      <c r="S79" s="37"/>
      <c r="T79" s="37"/>
      <c r="U79" s="37"/>
      <c r="V79" s="37"/>
      <c r="W79" s="37"/>
      <c r="X79" s="37"/>
      <c r="Y79" s="37"/>
      <c r="Z79" s="37"/>
      <c r="AA79" s="37"/>
    </row>
    <row r="80" spans="1:27" x14ac:dyDescent="0.3">
      <c r="A80" s="37"/>
      <c r="B80" s="155" t="s">
        <v>107</v>
      </c>
      <c r="D80" s="126">
        <v>0.25</v>
      </c>
      <c r="E80" s="117">
        <f>(D80/$D$87)^0.25</f>
        <v>0.23643540225079396</v>
      </c>
      <c r="F80" s="6"/>
      <c r="G80" s="37"/>
      <c r="O80" s="37"/>
      <c r="P80" s="37"/>
      <c r="Q80" s="37"/>
      <c r="R80" s="37"/>
      <c r="S80" s="37"/>
      <c r="T80" s="37"/>
      <c r="U80" s="37"/>
      <c r="V80" s="37"/>
      <c r="W80" s="37"/>
      <c r="X80" s="37"/>
      <c r="Y80" s="37"/>
      <c r="Z80" s="37"/>
      <c r="AA80" s="37"/>
    </row>
    <row r="81" spans="1:27" ht="15" thickBot="1" x14ac:dyDescent="0.35">
      <c r="A81" s="37"/>
      <c r="B81" s="156" t="s">
        <v>108</v>
      </c>
      <c r="C81" s="154"/>
      <c r="D81" s="146">
        <v>2.5</v>
      </c>
      <c r="E81" s="145">
        <f>(D81/$D$87)^0.25</f>
        <v>0.42044820762685725</v>
      </c>
      <c r="F81" s="6"/>
      <c r="G81" s="37"/>
      <c r="O81" s="37"/>
      <c r="P81" s="37"/>
      <c r="Q81" s="37"/>
      <c r="R81" s="37"/>
      <c r="S81" s="37"/>
      <c r="T81" s="37"/>
      <c r="U81" s="37"/>
      <c r="V81" s="37"/>
      <c r="W81" s="37"/>
      <c r="X81" s="37"/>
      <c r="Y81" s="37"/>
      <c r="Z81" s="37"/>
      <c r="AA81" s="37"/>
    </row>
    <row r="82" spans="1:27" ht="44.4" customHeight="1" x14ac:dyDescent="0.3">
      <c r="A82" s="37"/>
      <c r="B82" s="169" t="s">
        <v>150</v>
      </c>
      <c r="C82" s="169"/>
      <c r="D82" s="169"/>
      <c r="E82" s="169"/>
      <c r="F82" s="32"/>
      <c r="G82" s="37"/>
      <c r="O82" s="37"/>
      <c r="P82" s="37"/>
      <c r="Q82" s="37"/>
      <c r="R82" s="37"/>
      <c r="S82" s="37"/>
      <c r="T82" s="37"/>
      <c r="U82" s="37"/>
      <c r="V82" s="37"/>
      <c r="W82" s="37"/>
      <c r="X82" s="37"/>
      <c r="Y82" s="37"/>
      <c r="Z82" s="37"/>
      <c r="AA82" s="37"/>
    </row>
    <row r="83" spans="1:27" x14ac:dyDescent="0.3">
      <c r="B83" s="38"/>
      <c r="C83" s="38"/>
      <c r="D83" s="38"/>
      <c r="E83" s="38"/>
      <c r="F83" s="38"/>
      <c r="G83" s="37"/>
    </row>
    <row r="84" spans="1:27" ht="15" thickBot="1" x14ac:dyDescent="0.35">
      <c r="B84" s="51" t="s">
        <v>109</v>
      </c>
      <c r="C84" s="51"/>
      <c r="D84" s="51"/>
      <c r="E84" s="19"/>
      <c r="F84" s="19"/>
      <c r="G84" s="37"/>
    </row>
    <row r="85" spans="1:27" x14ac:dyDescent="0.3">
      <c r="B85" s="161" t="s">
        <v>174</v>
      </c>
      <c r="C85" s="152"/>
      <c r="D85" s="148">
        <f>0.6125</f>
        <v>0.61250000000000004</v>
      </c>
      <c r="E85" s="37"/>
      <c r="F85" s="11"/>
      <c r="G85" s="37"/>
    </row>
    <row r="86" spans="1:27" x14ac:dyDescent="0.3">
      <c r="B86" s="162" t="s">
        <v>110</v>
      </c>
      <c r="C86" s="151"/>
      <c r="D86" s="149">
        <v>24</v>
      </c>
      <c r="E86" s="6"/>
      <c r="F86" s="8"/>
      <c r="G86" s="37"/>
    </row>
    <row r="87" spans="1:27" ht="15" thickBot="1" x14ac:dyDescent="0.35">
      <c r="B87" s="163" t="s">
        <v>111</v>
      </c>
      <c r="C87" s="153"/>
      <c r="D87" s="150">
        <v>80</v>
      </c>
      <c r="E87" s="6"/>
      <c r="F87" s="8"/>
      <c r="G87" s="37"/>
    </row>
    <row r="88" spans="1:27" x14ac:dyDescent="0.3">
      <c r="B88" s="37"/>
      <c r="C88" s="37"/>
      <c r="D88" s="37"/>
      <c r="E88" s="6"/>
      <c r="F88" s="6"/>
      <c r="G88" s="37"/>
    </row>
    <row r="89" spans="1:27" ht="15" thickBot="1" x14ac:dyDescent="0.35">
      <c r="B89" s="50" t="s">
        <v>112</v>
      </c>
      <c r="C89" s="50"/>
      <c r="D89" s="50"/>
      <c r="E89" s="37"/>
      <c r="F89" s="37"/>
      <c r="G89" s="37"/>
    </row>
    <row r="90" spans="1:27" ht="28.8" x14ac:dyDescent="0.3">
      <c r="B90" s="165" t="s">
        <v>175</v>
      </c>
      <c r="C90" s="164"/>
      <c r="D90" s="167">
        <v>24.45</v>
      </c>
      <c r="E90" s="37"/>
      <c r="F90" s="37"/>
      <c r="G90" s="37"/>
    </row>
    <row r="91" spans="1:27" ht="19.2" customHeight="1" thickBot="1" x14ac:dyDescent="0.35">
      <c r="B91" s="166" t="s">
        <v>113</v>
      </c>
      <c r="C91" s="154"/>
      <c r="D91" s="168">
        <v>285.49</v>
      </c>
      <c r="E91" s="37"/>
      <c r="F91" s="37"/>
      <c r="G91" s="37"/>
    </row>
    <row r="92" spans="1:27" x14ac:dyDescent="0.3">
      <c r="B92" s="6"/>
      <c r="C92" s="6"/>
      <c r="D92" s="18"/>
      <c r="E92" s="37"/>
      <c r="F92" s="37"/>
      <c r="G92" s="37"/>
    </row>
    <row r="93" spans="1:27" x14ac:dyDescent="0.3">
      <c r="B93" s="44" t="s">
        <v>137</v>
      </c>
      <c r="C93" s="45"/>
      <c r="D93" s="45"/>
      <c r="E93" s="37"/>
      <c r="F93" s="37"/>
      <c r="G93" s="37"/>
    </row>
    <row r="94" spans="1:27" x14ac:dyDescent="0.3">
      <c r="B94" s="3"/>
      <c r="C94" s="3"/>
      <c r="D94" s="4"/>
      <c r="E94" s="37"/>
      <c r="F94" s="37"/>
      <c r="G94" s="37"/>
    </row>
  </sheetData>
  <sheetProtection algorithmName="SHA-512" hashValue="ShdSXmHZbNIDMjMR8QciAYXZetXMcy+ZnU3cFeMk42mjTAT+QMEFdl7NP8ffYACKqqy+270VgdjtNY33uE00fw==" saltValue="cguw00vxfns43yEUBkB3Lw==" spinCount="100000" sheet="1" objects="1" scenarios="1" formatCells="0" formatColumns="0" formatRows="0"/>
  <autoFilter ref="B6:O82" xr:uid="{727766A1-FEAE-4C78-B413-338157C3D0ED}"/>
  <sortState xmlns:xlrd2="http://schemas.microsoft.com/office/spreadsheetml/2017/richdata2" ref="B7:O75">
    <sortCondition ref="B7:B75"/>
    <sortCondition ref="K7:K75"/>
  </sortState>
  <mergeCells count="36">
    <mergeCell ref="L45:L46"/>
    <mergeCell ref="M45:M46"/>
    <mergeCell ref="N45:N46"/>
    <mergeCell ref="O45:O46"/>
    <mergeCell ref="F45:F46"/>
    <mergeCell ref="G45:G46"/>
    <mergeCell ref="H45:H46"/>
    <mergeCell ref="J45:J46"/>
    <mergeCell ref="K45:K46"/>
    <mergeCell ref="B76:E76"/>
    <mergeCell ref="B77:E77"/>
    <mergeCell ref="B82:E82"/>
    <mergeCell ref="B45:B46"/>
    <mergeCell ref="C45:C46"/>
    <mergeCell ref="D45:D46"/>
    <mergeCell ref="E45:E46"/>
    <mergeCell ref="K51:K52"/>
    <mergeCell ref="L51:L52"/>
    <mergeCell ref="M51:M52"/>
    <mergeCell ref="N51:N52"/>
    <mergeCell ref="O51:O52"/>
    <mergeCell ref="B93:D93"/>
    <mergeCell ref="B2:E2"/>
    <mergeCell ref="M5:O5"/>
    <mergeCell ref="B89:D89"/>
    <mergeCell ref="B84:D84"/>
    <mergeCell ref="J5:L5"/>
    <mergeCell ref="B5:I5"/>
    <mergeCell ref="B51:B52"/>
    <mergeCell ref="C51:C52"/>
    <mergeCell ref="D51:D52"/>
    <mergeCell ref="E51:E52"/>
    <mergeCell ref="F51:F52"/>
    <mergeCell ref="H51:H52"/>
    <mergeCell ref="G51:G52"/>
    <mergeCell ref="J51:J52"/>
  </mergeCells>
  <hyperlinks>
    <hyperlink ref="I7" r:id="rId1" display="NTP (1991)" xr:uid="{4C834BBC-3ABC-4417-A5A6-07D8D69E8CF1}"/>
    <hyperlink ref="I16" r:id="rId2" display="NTP (1991)" xr:uid="{250547AF-D992-4C1C-B441-2A8341AFEF7D}"/>
    <hyperlink ref="I8:I14" r:id="rId3" display="NTP (1991)" xr:uid="{2FB37FD4-2953-4D3B-B994-A0281ADE48A2}"/>
    <hyperlink ref="I17:I26" r:id="rId4" display="NTP (1991)" xr:uid="{C3844908-BCAB-4297-AFD7-B4B53CAC0709}"/>
    <hyperlink ref="I28:I36" r:id="rId5" display="NTP (1991)" xr:uid="{20C5A4A4-786D-4063-BE66-0877F5384F9E}"/>
    <hyperlink ref="I40" r:id="rId6" display="NTP (1991)" xr:uid="{56BB02E6-FD7B-424D-BD38-E95B852E3647}"/>
    <hyperlink ref="I43" r:id="rId7" display="NTP (1991)" xr:uid="{77FB1F8C-2957-4AE9-A858-2BCA2FD1A70F}"/>
    <hyperlink ref="I49:I50" r:id="rId8" display="NTP (1991)" xr:uid="{627B8FC4-F06E-439D-B37F-02AC5C1A7CF4}"/>
    <hyperlink ref="I59" r:id="rId9" display="NTP (1991)" xr:uid="{46826FAA-592B-45B6-BEEA-1947DFC40B4F}"/>
    <hyperlink ref="I15" r:id="rId10" xr:uid="{A0CF8F75-A16E-40F2-A84F-B9D6410DCCAB}"/>
    <hyperlink ref="I42" r:id="rId11" xr:uid="{BCDBB7BE-AB6E-4D10-AF23-B234F58C708B}"/>
    <hyperlink ref="I27" r:id="rId12" xr:uid="{4F72C0FB-7C94-4F08-80F5-4A970C0F186B}"/>
    <hyperlink ref="I37:I39" r:id="rId13" display="NTP (1991)" xr:uid="{36434E70-F1A8-4543-A41C-8F6C3B83E0F8}"/>
    <hyperlink ref="I60:I61" r:id="rId14" display="NTP (1991)" xr:uid="{54454C13-1EB7-4844-96BE-C0423220CD60}"/>
    <hyperlink ref="I63:I64" r:id="rId15" display="NTP (1991)" xr:uid="{89EDE84E-C77C-44B5-9616-577EFFCF912D}"/>
    <hyperlink ref="I65:I74" r:id="rId16" display="NTP (1991)" xr:uid="{2EB1E849-87BF-44F4-9DC6-0B9FD2C34758}"/>
    <hyperlink ref="I75" r:id="rId17" display="NTP (1991)" xr:uid="{D8203945-02B9-455C-A626-F8EDDB15B05A}"/>
    <hyperlink ref="I62" r:id="rId18" xr:uid="{20B73122-3417-43D8-AA38-053A5D5812F2}"/>
    <hyperlink ref="I57" r:id="rId19" xr:uid="{90BFF3D1-5C6E-4650-B2F4-A8146CD94E2F}"/>
    <hyperlink ref="I56" r:id="rId20" xr:uid="{C8BAF60E-17D0-4B1B-909E-06FEC4B48861}"/>
    <hyperlink ref="I44" r:id="rId21" xr:uid="{67E7843D-C403-4517-A8A8-4AC1541E2E18}"/>
    <hyperlink ref="I47" r:id="rId22" xr:uid="{37579E91-5493-4129-83DB-E85446A19A9E}"/>
    <hyperlink ref="I48" r:id="rId23" xr:uid="{C444A6C0-8E0E-43E4-8C70-DE5DE3FEE572}"/>
    <hyperlink ref="I53" r:id="rId24" xr:uid="{D6D7C5D4-C88C-4E8C-B72B-146294E4DFCF}"/>
    <hyperlink ref="I41" r:id="rId25" xr:uid="{ACBA21E0-06B6-4E1B-805E-D7905F400A3D}"/>
    <hyperlink ref="I54" r:id="rId26" xr:uid="{EBDFED5A-DC22-4320-BB4B-FA23FB583DA9}"/>
    <hyperlink ref="I55" r:id="rId27" display="Hazleton Laboratories (1983)" xr:uid="{CD64323B-F526-4BE2-9463-5A9CA82CA973}"/>
    <hyperlink ref="I58" r:id="rId28" display="Matthew et al. (1990)" xr:uid="{BA18DD5F-3AE6-4EDA-999F-2B0DA59E56F1}"/>
    <hyperlink ref="I52" r:id="rId29" display="Matthew et al. (1990)" xr:uid="{274EC09B-EE40-4F20-A7E8-DF61C471D2A4}"/>
    <hyperlink ref="I51" r:id="rId30" display="NTP (1991)" xr:uid="{3727F15A-0069-45F7-B147-4817BBAE609D}"/>
    <hyperlink ref="I46" r:id="rId31" display="Matthew et al. (1990)" xr:uid="{EB9C2C51-CF6B-49FE-9EDD-DC8A880CB739}"/>
    <hyperlink ref="I45" r:id="rId32" display="NTP (1991)" xr:uid="{D7F1A7E5-C8CB-4A1F-8D21-C9CCC9CFCD9D}"/>
  </hyperlinks>
  <pageMargins left="0.7" right="0.7" top="0.75" bottom="0.75" header="0.3" footer="0.3"/>
  <pageSetup orientation="portrait" r:id="rId33"/>
  <ignoredErrors>
    <ignoredError sqref="J4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D01AB-006C-487B-B03A-7F91BDC78908}">
  <sheetPr>
    <tabColor rgb="FF92D050"/>
  </sheetPr>
  <dimension ref="A2:L8"/>
  <sheetViews>
    <sheetView workbookViewId="0">
      <selection activeCell="C10" sqref="C10"/>
    </sheetView>
  </sheetViews>
  <sheetFormatPr defaultRowHeight="14.4" x14ac:dyDescent="0.3"/>
  <cols>
    <col min="2" max="2" width="22.109375" customWidth="1"/>
    <col min="3" max="3" width="23.88671875" customWidth="1"/>
    <col min="4" max="4" width="12.88671875" customWidth="1"/>
    <col min="5" max="5" width="21.88671875" customWidth="1"/>
    <col min="6" max="6" width="10.77734375" customWidth="1"/>
    <col min="7" max="7" width="13.88671875" customWidth="1"/>
    <col min="9" max="9" width="11.44140625" bestFit="1" customWidth="1"/>
    <col min="10" max="10" width="19.109375" customWidth="1"/>
    <col min="11" max="11" width="21.88671875" customWidth="1"/>
    <col min="12" max="12" width="18.88671875" customWidth="1"/>
  </cols>
  <sheetData>
    <row r="2" spans="1:12" ht="81" customHeight="1" thickBot="1" x14ac:dyDescent="0.35">
      <c r="A2" s="2"/>
      <c r="B2" s="116" t="s">
        <v>114</v>
      </c>
      <c r="C2" s="115" t="s">
        <v>115</v>
      </c>
      <c r="D2" s="1"/>
      <c r="E2" s="24"/>
      <c r="F2" s="1"/>
      <c r="G2" s="1"/>
      <c r="H2" s="1"/>
      <c r="I2" s="1"/>
      <c r="J2" s="1"/>
      <c r="K2" s="1"/>
    </row>
    <row r="3" spans="1:12" ht="15" customHeight="1" thickBot="1" x14ac:dyDescent="0.35">
      <c r="A3" s="1"/>
      <c r="B3" s="56" t="s">
        <v>116</v>
      </c>
      <c r="C3" s="57"/>
      <c r="D3" s="57"/>
      <c r="E3" s="57"/>
      <c r="F3" s="57"/>
      <c r="G3" s="57"/>
      <c r="H3" s="58"/>
      <c r="I3" s="59" t="s">
        <v>7</v>
      </c>
      <c r="J3" s="60"/>
      <c r="K3" s="56" t="s">
        <v>117</v>
      </c>
      <c r="L3" s="58"/>
    </row>
    <row r="4" spans="1:12" ht="50.4" customHeight="1" thickBot="1" x14ac:dyDescent="0.35">
      <c r="A4" s="1"/>
      <c r="B4" s="179" t="s">
        <v>118</v>
      </c>
      <c r="C4" s="179" t="s">
        <v>119</v>
      </c>
      <c r="D4" s="179" t="s">
        <v>103</v>
      </c>
      <c r="E4" s="179" t="s">
        <v>120</v>
      </c>
      <c r="F4" s="179" t="s">
        <v>121</v>
      </c>
      <c r="G4" s="179" t="s">
        <v>14</v>
      </c>
      <c r="H4" s="179" t="s">
        <v>122</v>
      </c>
      <c r="I4" s="179" t="s">
        <v>123</v>
      </c>
      <c r="J4" s="179" t="s">
        <v>124</v>
      </c>
      <c r="K4" s="179" t="s">
        <v>125</v>
      </c>
      <c r="L4" s="179" t="s">
        <v>126</v>
      </c>
    </row>
    <row r="5" spans="1:12" ht="15.9" customHeight="1" thickBot="1" x14ac:dyDescent="0.35">
      <c r="A5" s="1"/>
      <c r="B5" s="180" t="s">
        <v>127</v>
      </c>
      <c r="C5" s="181"/>
      <c r="D5" s="181"/>
      <c r="E5" s="181"/>
      <c r="F5" s="181"/>
      <c r="G5" s="181"/>
      <c r="H5" s="181"/>
      <c r="I5" s="181"/>
      <c r="J5" s="181"/>
      <c r="K5" s="181"/>
      <c r="L5" s="182"/>
    </row>
    <row r="6" spans="1:12" x14ac:dyDescent="0.3">
      <c r="A6" s="1"/>
      <c r="B6" s="183" t="s">
        <v>128</v>
      </c>
      <c r="C6" s="183" t="s">
        <v>132</v>
      </c>
      <c r="D6" s="185" t="s">
        <v>153</v>
      </c>
      <c r="E6" s="183" t="s">
        <v>155</v>
      </c>
      <c r="F6" s="183">
        <v>5.7999999999999996E-3</v>
      </c>
      <c r="G6" s="186" t="s">
        <v>141</v>
      </c>
      <c r="H6" s="106" t="s">
        <v>129</v>
      </c>
      <c r="I6" s="188">
        <f>'Non-Cancer PODs'!$E$80</f>
        <v>0.23643540225079396</v>
      </c>
      <c r="J6" s="107">
        <f>F6/I6</f>
        <v>2.4531013311821087E-2</v>
      </c>
      <c r="K6" s="108">
        <f>J6*(('Non-Cancer PODs'!$D$85*'Non-Cancer PODs'!$D$86)/'Non-Cancer PODs'!$D$87)</f>
        <v>4.5075736960471253E-3</v>
      </c>
      <c r="L6" s="109">
        <f>K6*('Non-Cancer PODs'!$D$91/'Non-Cancer PODs'!$D$90)</f>
        <v>5.2632605909386253E-2</v>
      </c>
    </row>
    <row r="7" spans="1:12" ht="15" thickBot="1" x14ac:dyDescent="0.35">
      <c r="A7" s="1"/>
      <c r="B7" s="184" t="s">
        <v>130</v>
      </c>
      <c r="C7" s="184" t="s">
        <v>132</v>
      </c>
      <c r="D7" s="110" t="s">
        <v>154</v>
      </c>
      <c r="E7" s="184" t="s">
        <v>156</v>
      </c>
      <c r="F7" s="184">
        <v>5.1999999999999998E-3</v>
      </c>
      <c r="G7" s="187" t="s">
        <v>141</v>
      </c>
      <c r="H7" s="111" t="s">
        <v>129</v>
      </c>
      <c r="I7" s="189">
        <f>'Non-Cancer PODs'!$E$80</f>
        <v>0.23643540225079396</v>
      </c>
      <c r="J7" s="112">
        <f>F7/I7</f>
        <v>2.1993322279563732E-2</v>
      </c>
      <c r="K7" s="113">
        <f>J7*(('Non-Cancer PODs'!$D$85*'Non-Cancer PODs'!$D$86)/'Non-Cancer PODs'!$D$87)</f>
        <v>4.0412729688698362E-3</v>
      </c>
      <c r="L7" s="114">
        <f>K7*('Non-Cancer PODs'!$D$91/'Non-Cancer PODs'!$D$90)</f>
        <v>4.7187853573932501E-2</v>
      </c>
    </row>
    <row r="8" spans="1:12" x14ac:dyDescent="0.3">
      <c r="B8" s="190" t="s">
        <v>131</v>
      </c>
      <c r="C8" s="190"/>
      <c r="D8" s="190"/>
    </row>
  </sheetData>
  <sheetProtection algorithmName="SHA-512" hashValue="KtybkO0abahFWEcDFRr7kqYzQr4TfpiTL191fXxnjoXGosL8AFAIvJvQvqExw2D6+j1WPg8flzAq3w82GcfFJQ==" saltValue="mdSjE2+4YcChbGuLaAlzRA==" spinCount="100000" sheet="1" objects="1" scenarios="1" formatCells="0" formatColumns="0" formatRows="0"/>
  <mergeCells count="5">
    <mergeCell ref="B8:D8"/>
    <mergeCell ref="B3:H3"/>
    <mergeCell ref="I3:J3"/>
    <mergeCell ref="K3:L3"/>
    <mergeCell ref="B5:L5"/>
  </mergeCells>
  <hyperlinks>
    <hyperlink ref="G6" r:id="rId1" display="NTP (1991)" xr:uid="{865DF35B-C535-4D33-A198-F73AAA229FE6}"/>
    <hyperlink ref="G7" r:id="rId2" display="NTP (1991)" xr:uid="{8694271E-6256-4DFC-BFE7-E6A8E56C96A1}"/>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2022-11-30T14:48:01+00:00</Document_x0020_Creation_x0020_Date>
    <EPA_x0020_Related_x0020_Documents xmlns="4ffa91fb-a0ff-4ac5-b2db-65c790d184a4" xsi:nil="true"/>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KeywordTaxHTField xmlns="4ffa91fb-a0ff-4ac5-b2db-65c790d184a4">
      <Terms xmlns="http://schemas.microsoft.com/office/infopath/2007/PartnerControls">
        <TermInfo xmlns="http://schemas.microsoft.com/office/infopath/2007/PartnerControls">
          <TermName xmlns="http://schemas.microsoft.com/office/infopath/2007/PartnerControls">TCEP</TermName>
          <TermId xmlns="http://schemas.microsoft.com/office/infopath/2007/PartnerControls">af1fc4ee-98f7-4f6e-a587-baf047fab354</TermId>
        </TermInfo>
        <TermInfo xmlns="http://schemas.microsoft.com/office/infopath/2007/PartnerControls">
          <TermName xmlns="http://schemas.microsoft.com/office/infopath/2007/PartnerControls">cancer</TermName>
          <TermId xmlns="http://schemas.microsoft.com/office/infopath/2007/PartnerControls">c983330a-efab-4253-bc4c-c1da43bffbb1</TermId>
        </TermInfo>
        <TermInfo xmlns="http://schemas.microsoft.com/office/infopath/2007/PartnerControls">
          <TermName xmlns="http://schemas.microsoft.com/office/infopath/2007/PartnerControls">HEC-daily</TermName>
          <TermId xmlns="http://schemas.microsoft.com/office/infopath/2007/PartnerControls">c699bf34-6661-4d77-bfd2-e0b34c733a35</TermId>
        </TermInfo>
        <TermInfo xmlns="http://schemas.microsoft.com/office/infopath/2007/PartnerControls">
          <TermName xmlns="http://schemas.microsoft.com/office/infopath/2007/PartnerControls">uncertainty factors</TermName>
          <TermId xmlns="http://schemas.microsoft.com/office/infopath/2007/PartnerControls">4a61c172-ef0a-4208-8cb2-02c770721c44</TermId>
        </TermInfo>
        <TermInfo xmlns="http://schemas.microsoft.com/office/infopath/2007/PartnerControls">
          <TermName xmlns="http://schemas.microsoft.com/office/infopath/2007/PartnerControls">non-cancer</TermName>
          <TermId xmlns="http://schemas.microsoft.com/office/infopath/2007/PartnerControls">0adb8854-ded1-44ff-85bc-ba38026b0d59</TermId>
        </TermInfo>
        <TermInfo xmlns="http://schemas.microsoft.com/office/infopath/2007/PartnerControls">
          <TermName xmlns="http://schemas.microsoft.com/office/infopath/2007/PartnerControls">UFs</TermName>
          <TermId xmlns="http://schemas.microsoft.com/office/infopath/2007/PartnerControls">68978ddc-701c-4c2e-bb56-26fc679a158c</TermId>
        </TermInfo>
        <TermInfo xmlns="http://schemas.microsoft.com/office/infopath/2007/PartnerControls">
          <TermName xmlns="http://schemas.microsoft.com/office/infopath/2007/PartnerControls">human equivalent concentrations</TermName>
          <TermId xmlns="http://schemas.microsoft.com/office/infopath/2007/PartnerControls">a4a9cb4c-4c61-45ea-b10a-14d92e7f8f76</TermId>
        </TermInfo>
        <TermInfo xmlns="http://schemas.microsoft.com/office/infopath/2007/PartnerControls">
          <TermName xmlns="http://schemas.microsoft.com/office/infopath/2007/PartnerControls">inhalation unit risk</TermName>
          <TermId xmlns="http://schemas.microsoft.com/office/infopath/2007/PartnerControls">768513d0-6996-49c1-bb04-99a27f38f16e</TermId>
        </TermInfo>
        <TermInfo xmlns="http://schemas.microsoft.com/office/infopath/2007/PartnerControls">
          <TermName xmlns="http://schemas.microsoft.com/office/infopath/2007/PartnerControls">human equivalent doses</TermName>
          <TermId xmlns="http://schemas.microsoft.com/office/infopath/2007/PartnerControls">294ee56b-0039-4c05-97ff-25a74f9947ee</TermId>
        </TermInfo>
        <TermInfo xmlns="http://schemas.microsoft.com/office/infopath/2007/PartnerControls">
          <TermName xmlns="http://schemas.microsoft.com/office/infopath/2007/PartnerControls">CSF</TermName>
          <TermId xmlns="http://schemas.microsoft.com/office/infopath/2007/PartnerControls">8efe81e4-66c5-4d8e-97fd-d703acebd997</TermId>
        </TermInfo>
        <TermInfo xmlns="http://schemas.microsoft.com/office/infopath/2007/PartnerControls">
          <TermName xmlns="http://schemas.microsoft.com/office/infopath/2007/PartnerControls">cancer slope factor</TermName>
          <TermId xmlns="http://schemas.microsoft.com/office/infopath/2007/PartnerControls">019fcefd-ea51-423d-beed-9a6ddd3b834c</TermId>
        </TermInfo>
        <TermInfo xmlns="http://schemas.microsoft.com/office/infopath/2007/PartnerControls">
          <TermName xmlns="http://schemas.microsoft.com/office/infopath/2007/PartnerControls">HED-daily</TermName>
          <TermId xmlns="http://schemas.microsoft.com/office/infopath/2007/PartnerControls">d1a85bd5-c156-400c-b3f0-c4480ce9f21d</TermId>
        </TermInfo>
        <TermInfo xmlns="http://schemas.microsoft.com/office/infopath/2007/PartnerControls">
          <TermName xmlns="http://schemas.microsoft.com/office/infopath/2007/PartnerControls">IUR</TermName>
          <TermId xmlns="http://schemas.microsoft.com/office/infopath/2007/PartnerControls">3f6a26f6-7aea-4fb9-baf8-563c2a3da1a2</TermId>
        </TermInfo>
      </Terms>
    </TaxKeywordTaxHTField>
    <Rights xmlns="4ffa91fb-a0ff-4ac5-b2db-65c790d184a4" xsi:nil="true"/>
    <e3f09c3df709400db2417a7161762d62 xmlns="4ffa91fb-a0ff-4ac5-b2db-65c790d184a4">
      <Terms xmlns="http://schemas.microsoft.com/office/infopath/2007/PartnerControls"/>
    </e3f09c3df709400db2417a7161762d62>
    <External_x0020_Contributor xmlns="4ffa91fb-a0ff-4ac5-b2db-65c790d184a4" xsi:nil="true"/>
    <Identifier xmlns="4ffa91fb-a0ff-4ac5-b2db-65c790d184a4" xsi:nil="true"/>
    <Creator xmlns="4ffa91fb-a0ff-4ac5-b2db-65c790d184a4">
      <UserInfo>
        <DisplayName/>
        <AccountId xsi:nil="true"/>
        <AccountType/>
      </UserInfo>
    </Creator>
    <Language xmlns="http://schemas.microsoft.com/sharepoint/v3">English</Language>
    <j747ac98061d40f0aa7bd47e1db5675d xmlns="4ffa91fb-a0ff-4ac5-b2db-65c790d184a4">
      <Terms xmlns="http://schemas.microsoft.com/office/infopath/2007/PartnerControls"/>
    </j747ac98061d40f0aa7bd47e1db5675d>
    <TaxCatchAll xmlns="4ffa91fb-a0ff-4ac5-b2db-65c790d184a4">
      <Value>1514</Value>
      <Value>1477</Value>
      <Value>1497</Value>
      <Value>1496</Value>
      <Value>1495</Value>
      <Value>1494</Value>
      <Value>1493</Value>
      <Value>1492</Value>
      <Value>1491</Value>
      <Value>1490</Value>
      <Value>1489</Value>
      <Value>1488</Value>
      <Value>853</Value>
    </TaxCatchAll>
    <SharedWithUsers xmlns="fecc2597-e8fd-4279-ac06-bd7c891938be">
      <UserInfo>
        <DisplayName/>
        <AccountId xsi:nil="true"/>
        <AccountType/>
      </UserInfo>
    </SharedWithUsers>
    <_ip_UnifiedCompliancePolicyUIAction xmlns="http://schemas.microsoft.com/sharepoint/v3" xsi:nil="true"/>
    <_ip_UnifiedCompliancePolicyProperties xmlns="http://schemas.microsoft.com/sharepoint/v3" xsi:nil="true"/>
    <lcf76f155ced4ddcb4097134ff3c332f xmlns="ead8da0f-3542-4e50-96c8-f1f698624e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19" ma:contentTypeDescription="Create a new document." ma:contentTypeScope="" ma:versionID="ea5c35a8ddc5b5f8577c7c282b64a11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d684dd036498752205bc550eff25a50e"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E40D21-967C-4B15-ADC3-06BA2BA92A3F}">
  <ds:schemaRefs>
    <ds:schemaRef ds:uri="http://purl.org/dc/terms/"/>
    <ds:schemaRef ds:uri="http://purl.org/dc/elements/1.1/"/>
    <ds:schemaRef ds:uri="ead8da0f-3542-4e50-96c8-f1f698624e86"/>
    <ds:schemaRef ds:uri="http://schemas.microsoft.com/office/infopath/2007/PartnerControls"/>
    <ds:schemaRef ds:uri="http://schemas.microsoft.com/office/2006/documentManagement/types"/>
    <ds:schemaRef ds:uri="http://schemas.openxmlformats.org/package/2006/metadata/core-properties"/>
    <ds:schemaRef ds:uri="4ffa91fb-a0ff-4ac5-b2db-65c790d184a4"/>
    <ds:schemaRef ds:uri="fecc2597-e8fd-4279-ac06-bd7c891938be"/>
    <ds:schemaRef ds:uri="http://www.w3.org/XML/1998/namespace"/>
    <ds:schemaRef ds:uri="http://purl.org/dc/dcmitype/"/>
    <ds:schemaRef ds:uri="http://schemas.microsoft.com/sharepoint/v3"/>
    <ds:schemaRef ds:uri="http://schemas.microsoft.com/sharepoint/v3/field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9D61BB18-63CB-4928-8B4A-6DE9DCC3F3AD}">
  <ds:schemaRefs>
    <ds:schemaRef ds:uri="http://schemas.microsoft.com/sharepoint/v3/contenttype/forms"/>
  </ds:schemaRefs>
</ds:datastoreItem>
</file>

<file path=customXml/itemProps3.xml><?xml version="1.0" encoding="utf-8"?>
<ds:datastoreItem xmlns:ds="http://schemas.openxmlformats.org/officeDocument/2006/customXml" ds:itemID="{0FD4E011-9F9F-4EDB-89F3-8163B09697E4}">
  <ds:schemaRefs>
    <ds:schemaRef ds:uri="Microsoft.SharePoint.Taxonomy.ContentTypeSync"/>
  </ds:schemaRefs>
</ds:datastoreItem>
</file>

<file path=customXml/itemProps4.xml><?xml version="1.0" encoding="utf-8"?>
<ds:datastoreItem xmlns:ds="http://schemas.openxmlformats.org/officeDocument/2006/customXml" ds:itemID="{11FC922F-4026-4D21-B584-320096B34F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Page</vt:lpstr>
      <vt:lpstr>READ ME</vt:lpstr>
      <vt:lpstr>Non-Cancer PODs</vt:lpstr>
      <vt:lpstr>Cancer PODs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Evaluation for Tris(2-chloroethyl) phosphate – Supplemental Information File: Human Health Hazard Points of Departure Comparison Tables</dc:title>
  <dc:subject>Human Health Hazard Points of Departure Comparison Tables for TCEP</dc:subject>
  <dc:creator/>
  <cp:keywords>uncertainty factors, UFs, human equivalent concentrations, HEC-daily, human equivalent doses, HED-daily, cancer, non-cancer, cancer slope factor, inhalation unit risk, CSF, IUR ; TCEP</cp:keywords>
  <dc:description/>
  <cp:lastModifiedBy/>
  <cp:revision>1</cp:revision>
  <dcterms:created xsi:type="dcterms:W3CDTF">2023-10-12T16:53:22Z</dcterms:created>
  <dcterms:modified xsi:type="dcterms:W3CDTF">2024-07-24T19:58:36Z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1514;#TCEP|af1fc4ee-98f7-4f6e-a587-baf047fab354;#1477;#cancer|c983330a-efab-4253-bc4c-c1da43bffbb1;#1497;#HEC-daily|c699bf34-6661-4d77-bfd2-e0b34c733a35;#1496;#uncertainty factors|4a61c172-ef0a-4208-8cb2-02c770721c44;#1495;#non-cancer|0adb8854-ded1-44ff-85bc-ba38026b0d59;#1494;#UFs|68978ddc-701c-4c2e-bb56-26fc679a158c;#1493;#human equivalent concentrations|a4a9cb4c-4c61-45ea-b10a-14d92e7f8f76;#1492;#inhalation unit risk|768513d0-6996-49c1-bb04-99a27f38f16e;#1491;#human equivalent doses|294ee56b-0039-4c05-97ff-25a74f9947ee;#1490;#CSF|8efe81e4-66c5-4d8e-97fd-d703acebd997;#1489;#cancer slope factor|019fcefd-ea51-423d-beed-9a6ddd3b834c;#1488;#HED-daily|d1a85bd5-c156-400c-b3f0-c4480ce9f21d;#853;#IUR|3f6a26f6-7aea-4fb9-baf8-563c2a3da1a2</vt:lpwstr>
  </property>
  <property fmtid="{D5CDD505-2E9C-101B-9397-08002B2CF9AE}" pid="3" name="MediaServiceImageTags">
    <vt:lpwstr/>
  </property>
  <property fmtid="{D5CDD505-2E9C-101B-9397-08002B2CF9AE}" pid="4" name="ContentTypeId">
    <vt:lpwstr>0x010100D723352F79007E408EFF44D6142FFCE2</vt:lpwstr>
  </property>
  <property fmtid="{D5CDD505-2E9C-101B-9397-08002B2CF9AE}" pid="5" name="EPA Subject">
    <vt:lpwstr/>
  </property>
  <property fmtid="{D5CDD505-2E9C-101B-9397-08002B2CF9AE}" pid="6" name="Document Type">
    <vt:lpwstr/>
  </property>
  <property fmtid="{D5CDD505-2E9C-101B-9397-08002B2CF9AE}" pid="7" name="Order">
    <vt:r8>1089900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y fmtid="{D5CDD505-2E9C-101B-9397-08002B2CF9AE}" pid="14" name="Chemical Category (TSCA)">
    <vt:lpwstr/>
  </property>
  <property fmtid="{D5CDD505-2E9C-101B-9397-08002B2CF9AE}" pid="15" name="Chemical Name (TSCA)">
    <vt:lpwstr>1106;#Tris(2-chloroethyl) phosphate (TCEP)|b9c5137d-62f8-4591-9417-a47b5119fde0</vt:lpwstr>
  </property>
  <property fmtid="{D5CDD505-2E9C-101B-9397-08002B2CF9AE}" pid="16" name="c0ff08ddd17743009042ba22fc16db7f">
    <vt:lpwstr>Tris(2-chloroethyl) phosphate (TCEP)|b9c5137d-62f8-4591-9417-a47b5119fde0</vt:lpwstr>
  </property>
</Properties>
</file>