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66925"/>
  <mc:AlternateContent xmlns:mc="http://schemas.openxmlformats.org/markup-compatibility/2006">
    <mc:Choice Requires="x15">
      <x15ac:absPath xmlns:x15ac="http://schemas.microsoft.com/office/spreadsheetml/2010/11/ac" url="https://usepa.sharepoint.com/sites/ocspp_Work/wpc/TSCA Scoping Next 20 HPS Review/Other Chems/Asbestos 2/Final RE/Supplemental Files/"/>
    </mc:Choice>
  </mc:AlternateContent>
  <xr:revisionPtr revIDLastSave="1599" documentId="8_{B1035DF5-2BA4-4FFF-8E29-909EC26CBB7F}" xr6:coauthVersionLast="47" xr6:coauthVersionMax="47" xr10:uidLastSave="{BA18AADC-09C4-4FA6-8744-AAB4BB0CB7F0}"/>
  <workbookProtection lockStructure="1"/>
  <bookViews>
    <workbookView xWindow="-110" yWindow="-110" windowWidth="19420" windowHeight="10300" firstSheet="3" xr2:uid="{DED4372D-616F-4414-9DB4-3E50B5D62188}"/>
  </bookViews>
  <sheets>
    <sheet name="Table of Contents" sheetId="6" r:id="rId1"/>
    <sheet name="Study Data" sheetId="1" r:id="rId2"/>
    <sheet name="Regressions" sheetId="2" r:id="rId3"/>
    <sheet name="Exposure" sheetId="5" r:id="rId4"/>
    <sheet name="Studies Not Selected" sheetId="3" r:id="rId5"/>
    <sheet name="IUR Comparison" sheetId="8" r:id="rId6"/>
  </sheets>
  <definedNames>
    <definedName name="_Hlk132370318" localSheetId="1">'Study Data'!#REF!</definedName>
    <definedName name="_msoanchor_2" localSheetId="1">'Study Data'!$A$8</definedName>
    <definedName name="_Ref132364088" localSheetId="3">Exposure!#REF!</definedName>
    <definedName name="_Ref132364088" localSheetId="5">'IUR Comparison'!#REF!</definedName>
    <definedName name="ATCCT">#REF!</definedName>
    <definedName name="ATCHE">#REF!</definedName>
    <definedName name="ATCT">#REF!</definedName>
    <definedName name="ATHE">#REF!</definedName>
    <definedName name="AWDCT">#REF!</definedName>
    <definedName name="AWDHE">#REF!</definedName>
    <definedName name="EDCT">#REF!</definedName>
    <definedName name="EDHE">#REF!</definedName>
    <definedName name="fCT">#REF!</definedName>
    <definedName name="fHE">#REF!</definedName>
    <definedName name="LTCCT">#REF!</definedName>
    <definedName name="LTCHE">#REF!</definedName>
    <definedName name="LTCT">#REF!</definedName>
    <definedName name="LTHE">#REF!</definedName>
    <definedName name="_xlnm.Print_Area" localSheetId="2">Regressions!$A$1:$T$48</definedName>
    <definedName name="_xlnm.Print_Area" localSheetId="1">'Study Data'!$A$1:$AM$15</definedName>
    <definedName name="_xlnm.Print_Area" localSheetId="0">'Table of Contents'!$A$2:$B$23</definedName>
    <definedName name="_xlnm.Print_Titles" localSheetId="2">Regressions!$1:$1</definedName>
    <definedName name="_xlnm.Print_Titles" localSheetId="1">'Study Data'!$A:$B</definedName>
    <definedName name="WYCT">#REF!</definedName>
    <definedName name="WYH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5" l="1"/>
  <c r="C72" i="5"/>
  <c r="E59" i="5"/>
  <c r="D59" i="5"/>
  <c r="C59" i="5"/>
  <c r="F129" i="5" l="1"/>
  <c r="H138" i="5"/>
  <c r="H139" i="5"/>
  <c r="H140" i="5"/>
  <c r="H142" i="5"/>
  <c r="G138" i="5"/>
  <c r="G139" i="5"/>
  <c r="G140" i="5"/>
  <c r="G142" i="5"/>
  <c r="H137" i="5"/>
  <c r="G137" i="5"/>
  <c r="H110" i="5"/>
  <c r="H111" i="5"/>
  <c r="H112" i="5"/>
  <c r="H114" i="5"/>
  <c r="H109" i="5"/>
  <c r="G109" i="5"/>
  <c r="F110" i="5"/>
  <c r="F111" i="5"/>
  <c r="F112" i="5"/>
  <c r="F114" i="5"/>
  <c r="E110" i="5"/>
  <c r="E111" i="5"/>
  <c r="E112" i="5"/>
  <c r="E114" i="5"/>
  <c r="F109" i="5"/>
  <c r="E109" i="5"/>
  <c r="E137" i="5"/>
  <c r="G110" i="5"/>
  <c r="G111" i="5"/>
  <c r="G112" i="5"/>
  <c r="G114" i="5"/>
  <c r="E126" i="5" l="1"/>
  <c r="U90" i="8" l="1"/>
  <c r="U89" i="8"/>
  <c r="D41" i="8"/>
  <c r="E19" i="8"/>
  <c r="C19" i="8"/>
  <c r="E17" i="8"/>
  <c r="C17" i="8"/>
  <c r="C58" i="8" l="1"/>
  <c r="E58" i="8" s="1"/>
  <c r="E100" i="8" s="1"/>
  <c r="C59" i="8"/>
  <c r="E59" i="8" s="1"/>
  <c r="C80" i="8"/>
  <c r="D59" i="8"/>
  <c r="F59" i="8" s="1"/>
  <c r="C71" i="8"/>
  <c r="E71" i="8" s="1"/>
  <c r="E111" i="8" s="1"/>
  <c r="C72" i="8"/>
  <c r="E72" i="8" s="1"/>
  <c r="D71" i="8"/>
  <c r="F71" i="8" s="1"/>
  <c r="F111" i="8" s="1"/>
  <c r="D72" i="8"/>
  <c r="F72" i="8" s="1"/>
  <c r="C56" i="8"/>
  <c r="E56" i="8" s="1"/>
  <c r="E98" i="8" s="1"/>
  <c r="D56" i="8"/>
  <c r="F56" i="8" s="1"/>
  <c r="F98" i="8" s="1"/>
  <c r="C69" i="8"/>
  <c r="E69" i="8" s="1"/>
  <c r="C109" i="8" s="1"/>
  <c r="D69" i="8"/>
  <c r="F69" i="8" s="1"/>
  <c r="C70" i="8"/>
  <c r="E70" i="8" s="1"/>
  <c r="C73" i="8"/>
  <c r="E73" i="8" s="1"/>
  <c r="D80" i="8"/>
  <c r="D57" i="8"/>
  <c r="F57" i="8" s="1"/>
  <c r="D60" i="8"/>
  <c r="F60" i="8" s="1"/>
  <c r="D70" i="8"/>
  <c r="F70" i="8" s="1"/>
  <c r="D73" i="8"/>
  <c r="F73" i="8" s="1"/>
  <c r="C55" i="8"/>
  <c r="E55" i="8" s="1"/>
  <c r="C68" i="8"/>
  <c r="E68" i="8" s="1"/>
  <c r="C79" i="8"/>
  <c r="D55" i="8"/>
  <c r="F55" i="8" s="1"/>
  <c r="D58" i="8"/>
  <c r="F58" i="8" s="1"/>
  <c r="D68" i="8"/>
  <c r="F68" i="8" s="1"/>
  <c r="F108" i="8" s="1"/>
  <c r="D79" i="8"/>
  <c r="C57" i="8"/>
  <c r="E57" i="8" s="1"/>
  <c r="C60" i="8"/>
  <c r="E60" i="8" s="1"/>
  <c r="F7" i="1"/>
  <c r="H27" i="2"/>
  <c r="J27" i="2"/>
  <c r="I27" i="2"/>
  <c r="G32" i="2"/>
  <c r="E32" i="2"/>
  <c r="G14" i="2"/>
  <c r="E14" i="2"/>
  <c r="AM15" i="1"/>
  <c r="AK15" i="1"/>
  <c r="AJ15" i="1"/>
  <c r="AH15" i="1"/>
  <c r="C100" i="8" l="1"/>
  <c r="D111" i="8"/>
  <c r="F101" i="8"/>
  <c r="D101" i="8"/>
  <c r="F112" i="8"/>
  <c r="D112" i="8"/>
  <c r="E101" i="8"/>
  <c r="C101" i="8"/>
  <c r="E112" i="8"/>
  <c r="C112" i="8"/>
  <c r="C111" i="8"/>
  <c r="D98" i="8"/>
  <c r="E113" i="8"/>
  <c r="F109" i="8"/>
  <c r="E109" i="8"/>
  <c r="E110" i="8"/>
  <c r="C110" i="8"/>
  <c r="C98" i="8"/>
  <c r="C113" i="8"/>
  <c r="D109" i="8"/>
  <c r="C97" i="8"/>
  <c r="E97" i="8"/>
  <c r="D102" i="8"/>
  <c r="F102" i="8"/>
  <c r="F99" i="8"/>
  <c r="D99" i="8"/>
  <c r="E99" i="8"/>
  <c r="C99" i="8"/>
  <c r="F97" i="8"/>
  <c r="D97" i="8"/>
  <c r="C108" i="8"/>
  <c r="E108" i="8"/>
  <c r="D113" i="8"/>
  <c r="F113" i="8"/>
  <c r="F110" i="8"/>
  <c r="D110" i="8"/>
  <c r="E102" i="8"/>
  <c r="C102" i="8"/>
  <c r="D108" i="8"/>
  <c r="F100" i="8"/>
  <c r="D100" i="8"/>
  <c r="F10" i="1"/>
  <c r="F32" i="2"/>
  <c r="AI9" i="1"/>
  <c r="AI8" i="1"/>
  <c r="F14" i="2"/>
  <c r="D14" i="2"/>
  <c r="D32" i="2" s="1"/>
  <c r="AL15" i="1"/>
  <c r="AI15" i="1"/>
  <c r="F15" i="1"/>
  <c r="AF13" i="1"/>
  <c r="K32" i="2" l="1"/>
  <c r="D48" i="2"/>
  <c r="K14" i="2"/>
  <c r="F40" i="2" l="1"/>
  <c r="F11" i="1"/>
  <c r="F14" i="1"/>
  <c r="F13" i="1"/>
  <c r="F12" i="1"/>
  <c r="F8" i="1"/>
  <c r="F9" i="1" l="1"/>
  <c r="J7" i="1"/>
  <c r="AM14" i="1" l="1"/>
  <c r="G31" i="2" s="1"/>
  <c r="AK14" i="1"/>
  <c r="AJ14" i="1"/>
  <c r="G13" i="2" s="1"/>
  <c r="AH14" i="1"/>
  <c r="E13" i="2" s="1"/>
  <c r="AM13" i="1"/>
  <c r="AI13" i="1"/>
  <c r="F12" i="2" s="1"/>
  <c r="AJ11" i="1"/>
  <c r="G10" i="2" s="1"/>
  <c r="AI11" i="1"/>
  <c r="F10" i="2" s="1"/>
  <c r="AL10" i="1"/>
  <c r="F27" i="2" s="1"/>
  <c r="AJ10" i="1"/>
  <c r="G9" i="2" s="1"/>
  <c r="AI10" i="1"/>
  <c r="AH10" i="1"/>
  <c r="E9" i="2" s="1"/>
  <c r="AM9" i="1"/>
  <c r="G26" i="2" s="1"/>
  <c r="AL9" i="1"/>
  <c r="F26" i="2" s="1"/>
  <c r="AK9" i="1"/>
  <c r="E26" i="2" s="1"/>
  <c r="AJ9" i="1"/>
  <c r="G8" i="2" s="1"/>
  <c r="F8" i="2"/>
  <c r="AH9" i="1"/>
  <c r="E8" i="2" s="1"/>
  <c r="F7" i="2"/>
  <c r="AM7" i="1"/>
  <c r="G24" i="2" s="1"/>
  <c r="AL7" i="1"/>
  <c r="F24" i="2" s="1"/>
  <c r="AK7" i="1"/>
  <c r="E24" i="2" s="1"/>
  <c r="AJ7" i="1"/>
  <c r="G6" i="2" s="1"/>
  <c r="AI7" i="1"/>
  <c r="F6" i="2" s="1"/>
  <c r="AH7" i="1"/>
  <c r="E6" i="2" s="1"/>
  <c r="D41" i="5"/>
  <c r="G29" i="2"/>
  <c r="E29" i="2"/>
  <c r="E27" i="2"/>
  <c r="G27" i="2"/>
  <c r="E28" i="2"/>
  <c r="G30" i="2"/>
  <c r="E31" i="2"/>
  <c r="E7" i="2"/>
  <c r="G7" i="2"/>
  <c r="F9" i="2"/>
  <c r="E11" i="2"/>
  <c r="G11" i="2"/>
  <c r="G28" i="2"/>
  <c r="E12" i="2"/>
  <c r="G12" i="2"/>
  <c r="V14" i="1"/>
  <c r="AI14" i="1" s="1"/>
  <c r="F13" i="2" s="1"/>
  <c r="S14" i="1"/>
  <c r="P14" i="1"/>
  <c r="P12" i="1"/>
  <c r="AF14" i="1"/>
  <c r="AL14" i="1" s="1"/>
  <c r="F31" i="2" s="1"/>
  <c r="AL13" i="1"/>
  <c r="F30" i="2" s="1"/>
  <c r="AC13" i="1"/>
  <c r="AC14" i="1"/>
  <c r="Z14" i="1"/>
  <c r="Z13" i="1"/>
  <c r="Z12" i="1"/>
  <c r="AE13" i="1"/>
  <c r="AK13" i="1" s="1"/>
  <c r="E30" i="2" s="1"/>
  <c r="AF12" i="1"/>
  <c r="AL12" i="1" s="1"/>
  <c r="F29" i="2" s="1"/>
  <c r="V12" i="1"/>
  <c r="AI12" i="1" s="1"/>
  <c r="F11" i="2" s="1"/>
  <c r="D47" i="2" l="1"/>
  <c r="D40" i="2"/>
  <c r="D45" i="2"/>
  <c r="D46" i="2"/>
  <c r="AF11" i="1"/>
  <c r="AL11" i="1" s="1"/>
  <c r="F28" i="2" s="1"/>
  <c r="AF8" i="1"/>
  <c r="AL8" i="1" s="1"/>
  <c r="F25" i="2" s="1"/>
  <c r="G25" i="2"/>
  <c r="E25" i="2"/>
  <c r="D7" i="2" l="1"/>
  <c r="D8" i="2"/>
  <c r="D13" i="2"/>
  <c r="K13" i="2" s="1"/>
  <c r="D12" i="2"/>
  <c r="D11" i="2"/>
  <c r="K11" i="2" s="1"/>
  <c r="D10" i="2"/>
  <c r="K10" i="2" s="1"/>
  <c r="D9" i="2"/>
  <c r="D6" i="2"/>
  <c r="J15" i="2" l="1"/>
  <c r="I15" i="2"/>
  <c r="H15" i="2"/>
  <c r="J6" i="2"/>
  <c r="H6" i="2"/>
  <c r="E17" i="5" s="1"/>
  <c r="D55" i="5" s="1"/>
  <c r="I6" i="2"/>
  <c r="I9" i="2"/>
  <c r="H9" i="2"/>
  <c r="C17" i="5" s="1"/>
  <c r="C55" i="5" s="1"/>
  <c r="E55" i="5" s="1"/>
  <c r="J9" i="2"/>
  <c r="D25" i="2"/>
  <c r="K25" i="2" s="1"/>
  <c r="K7" i="2"/>
  <c r="D30" i="2"/>
  <c r="K30" i="2" s="1"/>
  <c r="K12" i="2"/>
  <c r="D26" i="2"/>
  <c r="K26" i="2" s="1"/>
  <c r="K8" i="2"/>
  <c r="K6" i="2"/>
  <c r="D27" i="2"/>
  <c r="K9" i="2"/>
  <c r="D24" i="2"/>
  <c r="H24" i="2" s="1"/>
  <c r="D28" i="2"/>
  <c r="K28" i="2" s="1"/>
  <c r="D29" i="2"/>
  <c r="K29" i="2" s="1"/>
  <c r="D31" i="2"/>
  <c r="K31" i="2" s="1"/>
  <c r="J14" i="1"/>
  <c r="J13" i="1"/>
  <c r="J12" i="1"/>
  <c r="E10" i="2"/>
  <c r="J11" i="1"/>
  <c r="J10" i="1"/>
  <c r="D42" i="2"/>
  <c r="J9" i="1"/>
  <c r="J8" i="1"/>
  <c r="E98" i="5" l="1"/>
  <c r="C126" i="5"/>
  <c r="C98" i="5"/>
  <c r="C79" i="5"/>
  <c r="C80" i="5"/>
  <c r="C57" i="5"/>
  <c r="C56" i="5"/>
  <c r="C60" i="5"/>
  <c r="C58" i="5"/>
  <c r="D57" i="5"/>
  <c r="D56" i="5"/>
  <c r="D60" i="5"/>
  <c r="D58" i="5"/>
  <c r="H33" i="2"/>
  <c r="I33" i="2"/>
  <c r="J33" i="2"/>
  <c r="K24" i="2"/>
  <c r="I24" i="2"/>
  <c r="J24" i="2"/>
  <c r="E19" i="5"/>
  <c r="K27" i="2"/>
  <c r="C19" i="5"/>
  <c r="D79" i="5" s="1"/>
  <c r="D43" i="2"/>
  <c r="D41" i="2"/>
  <c r="D44" i="2"/>
  <c r="C69" i="5" l="1"/>
  <c r="C68" i="5"/>
  <c r="C70" i="5"/>
  <c r="C71" i="5"/>
  <c r="C73" i="5"/>
  <c r="D73" i="5"/>
  <c r="D68" i="5"/>
  <c r="D69" i="5"/>
  <c r="D70" i="5"/>
  <c r="D71" i="5"/>
  <c r="E40" i="2"/>
  <c r="D80" i="5"/>
  <c r="F70" i="5" l="1"/>
  <c r="E68" i="5"/>
  <c r="E71" i="5"/>
  <c r="F71" i="5"/>
  <c r="F72" i="5"/>
  <c r="E73" i="5"/>
  <c r="F69" i="5"/>
  <c r="F73" i="5"/>
  <c r="E70" i="5"/>
  <c r="F68" i="5"/>
  <c r="E72" i="5"/>
  <c r="C141" i="5" s="1"/>
  <c r="E69" i="5"/>
  <c r="H113" i="5" l="1"/>
  <c r="H141" i="5"/>
  <c r="F113" i="5"/>
  <c r="G113" i="5"/>
  <c r="E113" i="5"/>
  <c r="G141" i="5"/>
  <c r="E138" i="5"/>
  <c r="C138" i="5"/>
  <c r="E141" i="5"/>
  <c r="E139" i="5"/>
  <c r="C139" i="5"/>
  <c r="F142" i="5"/>
  <c r="D142" i="5"/>
  <c r="D138" i="5"/>
  <c r="F138" i="5"/>
  <c r="C142" i="5"/>
  <c r="E142" i="5"/>
  <c r="F141" i="5"/>
  <c r="D141" i="5"/>
  <c r="D140" i="5"/>
  <c r="F140" i="5"/>
  <c r="F137" i="5"/>
  <c r="D137" i="5"/>
  <c r="C140" i="5"/>
  <c r="E140" i="5"/>
  <c r="C137" i="5"/>
  <c r="F139" i="5"/>
  <c r="D139" i="5"/>
  <c r="C114" i="5"/>
  <c r="C113" i="5"/>
  <c r="D114" i="5"/>
  <c r="D113" i="5"/>
  <c r="C110" i="5"/>
  <c r="D112" i="5"/>
  <c r="D110" i="5"/>
  <c r="D109" i="5"/>
  <c r="C112" i="5"/>
  <c r="C109" i="5"/>
  <c r="C111" i="5"/>
  <c r="D111" i="5"/>
  <c r="F55" i="5"/>
  <c r="E57" i="5"/>
  <c r="F58" i="5"/>
  <c r="E58" i="5"/>
  <c r="F59" i="5"/>
  <c r="F56" i="5"/>
  <c r="F60" i="5"/>
  <c r="E56" i="5"/>
  <c r="E60" i="5"/>
  <c r="F57" i="5"/>
  <c r="D128" i="5" l="1"/>
  <c r="F128" i="5"/>
  <c r="E131" i="5"/>
  <c r="C131" i="5"/>
  <c r="C127" i="5"/>
  <c r="E127" i="5"/>
  <c r="F131" i="5"/>
  <c r="D131" i="5"/>
  <c r="E130" i="5"/>
  <c r="C130" i="5"/>
  <c r="D130" i="5"/>
  <c r="F130" i="5"/>
  <c r="E129" i="5"/>
  <c r="C129" i="5"/>
  <c r="D127" i="5"/>
  <c r="F127" i="5"/>
  <c r="D129" i="5"/>
  <c r="E128" i="5"/>
  <c r="C128" i="5"/>
  <c r="F126" i="5"/>
  <c r="D126" i="5"/>
  <c r="D99" i="5"/>
  <c r="F99" i="5"/>
  <c r="C101" i="5"/>
  <c r="E101" i="5"/>
  <c r="F100" i="5"/>
  <c r="D100" i="5"/>
  <c r="D101" i="5"/>
  <c r="F101" i="5"/>
  <c r="F102" i="5"/>
  <c r="D102" i="5"/>
  <c r="E103" i="5"/>
  <c r="C103" i="5"/>
  <c r="E100" i="5"/>
  <c r="C100" i="5"/>
  <c r="E99" i="5"/>
  <c r="C99" i="5"/>
  <c r="F98" i="5"/>
  <c r="D98" i="5"/>
  <c r="C102" i="5"/>
  <c r="E102" i="5"/>
  <c r="D103" i="5"/>
  <c r="F10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Riley, Karie</author>
  </authors>
  <commentList>
    <comment ref="I7" authorId="0" shapeId="0" xr:uid="{33E8AA51-3AD0-4886-816B-888BA829EABC}">
      <text>
        <r>
          <rPr>
            <sz val="9"/>
            <color indexed="81"/>
            <rFont val="Tahoma"/>
            <family val="2"/>
          </rPr>
          <t>15 seconds per piece of clothing.</t>
        </r>
      </text>
    </comment>
    <comment ref="AF8" authorId="0" shapeId="0" xr:uid="{603E9FAB-E978-448B-B1B2-0F2B74C64CFA}">
      <text>
        <r>
          <rPr>
            <b/>
            <sz val="9"/>
            <color indexed="81"/>
            <rFont val="Tahoma"/>
            <family val="2"/>
          </rPr>
          <t>Based on 1/2 TEM limit.</t>
        </r>
      </text>
    </comment>
    <comment ref="S9" authorId="0" shapeId="0" xr:uid="{B49522CD-5C6A-46F2-9D48-9B1DA16B12AB}">
      <text>
        <r>
          <rPr>
            <sz val="9"/>
            <color indexed="81"/>
            <rFont val="Tahoma"/>
            <family val="2"/>
          </rPr>
          <t>Table 2 states that there were 2 TEM samples and both were ND; however, PCME stats are available, which indicates that maybe the number of ND is incorrect.</t>
        </r>
      </text>
    </comment>
    <comment ref="U11" authorId="0" shapeId="0" xr:uid="{E328F7AE-7840-4FF3-9ACC-7464EB532FB7}">
      <text>
        <r>
          <rPr>
            <b/>
            <sz val="9"/>
            <color indexed="81"/>
            <rFont val="Tahoma"/>
            <family val="2"/>
          </rPr>
          <t>Reported as 0.000</t>
        </r>
        <r>
          <rPr>
            <sz val="9"/>
            <color indexed="81"/>
            <rFont val="Tahoma"/>
            <family val="2"/>
          </rPr>
          <t xml:space="preserve">
</t>
        </r>
      </text>
    </comment>
    <comment ref="AF11" authorId="0" shapeId="0" xr:uid="{7CB42400-29B8-44E6-9ECB-9D9A01A11072}">
      <text>
        <r>
          <rPr>
            <b/>
            <sz val="9"/>
            <color indexed="81"/>
            <rFont val="Tahoma"/>
            <family val="2"/>
          </rPr>
          <t>Based on 1/2 TEM limit</t>
        </r>
        <r>
          <rPr>
            <sz val="9"/>
            <color indexed="81"/>
            <rFont val="Tahoma"/>
            <family val="2"/>
          </rPr>
          <t xml:space="preserve">
</t>
        </r>
      </text>
    </comment>
    <comment ref="V12" authorId="0" shapeId="0" xr:uid="{CEC3F54A-57A7-43F8-8D51-A2F9031F58B2}">
      <text>
        <r>
          <rPr>
            <b/>
            <sz val="9"/>
            <color indexed="81"/>
            <rFont val="Tahoma"/>
            <family val="2"/>
          </rPr>
          <t>Based on 1/2 the TEM limit.</t>
        </r>
      </text>
    </comment>
    <comment ref="AE13" authorId="0" shapeId="0" xr:uid="{E36D81C7-E007-435C-915D-96AB695EEA02}">
      <text>
        <r>
          <rPr>
            <sz val="9"/>
            <color indexed="81"/>
            <rFont val="Tahoma"/>
            <family val="2"/>
          </rPr>
          <t xml:space="preserve">
Based on 1/2 TEM limit</t>
        </r>
      </text>
    </comment>
  </commentList>
</comments>
</file>

<file path=xl/sharedStrings.xml><?xml version="1.0" encoding="utf-8"?>
<sst xmlns="http://schemas.openxmlformats.org/spreadsheetml/2006/main" count="800" uniqueCount="303">
  <si>
    <t>PUBLIC RELEASE DRAFT - November 2024</t>
  </si>
  <si>
    <t>Table of Contents for Take-Home Exposure Assessment (Clothes Handling)</t>
  </si>
  <si>
    <t>Version 6 (July 16, 2023)</t>
  </si>
  <si>
    <t>Tab</t>
  </si>
  <si>
    <t>Items</t>
  </si>
  <si>
    <t>Study Data</t>
  </si>
  <si>
    <t>Measured Handler Concentrations</t>
  </si>
  <si>
    <t>Measured Bystandstander Concentrations</t>
  </si>
  <si>
    <t>24-hr Average Handler Concentrations (normalized by garment set)</t>
  </si>
  <si>
    <t>24-hr Average Bystander Concentrations (normalized by garment set)</t>
  </si>
  <si>
    <t>Regressions</t>
  </si>
  <si>
    <t>Regression Equations Relating Loading Event Concentrations with Take-Home Concentrations, Handlers</t>
  </si>
  <si>
    <t>Regression Equation Relating Loading Event Concentrations with Take Home Concentrations, Bystanders</t>
  </si>
  <si>
    <t>Ratio of Handler to Bystander Concentrations in Take-Home Studies</t>
  </si>
  <si>
    <t>Exposure and Risk</t>
  </si>
  <si>
    <t>ELCR Equation</t>
  </si>
  <si>
    <t xml:space="preserve">Take-Home 24-Hr Daily Average Conc. Equation </t>
  </si>
  <si>
    <t>8-Hr TWAs for Workers and ONU for Each Occupational Exposure Scenario (OES)</t>
  </si>
  <si>
    <t>Exposure Factor Compilation</t>
  </si>
  <si>
    <t>Exposure for Handlers</t>
  </si>
  <si>
    <t>Exposure for Bystanders</t>
  </si>
  <si>
    <t>Overall relationship between occupational and take-home exposure</t>
  </si>
  <si>
    <t>IUR Values</t>
  </si>
  <si>
    <t>ELCR for Handlers</t>
  </si>
  <si>
    <t>ELCR for Bystanders</t>
  </si>
  <si>
    <t>Studies Not Selected</t>
  </si>
  <si>
    <t>Additional Studies with Clothes Handling Data, But Not Selected for Integration into the Quantitative Take-Home Exposure Analysis</t>
  </si>
  <si>
    <t>Take-Home Study Data</t>
  </si>
  <si>
    <t>Study</t>
  </si>
  <si>
    <t>Loading Scenario</t>
  </si>
  <si>
    <t>Worker exposure concentration and time</t>
  </si>
  <si>
    <t>Clothes Handling Scenario</t>
  </si>
  <si>
    <t>Fiber Analysis and Characteristics</t>
  </si>
  <si>
    <t>Average 8-hr TWA in Loading Event (PCME f/cc) *</t>
  </si>
  <si>
    <t>No. of take-home events monitored</t>
  </si>
  <si>
    <t>Garment sets per event</t>
  </si>
  <si>
    <t>Minutes of shaking per event</t>
  </si>
  <si>
    <t>Estimated min shaking per garment set</t>
  </si>
  <si>
    <t>Minutes of no activity per event</t>
  </si>
  <si>
    <t>Minutes of monitoring per event</t>
  </si>
  <si>
    <t>Stat Value Notes</t>
  </si>
  <si>
    <t>Handler Concentrations (measured)</t>
  </si>
  <si>
    <t>Bystander Concentrations (measured)</t>
  </si>
  <si>
    <t>24-hr Average Handler  Concentrations (normalized by garment set)</t>
  </si>
  <si>
    <t>24-hr Average Bystander  Concentrations (normalized by garment set)</t>
  </si>
  <si>
    <t>n</t>
  </si>
  <si>
    <t>PCM (f/cc)</t>
  </si>
  <si>
    <t>TEM (f/cc)</t>
  </si>
  <si>
    <t>PCME (f/cc)</t>
  </si>
  <si>
    <t xml:space="preserve">PCME (f/cc) per garment set </t>
  </si>
  <si>
    <t>PCME (f/cc) per garment set</t>
  </si>
  <si>
    <t>Min</t>
  </si>
  <si>
    <t>Mean</t>
  </si>
  <si>
    <t>Max</t>
  </si>
  <si>
    <t>{Abelmann, 2018, 6864776}</t>
  </si>
  <si>
    <t>Cutting AC pipe with power saw</t>
  </si>
  <si>
    <r>
      <rPr>
        <sz val="10"/>
        <rFont val="Times New Roman"/>
        <family val="1"/>
      </rPr>
      <t xml:space="preserve">5 to 12.4 f/cc (30 min) by PCM </t>
    </r>
    <r>
      <rPr>
        <sz val="10"/>
        <color rgb="FF000000"/>
        <rFont val="Times New Roman"/>
        <family val="1"/>
      </rPr>
      <t>based on two outdoor cutting events (in trench or above ground) in low wind conditions; the cutting events were 2 minutes each, and the worker remained in the area f</t>
    </r>
    <r>
      <rPr>
        <sz val="10"/>
        <rFont val="Times New Roman"/>
        <family val="1"/>
      </rPr>
      <t xml:space="preserve">or 30 minutes total. PCME values were not reported.
EPA calculated an 8-hr TWA of 0.3125 to 0.775 f/cc PCM (average of 0.54 f/cc), based on a 30 min event in an 8 hr day. EPA assumed that the PCME would be approximately equal to the PCM for the worker exposure concentration, as the PCM and PCME counts are similar for the clothes shaking events.  As such, the worker exposure values may be overestimated. </t>
    </r>
  </si>
  <si>
    <r>
      <t>Unfolding and shaking of 2 sets of contaminated clothes (2 long sleeve shirts and 2 jeans) for approx. 1 minute, followed by no activity, for a total of 30 minutes of sampling per event (4 separate events). Bystander samples were collected approx.4 ft from the handler samples. Sampling was performed in a 58 m</t>
    </r>
    <r>
      <rPr>
        <vertAlign val="superscript"/>
        <sz val="10"/>
        <color rgb="FF000000"/>
        <rFont val="Times New Roman"/>
        <family val="1"/>
      </rPr>
      <t xml:space="preserve">3 </t>
    </r>
    <r>
      <rPr>
        <sz val="10"/>
        <color rgb="FF000000"/>
        <rFont val="Times New Roman"/>
        <family val="1"/>
      </rPr>
      <t>chamber (4.9 m x 4.9 m x 2.4 m). 
Exposure time (hours per laundry event) in take-home calculations by the authors was 30 min.</t>
    </r>
  </si>
  <si>
    <r>
      <rPr>
        <u/>
        <sz val="10"/>
        <color rgb="FF000000"/>
        <rFont val="Times New Roman"/>
        <family val="1"/>
      </rPr>
      <t xml:space="preserve">Analytical Methods: </t>
    </r>
    <r>
      <rPr>
        <sz val="10"/>
        <color rgb="FF000000"/>
        <rFont val="Times New Roman"/>
        <family val="1"/>
      </rPr>
      <t xml:space="preserve">PCM (NIOSH 7400) and TEM (NIOSH 7402)
</t>
    </r>
    <r>
      <rPr>
        <u/>
        <sz val="10"/>
        <color rgb="FF000000"/>
        <rFont val="Times New Roman"/>
        <family val="1"/>
      </rPr>
      <t>Fiber Type:</t>
    </r>
    <r>
      <rPr>
        <sz val="10"/>
        <color rgb="FF000000"/>
        <rFont val="Times New Roman"/>
        <family val="1"/>
      </rPr>
      <t xml:space="preserve"> Asbestos in personal and area samples consisted of 66-67% chrysotile and 33-34% crocidolite, which is similar to the ratio in the bulk analysis of the AC pipe sample.</t>
    </r>
  </si>
  <si>
    <t>Min and max are lowest and highest event average out of 4 events. Mean is average of all events.</t>
  </si>
  <si>
    <t>{Madl, 2014, 3077980}</t>
  </si>
  <si>
    <t>Vintage maritime valve repair/replacement</t>
  </si>
  <si>
    <r>
      <t xml:space="preserve">0.013 (30 min) f/cc by PCME for the repair person; 30 to 60 minute exposure duration.
The 8-hr TWA reported in the the study is 0.002 to 0.010 f/cc PCME, based on assumptions of 1 to 3 valve replacements per day.
EPA calculated an 8-hr TWA of </t>
    </r>
    <r>
      <rPr>
        <sz val="10"/>
        <color rgb="FF7030A0"/>
        <rFont val="Times New Roman"/>
        <family val="1"/>
      </rPr>
      <t>0.001</t>
    </r>
    <r>
      <rPr>
        <sz val="10"/>
        <rFont val="Times New Roman"/>
        <family val="1"/>
      </rPr>
      <t xml:space="preserve"> f/cc PCME, based on a 30 min event in an 8 hr day.
</t>
    </r>
  </si>
  <si>
    <t xml:space="preserve">Shaking and folding six contaminated coveralls for 1-3 minutes (1 for a handler and one for a bystander during valve repair one three consecutive days, where new coveralls were used each day, for a total of 3 worker coveralls and 3 bystander coveralls). 
[It is uncertain if each of the 3 worker coveralls were shaken for 1 to 3 minutes separately, or if the total shake time was 1 to 3 minutes. 
[The total sample duration is not clearly stated, but could presumed to be 16 to 36 minutes.]
</t>
  </si>
  <si>
    <r>
      <rPr>
        <u/>
        <sz val="10"/>
        <color rgb="FF000000"/>
        <rFont val="Times New Roman"/>
        <family val="1"/>
      </rPr>
      <t>Analytical Methods</t>
    </r>
    <r>
      <rPr>
        <sz val="10"/>
        <color rgb="FF000000"/>
        <rFont val="Times New Roman"/>
        <family val="1"/>
      </rPr>
      <t xml:space="preserve">: PCM (NIOSH 7400) and TEM (NIOSH 7402)
</t>
    </r>
  </si>
  <si>
    <t>1 to 3 [uncertainty]</t>
  </si>
  <si>
    <t xml:space="preserve">approx. 28
[uncertainty] </t>
  </si>
  <si>
    <t>For the handler, the TEM FOD is 50% (1 of 2).</t>
  </si>
  <si>
    <t>2 (PCM and TEM); 1 (PCME)</t>
  </si>
  <si>
    <t>n/a</t>
  </si>
  <si>
    <t>ND (0.003)</t>
  </si>
  <si>
    <t>{Madl, 2009, 2591959}</t>
  </si>
  <si>
    <t>Brake removal and repair of heavy construction equipment (manufactured between 1960 and 1980)</t>
  </si>
  <si>
    <t>0.024 f/cc by PCME (30 min) for mechanic; 30-min to 1 hr exposure duration.
The 8-hr TWA reported in the study is 0.009 f/cc PCME,  which assumes 3 brake changes per shift. 
EPA calculated an 8-hr TWA of 0.0015 f/cc PCME, based on a 30 min event in an 8 hr day.</t>
  </si>
  <si>
    <r>
      <t xml:space="preserve">Shaking, folding, turning inside out 11 sets of contaminated clothing (overalls) for 1-3 minutes each set (1 event).
</t>
    </r>
    <r>
      <rPr>
        <sz val="10"/>
        <rFont val="Times New Roman"/>
        <family val="1"/>
      </rPr>
      <t>The total sample duration is not clearly stated, but could presumed to be 30 minutes. Whether the samples were taken in a chamber is not clearly stated.</t>
    </r>
  </si>
  <si>
    <r>
      <rPr>
        <u/>
        <sz val="10"/>
        <color rgb="FF000000"/>
        <rFont val="Times New Roman"/>
        <family val="1"/>
      </rPr>
      <t xml:space="preserve">Analytical Methods: </t>
    </r>
    <r>
      <rPr>
        <sz val="10"/>
        <color rgb="FF000000"/>
        <rFont val="Times New Roman"/>
        <family val="1"/>
      </rPr>
      <t>PCM (NIOSH 7400) and TEM (NIOSH 7402)</t>
    </r>
  </si>
  <si>
    <t>13 to 33</t>
  </si>
  <si>
    <t>0 (presumed)</t>
  </si>
  <si>
    <t>0.231 (avg)
0.199 (GM)</t>
  </si>
  <si>
    <t>0.011 (avg)
0.007 (GM)</t>
  </si>
  <si>
    <t>0.093 (avg)
0.080 (GM)</t>
  </si>
  <si>
    <t>0.012 (avg)
0.008 (GM)</t>
  </si>
  <si>
    <t>{Madl, 2008, 2601402}</t>
  </si>
  <si>
    <t>Unpacking and repacking boxes of brakes for vehicles ca. 1946-80</t>
  </si>
  <si>
    <t xml:space="preserve">0.028 to 0.368 f/cc by PCME (30-min) for handling 4–20 boxes of brake pads or brake shoes
Based on 100-min sampling, 8-hr TWAs were 0.002 to 0.063 f/cc by PCME depending on number of boxes handled in day (4, 40 boxes  of brakes a day).
[The total duration the clothes may have been exposed was 100 minutes, although the handling activity was only for 30 minutes. "In Phase II testing, long-term samples were collected in consecutive 100-min intervals, which encompassed the testing event (30 min), ventilation period (30 min) and background characterization (30 min)]
</t>
  </si>
  <si>
    <t>Shaking and folding three different pairs of contaminated overalls for approx. 1 to 2 minutes each pair of coveralls (1 event). Handler samples are for 15 minutes. Bystander samples (5 ft from handler) are for 30 minutes.</t>
  </si>
  <si>
    <t>1 to 2</t>
  </si>
  <si>
    <t>approx 10.5</t>
  </si>
  <si>
    <t>For the handler, the TEM FOD is 75% (3 of 4). For the bystander, the TEM FOD is 25% (1 of 4).</t>
  </si>
  <si>
    <t>{Jiang, 2008, 2602094}</t>
  </si>
  <si>
    <t>Unpacking/repacking or stacking unopened boxes of automotive clutch discs</t>
  </si>
  <si>
    <t xml:space="preserve">0.026 f/cc (one box) to 0.212 f/cc (stacking boxes) for 30- min PCME; handling 1 box lasted &lt;1 minute, whereas stacking occurred continuously for 30 minutes. 
8-hr TWA of 0.002 f/cc for packing/unpacking 1-2 boxes and 0.0133 f/cc for stacking boxes. </t>
  </si>
  <si>
    <t>Shaking and folding three different pairs of contaminated overalls for  approx. 45 seconds (1 event). Handler samples were collected for two 15 minute intervals and a 60 minute interval (the first 15 minute interval was used in this assessment). Bystander samples (5 ft from handler) are for 30 minutes.</t>
  </si>
  <si>
    <r>
      <rPr>
        <u/>
        <sz val="10"/>
        <color rgb="FF000000"/>
        <rFont val="Times New Roman"/>
        <family val="1"/>
      </rPr>
      <t>Analytical Methods:</t>
    </r>
    <r>
      <rPr>
        <sz val="10"/>
        <color rgb="FF000000"/>
        <rFont val="Times New Roman"/>
        <family val="1"/>
      </rPr>
      <t xml:space="preserve"> PCM (NIOSH 7400) and TEM (NIOSH 7402).
</t>
    </r>
    <r>
      <rPr>
        <u/>
        <sz val="10"/>
        <color rgb="FF000000"/>
        <rFont val="Times New Roman"/>
        <family val="1"/>
      </rPr>
      <t>Fiber Type:</t>
    </r>
    <r>
      <rPr>
        <sz val="10"/>
        <color rgb="FF000000"/>
        <rFont val="Times New Roman"/>
        <family val="1"/>
      </rPr>
      <t xml:space="preserve"> None of the personal air samples contained detectable amphibole fibers.</t>
    </r>
  </si>
  <si>
    <t xml:space="preserve">approx. 13 </t>
  </si>
  <si>
    <t>For the handler, the TEM FOD is 50%.</t>
  </si>
  <si>
    <t>ND (0.004)</t>
  </si>
  <si>
    <t>{Sahmel, 2014, 3093967}</t>
  </si>
  <si>
    <r>
      <t xml:space="preserve">Simulated workplace (Dust generator) - low loading level  
</t>
    </r>
    <r>
      <rPr>
        <sz val="10"/>
        <rFont val="Times New Roman"/>
        <family val="1"/>
      </rPr>
      <t>[Target = 0 to 0.1 f/cc]</t>
    </r>
  </si>
  <si>
    <t>Average PCME 0.05 f/cc for 30 minutes.
EPA calculated an 8-hr TWA of 0.003125 f/cc PCME based on a 30 min event in an 8 hr day.</t>
  </si>
  <si>
    <t>Shaking six sets of contaminated clothes (6 shirts and 6 pants) for 15 minutes (2 separate events per loading level).  Bystander samples were collected 6 to 12 ft from the handler samples. Sampling was performed in a 58 m3 chamber (4.9 m x 4.9 m x 2.4 m). 
The handler concentration is from 15 minutes of clothes handling; bystander is from 30 minutes (active clothes handling and 15 minutes following)</t>
  </si>
  <si>
    <r>
      <rPr>
        <u/>
        <sz val="10"/>
        <color rgb="FF000000"/>
        <rFont val="Times New Roman"/>
        <family val="1"/>
      </rPr>
      <t xml:space="preserve">Analytical Methods: </t>
    </r>
    <r>
      <rPr>
        <sz val="10"/>
        <color rgb="FF000000"/>
        <rFont val="Times New Roman"/>
        <family val="1"/>
      </rPr>
      <t xml:space="preserve">PCM (NIOSH 7400) and TEM (NIOSH 7402)
</t>
    </r>
    <r>
      <rPr>
        <u/>
        <sz val="10"/>
        <color rgb="FF000000"/>
        <rFont val="Times New Roman"/>
        <family val="1"/>
      </rPr>
      <t>Fiber Type:</t>
    </r>
    <r>
      <rPr>
        <sz val="10"/>
        <color rgb="FF000000"/>
        <rFont val="Times New Roman"/>
        <family val="1"/>
      </rPr>
      <t xml:space="preserve"> Loading was conducted with chrysotile. </t>
    </r>
  </si>
  <si>
    <r>
      <t xml:space="preserve">Min and max are lowest and highest event average out of 2 events. 
</t>
    </r>
    <r>
      <rPr>
        <i/>
        <sz val="10"/>
        <color rgb="FF000000"/>
        <rFont val="Times New Roman"/>
        <family val="1"/>
      </rPr>
      <t>The mean in this table is calculated as the average of the 2 events.</t>
    </r>
  </si>
  <si>
    <t>ND (0.014)</t>
  </si>
  <si>
    <t>ND (0.002)</t>
  </si>
  <si>
    <t>Simulated workplace (Dust generator) - medium loading level
[Target = 1 to 2 f/cc]</t>
  </si>
  <si>
    <t>Average PCME 2.235 f/cc for 30 minutes. 
EPA calculated an 8-hr TWA of 0.1397 f/cc PCME, based on a 30 min event in an 8 hr day.</t>
  </si>
  <si>
    <t>1 for handler, 2 for bystander</t>
  </si>
  <si>
    <t>Simulated workplace (Dust generator) - high loading level
[Target = 2 to 4 f/cc]</t>
  </si>
  <si>
    <t>Average PCME 3.125 f/cc for 30 minutes.
EPA calculated an 8-hr TWA of 0.1953 f/cc PCME, based on a 30 min event in an 8 hr day.</t>
  </si>
  <si>
    <t>{Sahmel, 2016, 3093966}</t>
  </si>
  <si>
    <t>Simulated workplace (Dust generator) - [Target = 10 f/cc]</t>
  </si>
  <si>
    <t>Average PCME 11.4 f/cc for 6.5 hours; used 3 different fabric types.
EPA calculated an 8-hr TWA of 9.26 f/cc PCME, based on a 30 min event in an 8 hr day. 9 manequins (3 of each of the 3 clothing types) times 2 loading events</t>
  </si>
  <si>
    <t>Shaking three sets of contaminated clothes (3 shirts and 3 pants) for 15 minutes, followed by 30 minutes of inactivity. Six events were conducted, with 2 events for each of 3 fabric types, resulting in 18 total garment sets used in the experiment. Bystander samples were collected 6 to 12 ft from the handler samples. Sampling was performed in a 58 m3 chamber (4.9 m x 4.9 m x 2.4 m) with a ventilation rate of 3.5 ACH. 
The handler concentration covers the 15 minut clothes shaking period. The bystander concentration cover the entire 45 minute event period.</t>
  </si>
  <si>
    <t xml:space="preserve">15 for handler; 45 for bystander </t>
  </si>
  <si>
    <t xml:space="preserve">Min and max are the lowest and highest averages of the 6 events. </t>
  </si>
  <si>
    <t>Not reported</t>
  </si>
  <si>
    <t>Event 1</t>
  </si>
  <si>
    <t>fabric 1</t>
  </si>
  <si>
    <t>3 garmets</t>
  </si>
  <si>
    <t>Event 2</t>
  </si>
  <si>
    <t>Event 3</t>
  </si>
  <si>
    <t>fabric 2</t>
  </si>
  <si>
    <t>Event 4</t>
  </si>
  <si>
    <t>Event 5</t>
  </si>
  <si>
    <t>fabric 3</t>
  </si>
  <si>
    <t>Event 6</t>
  </si>
  <si>
    <t>Average of all</t>
  </si>
  <si>
    <t>Regressions between Loading Event 8-hr TWA Conc. and Daily Average Clothes Handling Conc.</t>
  </si>
  <si>
    <t>Handlers</t>
  </si>
  <si>
    <t>Author</t>
  </si>
  <si>
    <t>Activity</t>
  </si>
  <si>
    <r>
      <t xml:space="preserve"> 8-hr TWA Occupational Loading Event Concentration (PCME, f/cc)</t>
    </r>
    <r>
      <rPr>
        <b/>
        <sz val="9"/>
        <color theme="0"/>
        <rFont val="Times New Roman"/>
        <family val="1"/>
      </rPr>
      <t xml:space="preserve"> (C_OCC</t>
    </r>
    <r>
      <rPr>
        <b/>
        <vertAlign val="subscript"/>
        <sz val="9"/>
        <color theme="0"/>
        <rFont val="Times New Roman"/>
        <family val="1"/>
      </rPr>
      <t>8hrTWA</t>
    </r>
    <r>
      <rPr>
        <b/>
        <sz val="9"/>
        <color theme="0"/>
        <rFont val="Times New Roman"/>
        <family val="1"/>
      </rPr>
      <t>)</t>
    </r>
  </si>
  <si>
    <r>
      <t xml:space="preserve">24-hr TWA Handler Concentration (PCME, f/cc), normalized by garment sets
</t>
    </r>
    <r>
      <rPr>
        <b/>
        <sz val="9"/>
        <color theme="0"/>
        <rFont val="Times New Roman"/>
        <family val="1"/>
      </rPr>
      <t>(C_TakeHome</t>
    </r>
    <r>
      <rPr>
        <b/>
        <vertAlign val="subscript"/>
        <sz val="9"/>
        <color theme="0"/>
        <rFont val="Times New Roman"/>
        <family val="1"/>
      </rPr>
      <t>24hrTWA, Handler</t>
    </r>
    <r>
      <rPr>
        <b/>
        <sz val="9"/>
        <color theme="0"/>
        <rFont val="Times New Roman"/>
        <family val="1"/>
      </rPr>
      <t>)</t>
    </r>
  </si>
  <si>
    <t xml:space="preserve">Linear Regression Results for CT 24-hr TWA </t>
  </si>
  <si>
    <r>
      <t xml:space="preserve">Ratio 
</t>
    </r>
    <r>
      <rPr>
        <sz val="12"/>
        <color theme="0"/>
        <rFont val="Times New Roman"/>
        <family val="1"/>
      </rPr>
      <t xml:space="preserve">(CT 24-hr Conc. / Loading Event 8-hr TWA) </t>
    </r>
  </si>
  <si>
    <t>LE</t>
  </si>
  <si>
    <t>CT</t>
  </si>
  <si>
    <t>HE</t>
  </si>
  <si>
    <t>Slope</t>
  </si>
  <si>
    <t>Intercept</t>
  </si>
  <si>
    <t>R2</t>
  </si>
  <si>
    <t>Abelman et al., 2018</t>
  </si>
  <si>
    <t>Cutting Pipe</t>
  </si>
  <si>
    <t>Madl et al., 2014</t>
  </si>
  <si>
    <t>Vintage Valve repair</t>
  </si>
  <si>
    <t>Madl et al., 2009</t>
  </si>
  <si>
    <t>Brake removal and repair</t>
  </si>
  <si>
    <t>Madl et al, 2008</t>
  </si>
  <si>
    <t>Unpacking and repacking boxes of brakes</t>
  </si>
  <si>
    <t>Jiang et al., 2008</t>
  </si>
  <si>
    <t>Unpacking and repacking boxes of clutch discs</t>
  </si>
  <si>
    <t>Sahmel et al., 2014</t>
  </si>
  <si>
    <t>Dust generator (low)</t>
  </si>
  <si>
    <t>Dust generator (med)</t>
  </si>
  <si>
    <t>Dust generator (high)</t>
  </si>
  <si>
    <t>Sahmel et al., 2016</t>
  </si>
  <si>
    <t>Dust generator (very high)</t>
  </si>
  <si>
    <t>Legend</t>
  </si>
  <si>
    <t>All</t>
  </si>
  <si>
    <t>circle = first 3 studies (used for HE take-home slope factor)</t>
  </si>
  <si>
    <t>triangle = last 6 studies (used for CT take-home slope factor)</t>
  </si>
  <si>
    <t>ByStanders</t>
  </si>
  <si>
    <r>
      <t xml:space="preserve"> 8-hr TWA Occupational Loading Event Concentration (PCME, f/cc)</t>
    </r>
    <r>
      <rPr>
        <b/>
        <sz val="9"/>
        <rFont val="Times New Roman"/>
        <family val="1"/>
      </rPr>
      <t xml:space="preserve"> (C_OCC</t>
    </r>
    <r>
      <rPr>
        <b/>
        <vertAlign val="subscript"/>
        <sz val="9"/>
        <rFont val="Times New Roman"/>
        <family val="1"/>
      </rPr>
      <t>8hrTWA</t>
    </r>
    <r>
      <rPr>
        <b/>
        <sz val="9"/>
        <rFont val="Times New Roman"/>
        <family val="1"/>
      </rPr>
      <t>)</t>
    </r>
  </si>
  <si>
    <r>
      <t xml:space="preserve">24-hr TWA Bystander Concentration (PCME, f/cc), normalized by garment sets
</t>
    </r>
    <r>
      <rPr>
        <b/>
        <sz val="9"/>
        <rFont val="Times New Roman"/>
        <family val="1"/>
      </rPr>
      <t>(C_TakeHome</t>
    </r>
    <r>
      <rPr>
        <b/>
        <vertAlign val="subscript"/>
        <sz val="9"/>
        <rFont val="Times New Roman"/>
        <family val="1"/>
      </rPr>
      <t>24hrTWA, Bystander</t>
    </r>
    <r>
      <rPr>
        <b/>
        <sz val="9"/>
        <rFont val="Times New Roman"/>
        <family val="1"/>
      </rPr>
      <t>)</t>
    </r>
  </si>
  <si>
    <t>Ratio</t>
  </si>
  <si>
    <r>
      <rPr>
        <u/>
        <sz val="12"/>
        <color theme="1"/>
        <rFont val="Times New Roman"/>
        <family val="1"/>
      </rPr>
      <t>U</t>
    </r>
    <r>
      <rPr>
        <sz val="12"/>
        <color theme="1"/>
        <rFont val="Times New Roman"/>
        <family val="1"/>
      </rPr>
      <t>npacking and repacking boxes of brakes</t>
    </r>
  </si>
  <si>
    <t>n/a = minimum or maximum concentrations were not provided or all samples were below the detection limit.</t>
  </si>
  <si>
    <t>Ratio of Handler CT to Bystander CT</t>
  </si>
  <si>
    <t>Average Ratio</t>
  </si>
  <si>
    <t>Regression Ratio</t>
  </si>
  <si>
    <t>Exposure Calculations for Take-Home Assessment</t>
  </si>
  <si>
    <t>ELCR = Excess Lifetime Cancer Risk, the risk of developing cancer as a consequence of the site-related exposure</t>
  </si>
  <si>
    <r>
      <rPr>
        <i/>
        <sz val="12"/>
        <color rgb="FF000000"/>
        <rFont val="Times New Roman"/>
        <family val="1"/>
      </rPr>
      <t xml:space="preserve">IUR </t>
    </r>
    <r>
      <rPr>
        <i/>
        <vertAlign val="subscript"/>
        <sz val="12"/>
        <color rgb="FF000000"/>
        <rFont val="Times New Roman"/>
        <family val="1"/>
      </rPr>
      <t>LTL or Liftetime</t>
    </r>
    <r>
      <rPr>
        <sz val="12"/>
        <color rgb="FF000000"/>
        <rFont val="Times New Roman"/>
        <family val="1"/>
      </rPr>
      <t xml:space="preserve"> = Inhalation Unit Risk per (f/cc) Less than Lifetime or Lifetime</t>
    </r>
  </si>
  <si>
    <r>
      <rPr>
        <b/>
        <i/>
        <sz val="12"/>
        <color theme="4"/>
        <rFont val="Times New Roman"/>
        <family val="1"/>
      </rPr>
      <t>EPC</t>
    </r>
    <r>
      <rPr>
        <sz val="12"/>
        <color rgb="FF000000"/>
        <rFont val="Times New Roman"/>
        <family val="1"/>
      </rPr>
      <t xml:space="preserve"> = Exposure Point Concentration, the concentration of asbestos fibers in air (f/cc) for the specific activity being assessed. For take-home exposure, exposures are normalized to a per garment basis</t>
    </r>
  </si>
  <si>
    <r>
      <rPr>
        <b/>
        <i/>
        <sz val="12"/>
        <color theme="7"/>
        <rFont val="Times New Roman"/>
        <family val="1"/>
      </rPr>
      <t>TWF</t>
    </r>
    <r>
      <rPr>
        <sz val="12"/>
        <color rgb="FF000000"/>
        <rFont val="Times New Roman"/>
        <family val="1"/>
      </rPr>
      <t xml:space="preserve"> = Time Weighting Factor, this factor accounts for less-than-continous exposure during a one-year exposure</t>
    </r>
  </si>
  <si>
    <r>
      <rPr>
        <b/>
        <i/>
        <sz val="12"/>
        <color theme="9"/>
        <rFont val="Times New Roman"/>
        <family val="1"/>
      </rPr>
      <t>Ave Concen</t>
    </r>
    <r>
      <rPr>
        <sz val="12"/>
        <rFont val="Times New Roman"/>
        <family val="1"/>
      </rPr>
      <t xml:space="preserve"> = yearly average exposure concentration</t>
    </r>
  </si>
  <si>
    <t>For the Take Home Assessment, the EPC and Exposure Duration are incorporated into the "24-hr Time Weighted Average Handler Concentrations (normalized by garment set)".</t>
  </si>
  <si>
    <t>That way, studies of different exposure durations and different garment sets could be combined to estimate the regression parameters</t>
  </si>
  <si>
    <r>
      <t xml:space="preserve">Regression parameters to estimate the 24-hr TWA </t>
    </r>
    <r>
      <rPr>
        <b/>
        <sz val="11"/>
        <color rgb="FF000000"/>
        <rFont val="Times New Roman"/>
        <family val="1"/>
      </rPr>
      <t>(</t>
    </r>
    <r>
      <rPr>
        <b/>
        <sz val="11"/>
        <color theme="8"/>
        <rFont val="Times New Roman"/>
        <family val="1"/>
      </rPr>
      <t>C_Take_Home24-hr TWA</t>
    </r>
    <r>
      <rPr>
        <b/>
        <sz val="11"/>
        <color rgb="FF000000"/>
        <rFont val="Times New Roman"/>
        <family val="1"/>
      </rPr>
      <t>)</t>
    </r>
    <r>
      <rPr>
        <b/>
        <sz val="16"/>
        <color rgb="FF000000"/>
        <rFont val="Times New Roman"/>
        <family val="1"/>
      </rPr>
      <t xml:space="preserve"> from the Occupational 8-hr TWA </t>
    </r>
    <r>
      <rPr>
        <b/>
        <sz val="11"/>
        <color rgb="FF000000"/>
        <rFont val="Times New Roman"/>
        <family val="1"/>
      </rPr>
      <t>(</t>
    </r>
    <r>
      <rPr>
        <b/>
        <sz val="11"/>
        <color rgb="FF7030A0"/>
        <rFont val="Times New Roman"/>
        <family val="1"/>
      </rPr>
      <t>C_Occ</t>
    </r>
    <r>
      <rPr>
        <b/>
        <vertAlign val="subscript"/>
        <sz val="11"/>
        <color rgb="FF7030A0"/>
        <rFont val="Times New Roman"/>
        <family val="1"/>
      </rPr>
      <t>8-hr TWA</t>
    </r>
    <r>
      <rPr>
        <b/>
        <sz val="11"/>
        <color rgb="FF000000"/>
        <rFont val="Times New Roman"/>
        <family val="1"/>
      </rPr>
      <t>)</t>
    </r>
  </si>
  <si>
    <t>From the "Regressions" Tab</t>
  </si>
  <si>
    <t>CT Take-Home Regression Parameters</t>
  </si>
  <si>
    <t>HE Take-Home Regression Parameters</t>
  </si>
  <si>
    <t>Handler Equation</t>
  </si>
  <si>
    <r>
      <t>Slope Factor</t>
    </r>
    <r>
      <rPr>
        <b/>
        <vertAlign val="subscript"/>
        <sz val="12"/>
        <color rgb="FF000000"/>
        <rFont val="Times New Roman"/>
        <family val="1"/>
      </rPr>
      <t>Handler,CT</t>
    </r>
  </si>
  <si>
    <r>
      <t>Intercept</t>
    </r>
    <r>
      <rPr>
        <b/>
        <vertAlign val="subscript"/>
        <sz val="12"/>
        <color rgb="FF000000"/>
        <rFont val="Times New Roman"/>
        <family val="1"/>
      </rPr>
      <t>Handler,CT</t>
    </r>
  </si>
  <si>
    <r>
      <t>Slope Factor</t>
    </r>
    <r>
      <rPr>
        <b/>
        <vertAlign val="subscript"/>
        <sz val="12"/>
        <color rgb="FF000000"/>
        <rFont val="Times New Roman"/>
        <family val="1"/>
      </rPr>
      <t>Handler,HE</t>
    </r>
  </si>
  <si>
    <r>
      <t>Intercept</t>
    </r>
    <r>
      <rPr>
        <b/>
        <vertAlign val="subscript"/>
        <sz val="12"/>
        <color rgb="FF000000"/>
        <rFont val="Times New Roman"/>
        <family val="1"/>
      </rPr>
      <t>Handler,HE</t>
    </r>
  </si>
  <si>
    <t>Intercepts are set to 0 to reflect the fact that Occ TWA of 0 should give Take-Home concentrations of 0; otherwise, the regressions can yield negative estimates of concentration.</t>
  </si>
  <si>
    <t>Bystander Equation</t>
  </si>
  <si>
    <r>
      <t>Slope Factor</t>
    </r>
    <r>
      <rPr>
        <b/>
        <vertAlign val="subscript"/>
        <sz val="12"/>
        <color rgb="FF000000"/>
        <rFont val="Times New Roman"/>
        <family val="1"/>
      </rPr>
      <t>Bystander,CT</t>
    </r>
  </si>
  <si>
    <r>
      <t>Intercept</t>
    </r>
    <r>
      <rPr>
        <b/>
        <vertAlign val="subscript"/>
        <sz val="12"/>
        <color rgb="FF000000"/>
        <rFont val="Times New Roman"/>
        <family val="1"/>
      </rPr>
      <t>Bystander,CT</t>
    </r>
  </si>
  <si>
    <r>
      <t>Slope Factor</t>
    </r>
    <r>
      <rPr>
        <b/>
        <vertAlign val="subscript"/>
        <sz val="12"/>
        <color rgb="FF000000"/>
        <rFont val="Times New Roman"/>
        <family val="1"/>
      </rPr>
      <t>Bystander,HE</t>
    </r>
  </si>
  <si>
    <r>
      <t>Intercept</t>
    </r>
    <r>
      <rPr>
        <b/>
        <vertAlign val="subscript"/>
        <sz val="12"/>
        <color rgb="FF000000"/>
        <rFont val="Times New Roman"/>
        <family val="1"/>
      </rPr>
      <t>Bystander,HE</t>
    </r>
  </si>
  <si>
    <r>
      <t>8-Hr TWAs for Workers and ONU for Each Occupational Exposure Scenario (OES) (</t>
    </r>
    <r>
      <rPr>
        <b/>
        <sz val="16"/>
        <color rgb="FF7030A0"/>
        <rFont val="Times New Roman"/>
        <family val="1"/>
      </rPr>
      <t>C_Occ</t>
    </r>
    <r>
      <rPr>
        <b/>
        <vertAlign val="subscript"/>
        <sz val="16"/>
        <color rgb="FF7030A0"/>
        <rFont val="Times New Roman"/>
        <family val="1"/>
      </rPr>
      <t>8-hr TWA</t>
    </r>
    <r>
      <rPr>
        <b/>
        <sz val="16"/>
        <color rgb="FF000000"/>
        <rFont val="Times New Roman"/>
        <family val="1"/>
      </rPr>
      <t>)</t>
    </r>
  </si>
  <si>
    <t>Taken directly from the occupational exposure assessment in the Risk Evaluation</t>
  </si>
  <si>
    <t>Note: CT and HE columns are shown in opposite order as in the Risk Evaluation</t>
  </si>
  <si>
    <t>Occupational Exposure Scenario (OES)</t>
  </si>
  <si>
    <r>
      <t>Higher Exposed Worker 
(Worker, f/cc)</t>
    </r>
    <r>
      <rPr>
        <b/>
        <vertAlign val="superscript"/>
        <sz val="12"/>
        <rFont val="Times New Roman"/>
        <family val="1"/>
      </rPr>
      <t>a</t>
    </r>
  </si>
  <si>
    <t>Lower Exposed Worker 
(Worker, f/cc)</t>
  </si>
  <si>
    <t>ONU 
(ONU, f/cc)</t>
  </si>
  <si>
    <r>
      <t>C_Occ</t>
    </r>
    <r>
      <rPr>
        <b/>
        <vertAlign val="subscript"/>
        <sz val="12"/>
        <color rgb="FF000000"/>
        <rFont val="Times New Roman"/>
        <family val="1"/>
      </rPr>
      <t>8-hr TWA</t>
    </r>
    <r>
      <rPr>
        <b/>
        <sz val="12"/>
        <color rgb="FF000000"/>
        <rFont val="Times New Roman"/>
        <family val="1"/>
      </rPr>
      <t>, 8-hr TWA Concentration</t>
    </r>
  </si>
  <si>
    <r>
      <t>C_Occ</t>
    </r>
    <r>
      <rPr>
        <b/>
        <vertAlign val="subscript"/>
        <sz val="12"/>
        <color rgb="FF000000"/>
        <rFont val="Times New Roman"/>
        <family val="1"/>
      </rPr>
      <t>8-hr TWA</t>
    </r>
    <r>
      <rPr>
        <b/>
        <sz val="12"/>
        <color rgb="FF000000"/>
        <rFont val="Times New Roman"/>
        <family val="1"/>
      </rPr>
      <t>,  8-hr TWA Concentration</t>
    </r>
  </si>
  <si>
    <t>*CT</t>
  </si>
  <si>
    <t>*HE</t>
  </si>
  <si>
    <r>
      <t xml:space="preserve">Maintenance, Renovation, and Demolition </t>
    </r>
    <r>
      <rPr>
        <vertAlign val="superscript"/>
        <sz val="12"/>
        <color rgb="FF000000"/>
        <rFont val="Times New Roman"/>
        <family val="1"/>
      </rPr>
      <t>a</t>
    </r>
  </si>
  <si>
    <r>
      <t xml:space="preserve">Firefighting and Other Disaster Response Activities (Career) </t>
    </r>
    <r>
      <rPr>
        <vertAlign val="superscript"/>
        <sz val="12"/>
        <color rgb="FF000000"/>
        <rFont val="Times New Roman"/>
        <family val="1"/>
      </rPr>
      <t>a</t>
    </r>
  </si>
  <si>
    <t>-</t>
  </si>
  <si>
    <r>
      <t xml:space="preserve">Firefighting and Other Disaster Response Activities (Volunteer) </t>
    </r>
    <r>
      <rPr>
        <vertAlign val="superscript"/>
        <sz val="12"/>
        <color rgb="FF000000"/>
        <rFont val="Times New Roman"/>
        <family val="1"/>
      </rPr>
      <t>a</t>
    </r>
  </si>
  <si>
    <r>
      <t xml:space="preserve">Use, Repair, or Removal of Industrial and Commercial Appliances or Machinery Containing Asbestos </t>
    </r>
    <r>
      <rPr>
        <vertAlign val="superscript"/>
        <sz val="12"/>
        <color rgb="FF000000"/>
        <rFont val="Times New Roman"/>
        <family val="1"/>
      </rPr>
      <t>a</t>
    </r>
  </si>
  <si>
    <r>
      <t xml:space="preserve">Handling articles or formulations that contain asbestos (Battery insulators, Burner mats, Plastics, Cured Coatings/Adhesives/Sealants) </t>
    </r>
    <r>
      <rPr>
        <vertAlign val="superscript"/>
        <sz val="12"/>
        <rFont val="Times New Roman"/>
        <family val="1"/>
      </rPr>
      <t>b</t>
    </r>
  </si>
  <si>
    <r>
      <t xml:space="preserve">Waste Handling, Disposal, and Treatment </t>
    </r>
    <r>
      <rPr>
        <vertAlign val="superscript"/>
        <sz val="12"/>
        <color rgb="FF000000"/>
        <rFont val="Times New Roman"/>
        <family val="1"/>
      </rPr>
      <t>a</t>
    </r>
  </si>
  <si>
    <t>–</t>
  </si>
  <si>
    <t>*Where there is no split between higher and lower-exposure potential workers, workers are grouped with higher-exposure potential workers and lower-exposure potential workers are not assessed.</t>
  </si>
  <si>
    <r>
      <rPr>
        <vertAlign val="superscript"/>
        <sz val="12"/>
        <rFont val="Times New Roman"/>
        <family val="1"/>
      </rPr>
      <t>a</t>
    </r>
    <r>
      <rPr>
        <sz val="12"/>
        <rFont val="Times New Roman"/>
        <family val="1"/>
      </rPr>
      <t xml:space="preserve"> Only the Higher Exposed Worker CT and HE values are used in the Take-Home LADC.</t>
    </r>
  </si>
  <si>
    <r>
      <rPr>
        <vertAlign val="superscript"/>
        <sz val="12"/>
        <rFont val="Times New Roman"/>
        <family val="1"/>
      </rPr>
      <t>b</t>
    </r>
    <r>
      <rPr>
        <sz val="12"/>
        <rFont val="Times New Roman"/>
        <family val="1"/>
      </rPr>
      <t xml:space="preserve"> Low Exposure Worker CT and HE values were used for this take-home analysis</t>
    </r>
  </si>
  <si>
    <t>Scenario (OES)</t>
  </si>
  <si>
    <t>EF - Exposure Frequency 
[Annual Working Days (AWD)]</t>
  </si>
  <si>
    <r>
      <t>AT</t>
    </r>
    <r>
      <rPr>
        <b/>
        <vertAlign val="subscript"/>
        <sz val="12"/>
        <rFont val="Times New Roman"/>
        <family val="1"/>
      </rPr>
      <t>EF</t>
    </r>
    <r>
      <rPr>
        <b/>
        <sz val="12"/>
        <rFont val="Times New Roman"/>
        <family val="1"/>
      </rPr>
      <t xml:space="preserve"> - Averaging Time for Exposure Frequency</t>
    </r>
  </si>
  <si>
    <r>
      <t xml:space="preserve">EY - Exposure Years </t>
    </r>
    <r>
      <rPr>
        <b/>
        <vertAlign val="superscript"/>
        <sz val="12"/>
        <color rgb="FF000000"/>
        <rFont val="Times New Roman"/>
        <family val="1"/>
      </rPr>
      <t>b</t>
    </r>
    <r>
      <rPr>
        <b/>
        <sz val="12"/>
        <color rgb="FF000000"/>
        <rFont val="Times New Roman"/>
        <family val="1"/>
      </rPr>
      <t xml:space="preserve">
[Working Years (WY)]</t>
    </r>
  </si>
  <si>
    <r>
      <t>AT</t>
    </r>
    <r>
      <rPr>
        <b/>
        <vertAlign val="subscript"/>
        <sz val="12"/>
        <rFont val="Times New Roman"/>
        <family val="1"/>
      </rPr>
      <t>EY</t>
    </r>
    <r>
      <rPr>
        <b/>
        <sz val="12"/>
        <rFont val="Times New Roman"/>
        <family val="1"/>
      </rPr>
      <t xml:space="preserve"> - Averaging Time for Exposure Years </t>
    </r>
    <r>
      <rPr>
        <b/>
        <vertAlign val="superscript"/>
        <sz val="12"/>
        <rFont val="Times New Roman"/>
        <family val="1"/>
      </rPr>
      <t>b</t>
    </r>
  </si>
  <si>
    <t>CT + HE</t>
  </si>
  <si>
    <t xml:space="preserve">Maintenance, Renovation, and Demolition </t>
  </si>
  <si>
    <t>Firefighting and Other Disaster Response Activities (Career)</t>
  </si>
  <si>
    <t>Firefighting and Other Disaster Response Activities (Volunteer)</t>
  </si>
  <si>
    <t>Use, Repair, or Removal of Industrial and Commercial Appliances or Machinery Containing Asbestos</t>
  </si>
  <si>
    <t>Handling articles or formulations that contain asbestos (Battery insulators, Burner mats, Plastics, Cured Coatings/Adhesives/Sealants)</t>
  </si>
  <si>
    <t>Waste Handling, Disposal, and Treatment</t>
  </si>
  <si>
    <t>Notes:</t>
  </si>
  <si>
    <t>a. The take-home exposure estimates assume that the handlers and bystanders will be exposed to an amount of asbestos directly related to the 8-hr TWA occupational loading event for each OES, not from the frequency of washing events. Thus, the CT and HE exposure factors used in the take-home assessment (annual working days and working years) match those used in the occupational exposure assessment.</t>
  </si>
  <si>
    <t>b. Exposure Years (EY) and Averaging Time for Exposure Years (AT EY) are not included in the exposure equation because they are are incorporated in the ECLR calculations.</t>
  </si>
  <si>
    <r>
      <t>Take-Home Daily Average Concentrations and Average Concentration, Handlers (C_Take_Home</t>
    </r>
    <r>
      <rPr>
        <b/>
        <vertAlign val="subscript"/>
        <sz val="16"/>
        <color rgb="FF000000"/>
        <rFont val="Times New Roman"/>
        <family val="1"/>
      </rPr>
      <t>24-hr TWA, Handler</t>
    </r>
    <r>
      <rPr>
        <b/>
        <sz val="16"/>
        <color rgb="FF000000"/>
        <rFont val="Times New Roman"/>
        <family val="1"/>
      </rPr>
      <t>)</t>
    </r>
  </si>
  <si>
    <t>Scenario (CES), Handler</t>
  </si>
  <si>
    <r>
      <t xml:space="preserve">Take-Home 24-hr Daily TWA Concentrations (PCME, f/cc)* 
</t>
    </r>
    <r>
      <rPr>
        <b/>
        <sz val="9"/>
        <color theme="0"/>
        <rFont val="Times New Roman"/>
        <family val="1"/>
      </rPr>
      <t>(</t>
    </r>
    <r>
      <rPr>
        <b/>
        <i/>
        <sz val="9"/>
        <color theme="0"/>
        <rFont val="Times New Roman"/>
        <family val="1"/>
      </rPr>
      <t>C_Take_Home</t>
    </r>
    <r>
      <rPr>
        <b/>
        <i/>
        <vertAlign val="subscript"/>
        <sz val="9"/>
        <color theme="0"/>
        <rFont val="Times New Roman"/>
        <family val="1"/>
      </rPr>
      <t>24hr TWA, Handler</t>
    </r>
    <r>
      <rPr>
        <b/>
        <sz val="9"/>
        <color theme="0"/>
        <rFont val="Times New Roman"/>
        <family val="1"/>
      </rPr>
      <t>)</t>
    </r>
  </si>
  <si>
    <r>
      <t xml:space="preserve">Handler Take Home Exposure (f/cc) </t>
    </r>
    <r>
      <rPr>
        <b/>
        <i/>
        <sz val="9"/>
        <color theme="0"/>
        <rFont val="Times New Roman"/>
        <family val="1"/>
      </rPr>
      <t>(Ave Concen</t>
    </r>
    <r>
      <rPr>
        <b/>
        <i/>
        <vertAlign val="subscript"/>
        <sz val="9"/>
        <color theme="0"/>
        <rFont val="Times New Roman"/>
        <family val="1"/>
      </rPr>
      <t>Handler</t>
    </r>
    <r>
      <rPr>
        <b/>
        <i/>
        <sz val="9"/>
        <color theme="0"/>
        <rFont val="Times New Roman"/>
        <family val="1"/>
      </rPr>
      <t>)</t>
    </r>
  </si>
  <si>
    <t>* These are estimated using the higher-exposure potential worker exposure estimates. ONUs and lower-exposure potential worker exposures estimates are not currently used.</t>
  </si>
  <si>
    <r>
      <t>Take-Home Daily Average Concentrations and Exposure, Bystanders (C_Take_Home</t>
    </r>
    <r>
      <rPr>
        <b/>
        <vertAlign val="subscript"/>
        <sz val="16"/>
        <color rgb="FF000000"/>
        <rFont val="Times New Roman"/>
        <family val="1"/>
      </rPr>
      <t>24-hr TWA, Bystander</t>
    </r>
    <r>
      <rPr>
        <b/>
        <sz val="16"/>
        <color rgb="FF000000"/>
        <rFont val="Times New Roman"/>
        <family val="1"/>
      </rPr>
      <t>)</t>
    </r>
  </si>
  <si>
    <t>Scenario (CES), Bystander</t>
  </si>
  <si>
    <r>
      <t xml:space="preserve">Take-Home 24-hr Daily TWA Concentrations (PCME, f/cc)* 
</t>
    </r>
    <r>
      <rPr>
        <b/>
        <sz val="9"/>
        <rFont val="Times New Roman"/>
        <family val="1"/>
      </rPr>
      <t>(C_Take_Home</t>
    </r>
    <r>
      <rPr>
        <b/>
        <vertAlign val="subscript"/>
        <sz val="9"/>
        <rFont val="Times New Roman"/>
        <family val="1"/>
      </rPr>
      <t>24hr TWA, Bystander</t>
    </r>
    <r>
      <rPr>
        <b/>
        <sz val="9"/>
        <rFont val="Times New Roman"/>
        <family val="1"/>
      </rPr>
      <t>)</t>
    </r>
  </si>
  <si>
    <r>
      <t xml:space="preserve">Bystander Take Home Exposure (f/cc) </t>
    </r>
    <r>
      <rPr>
        <b/>
        <i/>
        <sz val="9"/>
        <rFont val="Times New Roman"/>
        <family val="1"/>
      </rPr>
      <t>(Ave Concen</t>
    </r>
    <r>
      <rPr>
        <b/>
        <i/>
        <vertAlign val="subscript"/>
        <sz val="9"/>
        <rFont val="Times New Roman"/>
        <family val="1"/>
      </rPr>
      <t>Bystander</t>
    </r>
    <r>
      <rPr>
        <b/>
        <i/>
        <sz val="9"/>
        <rFont val="Times New Roman"/>
        <family val="1"/>
      </rPr>
      <t>)</t>
    </r>
  </si>
  <si>
    <t>Ratio of Occupational Exposure to Take Home Exposure</t>
  </si>
  <si>
    <t>These ratios are provided to illustrate how the take-home yearly averaged concentrations compare with the occupational yearly averaged concentrations</t>
  </si>
  <si>
    <t>Handler</t>
  </si>
  <si>
    <t>Bystander</t>
  </si>
  <si>
    <t>CT Ratio</t>
  </si>
  <si>
    <t>HE Ratio</t>
  </si>
  <si>
    <t>As the occupational 8-hr TWA uses an averaging time of 8 hours, but the average concentration equation uses 24 hours for the averaging time, the ratio incorporates a factor of 3 (24 hrs divided by 8 hrs = 3).</t>
  </si>
  <si>
    <t>These are used to ground truth the take-home estimates.</t>
  </si>
  <si>
    <t>Lifetime (0; 78)</t>
  </si>
  <si>
    <t>LTL - Occupational (16; 40)</t>
  </si>
  <si>
    <t>LTL - Bystander child living at home first 20 years (0; 20)</t>
  </si>
  <si>
    <t>Less than Lifetime for Take-Home is based on the occupational IUR, since the exposure years will match the occupational exposure years for the worker in the household</t>
  </si>
  <si>
    <t>ELCR Calculations</t>
  </si>
  <si>
    <t>Handler ELCR</t>
  </si>
  <si>
    <t>Not used in RE, scenario not representative of possible use patterns for ages &lt; 16 years of age.</t>
  </si>
  <si>
    <t>Used in RE. Scenario representative of garment handler patterns similar to those from occupational durations which is the source of asbestos fibers into clothing</t>
  </si>
  <si>
    <t>Handler Lifetime ELCR (0,78)</t>
  </si>
  <si>
    <t>Handler Less Than Lifetime ELCR (16, 40)</t>
  </si>
  <si>
    <t>Bystander ELCR</t>
  </si>
  <si>
    <t>In RE Appendix L.3. Scenario representing  take-home exposures during childhood from birth and throughout their entire life, whether in the same household or other with similar take-home exposure possibilities.</t>
  </si>
  <si>
    <t xml:space="preserve">In RE Appendix L.3. Scenario representing people, spouses and others that live at home  and have take-home exposures as bystanders until the source of asbestos retires from their work (source of asbestos in clothing). </t>
  </si>
  <si>
    <t xml:space="preserve">Used in RE. Scenario representative of children living at home while contaminated clothing is handled, during their living at home status, 20 years. </t>
  </si>
  <si>
    <t>Bystander Lifetime ELCR (0,78)</t>
  </si>
  <si>
    <t>Bystander Less Than Lifetime ELCR (16, 40)</t>
  </si>
  <si>
    <t>Bystander Less Than Lifetime ELCR (0, 20)</t>
  </si>
  <si>
    <t>POD Values</t>
  </si>
  <si>
    <t>POD</t>
  </si>
  <si>
    <t>MOE Calculations</t>
  </si>
  <si>
    <t>ED = Exposure Duration, 78 for lifetime and 40 or 20 for less than lifetime</t>
  </si>
  <si>
    <t>AT = Averaging time, 78 for lifetime and less than lifetime</t>
  </si>
  <si>
    <t>Handler Non-Cancer Chronic MOE</t>
  </si>
  <si>
    <t>Bystander Non-Cancer Chronic MOE</t>
  </si>
  <si>
    <t>In RE Appendix J.3. Scenario representing people exposed to take-home exposures at their childhood home from birth and throughout their entire life, whether in the same household ot other with similar take-home exposure possibilities.</t>
  </si>
  <si>
    <t xml:space="preserve">In RE Appendix J.3. Scenario representing people, spouses and others that live at home  and are exposed to take-home exposures as bystanders until the source of asbestos retires from their work (source of asbestos in clothing). </t>
  </si>
  <si>
    <t>Study Details</t>
  </si>
  <si>
    <t>Clothing Handling Scenario</t>
  </si>
  <si>
    <t>Fiber Analysis</t>
  </si>
  <si>
    <t>Rationale for Not Including in Quantitative Analysis</t>
  </si>
  <si>
    <t>After 2000</t>
  </si>
  <si>
    <t>{Weir, 2001, 3531556}</t>
  </si>
  <si>
    <t xml:space="preserve">Arc grinding of brake shoes 
</t>
  </si>
  <si>
    <t>Agitation of one garment set in a 150 L dynamic flow chamber for 30 minutes (alternating 5 minutes on and 5 minutes off). Filtered air was pumped through the unit and a sample was collected from the exhaust. 
Concentration reported as  0.72 f/cc (assumed to be a single sample).</t>
  </si>
  <si>
    <t>PCM (NIOSH Method 7400).
"The analyst reported the presence of a variety of fiber types in the sample, however, only small portions of these were considered to be asbestiform. The asbestiform fibers present were determined to be chrysotile."</t>
  </si>
  <si>
    <t>1. Uncertainty in how representative the experimental method (small chamber) is to real-world samples collected via personal breathing zone or area samples.
2. Only a single sample was collected.
3. Results only provided for PCM, and the study notes that asbestiform was only a small portion (no quantitative TEM or SEM results were provided).</t>
  </si>
  <si>
    <t>Before 2000</t>
  </si>
  <si>
    <t>{Sawyer, 1976, 180}</t>
  </si>
  <si>
    <t xml:space="preserve">Removing asbestos containing ceiling material in a commercial building using a variety of techniques (dry, wet, amended water).
</t>
  </si>
  <si>
    <t>Personal and area samples of the decontamination laundry facility during collecting, washing, drying, and folding of clothing for the 40 men during the 20-day ceiling removal operation. 
Personal monitoring of general activities averaged 0.4 f/cc, with a maximum of 1.2 f/cc (n=12). Concentration dropped to zero following a single wash cycle.</t>
  </si>
  <si>
    <t>PCM (Edwards and Lynch, 1968). 
A polarizing light microscope was used to estimate the proportion of other fibers such as glass or textiles. Results given as number of asbestos fibers longer than 5 um.</t>
  </si>
  <si>
    <t>1. Clothing scenario is not representative of residential conditions due to the use a laundry facility that is more commerical in nature and the presumed handling of up to 40 garment sets per day. 
2. Data can not be normalized per garment set as the extract number of garments per washing event was not provided.
3. Sample duration was not provided.</t>
  </si>
  <si>
    <t>{Nicholson, 1900, 159}</t>
  </si>
  <si>
    <t>Mine and mill workers in Copperopolis, California and Baie Verte, Newfoundland.</t>
  </si>
  <si>
    <t>Samples collected in the home, no details provided.</t>
  </si>
  <si>
    <t>No details provided.</t>
  </si>
  <si>
    <t xml:space="preserve">1. Mining is out of scope for Asbestos Part II RE. 
2. Not enough information provided on the clothes handling scenario.  </t>
  </si>
  <si>
    <t>Higher Exposed Worker 
(Worker, f/cc)</t>
  </si>
  <si>
    <t>*Only the Higher Exposed Worker CT and HE values are used in the Take-Home LADC.</t>
  </si>
  <si>
    <t>Part 2 IUR Values</t>
  </si>
  <si>
    <t>{U.S. EPA, 1988, 783514}</t>
  </si>
  <si>
    <t>Not used in RE</t>
  </si>
  <si>
    <t>Used in RE</t>
  </si>
  <si>
    <t>ü</t>
  </si>
  <si>
    <t>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</si>
</sst>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
    <numFmt numFmtId="166" formatCode="0.000"/>
    <numFmt numFmtId="167" formatCode="0.0000"/>
    <numFmt numFmtId="168" formatCode="0.0E+00"/>
    <numFmt numFmtId="169" formatCode="0.000000"/>
  </numFmts>
  <fonts count="86">
    <font>
      <sz val="12"/>
      <color rgb="FF000000"/>
      <name val="Calibri"/>
    </font>
    <font>
      <sz val="11"/>
      <color theme="1"/>
      <name val="Calibri"/>
      <family val="2"/>
      <scheme val="minor"/>
    </font>
    <font>
      <b/>
      <sz val="20"/>
      <name val="Calibri"/>
      <family val="2"/>
    </font>
    <font>
      <sz val="12"/>
      <color rgb="FFFF0000"/>
      <name val="Calibri"/>
      <family val="2"/>
    </font>
    <font>
      <u/>
      <sz val="12"/>
      <color theme="10"/>
      <name val="Calibri"/>
      <family val="2"/>
    </font>
    <font>
      <b/>
      <sz val="16"/>
      <color rgb="FF000000"/>
      <name val="Times New Roman"/>
      <family val="1"/>
    </font>
    <font>
      <b/>
      <sz val="11"/>
      <name val="Times New Roman"/>
      <family val="1"/>
    </font>
    <font>
      <b/>
      <sz val="12"/>
      <color theme="0"/>
      <name val="Times New Roman"/>
      <family val="1"/>
    </font>
    <font>
      <b/>
      <sz val="12"/>
      <color rgb="FF000000"/>
      <name val="Times New Roman"/>
      <family val="1"/>
    </font>
    <font>
      <b/>
      <sz val="12"/>
      <name val="Times New Roman"/>
      <family val="1"/>
    </font>
    <font>
      <b/>
      <sz val="11"/>
      <color theme="0"/>
      <name val="Times New Roman"/>
      <family val="1"/>
    </font>
    <font>
      <sz val="11"/>
      <color rgb="FF000000"/>
      <name val="Calibri"/>
      <family val="2"/>
    </font>
    <font>
      <sz val="10"/>
      <color rgb="FF000000"/>
      <name val="Times New Roman"/>
      <family val="1"/>
      <charset val="1"/>
    </font>
    <font>
      <sz val="10"/>
      <color rgb="FF000000"/>
      <name val="Calibri"/>
      <family val="2"/>
    </font>
    <font>
      <sz val="10"/>
      <color rgb="FF000000"/>
      <name val="Times New Roman"/>
      <family val="1"/>
    </font>
    <font>
      <sz val="10"/>
      <name val="Times New Roman"/>
      <family val="1"/>
    </font>
    <font>
      <i/>
      <sz val="10"/>
      <color rgb="FF000000"/>
      <name val="Times New Roman"/>
      <family val="1"/>
    </font>
    <font>
      <i/>
      <sz val="10"/>
      <name val="Times New Roman"/>
      <family val="1"/>
    </font>
    <font>
      <sz val="12"/>
      <color rgb="FF000000"/>
      <name val="Calibri"/>
      <family val="2"/>
    </font>
    <font>
      <sz val="10"/>
      <color rgb="FFFF0000"/>
      <name val="Times New Roman"/>
      <family val="1"/>
    </font>
    <font>
      <b/>
      <sz val="10"/>
      <color theme="0"/>
      <name val="Times New Roman"/>
      <family val="1"/>
    </font>
    <font>
      <sz val="12"/>
      <color rgb="FF000000"/>
      <name val="Times New Roman"/>
      <family val="1"/>
    </font>
    <font>
      <sz val="9"/>
      <color indexed="81"/>
      <name val="Tahoma"/>
      <family val="2"/>
    </font>
    <font>
      <b/>
      <sz val="20"/>
      <color rgb="FF000000"/>
      <name val="Calibri"/>
      <family val="2"/>
    </font>
    <font>
      <sz val="12"/>
      <color theme="1"/>
      <name val="Times New Roman"/>
      <family val="1"/>
    </font>
    <font>
      <sz val="12"/>
      <color rgb="FFFF0000"/>
      <name val="Times New Roman"/>
      <family val="1"/>
    </font>
    <font>
      <u/>
      <sz val="12"/>
      <color theme="1"/>
      <name val="Times New Roman"/>
      <family val="1"/>
    </font>
    <font>
      <b/>
      <sz val="12"/>
      <color rgb="FF000000"/>
      <name val="Calibri"/>
      <family val="2"/>
    </font>
    <font>
      <sz val="12"/>
      <name val="Calibri"/>
      <family val="2"/>
    </font>
    <font>
      <sz val="12"/>
      <color theme="1"/>
      <name val="Calibri"/>
      <family val="2"/>
    </font>
    <font>
      <sz val="11"/>
      <color rgb="FF000000"/>
      <name val="Times New Roman"/>
      <family val="1"/>
    </font>
    <font>
      <b/>
      <sz val="11"/>
      <color theme="1"/>
      <name val="Times New Roman"/>
      <family val="1"/>
    </font>
    <font>
      <sz val="11"/>
      <color theme="1"/>
      <name val="Calibri"/>
      <family val="2"/>
    </font>
    <font>
      <u/>
      <sz val="10"/>
      <color rgb="FF000000"/>
      <name val="Times New Roman"/>
      <family val="1"/>
    </font>
    <font>
      <sz val="10"/>
      <color rgb="FF7030A0"/>
      <name val="Times New Roman"/>
      <family val="1"/>
    </font>
    <font>
      <sz val="12"/>
      <color theme="0"/>
      <name val="Times New Roman"/>
      <family val="1"/>
    </font>
    <font>
      <b/>
      <sz val="14"/>
      <name val="Calibri"/>
      <family val="2"/>
    </font>
    <font>
      <b/>
      <sz val="14"/>
      <name val="Times New Roman"/>
      <family val="1"/>
    </font>
    <font>
      <sz val="10"/>
      <color rgb="FFFF0000"/>
      <name val="Calibri"/>
      <family val="2"/>
    </font>
    <font>
      <sz val="12"/>
      <name val="Times New Roman"/>
      <family val="1"/>
    </font>
    <font>
      <vertAlign val="superscript"/>
      <sz val="10"/>
      <color rgb="FF000000"/>
      <name val="Times New Roman"/>
      <family val="1"/>
    </font>
    <font>
      <b/>
      <sz val="10"/>
      <name val="Times New Roman"/>
      <family val="1"/>
    </font>
    <font>
      <b/>
      <sz val="9"/>
      <color indexed="81"/>
      <name val="Tahoma"/>
      <family val="2"/>
    </font>
    <font>
      <strike/>
      <sz val="12"/>
      <color rgb="FF000000"/>
      <name val="Calibri"/>
      <family val="2"/>
    </font>
    <font>
      <b/>
      <sz val="12"/>
      <color rgb="FFC00000"/>
      <name val="Calibri"/>
      <family val="2"/>
    </font>
    <font>
      <sz val="12"/>
      <color rgb="FFC00000"/>
      <name val="Calibri"/>
      <family val="2"/>
    </font>
    <font>
      <sz val="10"/>
      <color rgb="FFC00000"/>
      <name val="Calibri"/>
      <family val="2"/>
    </font>
    <font>
      <sz val="14"/>
      <color rgb="FFC00000"/>
      <name val="Calibri"/>
      <family val="2"/>
    </font>
    <font>
      <b/>
      <vertAlign val="subscript"/>
      <sz val="12"/>
      <name val="Times New Roman"/>
      <family val="1"/>
    </font>
    <font>
      <sz val="12"/>
      <color theme="5"/>
      <name val="Calibri"/>
      <family val="2"/>
    </font>
    <font>
      <b/>
      <sz val="14"/>
      <color rgb="FFFF0000"/>
      <name val="Times New Roman"/>
      <family val="1"/>
    </font>
    <font>
      <b/>
      <sz val="20"/>
      <name val="Times New Roman"/>
      <family val="1"/>
    </font>
    <font>
      <sz val="12"/>
      <color rgb="FF7030A0"/>
      <name val="Times New Roman"/>
      <family val="1"/>
    </font>
    <font>
      <u/>
      <sz val="12"/>
      <color theme="10"/>
      <name val="Times New Roman"/>
      <family val="1"/>
    </font>
    <font>
      <b/>
      <sz val="12"/>
      <color theme="0"/>
      <name val="Calibri"/>
      <family val="2"/>
    </font>
    <font>
      <b/>
      <vertAlign val="superscript"/>
      <sz val="12"/>
      <color rgb="FF000000"/>
      <name val="Times New Roman"/>
      <family val="1"/>
    </font>
    <font>
      <b/>
      <vertAlign val="superscript"/>
      <sz val="12"/>
      <name val="Times New Roman"/>
      <family val="1"/>
    </font>
    <font>
      <b/>
      <sz val="14"/>
      <color rgb="FF7030A0"/>
      <name val="Times New Roman"/>
      <family val="1"/>
    </font>
    <font>
      <b/>
      <vertAlign val="subscript"/>
      <sz val="12"/>
      <color rgb="FF000000"/>
      <name val="Times New Roman"/>
      <family val="1"/>
    </font>
    <font>
      <b/>
      <sz val="9"/>
      <color theme="0"/>
      <name val="Times New Roman"/>
      <family val="1"/>
    </font>
    <font>
      <b/>
      <vertAlign val="subscript"/>
      <sz val="9"/>
      <color theme="0"/>
      <name val="Times New Roman"/>
      <family val="1"/>
    </font>
    <font>
      <b/>
      <sz val="9"/>
      <name val="Times New Roman"/>
      <family val="1"/>
    </font>
    <font>
      <b/>
      <vertAlign val="subscript"/>
      <sz val="9"/>
      <name val="Times New Roman"/>
      <family val="1"/>
    </font>
    <font>
      <b/>
      <vertAlign val="subscript"/>
      <sz val="16"/>
      <color rgb="FF000000"/>
      <name val="Times New Roman"/>
      <family val="1"/>
    </font>
    <font>
      <b/>
      <i/>
      <sz val="9"/>
      <color theme="0"/>
      <name val="Times New Roman"/>
      <family val="1"/>
    </font>
    <font>
      <b/>
      <i/>
      <vertAlign val="subscript"/>
      <sz val="9"/>
      <color theme="0"/>
      <name val="Times New Roman"/>
      <family val="1"/>
    </font>
    <font>
      <b/>
      <sz val="16"/>
      <name val="Times New Roman"/>
      <family val="1"/>
    </font>
    <font>
      <b/>
      <sz val="16"/>
      <color rgb="FF7030A0"/>
      <name val="Times New Roman"/>
      <family val="1"/>
    </font>
    <font>
      <b/>
      <vertAlign val="subscript"/>
      <sz val="16"/>
      <color rgb="FF7030A0"/>
      <name val="Times New Roman"/>
      <family val="1"/>
    </font>
    <font>
      <b/>
      <sz val="11"/>
      <color rgb="FF000000"/>
      <name val="Times New Roman"/>
      <family val="1"/>
    </font>
    <font>
      <b/>
      <sz val="11"/>
      <color theme="8"/>
      <name val="Times New Roman"/>
      <family val="1"/>
    </font>
    <font>
      <b/>
      <sz val="11"/>
      <color rgb="FF7030A0"/>
      <name val="Times New Roman"/>
      <family val="1"/>
    </font>
    <font>
      <b/>
      <vertAlign val="subscript"/>
      <sz val="11"/>
      <color rgb="FF7030A0"/>
      <name val="Times New Roman"/>
      <family val="1"/>
    </font>
    <font>
      <b/>
      <i/>
      <sz val="9"/>
      <name val="Times New Roman"/>
      <family val="1"/>
    </font>
    <font>
      <b/>
      <i/>
      <vertAlign val="subscript"/>
      <sz val="9"/>
      <name val="Times New Roman"/>
      <family val="1"/>
    </font>
    <font>
      <i/>
      <sz val="12"/>
      <color rgb="FF000000"/>
      <name val="Times New Roman"/>
      <family val="1"/>
    </font>
    <font>
      <i/>
      <vertAlign val="subscript"/>
      <sz val="12"/>
      <color rgb="FF000000"/>
      <name val="Times New Roman"/>
      <family val="1"/>
    </font>
    <font>
      <b/>
      <i/>
      <sz val="12"/>
      <color theme="4"/>
      <name val="Times New Roman"/>
      <family val="1"/>
    </font>
    <font>
      <b/>
      <i/>
      <sz val="12"/>
      <color theme="7"/>
      <name val="Times New Roman"/>
      <family val="1"/>
    </font>
    <font>
      <b/>
      <i/>
      <sz val="12"/>
      <color theme="9"/>
      <name val="Times New Roman"/>
      <family val="1"/>
    </font>
    <font>
      <b/>
      <sz val="12"/>
      <color rgb="FFC00000"/>
      <name val="Times New Roman"/>
      <family val="1"/>
    </font>
    <font>
      <sz val="12"/>
      <color theme="9" tint="-0.249977111117893"/>
      <name val="Wingdings"/>
      <charset val="2"/>
    </font>
    <font>
      <sz val="12"/>
      <color rgb="FFFF0000"/>
      <name val="Wingdings"/>
      <charset val="2"/>
    </font>
    <font>
      <sz val="11"/>
      <color rgb="FFFF0000"/>
      <name val="Times New Roman"/>
    </font>
    <font>
      <vertAlign val="superscript"/>
      <sz val="12"/>
      <color rgb="FF000000"/>
      <name val="Times New Roman"/>
      <family val="1"/>
    </font>
    <font>
      <vertAlign val="superscript"/>
      <sz val="12"/>
      <name val="Times New Roman"/>
      <family val="1"/>
    </font>
  </fonts>
  <fills count="11">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7"/>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xf numFmtId="0" fontId="4" fillId="0" borderId="0" applyNumberFormat="0" applyFill="0" applyBorder="0" applyAlignment="0" applyProtection="0"/>
    <xf numFmtId="0" fontId="1" fillId="0" borderId="0"/>
    <xf numFmtId="0" fontId="18" fillId="0" borderId="0"/>
  </cellStyleXfs>
  <cellXfs count="361">
    <xf numFmtId="0" fontId="0" fillId="0" borderId="0" xfId="0"/>
    <xf numFmtId="0" fontId="2" fillId="0" borderId="0" xfId="0" applyFont="1"/>
    <xf numFmtId="0" fontId="0" fillId="0" borderId="0" xfId="0" applyAlignment="1">
      <alignment wrapText="1"/>
    </xf>
    <xf numFmtId="0" fontId="0" fillId="0" borderId="0" xfId="0" applyAlignment="1">
      <alignment horizontal="center" wrapText="1"/>
    </xf>
    <xf numFmtId="0" fontId="3" fillId="0" borderId="0" xfId="0" applyFont="1" applyAlignment="1">
      <alignment wrapText="1"/>
    </xf>
    <xf numFmtId="0" fontId="5" fillId="0" borderId="0" xfId="0" applyFont="1"/>
    <xf numFmtId="0" fontId="11" fillId="0" borderId="0" xfId="0" applyFont="1" applyAlignment="1">
      <alignment wrapText="1"/>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5" fillId="4" borderId="1" xfId="0" quotePrefix="1"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166" fontId="15" fillId="0" borderId="1" xfId="0" applyNumberFormat="1" applyFont="1" applyBorder="1" applyAlignment="1">
      <alignment horizontal="center" vertical="center" wrapText="1"/>
    </xf>
    <xf numFmtId="1"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8" fillId="0" borderId="0" xfId="0" applyFont="1"/>
    <xf numFmtId="0" fontId="0" fillId="0" borderId="0" xfId="0" applyAlignment="1">
      <alignment horizontal="center" vertical="center" wrapText="1"/>
    </xf>
    <xf numFmtId="0" fontId="0" fillId="0" borderId="0" xfId="0" applyAlignment="1">
      <alignment vertical="center" wrapText="1"/>
    </xf>
    <xf numFmtId="0" fontId="19" fillId="0" borderId="0" xfId="0" applyFont="1" applyAlignment="1">
      <alignment horizontal="center" vertical="center" wrapText="1"/>
    </xf>
    <xf numFmtId="167" fontId="19" fillId="0" borderId="0" xfId="0" applyNumberFormat="1" applyFont="1" applyAlignment="1">
      <alignment horizontal="center" vertical="center" wrapText="1"/>
    </xf>
    <xf numFmtId="166" fontId="19" fillId="0" borderId="0" xfId="0" applyNumberFormat="1" applyFont="1" applyAlignment="1">
      <alignment horizontal="center" vertical="center" wrapText="1"/>
    </xf>
    <xf numFmtId="0" fontId="21" fillId="0" borderId="0" xfId="0" applyFont="1" applyAlignment="1">
      <alignment wrapText="1"/>
    </xf>
    <xf numFmtId="0" fontId="21" fillId="0" borderId="0" xfId="0" applyFont="1" applyAlignment="1">
      <alignment horizontal="center" wrapText="1"/>
    </xf>
    <xf numFmtId="0" fontId="23" fillId="0" borderId="0" xfId="0" applyFont="1"/>
    <xf numFmtId="0" fontId="24" fillId="6" borderId="3" xfId="0" applyFont="1" applyFill="1" applyBorder="1" applyAlignment="1">
      <alignment vertical="center" wrapText="1"/>
    </xf>
    <xf numFmtId="0" fontId="24" fillId="6" borderId="1" xfId="0" applyFont="1" applyFill="1" applyBorder="1" applyAlignment="1">
      <alignment vertical="center" wrapText="1"/>
    </xf>
    <xf numFmtId="168" fontId="21" fillId="0" borderId="1" xfId="0" applyNumberFormat="1" applyFont="1" applyBorder="1" applyAlignment="1">
      <alignment horizontal="right" wrapText="1"/>
    </xf>
    <xf numFmtId="0" fontId="24" fillId="6" borderId="12" xfId="0" applyFont="1" applyFill="1" applyBorder="1" applyAlignment="1">
      <alignment vertical="center" wrapText="1"/>
    </xf>
    <xf numFmtId="0" fontId="24" fillId="6" borderId="13" xfId="0" applyFont="1" applyFill="1" applyBorder="1" applyAlignment="1">
      <alignment vertical="center" wrapText="1"/>
    </xf>
    <xf numFmtId="168" fontId="21" fillId="0" borderId="13" xfId="0" applyNumberFormat="1" applyFont="1" applyBorder="1" applyAlignment="1">
      <alignment horizontal="right" wrapText="1"/>
    </xf>
    <xf numFmtId="0" fontId="24" fillId="6" borderId="25" xfId="0" applyFont="1" applyFill="1" applyBorder="1" applyAlignment="1">
      <alignment vertical="center" wrapText="1"/>
    </xf>
    <xf numFmtId="168" fontId="21" fillId="0" borderId="25" xfId="0" applyNumberFormat="1" applyFont="1" applyBorder="1" applyAlignment="1">
      <alignment horizontal="right" wrapText="1"/>
    </xf>
    <xf numFmtId="0" fontId="27" fillId="0" borderId="0" xfId="0" applyFont="1"/>
    <xf numFmtId="0" fontId="21" fillId="0" borderId="1" xfId="0" applyFont="1" applyBorder="1" applyAlignment="1">
      <alignment horizontal="center" vertical="center" wrapText="1"/>
    </xf>
    <xf numFmtId="0" fontId="12" fillId="0" borderId="1" xfId="0" applyFont="1" applyBorder="1" applyAlignment="1">
      <alignment vertical="top" wrapText="1"/>
    </xf>
    <xf numFmtId="0" fontId="0" fillId="0" borderId="0" xfId="0" applyAlignment="1">
      <alignment vertical="top" wrapText="1"/>
    </xf>
    <xf numFmtId="0" fontId="14" fillId="0" borderId="1" xfId="0" applyFont="1" applyBorder="1" applyAlignment="1">
      <alignment vertical="top" wrapText="1"/>
    </xf>
    <xf numFmtId="0" fontId="13" fillId="0" borderId="0" xfId="0" applyFont="1" applyAlignment="1">
      <alignment vertical="top" wrapText="1"/>
    </xf>
    <xf numFmtId="0" fontId="12" fillId="0" borderId="30" xfId="0" applyFont="1" applyBorder="1" applyAlignment="1">
      <alignment vertical="top" wrapText="1"/>
    </xf>
    <xf numFmtId="0" fontId="12" fillId="0" borderId="20" xfId="0" applyFont="1" applyBorder="1" applyAlignment="1">
      <alignment vertical="top" wrapText="1"/>
    </xf>
    <xf numFmtId="0" fontId="14" fillId="0" borderId="0" xfId="0" applyFont="1" applyAlignment="1">
      <alignment vertical="top" wrapText="1"/>
    </xf>
    <xf numFmtId="0" fontId="29" fillId="0" borderId="0" xfId="0" applyFont="1" applyAlignment="1">
      <alignment wrapText="1"/>
    </xf>
    <xf numFmtId="0" fontId="32" fillId="0" borderId="0" xfId="0" applyFont="1" applyAlignment="1">
      <alignment wrapText="1"/>
    </xf>
    <xf numFmtId="0" fontId="31" fillId="5" borderId="1" xfId="0" applyFont="1" applyFill="1" applyBorder="1" applyAlignment="1">
      <alignment horizontal="center" vertical="center" wrapText="1"/>
    </xf>
    <xf numFmtId="0" fontId="24" fillId="6" borderId="16" xfId="0" applyFont="1" applyFill="1" applyBorder="1" applyAlignment="1">
      <alignment vertical="center" wrapText="1"/>
    </xf>
    <xf numFmtId="0" fontId="24" fillId="6" borderId="19" xfId="0" applyFont="1" applyFill="1" applyBorder="1" applyAlignment="1">
      <alignment vertical="center" wrapText="1"/>
    </xf>
    <xf numFmtId="0" fontId="24" fillId="6" borderId="20" xfId="0" applyFont="1" applyFill="1" applyBorder="1" applyAlignment="1">
      <alignment vertical="center" wrapText="1"/>
    </xf>
    <xf numFmtId="168" fontId="21" fillId="0" borderId="16" xfId="0" applyNumberFormat="1" applyFont="1" applyBorder="1" applyAlignment="1">
      <alignment horizontal="right" wrapText="1"/>
    </xf>
    <xf numFmtId="0" fontId="21" fillId="0" borderId="0" xfId="0" applyFont="1"/>
    <xf numFmtId="0" fontId="36" fillId="0" borderId="0" xfId="0" applyFont="1"/>
    <xf numFmtId="0" fontId="37" fillId="0" borderId="0" xfId="0" applyFont="1" applyAlignment="1">
      <alignment vertical="center"/>
    </xf>
    <xf numFmtId="0" fontId="21" fillId="0" borderId="0" xfId="0" applyFont="1" applyAlignment="1">
      <alignment horizontal="center" vertical="center" wrapText="1"/>
    </xf>
    <xf numFmtId="168" fontId="0" fillId="0" borderId="0" xfId="0" applyNumberFormat="1" applyAlignment="1">
      <alignment wrapText="1"/>
    </xf>
    <xf numFmtId="2" fontId="21" fillId="0" borderId="1" xfId="0" applyNumberFormat="1" applyFont="1" applyBorder="1" applyAlignment="1">
      <alignment wrapText="1"/>
    </xf>
    <xf numFmtId="2" fontId="21" fillId="0" borderId="4" xfId="0" applyNumberFormat="1" applyFont="1" applyBorder="1" applyAlignment="1">
      <alignment wrapText="1"/>
    </xf>
    <xf numFmtId="167" fontId="0" fillId="0" borderId="0" xfId="0" applyNumberFormat="1" applyAlignment="1">
      <alignment wrapText="1"/>
    </xf>
    <xf numFmtId="0" fontId="19" fillId="0" borderId="1" xfId="0" applyFont="1" applyBorder="1" applyAlignment="1">
      <alignment horizontal="center" vertical="center" wrapText="1"/>
    </xf>
    <xf numFmtId="0" fontId="19" fillId="4" borderId="1" xfId="0" quotePrefix="1" applyFont="1" applyFill="1" applyBorder="1" applyAlignment="1">
      <alignment horizontal="center" vertical="center" wrapText="1"/>
    </xf>
    <xf numFmtId="0" fontId="7" fillId="2" borderId="3" xfId="0" applyFont="1" applyFill="1" applyBorder="1" applyAlignment="1">
      <alignment horizontal="center" vertical="center" wrapText="1"/>
    </xf>
    <xf numFmtId="0" fontId="21" fillId="0" borderId="3" xfId="0" applyFont="1" applyBorder="1" applyAlignment="1">
      <alignment vertical="center" wrapText="1"/>
    </xf>
    <xf numFmtId="0" fontId="21" fillId="0" borderId="12" xfId="0" applyFont="1" applyBorder="1" applyAlignment="1">
      <alignment vertical="center" wrapText="1"/>
    </xf>
    <xf numFmtId="0" fontId="0" fillId="0" borderId="14" xfId="0" applyBorder="1"/>
    <xf numFmtId="11" fontId="21" fillId="0" borderId="1"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21" fillId="0" borderId="0" xfId="0" applyFont="1" applyAlignment="1">
      <alignment vertical="center" wrapText="1"/>
    </xf>
    <xf numFmtId="0" fontId="21" fillId="0" borderId="5" xfId="0" applyFont="1" applyBorder="1" applyAlignment="1">
      <alignment vertical="center" wrapText="1"/>
    </xf>
    <xf numFmtId="11" fontId="21" fillId="0" borderId="3" xfId="0" applyNumberFormat="1" applyFont="1" applyBorder="1" applyAlignment="1">
      <alignment horizontal="center" vertical="center" wrapText="1"/>
    </xf>
    <xf numFmtId="11" fontId="21" fillId="0" borderId="4" xfId="0" applyNumberFormat="1" applyFont="1" applyBorder="1" applyAlignment="1">
      <alignment horizontal="center" vertical="center" wrapText="1"/>
    </xf>
    <xf numFmtId="0" fontId="7" fillId="2" borderId="18" xfId="0" applyFont="1" applyFill="1" applyBorder="1" applyAlignment="1">
      <alignment horizontal="center" vertical="center" wrapText="1"/>
    </xf>
    <xf numFmtId="11" fontId="21" fillId="0" borderId="18" xfId="0" applyNumberFormat="1" applyFont="1" applyBorder="1" applyAlignment="1">
      <alignment horizontal="center" vertical="center" wrapText="1"/>
    </xf>
    <xf numFmtId="0" fontId="21" fillId="0" borderId="40" xfId="0" applyFont="1" applyBorder="1" applyAlignment="1">
      <alignment vertical="center" wrapText="1"/>
    </xf>
    <xf numFmtId="0" fontId="21" fillId="0" borderId="41" xfId="0" applyFont="1" applyBorder="1" applyAlignment="1">
      <alignment vertical="center" wrapText="1"/>
    </xf>
    <xf numFmtId="0" fontId="21" fillId="0" borderId="27" xfId="0" applyFont="1" applyBorder="1" applyAlignment="1">
      <alignment vertical="center" wrapText="1"/>
    </xf>
    <xf numFmtId="11" fontId="21" fillId="0" borderId="1" xfId="0" quotePrefix="1" applyNumberFormat="1" applyFont="1" applyBorder="1" applyAlignment="1">
      <alignment horizontal="center" vertical="center" wrapText="1"/>
    </xf>
    <xf numFmtId="0" fontId="21" fillId="0" borderId="0" xfId="0" applyFont="1" applyAlignment="1">
      <alignment vertical="top" wrapText="1"/>
    </xf>
    <xf numFmtId="11" fontId="18" fillId="0" borderId="0" xfId="0" applyNumberFormat="1" applyFont="1"/>
    <xf numFmtId="0" fontId="17" fillId="4" borderId="1" xfId="0" applyFont="1" applyFill="1" applyBorder="1" applyAlignment="1">
      <alignment horizontal="center" vertical="center" wrapText="1"/>
    </xf>
    <xf numFmtId="164" fontId="39" fillId="6" borderId="1" xfId="0" applyNumberFormat="1" applyFont="1" applyFill="1" applyBorder="1" applyAlignment="1">
      <alignment horizontal="center" wrapText="1"/>
    </xf>
    <xf numFmtId="167" fontId="39" fillId="6" borderId="1" xfId="0" applyNumberFormat="1" applyFont="1" applyFill="1" applyBorder="1" applyAlignment="1">
      <alignment horizontal="center" wrapText="1"/>
    </xf>
    <xf numFmtId="166" fontId="39" fillId="6" borderId="1" xfId="0" applyNumberFormat="1" applyFont="1" applyFill="1" applyBorder="1" applyAlignment="1">
      <alignment horizontal="center" wrapText="1"/>
    </xf>
    <xf numFmtId="2" fontId="21" fillId="0" borderId="13" xfId="0" applyNumberFormat="1" applyFont="1" applyBorder="1" applyAlignment="1">
      <alignment wrapText="1"/>
    </xf>
    <xf numFmtId="0" fontId="3" fillId="0" borderId="0" xfId="0" applyFont="1" applyAlignment="1">
      <alignment horizontal="left" vertical="top" wrapText="1"/>
    </xf>
    <xf numFmtId="0" fontId="3" fillId="0" borderId="0" xfId="0" applyFont="1"/>
    <xf numFmtId="1" fontId="21" fillId="0" borderId="0" xfId="0" applyNumberFormat="1" applyFont="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38" fillId="0" borderId="0" xfId="0" applyFont="1" applyAlignment="1">
      <alignment horizontal="left" vertical="top" wrapText="1"/>
    </xf>
    <xf numFmtId="0" fontId="14" fillId="0" borderId="0" xfId="0" applyFont="1" applyAlignment="1" applyProtection="1">
      <alignment wrapText="1"/>
      <protection locked="0"/>
    </xf>
    <xf numFmtId="2" fontId="14" fillId="0" borderId="1" xfId="0" applyNumberFormat="1" applyFont="1" applyBorder="1" applyAlignment="1" applyProtection="1">
      <alignment horizontal="center" vertical="center" wrapText="1"/>
      <protection locked="0"/>
    </xf>
    <xf numFmtId="0" fontId="14" fillId="0" borderId="0" xfId="0" applyFont="1" applyAlignment="1">
      <alignment wrapText="1"/>
    </xf>
    <xf numFmtId="165" fontId="14" fillId="0" borderId="1" xfId="0" applyNumberFormat="1" applyFont="1" applyBorder="1" applyAlignment="1" applyProtection="1">
      <alignment horizontal="center" vertical="center" wrapText="1"/>
      <protection locked="0"/>
    </xf>
    <xf numFmtId="0" fontId="45" fillId="0" borderId="0" xfId="0" applyFont="1"/>
    <xf numFmtId="0" fontId="44" fillId="0" borderId="0" xfId="0" applyFont="1" applyAlignment="1">
      <alignment horizontal="center" vertical="top" wrapText="1"/>
    </xf>
    <xf numFmtId="0" fontId="43" fillId="0" borderId="0" xfId="0" applyFont="1" applyAlignment="1">
      <alignment horizontal="left" vertical="top" wrapText="1"/>
    </xf>
    <xf numFmtId="0" fontId="39" fillId="6" borderId="3" xfId="0" applyFont="1" applyFill="1" applyBorder="1" applyAlignment="1">
      <alignment vertical="center" wrapText="1"/>
    </xf>
    <xf numFmtId="0" fontId="39" fillId="6" borderId="15" xfId="0" applyFont="1" applyFill="1" applyBorder="1" applyAlignment="1">
      <alignment vertical="center" wrapText="1"/>
    </xf>
    <xf numFmtId="11" fontId="8" fillId="8" borderId="3" xfId="0" applyNumberFormat="1" applyFont="1" applyFill="1" applyBorder="1" applyAlignment="1">
      <alignment horizontal="center" vertical="center" wrapText="1"/>
    </xf>
    <xf numFmtId="11" fontId="8" fillId="8" borderId="4" xfId="0" applyNumberFormat="1" applyFont="1" applyFill="1" applyBorder="1" applyAlignment="1">
      <alignment horizontal="center" vertical="center" wrapText="1"/>
    </xf>
    <xf numFmtId="11" fontId="8" fillId="8" borderId="12" xfId="0" applyNumberFormat="1" applyFont="1" applyFill="1" applyBorder="1" applyAlignment="1">
      <alignment horizontal="center" vertical="center" wrapText="1"/>
    </xf>
    <xf numFmtId="11" fontId="8" fillId="8" borderId="14" xfId="0" applyNumberFormat="1" applyFont="1" applyFill="1" applyBorder="1" applyAlignment="1">
      <alignment horizontal="center" vertical="center" wrapText="1"/>
    </xf>
    <xf numFmtId="0" fontId="8" fillId="0" borderId="0" xfId="0" applyFont="1" applyAlignment="1">
      <alignment vertical="center" wrapText="1"/>
    </xf>
    <xf numFmtId="165" fontId="0" fillId="0" borderId="0" xfId="0" applyNumberFormat="1" applyAlignment="1">
      <alignment wrapText="1"/>
    </xf>
    <xf numFmtId="165" fontId="27" fillId="0" borderId="0" xfId="0" applyNumberFormat="1" applyFont="1"/>
    <xf numFmtId="0" fontId="0" fillId="0" borderId="13" xfId="0" applyBorder="1"/>
    <xf numFmtId="0" fontId="28" fillId="0" borderId="0" xfId="0" applyFont="1"/>
    <xf numFmtId="11" fontId="15" fillId="0" borderId="1" xfId="0" applyNumberFormat="1" applyFont="1" applyBorder="1" applyAlignment="1" applyProtection="1">
      <alignment horizontal="center" vertical="center" wrapText="1"/>
      <protection locked="0"/>
    </xf>
    <xf numFmtId="11" fontId="15" fillId="4" borderId="1" xfId="0" applyNumberFormat="1" applyFont="1" applyFill="1" applyBorder="1" applyAlignment="1" applyProtection="1">
      <alignment horizontal="center" vertical="center" wrapText="1"/>
      <protection locked="0"/>
    </xf>
    <xf numFmtId="0" fontId="49" fillId="0" borderId="0" xfId="0" applyFont="1"/>
    <xf numFmtId="0" fontId="39" fillId="0" borderId="0" xfId="0" applyFont="1" applyAlignment="1">
      <alignment vertical="center"/>
    </xf>
    <xf numFmtId="0" fontId="51" fillId="0" borderId="0" xfId="0" applyFont="1"/>
    <xf numFmtId="0" fontId="46" fillId="0" borderId="0" xfId="0" applyFont="1" applyAlignment="1">
      <alignment vertical="top" wrapText="1"/>
    </xf>
    <xf numFmtId="0" fontId="52" fillId="0" borderId="0" xfId="0" applyFont="1" applyAlignment="1">
      <alignment horizontal="left" vertical="center"/>
    </xf>
    <xf numFmtId="0" fontId="15" fillId="0" borderId="0" xfId="0" applyFont="1" applyAlignment="1">
      <alignment vertical="center"/>
    </xf>
    <xf numFmtId="11" fontId="21" fillId="0" borderId="4" xfId="0" quotePrefix="1" applyNumberFormat="1" applyFont="1" applyBorder="1" applyAlignment="1">
      <alignment horizontal="center" vertical="center" wrapText="1"/>
    </xf>
    <xf numFmtId="0" fontId="0" fillId="0" borderId="1" xfId="0" applyBorder="1" applyAlignment="1">
      <alignment wrapText="1"/>
    </xf>
    <xf numFmtId="0" fontId="27" fillId="0" borderId="0" xfId="0" applyFont="1" applyAlignment="1">
      <alignment wrapText="1"/>
    </xf>
    <xf numFmtId="0" fontId="50" fillId="0" borderId="0" xfId="0" applyFont="1" applyAlignment="1">
      <alignment vertical="center"/>
    </xf>
    <xf numFmtId="11" fontId="0" fillId="0" borderId="0" xfId="0" applyNumberFormat="1" applyAlignment="1">
      <alignment horizontal="center"/>
    </xf>
    <xf numFmtId="0" fontId="21" fillId="0" borderId="1" xfId="0" applyFont="1" applyBorder="1" applyAlignment="1">
      <alignment horizontal="center"/>
    </xf>
    <xf numFmtId="0" fontId="21" fillId="0" borderId="14" xfId="0" applyFont="1" applyBorder="1"/>
    <xf numFmtId="0" fontId="9" fillId="7" borderId="1" xfId="0" applyFont="1" applyFill="1" applyBorder="1" applyAlignment="1">
      <alignment horizontal="center" vertical="top"/>
    </xf>
    <xf numFmtId="0" fontId="21" fillId="0" borderId="13" xfId="0" applyFont="1" applyBorder="1" applyAlignment="1">
      <alignment horizontal="center"/>
    </xf>
    <xf numFmtId="0" fontId="8" fillId="10" borderId="1" xfId="0" applyFont="1" applyFill="1" applyBorder="1" applyAlignment="1">
      <alignment horizontal="center" vertical="top" wrapText="1"/>
    </xf>
    <xf numFmtId="0" fontId="9" fillId="7" borderId="1" xfId="0" applyFont="1" applyFill="1" applyBorder="1" applyAlignment="1">
      <alignment horizontal="center" vertical="top" wrapText="1"/>
    </xf>
    <xf numFmtId="0" fontId="9" fillId="7" borderId="16" xfId="0" applyFont="1" applyFill="1" applyBorder="1" applyAlignment="1">
      <alignment horizontal="center" vertical="top" wrapText="1"/>
    </xf>
    <xf numFmtId="0" fontId="25" fillId="0" borderId="0" xfId="0" applyFont="1" applyAlignment="1">
      <alignment wrapText="1"/>
    </xf>
    <xf numFmtId="0" fontId="8" fillId="9" borderId="1" xfId="0" applyFont="1" applyFill="1" applyBorder="1" applyAlignment="1">
      <alignment horizontal="left" vertical="top"/>
    </xf>
    <xf numFmtId="0" fontId="8" fillId="9" borderId="1" xfId="0" applyFont="1" applyFill="1" applyBorder="1"/>
    <xf numFmtId="0" fontId="21" fillId="0" borderId="0" xfId="0" applyFont="1" applyAlignment="1">
      <alignment horizontal="left" vertical="top"/>
    </xf>
    <xf numFmtId="0" fontId="53" fillId="0" borderId="1" xfId="1" applyFont="1" applyBorder="1" applyAlignment="1">
      <alignment horizontal="left" vertical="top"/>
    </xf>
    <xf numFmtId="0" fontId="53" fillId="0" borderId="1" xfId="1" applyFont="1" applyFill="1" applyBorder="1" applyAlignment="1">
      <alignment horizontal="left" vertical="top"/>
    </xf>
    <xf numFmtId="0" fontId="21" fillId="0" borderId="1" xfId="0" applyFont="1" applyBorder="1" applyAlignment="1">
      <alignment horizontal="left" vertical="center"/>
    </xf>
    <xf numFmtId="0" fontId="53" fillId="0" borderId="1" xfId="1" applyFont="1" applyBorder="1" applyAlignment="1">
      <alignment wrapText="1"/>
    </xf>
    <xf numFmtId="0" fontId="9" fillId="7" borderId="10" xfId="0" applyFont="1" applyFill="1" applyBorder="1" applyAlignment="1">
      <alignment horizontal="center" vertical="top" wrapText="1"/>
    </xf>
    <xf numFmtId="0" fontId="9" fillId="7" borderId="4" xfId="0" applyFont="1" applyFill="1" applyBorder="1" applyAlignment="1">
      <alignment horizontal="center" vertical="top" wrapText="1"/>
    </xf>
    <xf numFmtId="0" fontId="57" fillId="0" borderId="0" xfId="0" applyFont="1" applyAlignment="1">
      <alignment vertical="center"/>
    </xf>
    <xf numFmtId="0" fontId="53" fillId="0" borderId="0" xfId="1" applyFont="1"/>
    <xf numFmtId="1" fontId="21" fillId="4" borderId="1" xfId="0" applyNumberFormat="1" applyFont="1" applyFill="1" applyBorder="1" applyAlignment="1">
      <alignment horizontal="center" vertical="center" wrapText="1"/>
    </xf>
    <xf numFmtId="0" fontId="39" fillId="4" borderId="4" xfId="0" applyFont="1" applyFill="1" applyBorder="1" applyAlignment="1">
      <alignment horizontal="center"/>
    </xf>
    <xf numFmtId="1" fontId="21" fillId="4" borderId="13" xfId="0" applyNumberFormat="1" applyFont="1" applyFill="1" applyBorder="1" applyAlignment="1">
      <alignment horizontal="center" vertical="center" wrapText="1"/>
    </xf>
    <xf numFmtId="0" fontId="39" fillId="4" borderId="14" xfId="0" applyFont="1" applyFill="1" applyBorder="1" applyAlignment="1">
      <alignment horizontal="center"/>
    </xf>
    <xf numFmtId="0" fontId="20" fillId="2" borderId="20" xfId="0" applyFont="1" applyFill="1" applyBorder="1" applyAlignment="1">
      <alignment horizontal="center" vertical="center" wrapText="1"/>
    </xf>
    <xf numFmtId="0" fontId="20" fillId="2" borderId="46" xfId="0" applyFont="1" applyFill="1" applyBorder="1" applyAlignment="1">
      <alignment horizontal="center" vertical="center" wrapText="1"/>
    </xf>
    <xf numFmtId="167" fontId="21" fillId="0" borderId="4" xfId="0" applyNumberFormat="1" applyFont="1" applyBorder="1" applyAlignment="1">
      <alignment wrapText="1"/>
    </xf>
    <xf numFmtId="167" fontId="21" fillId="0" borderId="14" xfId="0" applyNumberFormat="1" applyFont="1" applyBorder="1" applyAlignment="1">
      <alignment wrapText="1"/>
    </xf>
    <xf numFmtId="11" fontId="39" fillId="6" borderId="1" xfId="0" applyNumberFormat="1" applyFont="1" applyFill="1" applyBorder="1" applyAlignment="1">
      <alignment horizontal="center" wrapText="1"/>
    </xf>
    <xf numFmtId="11" fontId="39" fillId="6" borderId="13" xfId="0" applyNumberFormat="1" applyFont="1" applyFill="1" applyBorder="1" applyAlignment="1">
      <alignment horizontal="center" wrapText="1"/>
    </xf>
    <xf numFmtId="2" fontId="21" fillId="0" borderId="20" xfId="0" applyNumberFormat="1" applyFont="1" applyBorder="1" applyAlignment="1">
      <alignment wrapText="1"/>
    </xf>
    <xf numFmtId="11" fontId="15" fillId="0" borderId="1" xfId="0" applyNumberFormat="1" applyFont="1" applyBorder="1" applyAlignment="1">
      <alignment horizontal="center" vertical="center" wrapText="1"/>
    </xf>
    <xf numFmtId="11" fontId="39" fillId="6" borderId="20" xfId="0" applyNumberFormat="1" applyFont="1" applyFill="1" applyBorder="1" applyAlignment="1">
      <alignment horizontal="center" wrapText="1"/>
    </xf>
    <xf numFmtId="168" fontId="21" fillId="0" borderId="20" xfId="0" applyNumberFormat="1" applyFont="1" applyBorder="1" applyAlignment="1">
      <alignment horizontal="right" wrapText="1"/>
    </xf>
    <xf numFmtId="167" fontId="21" fillId="0" borderId="48" xfId="0" applyNumberFormat="1" applyFont="1" applyBorder="1" applyAlignment="1">
      <alignment wrapText="1"/>
    </xf>
    <xf numFmtId="0" fontId="24" fillId="6" borderId="49" xfId="0" applyFont="1" applyFill="1" applyBorder="1" applyAlignment="1">
      <alignment vertical="center" wrapText="1"/>
    </xf>
    <xf numFmtId="0" fontId="24" fillId="6" borderId="50" xfId="0" applyFont="1" applyFill="1" applyBorder="1" applyAlignment="1">
      <alignment vertical="center" wrapText="1"/>
    </xf>
    <xf numFmtId="11" fontId="39" fillId="6" borderId="50" xfId="0" applyNumberFormat="1" applyFont="1" applyFill="1" applyBorder="1" applyAlignment="1">
      <alignment horizontal="center" wrapText="1"/>
    </xf>
    <xf numFmtId="168" fontId="21" fillId="0" borderId="50" xfId="0" applyNumberFormat="1" applyFont="1" applyBorder="1" applyAlignment="1">
      <alignment horizontal="right" wrapText="1"/>
    </xf>
    <xf numFmtId="167" fontId="39" fillId="0" borderId="50" xfId="0" applyNumberFormat="1" applyFont="1" applyBorder="1" applyAlignment="1">
      <alignment horizontal="center" vertical="center" wrapText="1"/>
    </xf>
    <xf numFmtId="164" fontId="39" fillId="0" borderId="50" xfId="0" applyNumberFormat="1" applyFont="1" applyBorder="1" applyAlignment="1">
      <alignment horizontal="center" vertical="center" wrapText="1"/>
    </xf>
    <xf numFmtId="167" fontId="21" fillId="0" borderId="51" xfId="0" applyNumberFormat="1" applyFont="1" applyBorder="1" applyAlignment="1">
      <alignment wrapText="1"/>
    </xf>
    <xf numFmtId="164" fontId="18" fillId="0" borderId="0" xfId="0" applyNumberFormat="1" applyFont="1" applyAlignment="1">
      <alignment horizontal="left" vertical="top" wrapText="1"/>
    </xf>
    <xf numFmtId="169" fontId="39" fillId="0" borderId="50" xfId="0" applyNumberFormat="1" applyFont="1" applyBorder="1" applyAlignment="1">
      <alignment horizontal="center" vertical="center" wrapText="1"/>
    </xf>
    <xf numFmtId="0" fontId="24" fillId="6" borderId="24" xfId="0" applyFont="1" applyFill="1" applyBorder="1" applyAlignment="1">
      <alignment vertical="center" wrapText="1"/>
    </xf>
    <xf numFmtId="166" fontId="39" fillId="6" borderId="25" xfId="0" applyNumberFormat="1" applyFont="1" applyFill="1" applyBorder="1" applyAlignment="1">
      <alignment horizontal="center" wrapText="1"/>
    </xf>
    <xf numFmtId="167" fontId="21" fillId="0" borderId="26" xfId="0" applyNumberFormat="1" applyFont="1" applyBorder="1" applyAlignment="1">
      <alignment wrapText="1"/>
    </xf>
    <xf numFmtId="167" fontId="39" fillId="6" borderId="13" xfId="0" applyNumberFormat="1" applyFont="1" applyFill="1" applyBorder="1" applyAlignment="1">
      <alignment horizontal="center" wrapText="1"/>
    </xf>
    <xf numFmtId="11" fontId="39" fillId="6" borderId="25" xfId="0" applyNumberFormat="1" applyFont="1" applyFill="1" applyBorder="1" applyAlignment="1">
      <alignment horizontal="center" wrapText="1"/>
    </xf>
    <xf numFmtId="11" fontId="39" fillId="6" borderId="16" xfId="0" applyNumberFormat="1" applyFont="1" applyFill="1" applyBorder="1" applyAlignment="1">
      <alignment horizontal="center" wrapText="1"/>
    </xf>
    <xf numFmtId="167" fontId="21" fillId="0" borderId="10" xfId="0" applyNumberFormat="1" applyFont="1" applyBorder="1" applyAlignment="1">
      <alignment wrapText="1"/>
    </xf>
    <xf numFmtId="164" fontId="21" fillId="6" borderId="23" xfId="0" applyNumberFormat="1" applyFont="1" applyFill="1" applyBorder="1" applyAlignment="1">
      <alignment horizontal="right"/>
    </xf>
    <xf numFmtId="164" fontId="21" fillId="6" borderId="23" xfId="0" applyNumberFormat="1" applyFont="1" applyFill="1" applyBorder="1"/>
    <xf numFmtId="0" fontId="8" fillId="6" borderId="7" xfId="0" applyFont="1" applyFill="1" applyBorder="1"/>
    <xf numFmtId="0" fontId="8" fillId="6" borderId="21" xfId="0" applyFont="1" applyFill="1" applyBorder="1"/>
    <xf numFmtId="164" fontId="21" fillId="6" borderId="32" xfId="0" applyNumberFormat="1" applyFont="1" applyFill="1" applyBorder="1"/>
    <xf numFmtId="164" fontId="21" fillId="6" borderId="22" xfId="0" applyNumberFormat="1" applyFont="1" applyFill="1" applyBorder="1"/>
    <xf numFmtId="165" fontId="18" fillId="0" borderId="1" xfId="0" applyNumberFormat="1" applyFont="1" applyBorder="1" applyAlignment="1">
      <alignment horizontal="right"/>
    </xf>
    <xf numFmtId="11" fontId="21" fillId="0" borderId="12" xfId="0" applyNumberFormat="1" applyFont="1" applyBorder="1" applyAlignment="1">
      <alignment horizontal="center" vertical="center" wrapText="1"/>
    </xf>
    <xf numFmtId="11" fontId="21" fillId="0" borderId="14" xfId="0" applyNumberFormat="1" applyFont="1" applyBorder="1" applyAlignment="1">
      <alignment horizontal="center" vertical="center" wrapText="1"/>
    </xf>
    <xf numFmtId="0" fontId="0" fillId="4" borderId="15" xfId="0" applyFill="1" applyBorder="1"/>
    <xf numFmtId="0" fontId="54" fillId="2" borderId="16" xfId="0" applyFont="1" applyFill="1" applyBorder="1"/>
    <xf numFmtId="0" fontId="27" fillId="3" borderId="10" xfId="0" applyFont="1" applyFill="1" applyBorder="1"/>
    <xf numFmtId="0" fontId="0" fillId="0" borderId="3" xfId="0" applyBorder="1"/>
    <xf numFmtId="165" fontId="18" fillId="0" borderId="4" xfId="0" applyNumberFormat="1" applyFont="1" applyBorder="1" applyAlignment="1">
      <alignment horizontal="right"/>
    </xf>
    <xf numFmtId="0" fontId="0" fillId="0" borderId="12" xfId="0" applyBorder="1"/>
    <xf numFmtId="165" fontId="18" fillId="0" borderId="14" xfId="0" applyNumberFormat="1" applyFont="1" applyBorder="1" applyAlignment="1">
      <alignment horizontal="right"/>
    </xf>
    <xf numFmtId="0" fontId="31" fillId="0" borderId="53" xfId="0" applyFont="1" applyBorder="1" applyAlignment="1">
      <alignment horizontal="center" vertical="center" wrapText="1"/>
    </xf>
    <xf numFmtId="0" fontId="31" fillId="0" borderId="20" xfId="0" applyFont="1" applyBorder="1" applyAlignment="1">
      <alignment horizontal="center" vertical="center" wrapText="1"/>
    </xf>
    <xf numFmtId="0" fontId="21" fillId="0" borderId="0" xfId="0" applyFont="1" applyAlignment="1">
      <alignment horizontal="left" wrapText="1"/>
    </xf>
    <xf numFmtId="0" fontId="21" fillId="0" borderId="0" xfId="0" quotePrefix="1" applyFont="1" applyAlignment="1">
      <alignment wrapText="1"/>
    </xf>
    <xf numFmtId="0" fontId="21" fillId="0" borderId="1" xfId="0" applyFont="1" applyBorder="1" applyAlignment="1">
      <alignment wrapText="1"/>
    </xf>
    <xf numFmtId="11" fontId="19" fillId="0" borderId="1" xfId="0" applyNumberFormat="1" applyFont="1" applyBorder="1" applyAlignment="1" applyProtection="1">
      <alignment horizontal="center" vertical="center" wrapText="1"/>
      <protection locked="0"/>
    </xf>
    <xf numFmtId="0" fontId="39" fillId="6" borderId="24" xfId="0" applyFont="1" applyFill="1" applyBorder="1" applyAlignment="1">
      <alignment vertical="center" wrapText="1"/>
    </xf>
    <xf numFmtId="0" fontId="41" fillId="3" borderId="13" xfId="0" applyFont="1" applyFill="1" applyBorder="1" applyAlignment="1">
      <alignment horizontal="center" vertical="center" wrapText="1"/>
    </xf>
    <xf numFmtId="165" fontId="0" fillId="0" borderId="13" xfId="0" applyNumberFormat="1" applyBorder="1" applyAlignment="1">
      <alignment horizontal="right"/>
    </xf>
    <xf numFmtId="0" fontId="21" fillId="0" borderId="4" xfId="0" applyFont="1" applyBorder="1" applyAlignment="1">
      <alignment horizontal="center" vertical="center" wrapText="1"/>
    </xf>
    <xf numFmtId="0" fontId="15" fillId="0" borderId="1" xfId="0" quotePrefix="1" applyFont="1" applyBorder="1" applyAlignment="1">
      <alignment horizontal="center" vertical="center" wrapText="1"/>
    </xf>
    <xf numFmtId="0" fontId="19" fillId="0" borderId="1" xfId="0"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11" fontId="0" fillId="0" borderId="0" xfId="0" applyNumberFormat="1"/>
    <xf numFmtId="0" fontId="18" fillId="0" borderId="0" xfId="3" applyAlignment="1">
      <alignment vertical="center"/>
    </xf>
    <xf numFmtId="0" fontId="39" fillId="0" borderId="0" xfId="0" applyFont="1"/>
    <xf numFmtId="0" fontId="21" fillId="0" borderId="8" xfId="0" applyFont="1" applyBorder="1"/>
    <xf numFmtId="0" fontId="21" fillId="0" borderId="10" xfId="0" applyFont="1" applyBorder="1"/>
    <xf numFmtId="0" fontId="39" fillId="0" borderId="12" xfId="0" applyFont="1" applyBorder="1"/>
    <xf numFmtId="0" fontId="66" fillId="0" borderId="0" xfId="0" applyFont="1"/>
    <xf numFmtId="0" fontId="9" fillId="3" borderId="18" xfId="0" applyFont="1" applyFill="1" applyBorder="1" applyAlignment="1">
      <alignment horizontal="center" vertical="center" wrapText="1"/>
    </xf>
    <xf numFmtId="0" fontId="21" fillId="0" borderId="0" xfId="3" applyFont="1" applyAlignment="1">
      <alignment vertical="center"/>
    </xf>
    <xf numFmtId="0" fontId="39" fillId="0" borderId="0" xfId="3" applyFont="1" applyAlignment="1">
      <alignment vertical="center"/>
    </xf>
    <xf numFmtId="0" fontId="80" fillId="0" borderId="0" xfId="0" applyFont="1" applyAlignment="1">
      <alignment wrapText="1"/>
    </xf>
    <xf numFmtId="0" fontId="8" fillId="6" borderId="33" xfId="0" applyFont="1" applyFill="1" applyBorder="1"/>
    <xf numFmtId="0" fontId="21" fillId="6" borderId="47" xfId="0" applyFont="1" applyFill="1" applyBorder="1"/>
    <xf numFmtId="0" fontId="21" fillId="6" borderId="34" xfId="0" applyFont="1" applyFill="1" applyBorder="1"/>
    <xf numFmtId="11" fontId="21" fillId="0" borderId="18" xfId="0" quotePrefix="1" applyNumberFormat="1" applyFont="1" applyBorder="1" applyAlignment="1">
      <alignment horizontal="center" vertical="center" wrapText="1"/>
    </xf>
    <xf numFmtId="0" fontId="8" fillId="4" borderId="20"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11" fontId="21" fillId="8" borderId="3" xfId="0" applyNumberFormat="1" applyFont="1" applyFill="1" applyBorder="1" applyAlignment="1">
      <alignment horizontal="center" vertical="center" wrapText="1"/>
    </xf>
    <xf numFmtId="11" fontId="21" fillId="8" borderId="4" xfId="0" applyNumberFormat="1" applyFont="1" applyFill="1" applyBorder="1" applyAlignment="1">
      <alignment horizontal="center" vertical="center" wrapText="1"/>
    </xf>
    <xf numFmtId="11" fontId="21" fillId="8" borderId="12" xfId="0" applyNumberFormat="1" applyFont="1" applyFill="1" applyBorder="1" applyAlignment="1">
      <alignment horizontal="center" vertical="center" wrapText="1"/>
    </xf>
    <xf numFmtId="11" fontId="21" fillId="8" borderId="14" xfId="0" applyNumberFormat="1" applyFont="1" applyFill="1" applyBorder="1" applyAlignment="1">
      <alignment horizontal="center" vertical="center" wrapText="1"/>
    </xf>
    <xf numFmtId="0" fontId="0" fillId="0" borderId="0" xfId="0"/>
    <xf numFmtId="0" fontId="21" fillId="0" borderId="0" xfId="0" applyFont="1" applyBorder="1" applyAlignment="1">
      <alignment vertical="center" wrapText="1"/>
    </xf>
    <xf numFmtId="11" fontId="21" fillId="0" borderId="0" xfId="0" applyNumberFormat="1" applyFont="1" applyBorder="1" applyAlignment="1">
      <alignment horizontal="center" vertical="center" wrapText="1"/>
    </xf>
    <xf numFmtId="0" fontId="0" fillId="0" borderId="0" xfId="0"/>
    <xf numFmtId="0" fontId="9" fillId="0" borderId="0" xfId="0" applyFont="1"/>
    <xf numFmtId="1" fontId="21" fillId="0" borderId="18" xfId="0" applyNumberFormat="1" applyFont="1" applyBorder="1" applyAlignment="1">
      <alignment horizontal="center" vertical="center" wrapText="1"/>
    </xf>
    <xf numFmtId="168" fontId="21" fillId="0" borderId="18" xfId="0" applyNumberFormat="1" applyFont="1" applyBorder="1" applyAlignment="1">
      <alignment horizontal="center" vertical="center" wrapText="1"/>
    </xf>
    <xf numFmtId="168" fontId="21" fillId="0" borderId="54" xfId="0" applyNumberFormat="1" applyFont="1" applyBorder="1" applyAlignment="1">
      <alignment horizontal="center" vertical="center" wrapText="1"/>
    </xf>
    <xf numFmtId="168" fontId="21" fillId="0" borderId="3" xfId="0" applyNumberFormat="1" applyFont="1" applyBorder="1" applyAlignment="1">
      <alignment horizontal="center" vertical="center" wrapText="1"/>
    </xf>
    <xf numFmtId="168" fontId="21" fillId="0" borderId="40" xfId="0" applyNumberFormat="1" applyFont="1" applyBorder="1" applyAlignment="1">
      <alignment horizontal="center" vertical="center" wrapText="1"/>
    </xf>
    <xf numFmtId="168" fontId="21" fillId="0" borderId="12" xfId="0" applyNumberFormat="1" applyFont="1" applyBorder="1" applyAlignment="1">
      <alignment horizontal="center" vertical="center" wrapText="1"/>
    </xf>
    <xf numFmtId="168" fontId="21" fillId="0" borderId="41" xfId="0" applyNumberFormat="1" applyFont="1" applyBorder="1" applyAlignment="1">
      <alignment horizontal="center" vertical="center" wrapText="1"/>
    </xf>
    <xf numFmtId="168" fontId="81" fillId="0" borderId="18" xfId="0" applyNumberFormat="1" applyFont="1" applyBorder="1" applyAlignment="1">
      <alignment horizontal="center" vertical="center" wrapText="1"/>
    </xf>
    <xf numFmtId="168" fontId="82" fillId="0" borderId="40" xfId="0" applyNumberFormat="1" applyFont="1" applyBorder="1" applyAlignment="1">
      <alignment horizontal="center" vertical="center" wrapText="1"/>
    </xf>
    <xf numFmtId="0" fontId="0" fillId="0" borderId="0" xfId="0" applyNumberFormat="1"/>
    <xf numFmtId="0" fontId="21" fillId="0" borderId="0" xfId="0" applyFont="1" applyFill="1" applyBorder="1" applyAlignment="1">
      <alignment vertical="center" wrapText="1"/>
    </xf>
    <xf numFmtId="168" fontId="21" fillId="0" borderId="0" xfId="0" applyNumberFormat="1" applyFont="1" applyFill="1" applyBorder="1" applyAlignment="1">
      <alignment horizontal="center" vertical="center" wrapText="1"/>
    </xf>
    <xf numFmtId="0" fontId="66" fillId="0" borderId="0" xfId="0" applyFont="1" applyFill="1" applyBorder="1" applyAlignment="1"/>
    <xf numFmtId="0" fontId="83" fillId="0" borderId="0" xfId="0" applyFont="1"/>
    <xf numFmtId="3" fontId="21" fillId="0" borderId="18" xfId="0" applyNumberFormat="1" applyFont="1" applyBorder="1" applyAlignment="1">
      <alignment horizontal="center" vertical="center" wrapText="1"/>
    </xf>
    <xf numFmtId="0" fontId="39" fillId="0" borderId="5" xfId="0" applyFont="1" applyBorder="1" applyAlignment="1">
      <alignment vertical="center" wrapText="1"/>
    </xf>
    <xf numFmtId="11" fontId="3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0" fillId="0" borderId="0" xfId="0" applyAlignment="1">
      <alignment horizontal="left" vertical="top" wrapText="1"/>
    </xf>
    <xf numFmtId="0" fontId="18" fillId="0" borderId="0" xfId="0" applyFont="1" applyAlignment="1">
      <alignment horizontal="left" vertical="top" wrapText="1"/>
    </xf>
    <xf numFmtId="0" fontId="46" fillId="0" borderId="0" xfId="0" applyFont="1" applyAlignment="1">
      <alignment horizontal="left" vertical="top" wrapText="1"/>
    </xf>
    <xf numFmtId="0" fontId="8" fillId="10" borderId="16"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9" fillId="0" borderId="20" xfId="0" applyFont="1" applyBorder="1" applyAlignment="1">
      <alignment horizontal="left" vertical="center" wrapText="1"/>
    </xf>
    <xf numFmtId="0" fontId="39" fillId="0" borderId="28" xfId="0" applyFont="1" applyBorder="1" applyAlignment="1">
      <alignment horizontal="left" vertical="center" wrapText="1"/>
    </xf>
    <xf numFmtId="0" fontId="39" fillId="0" borderId="25" xfId="0" applyFont="1" applyBorder="1" applyAlignment="1">
      <alignment horizontal="left" vertical="center" wrapText="1"/>
    </xf>
    <xf numFmtId="0" fontId="21" fillId="0" borderId="20" xfId="0" applyFont="1" applyBorder="1" applyAlignment="1">
      <alignment horizontal="left" vertical="center"/>
    </xf>
    <xf numFmtId="0" fontId="21" fillId="0" borderId="28" xfId="0" applyFont="1" applyBorder="1" applyAlignment="1">
      <alignment horizontal="left" vertical="center"/>
    </xf>
    <xf numFmtId="0" fontId="21" fillId="0" borderId="25" xfId="0" applyFont="1" applyBorder="1" applyAlignment="1">
      <alignment horizontal="left" vertical="center"/>
    </xf>
    <xf numFmtId="0" fontId="6" fillId="9"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6" fillId="9" borderId="20"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3" borderId="25" xfId="0" applyFont="1" applyFill="1" applyBorder="1" applyAlignment="1">
      <alignment horizontal="center" wrapText="1"/>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Alignment="1">
      <alignment horizontal="center" wrapText="1"/>
    </xf>
    <xf numFmtId="0" fontId="46" fillId="0" borderId="0" xfId="0" applyFont="1" applyAlignment="1">
      <alignment horizontal="left" vertical="top" wrapText="1"/>
    </xf>
    <xf numFmtId="0" fontId="9" fillId="4" borderId="1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1" fillId="6" borderId="46" xfId="0" applyFont="1" applyFill="1" applyBorder="1" applyAlignment="1">
      <alignment horizontal="center" wrapText="1"/>
    </xf>
    <xf numFmtId="0" fontId="21" fillId="6" borderId="35" xfId="0" applyFont="1" applyFill="1" applyBorder="1" applyAlignment="1">
      <alignment horizontal="center" wrapText="1"/>
    </xf>
    <xf numFmtId="0" fontId="21" fillId="6" borderId="2" xfId="0" applyFont="1" applyFill="1" applyBorder="1" applyAlignment="1">
      <alignment horizontal="center" wrapText="1"/>
    </xf>
    <xf numFmtId="0" fontId="21" fillId="6" borderId="36" xfId="0" applyFont="1" applyFill="1" applyBorder="1" applyAlignment="1">
      <alignment horizontal="center" wrapText="1"/>
    </xf>
    <xf numFmtId="0" fontId="21" fillId="6" borderId="37" xfId="0" applyFont="1" applyFill="1" applyBorder="1" applyAlignment="1">
      <alignment horizontal="center" wrapText="1"/>
    </xf>
    <xf numFmtId="0" fontId="21" fillId="6" borderId="22" xfId="0" applyFont="1" applyFill="1" applyBorder="1" applyAlignment="1">
      <alignment horizontal="center" wrapText="1"/>
    </xf>
    <xf numFmtId="0" fontId="0" fillId="0" borderId="0" xfId="0" applyAlignment="1"/>
    <xf numFmtId="0" fontId="0" fillId="0" borderId="0" xfId="0" applyAlignment="1">
      <alignment horizontal="left" vertical="top" wrapText="1"/>
    </xf>
    <xf numFmtId="0" fontId="47" fillId="0" borderId="0" xfId="0" applyFont="1" applyAlignment="1">
      <alignment horizontal="left" wrapText="1"/>
    </xf>
    <xf numFmtId="0" fontId="7" fillId="2" borderId="3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8" fillId="0" borderId="0" xfId="0" applyFont="1" applyAlignment="1">
      <alignment horizontal="left" vertical="top"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67" fontId="21" fillId="0" borderId="25" xfId="0" applyNumberFormat="1" applyFont="1" applyBorder="1" applyAlignment="1">
      <alignment horizontal="center" vertical="center" wrapText="1"/>
    </xf>
    <xf numFmtId="167" fontId="21" fillId="0" borderId="1" xfId="0" applyNumberFormat="1" applyFont="1" applyBorder="1" applyAlignment="1">
      <alignment horizontal="center" vertical="center" wrapText="1"/>
    </xf>
    <xf numFmtId="167" fontId="21" fillId="0" borderId="13" xfId="0" applyNumberFormat="1" applyFont="1" applyBorder="1" applyAlignment="1">
      <alignment horizontal="center" vertical="center" wrapText="1"/>
    </xf>
    <xf numFmtId="169" fontId="21" fillId="0" borderId="25" xfId="0" applyNumberFormat="1" applyFont="1" applyBorder="1" applyAlignment="1">
      <alignment horizontal="center" vertical="center" wrapText="1"/>
    </xf>
    <xf numFmtId="169" fontId="21" fillId="0" borderId="1" xfId="0" applyNumberFormat="1" applyFont="1" applyBorder="1" applyAlignment="1">
      <alignment horizontal="center" vertical="center" wrapText="1"/>
    </xf>
    <xf numFmtId="169" fontId="21" fillId="0" borderId="13" xfId="0" applyNumberFormat="1" applyFont="1" applyBorder="1" applyAlignment="1">
      <alignment horizontal="center" vertical="center" wrapText="1"/>
    </xf>
    <xf numFmtId="164" fontId="21" fillId="0" borderId="25" xfId="0" applyNumberFormat="1" applyFont="1" applyBorder="1" applyAlignment="1">
      <alignment horizontal="center" vertical="center" wrapText="1"/>
    </xf>
    <xf numFmtId="164" fontId="21" fillId="0" borderId="1" xfId="0" applyNumberFormat="1" applyFont="1" applyBorder="1" applyAlignment="1">
      <alignment horizontal="center" vertical="center" wrapText="1"/>
    </xf>
    <xf numFmtId="167" fontId="21" fillId="0" borderId="52" xfId="0" applyNumberFormat="1" applyFont="1" applyBorder="1" applyAlignment="1">
      <alignment horizontal="center" vertical="center" wrapText="1"/>
    </xf>
    <xf numFmtId="167" fontId="21" fillId="0" borderId="28" xfId="0" applyNumberFormat="1" applyFont="1" applyBorder="1" applyAlignment="1">
      <alignment horizontal="center" vertical="center" wrapText="1"/>
    </xf>
    <xf numFmtId="167" fontId="21" fillId="0" borderId="38"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164" fontId="21" fillId="0" borderId="28" xfId="0" applyNumberFormat="1" applyFont="1" applyBorder="1" applyAlignment="1">
      <alignment horizontal="center" vertical="center" wrapText="1"/>
    </xf>
    <xf numFmtId="164" fontId="21" fillId="0" borderId="38" xfId="0" applyNumberFormat="1" applyFont="1" applyBorder="1" applyAlignment="1">
      <alignment horizontal="center" vertical="center" wrapText="1"/>
    </xf>
    <xf numFmtId="167" fontId="39" fillId="0" borderId="28" xfId="0" applyNumberFormat="1" applyFont="1" applyBorder="1" applyAlignment="1">
      <alignment horizontal="center" vertical="center" wrapText="1"/>
    </xf>
    <xf numFmtId="164" fontId="39" fillId="0" borderId="28" xfId="0" applyNumberFormat="1" applyFont="1" applyBorder="1" applyAlignment="1">
      <alignment horizontal="center" vertical="center"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21" fillId="0" borderId="41" xfId="0" applyFont="1" applyBorder="1" applyAlignment="1">
      <alignment horizontal="center" vertical="top" wrapText="1"/>
    </xf>
    <xf numFmtId="0" fontId="7" fillId="2" borderId="33"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9" fillId="4" borderId="10"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1" fillId="0" borderId="0" xfId="0" applyFont="1" applyAlignment="1">
      <alignment horizontal="left" vertical="top" wrapText="1"/>
    </xf>
    <xf numFmtId="0" fontId="9" fillId="4" borderId="16" xfId="0" applyFont="1" applyFill="1" applyBorder="1" applyAlignment="1">
      <alignment horizontal="center" vertical="center"/>
    </xf>
    <xf numFmtId="0" fontId="30" fillId="0" borderId="12" xfId="0" applyFont="1" applyBorder="1" applyAlignment="1">
      <alignment horizontal="left" vertical="center" wrapText="1"/>
    </xf>
    <xf numFmtId="0" fontId="30" fillId="0" borderId="38" xfId="0" applyFont="1" applyBorder="1" applyAlignment="1">
      <alignment horizontal="left" vertical="center" wrapText="1"/>
    </xf>
    <xf numFmtId="0" fontId="30" fillId="0" borderId="13" xfId="0" applyFont="1" applyBorder="1" applyAlignment="1">
      <alignment horizontal="left"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0" borderId="11" xfId="0" applyFont="1" applyBorder="1" applyAlignment="1">
      <alignment horizontal="center" wrapText="1"/>
    </xf>
    <xf numFmtId="0" fontId="9" fillId="0" borderId="31" xfId="0" applyFont="1" applyBorder="1" applyAlignment="1">
      <alignment horizontal="center" wrapText="1"/>
    </xf>
    <xf numFmtId="0" fontId="39" fillId="0" borderId="0" xfId="0" quotePrefix="1" applyFont="1" applyAlignment="1">
      <alignment vertical="center" wrapText="1"/>
    </xf>
    <xf numFmtId="0" fontId="39" fillId="0" borderId="0" xfId="0" applyFont="1" applyAlignment="1">
      <alignment vertical="center" wrapText="1"/>
    </xf>
    <xf numFmtId="0" fontId="8" fillId="10" borderId="16" xfId="0" applyFont="1" applyFill="1" applyBorder="1" applyAlignment="1">
      <alignment horizontal="center" vertical="top" wrapText="1"/>
    </xf>
    <xf numFmtId="0" fontId="9" fillId="7" borderId="43" xfId="0" applyFont="1" applyFill="1" applyBorder="1" applyAlignment="1">
      <alignment horizontal="center" vertical="center"/>
    </xf>
    <xf numFmtId="0" fontId="9" fillId="7" borderId="24" xfId="0" applyFont="1" applyFill="1" applyBorder="1" applyAlignment="1">
      <alignment horizontal="center" vertical="center"/>
    </xf>
    <xf numFmtId="0" fontId="18" fillId="0" borderId="23" xfId="0" applyFont="1" applyBorder="1" applyAlignment="1">
      <alignment horizontal="center" wrapText="1"/>
    </xf>
    <xf numFmtId="0" fontId="0" fillId="0" borderId="23" xfId="0" applyBorder="1" applyAlignment="1">
      <alignment horizontal="center" wrapText="1"/>
    </xf>
    <xf numFmtId="0" fontId="31" fillId="5" borderId="6"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18" xfId="0" applyFont="1" applyFill="1" applyBorder="1" applyAlignment="1">
      <alignment horizontal="center" vertical="center" wrapText="1"/>
    </xf>
    <xf numFmtId="0" fontId="0" fillId="0" borderId="23" xfId="0" applyBorder="1" applyAlignment="1">
      <alignment horizontal="center"/>
    </xf>
    <xf numFmtId="0" fontId="7" fillId="2" borderId="8"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18" fillId="0" borderId="23" xfId="0" applyFont="1" applyBorder="1" applyAlignment="1">
      <alignment horizontal="center"/>
    </xf>
    <xf numFmtId="0" fontId="9" fillId="3" borderId="55" xfId="0" applyFont="1" applyFill="1" applyBorder="1" applyAlignment="1">
      <alignment horizontal="center" vertical="center" wrapText="1"/>
    </xf>
  </cellXfs>
  <cellStyles count="4">
    <cellStyle name="Hyperlink" xfId="1" builtinId="8"/>
    <cellStyle name="Normal" xfId="0" builtinId="0"/>
    <cellStyle name="Normal 2" xfId="2" xr:uid="{63398BF4-C948-410D-B020-E4CDF71C0FBD}"/>
    <cellStyle name="Normal 3" xfId="3" xr:uid="{60B64D2B-13C7-4F9C-A5BD-F8955F90FD6C}"/>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CT Per Garment PCME</a:t>
            </a:r>
            <a:r>
              <a:rPr lang="en-US" baseline="0"/>
              <a:t> 24-Hr Avg Concentration as a Function of Occ 8-hr PCME; Handler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507258840429288E-2"/>
          <c:y val="0.18131225736376996"/>
          <c:w val="0.84861499255786532"/>
          <c:h val="0.74305155470630191"/>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Pt>
            <c:idx val="3"/>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3-A4AA-410D-95F9-2D1FF9419F9C}"/>
              </c:ext>
            </c:extLst>
          </c:dPt>
          <c:dPt>
            <c:idx val="4"/>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2-A4AA-410D-95F9-2D1FF9419F9C}"/>
              </c:ext>
            </c:extLst>
          </c:dPt>
          <c:dPt>
            <c:idx val="5"/>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1-A4AA-410D-95F9-2D1FF9419F9C}"/>
              </c:ext>
            </c:extLst>
          </c:dPt>
          <c:dPt>
            <c:idx val="6"/>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A4AA-410D-95F9-2D1FF9419F9C}"/>
              </c:ext>
            </c:extLst>
          </c:dPt>
          <c:dPt>
            <c:idx val="7"/>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5-A4AA-410D-95F9-2D1FF9419F9C}"/>
              </c:ext>
            </c:extLst>
          </c:dPt>
          <c:dPt>
            <c:idx val="8"/>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6-A4AA-410D-95F9-2D1FF9419F9C}"/>
              </c:ext>
            </c:extLst>
          </c:dPt>
          <c:xVal>
            <c:numRef>
              <c:f>Regressions!$D$6:$D$14</c:f>
              <c:numCache>
                <c:formatCode>0.00E+00</c:formatCode>
                <c:ptCount val="9"/>
                <c:pt idx="0">
                  <c:v>0.55000000000000004</c:v>
                </c:pt>
                <c:pt idx="1">
                  <c:v>8.1249999999999996E-4</c:v>
                </c:pt>
                <c:pt idx="2">
                  <c:v>1.5E-3</c:v>
                </c:pt>
                <c:pt idx="3">
                  <c:v>1.2375000000000001E-2</c:v>
                </c:pt>
                <c:pt idx="4">
                  <c:v>7.4374999999999997E-3</c:v>
                </c:pt>
                <c:pt idx="5">
                  <c:v>3.1250000000000002E-3</c:v>
                </c:pt>
                <c:pt idx="6">
                  <c:v>0.13968749999999999</c:v>
                </c:pt>
                <c:pt idx="7">
                  <c:v>0.1953125</c:v>
                </c:pt>
                <c:pt idx="8">
                  <c:v>9.2625000000000011</c:v>
                </c:pt>
              </c:numCache>
            </c:numRef>
          </c:xVal>
          <c:yVal>
            <c:numRef>
              <c:f>Regressions!$F$6:$F$14</c:f>
              <c:numCache>
                <c:formatCode>0.0E+00</c:formatCode>
                <c:ptCount val="9"/>
                <c:pt idx="0">
                  <c:v>5.4166666666666669E-3</c:v>
                </c:pt>
                <c:pt idx="1">
                  <c:v>1.7361111111111111E-5</c:v>
                </c:pt>
                <c:pt idx="2">
                  <c:v>6.8181818181818184E-5</c:v>
                </c:pt>
                <c:pt idx="3">
                  <c:v>3.8194444444444444E-5</c:v>
                </c:pt>
                <c:pt idx="4">
                  <c:v>1.0416666666666666E-5</c:v>
                </c:pt>
                <c:pt idx="5">
                  <c:v>1.2152777777777779E-5</c:v>
                </c:pt>
                <c:pt idx="6">
                  <c:v>1.6319444444444443E-4</c:v>
                </c:pt>
                <c:pt idx="7">
                  <c:v>2.2395833333333336E-4</c:v>
                </c:pt>
                <c:pt idx="8">
                  <c:v>1.0208333333333333E-2</c:v>
                </c:pt>
              </c:numCache>
            </c:numRef>
          </c:yVal>
          <c:smooth val="0"/>
          <c:extLst>
            <c:ext xmlns:c16="http://schemas.microsoft.com/office/drawing/2014/chart" uri="{C3380CC4-5D6E-409C-BE32-E72D297353CC}">
              <c16:uniqueId val="{00000000-7729-42F8-BB11-A4BEC99442EC}"/>
            </c:ext>
          </c:extLst>
        </c:ser>
        <c:dLbls>
          <c:showLegendKey val="0"/>
          <c:showVal val="0"/>
          <c:showCatName val="0"/>
          <c:showSerName val="0"/>
          <c:showPercent val="0"/>
          <c:showBubbleSize val="0"/>
        </c:dLbls>
        <c:axId val="612378976"/>
        <c:axId val="612374656"/>
      </c:scatterChart>
      <c:valAx>
        <c:axId val="612378976"/>
        <c:scaling>
          <c:logBase val="10"/>
          <c:orientation val="minMax"/>
        </c:scaling>
        <c:delete val="0"/>
        <c:axPos val="b"/>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374656"/>
        <c:crossesAt val="1.0000000000000003E-4"/>
        <c:crossBetween val="midCat"/>
      </c:valAx>
      <c:valAx>
        <c:axId val="61237465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378976"/>
        <c:crossesAt val="1.0000000000000002E-3"/>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CT Per Garment PCME</a:t>
            </a:r>
            <a:r>
              <a:rPr lang="en-US" baseline="0"/>
              <a:t> 24-Hr Avg Concentration as a Function of Occ 8-hr PCME; Bystander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Pt>
            <c:idx val="3"/>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4-1BD0-4667-A146-0714F5A60E4E}"/>
              </c:ext>
            </c:extLst>
          </c:dPt>
          <c:dPt>
            <c:idx val="4"/>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1-1BD0-4667-A146-0714F5A60E4E}"/>
              </c:ext>
            </c:extLst>
          </c:dPt>
          <c:dPt>
            <c:idx val="5"/>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1BD0-4667-A146-0714F5A60E4E}"/>
              </c:ext>
            </c:extLst>
          </c:dPt>
          <c:dPt>
            <c:idx val="6"/>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2-1BD0-4667-A146-0714F5A60E4E}"/>
              </c:ext>
            </c:extLst>
          </c:dPt>
          <c:dPt>
            <c:idx val="7"/>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3-1BD0-4667-A146-0714F5A60E4E}"/>
              </c:ext>
            </c:extLst>
          </c:dPt>
          <c:dPt>
            <c:idx val="8"/>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5-1BD0-4667-A146-0714F5A60E4E}"/>
              </c:ext>
            </c:extLst>
          </c:dPt>
          <c:xVal>
            <c:numRef>
              <c:f>Regressions!$D$24:$D$32</c:f>
              <c:numCache>
                <c:formatCode>0.00000</c:formatCode>
                <c:ptCount val="9"/>
                <c:pt idx="0" formatCode="0.000">
                  <c:v>0.55000000000000004</c:v>
                </c:pt>
                <c:pt idx="1">
                  <c:v>8.1249999999999996E-4</c:v>
                </c:pt>
                <c:pt idx="2" formatCode="0.0000">
                  <c:v>1.5E-3</c:v>
                </c:pt>
                <c:pt idx="3" formatCode="0.000">
                  <c:v>1.2375000000000001E-2</c:v>
                </c:pt>
                <c:pt idx="4" formatCode="0.0000">
                  <c:v>7.4374999999999997E-3</c:v>
                </c:pt>
                <c:pt idx="5" formatCode="0.0000">
                  <c:v>3.1250000000000002E-3</c:v>
                </c:pt>
                <c:pt idx="6" formatCode="0.000">
                  <c:v>0.13968749999999999</c:v>
                </c:pt>
                <c:pt idx="7" formatCode="0.000">
                  <c:v>0.1953125</c:v>
                </c:pt>
                <c:pt idx="8" formatCode="0.000">
                  <c:v>9.2625000000000011</c:v>
                </c:pt>
              </c:numCache>
            </c:numRef>
          </c:xVal>
          <c:yVal>
            <c:numRef>
              <c:f>Regressions!$F$24:$F$32</c:f>
              <c:numCache>
                <c:formatCode>0.0E+00</c:formatCode>
                <c:ptCount val="9"/>
                <c:pt idx="0">
                  <c:v>3.5416666666666669E-3</c:v>
                </c:pt>
                <c:pt idx="1">
                  <c:v>5.2083333333333332E-6</c:v>
                </c:pt>
                <c:pt idx="2">
                  <c:v>1.8939393939393939E-5</c:v>
                </c:pt>
                <c:pt idx="3">
                  <c:v>3.4722222222222222E-5</c:v>
                </c:pt>
                <c:pt idx="4">
                  <c:v>6.9444444444444439E-6</c:v>
                </c:pt>
                <c:pt idx="5">
                  <c:v>3.472222222222222E-6</c:v>
                </c:pt>
                <c:pt idx="6">
                  <c:v>1.3020833333333334E-5</c:v>
                </c:pt>
                <c:pt idx="7">
                  <c:v>3.2986111111111108E-5</c:v>
                </c:pt>
                <c:pt idx="8">
                  <c:v>6.4583333333333333E-3</c:v>
                </c:pt>
              </c:numCache>
            </c:numRef>
          </c:yVal>
          <c:smooth val="0"/>
          <c:extLst>
            <c:ext xmlns:c16="http://schemas.microsoft.com/office/drawing/2014/chart" uri="{C3380CC4-5D6E-409C-BE32-E72D297353CC}">
              <c16:uniqueId val="{00000000-AAF4-4C5C-80EC-DC9B6EA63848}"/>
            </c:ext>
          </c:extLst>
        </c:ser>
        <c:dLbls>
          <c:showLegendKey val="0"/>
          <c:showVal val="0"/>
          <c:showCatName val="0"/>
          <c:showSerName val="0"/>
          <c:showPercent val="0"/>
          <c:showBubbleSize val="0"/>
        </c:dLbls>
        <c:axId val="612378976"/>
        <c:axId val="612374656"/>
      </c:scatterChart>
      <c:valAx>
        <c:axId val="612378976"/>
        <c:scaling>
          <c:logBase val="10"/>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374656"/>
        <c:crossesAt val="1.0000000000000003E-4"/>
        <c:crossBetween val="midCat"/>
      </c:valAx>
      <c:valAx>
        <c:axId val="61237465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378976"/>
        <c:crossesAt val="1.0000000000000002E-3"/>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1400"/>
              <a:t>Handler CT Per Garment 24-Hr Avg Concentration as a Function of Occ 8-hr</a:t>
            </a:r>
          </a:p>
        </c:rich>
      </c:tx>
      <c:layout>
        <c:manualLayout>
          <c:xMode val="edge"/>
          <c:yMode val="edge"/>
          <c:x val="0.15742991431274353"/>
          <c:y val="2.12554622725139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4005887911909065"/>
          <c:y val="2.9817249587987541E-2"/>
          <c:w val="0.81595664886972596"/>
          <c:h val="0.85999508201009767"/>
        </c:manualLayout>
      </c:layout>
      <c:scatterChart>
        <c:scatterStyle val="lineMarker"/>
        <c:varyColors val="0"/>
        <c:ser>
          <c:idx val="0"/>
          <c:order val="0"/>
          <c:tx>
            <c:v>CT Regression</c:v>
          </c:tx>
          <c:spPr>
            <a:ln w="19050" cap="rnd">
              <a:noFill/>
              <a:round/>
            </a:ln>
            <a:effectLst/>
          </c:spPr>
          <c:marker>
            <c:symbol val="circle"/>
            <c:size val="5"/>
            <c:spPr>
              <a:solidFill>
                <a:schemeClr val="accent1"/>
              </a:solidFill>
              <a:ln w="9525">
                <a:solidFill>
                  <a:schemeClr val="accent1"/>
                </a:solidFill>
              </a:ln>
              <a:effectLst/>
            </c:spPr>
          </c:marker>
          <c:dPt>
            <c:idx val="0"/>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ACBF-4F32-8807-C00C44FE9A06}"/>
              </c:ext>
            </c:extLst>
          </c:dPt>
          <c:dPt>
            <c:idx val="1"/>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1-ACBF-4F32-8807-C00C44FE9A06}"/>
              </c:ext>
            </c:extLst>
          </c:dPt>
          <c:dPt>
            <c:idx val="2"/>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2-ACBF-4F32-8807-C00C44FE9A06}"/>
              </c:ext>
            </c:extLst>
          </c:dPt>
          <c:dPt>
            <c:idx val="3"/>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3D22-40B1-98D7-D3B533E214C8}"/>
              </c:ext>
            </c:extLst>
          </c:dPt>
          <c:dPt>
            <c:idx val="4"/>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1-3D22-40B1-98D7-D3B533E214C8}"/>
              </c:ext>
            </c:extLst>
          </c:dPt>
          <c:dPt>
            <c:idx val="5"/>
            <c:marker>
              <c:symbol val="triang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2-3D22-40B1-98D7-D3B533E214C8}"/>
              </c:ext>
            </c:extLst>
          </c:dPt>
          <c:trendline>
            <c:spPr>
              <a:ln w="19050" cap="rnd">
                <a:solidFill>
                  <a:schemeClr val="accent1"/>
                </a:solidFill>
                <a:prstDash val="sysDot"/>
              </a:ln>
              <a:effectLst/>
            </c:spPr>
            <c:trendlineType val="linear"/>
            <c:intercept val="0"/>
            <c:dispRSqr val="1"/>
            <c:dispEq val="1"/>
            <c:trendlineLbl>
              <c:layout>
                <c:manualLayout>
                  <c:x val="-2.5811355940183061E-2"/>
                  <c:y val="0.25479018309962248"/>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accent1"/>
                      </a:solidFill>
                      <a:latin typeface="Times New Roman" panose="02020603050405020304" pitchFamily="18" charset="0"/>
                      <a:ea typeface="+mn-ea"/>
                      <a:cs typeface="Times New Roman" panose="02020603050405020304" pitchFamily="18" charset="0"/>
                    </a:defRPr>
                  </a:pPr>
                  <a:endParaRPr lang="en-US"/>
                </a:p>
              </c:txPr>
            </c:trendlineLbl>
          </c:trendline>
          <c:xVal>
            <c:numRef>
              <c:f>Regressions!$D$9:$D$14</c:f>
              <c:numCache>
                <c:formatCode>0.00E+00</c:formatCode>
                <c:ptCount val="6"/>
                <c:pt idx="0">
                  <c:v>1.2375000000000001E-2</c:v>
                </c:pt>
                <c:pt idx="1">
                  <c:v>7.4374999999999997E-3</c:v>
                </c:pt>
                <c:pt idx="2">
                  <c:v>3.1250000000000002E-3</c:v>
                </c:pt>
                <c:pt idx="3">
                  <c:v>0.13968749999999999</c:v>
                </c:pt>
                <c:pt idx="4">
                  <c:v>0.1953125</c:v>
                </c:pt>
                <c:pt idx="5">
                  <c:v>9.2625000000000011</c:v>
                </c:pt>
              </c:numCache>
            </c:numRef>
          </c:xVal>
          <c:yVal>
            <c:numRef>
              <c:f>Regressions!$F$9:$F$14</c:f>
              <c:numCache>
                <c:formatCode>0.0E+00</c:formatCode>
                <c:ptCount val="6"/>
                <c:pt idx="0">
                  <c:v>3.8194444444444444E-5</c:v>
                </c:pt>
                <c:pt idx="1">
                  <c:v>1.0416666666666666E-5</c:v>
                </c:pt>
                <c:pt idx="2">
                  <c:v>1.2152777777777779E-5</c:v>
                </c:pt>
                <c:pt idx="3">
                  <c:v>1.6319444444444443E-4</c:v>
                </c:pt>
                <c:pt idx="4">
                  <c:v>2.2395833333333336E-4</c:v>
                </c:pt>
                <c:pt idx="5">
                  <c:v>1.0208333333333333E-2</c:v>
                </c:pt>
              </c:numCache>
            </c:numRef>
          </c:yVal>
          <c:smooth val="0"/>
          <c:extLst>
            <c:ext xmlns:c16="http://schemas.microsoft.com/office/drawing/2014/chart" uri="{C3380CC4-5D6E-409C-BE32-E72D297353CC}">
              <c16:uniqueId val="{00000006-3D22-40B1-98D7-D3B533E214C8}"/>
            </c:ext>
          </c:extLst>
        </c:ser>
        <c:ser>
          <c:idx val="1"/>
          <c:order val="1"/>
          <c:tx>
            <c:v>HE Regression</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intercept val="0"/>
            <c:dispRSqr val="1"/>
            <c:dispEq val="1"/>
            <c:trendlineLbl>
              <c:layout>
                <c:manualLayout>
                  <c:x val="-0.17550495005002462"/>
                  <c:y val="7.9883301439909654E-2"/>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accent2"/>
                      </a:solidFill>
                      <a:latin typeface="Times New Roman" panose="02020603050405020304" pitchFamily="18" charset="0"/>
                      <a:ea typeface="+mn-ea"/>
                      <a:cs typeface="Times New Roman" panose="02020603050405020304" pitchFamily="18" charset="0"/>
                    </a:defRPr>
                  </a:pPr>
                  <a:endParaRPr lang="en-US"/>
                </a:p>
              </c:txPr>
            </c:trendlineLbl>
          </c:trendline>
          <c:xVal>
            <c:numRef>
              <c:f>Regressions!$D$6:$D$8</c:f>
              <c:numCache>
                <c:formatCode>0.00E+00</c:formatCode>
                <c:ptCount val="3"/>
                <c:pt idx="0">
                  <c:v>0.55000000000000004</c:v>
                </c:pt>
                <c:pt idx="1">
                  <c:v>8.1249999999999996E-4</c:v>
                </c:pt>
                <c:pt idx="2">
                  <c:v>1.5E-3</c:v>
                </c:pt>
              </c:numCache>
            </c:numRef>
          </c:xVal>
          <c:yVal>
            <c:numRef>
              <c:f>Regressions!$F$6:$F$8</c:f>
              <c:numCache>
                <c:formatCode>0.0E+00</c:formatCode>
                <c:ptCount val="3"/>
                <c:pt idx="0">
                  <c:v>5.4166666666666669E-3</c:v>
                </c:pt>
                <c:pt idx="1">
                  <c:v>1.7361111111111111E-5</c:v>
                </c:pt>
                <c:pt idx="2">
                  <c:v>6.8181818181818184E-5</c:v>
                </c:pt>
              </c:numCache>
            </c:numRef>
          </c:yVal>
          <c:smooth val="0"/>
          <c:extLst>
            <c:ext xmlns:c16="http://schemas.microsoft.com/office/drawing/2014/chart" uri="{C3380CC4-5D6E-409C-BE32-E72D297353CC}">
              <c16:uniqueId val="{00000007-3D22-40B1-98D7-D3B533E214C8}"/>
            </c:ext>
          </c:extLst>
        </c:ser>
        <c:dLbls>
          <c:showLegendKey val="0"/>
          <c:showVal val="0"/>
          <c:showCatName val="0"/>
          <c:showSerName val="0"/>
          <c:showPercent val="0"/>
          <c:showBubbleSize val="0"/>
        </c:dLbls>
        <c:axId val="612378976"/>
        <c:axId val="612374656"/>
      </c:scatterChart>
      <c:valAx>
        <c:axId val="612378976"/>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8-hr Occupational Concentration (f/cc)</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12374656"/>
        <c:crossesAt val="1.0000000000000004E-6"/>
        <c:crossBetween val="midCat"/>
      </c:valAx>
      <c:valAx>
        <c:axId val="612374656"/>
        <c:scaling>
          <c:logBase val="10"/>
          <c:orientation val="minMax"/>
          <c:max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24-hr Take-Home Avg. Concentration (f/cc)</a:t>
                </a:r>
              </a:p>
            </c:rich>
          </c:tx>
          <c:layout>
            <c:manualLayout>
              <c:xMode val="edge"/>
              <c:yMode val="edge"/>
              <c:x val="2.4916952280892475E-2"/>
              <c:y val="0.12954309850341555"/>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12378976"/>
        <c:crossesAt val="1.0000000000000003E-4"/>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sz="1400"/>
              <a:t>Bystander CT Per Garment 24-Hr Avg Concentration as a Function of Occ 8-hr</a:t>
            </a:r>
          </a:p>
        </c:rich>
      </c:tx>
      <c:layout>
        <c:manualLayout>
          <c:xMode val="edge"/>
          <c:yMode val="edge"/>
          <c:x val="0.1402372117497169"/>
          <c:y val="2.65569456337851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1501915251654767"/>
          <c:y val="2.9817249587987541E-2"/>
          <c:w val="0.84723515301846797"/>
          <c:h val="0.85999508201009767"/>
        </c:manualLayout>
      </c:layout>
      <c:scatterChart>
        <c:scatterStyle val="lineMarker"/>
        <c:varyColors val="0"/>
        <c:ser>
          <c:idx val="0"/>
          <c:order val="0"/>
          <c:tx>
            <c:v>CT Regression</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1"/>
            <c:dispEq val="1"/>
            <c:trendlineLbl>
              <c:layout>
                <c:manualLayout>
                  <c:x val="-2.5811355940183061E-2"/>
                  <c:y val="0.25479018309962248"/>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accent1"/>
                      </a:solidFill>
                      <a:latin typeface="Times New Roman" panose="02020603050405020304" pitchFamily="18" charset="0"/>
                      <a:ea typeface="+mn-ea"/>
                      <a:cs typeface="Times New Roman" panose="02020603050405020304" pitchFamily="18" charset="0"/>
                    </a:defRPr>
                  </a:pPr>
                  <a:endParaRPr lang="en-US"/>
                </a:p>
              </c:txPr>
            </c:trendlineLbl>
          </c:trendline>
          <c:xVal>
            <c:numRef>
              <c:f>Regressions!$D$27:$D$32</c:f>
              <c:numCache>
                <c:formatCode>0.0000</c:formatCode>
                <c:ptCount val="6"/>
                <c:pt idx="0" formatCode="0.000">
                  <c:v>1.2375000000000001E-2</c:v>
                </c:pt>
                <c:pt idx="1">
                  <c:v>7.4374999999999997E-3</c:v>
                </c:pt>
                <c:pt idx="2">
                  <c:v>3.1250000000000002E-3</c:v>
                </c:pt>
                <c:pt idx="3" formatCode="0.000">
                  <c:v>0.13968749999999999</c:v>
                </c:pt>
                <c:pt idx="4" formatCode="0.000">
                  <c:v>0.1953125</c:v>
                </c:pt>
                <c:pt idx="5" formatCode="0.000">
                  <c:v>9.2625000000000011</c:v>
                </c:pt>
              </c:numCache>
            </c:numRef>
          </c:xVal>
          <c:yVal>
            <c:numRef>
              <c:f>Regressions!$F$27:$F$32</c:f>
              <c:numCache>
                <c:formatCode>0.0E+00</c:formatCode>
                <c:ptCount val="6"/>
                <c:pt idx="0">
                  <c:v>3.4722222222222222E-5</c:v>
                </c:pt>
                <c:pt idx="1">
                  <c:v>6.9444444444444439E-6</c:v>
                </c:pt>
                <c:pt idx="2">
                  <c:v>3.472222222222222E-6</c:v>
                </c:pt>
                <c:pt idx="3">
                  <c:v>1.3020833333333334E-5</c:v>
                </c:pt>
                <c:pt idx="4">
                  <c:v>3.2986111111111108E-5</c:v>
                </c:pt>
                <c:pt idx="5">
                  <c:v>6.4583333333333333E-3</c:v>
                </c:pt>
              </c:numCache>
            </c:numRef>
          </c:yVal>
          <c:smooth val="0"/>
          <c:extLst>
            <c:ext xmlns:c16="http://schemas.microsoft.com/office/drawing/2014/chart" uri="{C3380CC4-5D6E-409C-BE32-E72D297353CC}">
              <c16:uniqueId val="{00000007-9DA4-4B05-B6E6-C175B902CAE6}"/>
            </c:ext>
          </c:extLst>
        </c:ser>
        <c:ser>
          <c:idx val="1"/>
          <c:order val="1"/>
          <c:tx>
            <c:v>HE Regression</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intercept val="0"/>
            <c:dispRSqr val="1"/>
            <c:dispEq val="1"/>
            <c:trendlineLbl>
              <c:layout>
                <c:manualLayout>
                  <c:x val="-0.17550495005002462"/>
                  <c:y val="7.9883301439909654E-2"/>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accent2"/>
                      </a:solidFill>
                      <a:latin typeface="Times New Roman" panose="02020603050405020304" pitchFamily="18" charset="0"/>
                      <a:ea typeface="+mn-ea"/>
                      <a:cs typeface="Times New Roman" panose="02020603050405020304" pitchFamily="18" charset="0"/>
                    </a:defRPr>
                  </a:pPr>
                  <a:endParaRPr lang="en-US"/>
                </a:p>
              </c:txPr>
            </c:trendlineLbl>
          </c:trendline>
          <c:xVal>
            <c:numRef>
              <c:f>Regressions!$D$24:$D$26</c:f>
              <c:numCache>
                <c:formatCode>0.00000</c:formatCode>
                <c:ptCount val="3"/>
                <c:pt idx="0" formatCode="0.000">
                  <c:v>0.55000000000000004</c:v>
                </c:pt>
                <c:pt idx="1">
                  <c:v>8.1249999999999996E-4</c:v>
                </c:pt>
                <c:pt idx="2" formatCode="0.0000">
                  <c:v>1.5E-3</c:v>
                </c:pt>
              </c:numCache>
            </c:numRef>
          </c:xVal>
          <c:yVal>
            <c:numRef>
              <c:f>Regressions!$F$24:$F$26</c:f>
              <c:numCache>
                <c:formatCode>0.0E+00</c:formatCode>
                <c:ptCount val="3"/>
                <c:pt idx="0">
                  <c:v>3.5416666666666669E-3</c:v>
                </c:pt>
                <c:pt idx="1">
                  <c:v>5.2083333333333332E-6</c:v>
                </c:pt>
                <c:pt idx="2">
                  <c:v>1.8939393939393939E-5</c:v>
                </c:pt>
              </c:numCache>
            </c:numRef>
          </c:yVal>
          <c:smooth val="0"/>
          <c:extLst>
            <c:ext xmlns:c16="http://schemas.microsoft.com/office/drawing/2014/chart" uri="{C3380CC4-5D6E-409C-BE32-E72D297353CC}">
              <c16:uniqueId val="{00000009-9DA4-4B05-B6E6-C175B902CAE6}"/>
            </c:ext>
          </c:extLst>
        </c:ser>
        <c:dLbls>
          <c:showLegendKey val="0"/>
          <c:showVal val="0"/>
          <c:showCatName val="0"/>
          <c:showSerName val="0"/>
          <c:showPercent val="0"/>
          <c:showBubbleSize val="0"/>
        </c:dLbls>
        <c:axId val="612378976"/>
        <c:axId val="612374656"/>
      </c:scatterChart>
      <c:valAx>
        <c:axId val="612378976"/>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8-hr Occupational Concentration (f/cc)</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12374656"/>
        <c:crossesAt val="1.0000000000000004E-6"/>
        <c:crossBetween val="midCat"/>
      </c:valAx>
      <c:valAx>
        <c:axId val="612374656"/>
        <c:scaling>
          <c:logBase val="10"/>
          <c:orientation val="minMax"/>
          <c:max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24-hr Take-Home Avg. Concentration (f/cc)</a:t>
                </a:r>
              </a:p>
            </c:rich>
          </c:tx>
          <c:layout>
            <c:manualLayout>
              <c:xMode val="edge"/>
              <c:yMode val="edge"/>
              <c:x val="1.6210464942405932E-2"/>
              <c:y val="0.11849504867668437"/>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12378976"/>
        <c:crossesAt val="1.0000000000000003E-4"/>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1814</xdr:colOff>
      <xdr:row>2</xdr:row>
      <xdr:rowOff>249917</xdr:rowOff>
    </xdr:from>
    <xdr:to>
      <xdr:col>19</xdr:col>
      <xdr:colOff>0</xdr:colOff>
      <xdr:row>13</xdr:row>
      <xdr:rowOff>6350</xdr:rowOff>
    </xdr:to>
    <xdr:graphicFrame macro="">
      <xdr:nvGraphicFramePr>
        <xdr:cNvPr id="47" name="Chart 2">
          <a:extLst>
            <a:ext uri="{FF2B5EF4-FFF2-40B4-BE49-F238E27FC236}">
              <a16:creationId xmlns:a16="http://schemas.microsoft.com/office/drawing/2014/main" id="{DDD8887C-07CE-8CA9-6CE4-5F7F18A6B2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850900</xdr:colOff>
      <xdr:row>21</xdr:row>
      <xdr:rowOff>14061</xdr:rowOff>
    </xdr:from>
    <xdr:to>
      <xdr:col>19</xdr:col>
      <xdr:colOff>222250</xdr:colOff>
      <xdr:row>30</xdr:row>
      <xdr:rowOff>190501</xdr:rowOff>
    </xdr:to>
    <xdr:graphicFrame macro="">
      <xdr:nvGraphicFramePr>
        <xdr:cNvPr id="74" name="Chart 3">
          <a:extLst>
            <a:ext uri="{FF2B5EF4-FFF2-40B4-BE49-F238E27FC236}">
              <a16:creationId xmlns:a16="http://schemas.microsoft.com/office/drawing/2014/main" id="{D0BF02DD-B710-46FC-B742-B620FFC98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333375</xdr:colOff>
      <xdr:row>3</xdr:row>
      <xdr:rowOff>0</xdr:rowOff>
    </xdr:from>
    <xdr:to>
      <xdr:col>30</xdr:col>
      <xdr:colOff>361949</xdr:colOff>
      <xdr:row>18</xdr:row>
      <xdr:rowOff>209550</xdr:rowOff>
    </xdr:to>
    <xdr:graphicFrame macro="">
      <xdr:nvGraphicFramePr>
        <xdr:cNvPr id="2" name="Chart 2">
          <a:extLst>
            <a:ext uri="{FF2B5EF4-FFF2-40B4-BE49-F238E27FC236}">
              <a16:creationId xmlns:a16="http://schemas.microsoft.com/office/drawing/2014/main" id="{ED0800EA-1C06-4CD7-BF51-D64356FCDE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336549</xdr:colOff>
      <xdr:row>20</xdr:row>
      <xdr:rowOff>6350</xdr:rowOff>
    </xdr:from>
    <xdr:to>
      <xdr:col>30</xdr:col>
      <xdr:colOff>361950</xdr:colOff>
      <xdr:row>36</xdr:row>
      <xdr:rowOff>101600</xdr:rowOff>
    </xdr:to>
    <xdr:graphicFrame macro="">
      <xdr:nvGraphicFramePr>
        <xdr:cNvPr id="3" name="Chart 2">
          <a:extLst>
            <a:ext uri="{FF2B5EF4-FFF2-40B4-BE49-F238E27FC236}">
              <a16:creationId xmlns:a16="http://schemas.microsoft.com/office/drawing/2014/main" id="{AE581A97-D4A0-4F79-A39E-8ABF2FE29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672044</xdr:colOff>
      <xdr:row>4</xdr:row>
      <xdr:rowOff>99788</xdr:rowOff>
    </xdr:from>
    <xdr:ext cx="4654030" cy="185628"/>
    <mc:AlternateContent xmlns:mc="http://schemas.openxmlformats.org/markup-compatibility/2006" xmlns:a14="http://schemas.microsoft.com/office/drawing/2010/main">
      <mc:Choice Requires="a14">
        <xdr:sp macro="" textlink="">
          <xdr:nvSpPr>
            <xdr:cNvPr id="41" name="TextBox 7">
              <a:extLst>
                <a:ext uri="{FF2B5EF4-FFF2-40B4-BE49-F238E27FC236}">
                  <a16:creationId xmlns:a16="http://schemas.microsoft.com/office/drawing/2014/main" id="{45073BC0-5585-4060-AC1A-AA4ADE775EB1}"/>
                </a:ext>
              </a:extLst>
            </xdr:cNvPr>
            <xdr:cNvSpPr txBox="1"/>
          </xdr:nvSpPr>
          <xdr:spPr>
            <a:xfrm>
              <a:off x="672044" y="1357692"/>
              <a:ext cx="4654030"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latin typeface="Cambria Math" panose="02040503050406030204" pitchFamily="18" charset="0"/>
                      </a:rPr>
                      <m:t>𝐸𝐿𝐶𝑅</m:t>
                    </m:r>
                    <m:r>
                      <a:rPr lang="en-US" sz="1100" b="0" i="1">
                        <a:solidFill>
                          <a:sysClr val="windowText" lastClr="000000"/>
                        </a:solidFill>
                        <a:latin typeface="Cambria Math" panose="02040503050406030204" pitchFamily="18" charset="0"/>
                      </a:rPr>
                      <m:t>=</m:t>
                    </m:r>
                    <m:r>
                      <a:rPr lang="en-US" sz="1100" b="1" i="1">
                        <a:solidFill>
                          <a:schemeClr val="accent1"/>
                        </a:solidFill>
                        <a:latin typeface="Cambria Math" panose="02040503050406030204" pitchFamily="18" charset="0"/>
                      </a:rPr>
                      <m:t>𝑬𝑷𝑪</m:t>
                    </m:r>
                    <m:r>
                      <a:rPr lang="en-US" sz="1100" b="1" i="1">
                        <a:solidFill>
                          <a:sysClr val="windowText" lastClr="000000"/>
                        </a:solidFill>
                        <a:latin typeface="Cambria Math" panose="02040503050406030204" pitchFamily="18" charset="0"/>
                        <a:ea typeface="Cambria Math" panose="02040503050406030204" pitchFamily="18" charset="0"/>
                      </a:rPr>
                      <m:t>×</m:t>
                    </m:r>
                    <m:r>
                      <a:rPr lang="en-US" sz="1100" b="1" i="1">
                        <a:solidFill>
                          <a:schemeClr val="accent4"/>
                        </a:solidFill>
                        <a:latin typeface="Cambria Math" panose="02040503050406030204" pitchFamily="18" charset="0"/>
                        <a:ea typeface="Cambria Math" panose="02040503050406030204" pitchFamily="18" charset="0"/>
                      </a:rPr>
                      <m:t>𝑻𝑾𝑭</m:t>
                    </m:r>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𝐼𝑈𝑅</m:t>
                        </m:r>
                      </m:e>
                      <m:sub>
                        <m:r>
                          <a:rPr lang="en-US" sz="1100" b="0" i="1">
                            <a:solidFill>
                              <a:sysClr val="windowText" lastClr="000000"/>
                            </a:solidFill>
                            <a:latin typeface="Cambria Math" panose="02040503050406030204" pitchFamily="18" charset="0"/>
                            <a:ea typeface="Cambria Math" panose="02040503050406030204" pitchFamily="18" charset="0"/>
                          </a:rPr>
                          <m:t>𝐿𝑇𝐿</m:t>
                        </m:r>
                        <m:r>
                          <a:rPr lang="en-US" sz="1100" b="0" i="1">
                            <a:solidFill>
                              <a:sysClr val="windowText" lastClr="000000"/>
                            </a:solidFill>
                            <a:latin typeface="Cambria Math" panose="02040503050406030204" pitchFamily="18" charset="0"/>
                            <a:ea typeface="Cambria Math" panose="02040503050406030204" pitchFamily="18" charset="0"/>
                          </a:rPr>
                          <m:t> </m:t>
                        </m:r>
                        <m:r>
                          <a:rPr lang="en-US" sz="1100" b="0" i="1">
                            <a:solidFill>
                              <a:sysClr val="windowText" lastClr="000000"/>
                            </a:solidFill>
                            <a:latin typeface="Cambria Math" panose="02040503050406030204" pitchFamily="18" charset="0"/>
                            <a:ea typeface="Cambria Math" panose="02040503050406030204" pitchFamily="18" charset="0"/>
                          </a:rPr>
                          <m:t>𝑜𝑟</m:t>
                        </m:r>
                        <m:r>
                          <a:rPr lang="en-US" sz="1100" b="0" i="1">
                            <a:solidFill>
                              <a:sysClr val="windowText" lastClr="000000"/>
                            </a:solidFill>
                            <a:latin typeface="Cambria Math" panose="02040503050406030204" pitchFamily="18" charset="0"/>
                            <a:ea typeface="Cambria Math" panose="02040503050406030204" pitchFamily="18" charset="0"/>
                          </a:rPr>
                          <m:t> </m:t>
                        </m:r>
                        <m:r>
                          <a:rPr lang="en-US" sz="1100" b="0" i="1">
                            <a:solidFill>
                              <a:sysClr val="windowText" lastClr="000000"/>
                            </a:solidFill>
                            <a:latin typeface="Cambria Math" panose="02040503050406030204" pitchFamily="18" charset="0"/>
                            <a:ea typeface="Cambria Math" panose="02040503050406030204" pitchFamily="18" charset="0"/>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𝐼𝑈𝑅</m:t>
                        </m:r>
                      </m:e>
                      <m:sub>
                        <m:r>
                          <a:rPr lang="en-US" sz="1100" b="0" i="1">
                            <a:solidFill>
                              <a:sysClr val="windowText" lastClr="000000"/>
                            </a:solidFill>
                            <a:effectLst/>
                            <a:latin typeface="Cambria Math" panose="02040503050406030204" pitchFamily="18" charset="0"/>
                            <a:ea typeface="+mn-ea"/>
                            <a:cs typeface="+mn-cs"/>
                          </a:rPr>
                          <m:t>𝐿𝑇𝐿</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𝑜𝑟</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 </m:t>
                    </m:r>
                  </m:oMath>
                </m:oMathPara>
              </a14:m>
              <a:endParaRPr lang="en-US" sz="1100">
                <a:solidFill>
                  <a:sysClr val="windowText" lastClr="000000"/>
                </a:solidFill>
              </a:endParaRPr>
            </a:p>
          </xdr:txBody>
        </xdr:sp>
      </mc:Choice>
      <mc:Fallback xmlns="">
        <xdr:sp macro="" textlink="">
          <xdr:nvSpPr>
            <xdr:cNvPr id="41" name="TextBox 7">
              <a:extLst>
                <a:ext uri="{FF2B5EF4-FFF2-40B4-BE49-F238E27FC236}">
                  <a16:creationId xmlns:a16="http://schemas.microsoft.com/office/drawing/2014/main" id="{45073BC0-5585-4060-AC1A-AA4ADE775EB1}"/>
                </a:ext>
              </a:extLst>
            </xdr:cNvPr>
            <xdr:cNvSpPr txBox="1"/>
          </xdr:nvSpPr>
          <xdr:spPr>
            <a:xfrm>
              <a:off x="672044" y="1357692"/>
              <a:ext cx="4654030"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latin typeface="Cambria Math" panose="02040503050406030204" pitchFamily="18" charset="0"/>
                </a:rPr>
                <a:t>𝐸𝐿𝐶𝑅=</a:t>
              </a:r>
              <a:r>
                <a:rPr lang="en-US" sz="1100" b="1" i="0">
                  <a:solidFill>
                    <a:schemeClr val="accent1"/>
                  </a:solidFill>
                  <a:latin typeface="Cambria Math" panose="02040503050406030204" pitchFamily="18" charset="0"/>
                </a:rPr>
                <a:t>𝑬𝑷𝑪</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𝑻𝑾𝑭</a:t>
              </a:r>
              <a:r>
                <a:rPr lang="en-US" sz="1100" b="0" i="0">
                  <a:solidFill>
                    <a:sysClr val="windowText" lastClr="000000"/>
                  </a:solidFill>
                  <a:latin typeface="Cambria Math" panose="02040503050406030204" pitchFamily="18" charset="0"/>
                  <a:ea typeface="Cambria Math" panose="02040503050406030204" pitchFamily="18" charset="0"/>
                </a:rPr>
                <a:t>×〖𝐼𝑈𝑅〗_(𝐿𝑇𝐿 𝑜𝑟 𝐿𝑖𝑓𝑒𝑡𝑖𝑚𝑒)=</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mn-lt"/>
                  <a:ea typeface="+mn-ea"/>
                  <a:cs typeface="+mn-cs"/>
                </a:rPr>
                <a:t>×〖𝐼𝑈𝑅〗_(𝐿𝑇𝐿 𝑜𝑟 𝐿𝑖𝑓𝑒𝑡𝑖𝑚𝑒)</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oneCellAnchor>
    <xdr:from>
      <xdr:col>4</xdr:col>
      <xdr:colOff>954767</xdr:colOff>
      <xdr:row>7</xdr:row>
      <xdr:rowOff>5669</xdr:rowOff>
    </xdr:from>
    <xdr:ext cx="3374129" cy="376706"/>
    <mc:AlternateContent xmlns:mc="http://schemas.openxmlformats.org/markup-compatibility/2006" xmlns:a14="http://schemas.microsoft.com/office/drawing/2010/main">
      <mc:Choice Requires="a14">
        <xdr:sp macro="" textlink="">
          <xdr:nvSpPr>
            <xdr:cNvPr id="103" name="TextBox 8">
              <a:extLst>
                <a:ext uri="{FF2B5EF4-FFF2-40B4-BE49-F238E27FC236}">
                  <a16:creationId xmlns:a16="http://schemas.microsoft.com/office/drawing/2014/main" id="{85648F91-FA2D-4096-8E1E-0D4BFD20A1D6}"/>
                </a:ext>
              </a:extLst>
            </xdr:cNvPr>
            <xdr:cNvSpPr txBox="1"/>
          </xdr:nvSpPr>
          <xdr:spPr>
            <a:xfrm>
              <a:off x="7826375" y="2305277"/>
              <a:ext cx="3374129"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1" i="1">
                        <a:solidFill>
                          <a:schemeClr val="accent4"/>
                        </a:solidFill>
                        <a:latin typeface="Cambria Math" panose="02040503050406030204" pitchFamily="18" charset="0"/>
                      </a:rPr>
                      <m:t>𝑻𝑾𝑭</m:t>
                    </m:r>
                    <m:r>
                      <a:rPr lang="en-US" sz="1100" b="0" i="1">
                        <a:latin typeface="Cambria Math" panose="02040503050406030204" pitchFamily="18" charset="0"/>
                      </a:rPr>
                      <m:t>=</m:t>
                    </m:r>
                    <m:d>
                      <m:dPr>
                        <m:begChr m:val="["/>
                        <m:endChr m:val="]"/>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1" i="1">
                                <a:solidFill>
                                  <a:schemeClr val="accent4"/>
                                </a:solidFill>
                                <a:latin typeface="Cambria Math" panose="02040503050406030204" pitchFamily="18" charset="0"/>
                              </a:rPr>
                              <m:t>𝑬𝒙𝒑𝒐𝒔𝒖𝒓𝒆</m:t>
                            </m:r>
                            <m:r>
                              <a:rPr lang="en-US" sz="1100" b="1" i="1">
                                <a:solidFill>
                                  <a:schemeClr val="accent4"/>
                                </a:solidFill>
                                <a:latin typeface="Cambria Math" panose="02040503050406030204" pitchFamily="18" charset="0"/>
                              </a:rPr>
                              <m:t> </m:t>
                            </m:r>
                            <m:r>
                              <a:rPr lang="en-US" sz="1100" b="1" i="1">
                                <a:solidFill>
                                  <a:schemeClr val="accent4"/>
                                </a:solidFill>
                                <a:latin typeface="Cambria Math" panose="02040503050406030204" pitchFamily="18" charset="0"/>
                              </a:rPr>
                              <m:t>𝒕𝒊𝒎𝒆</m:t>
                            </m:r>
                            <m:r>
                              <a:rPr lang="en-US" sz="1100" b="1" i="1">
                                <a:solidFill>
                                  <a:schemeClr val="accent4"/>
                                </a:solidFill>
                                <a:latin typeface="Cambria Math" panose="02040503050406030204" pitchFamily="18" charset="0"/>
                              </a:rPr>
                              <m:t> </m:t>
                            </m:r>
                          </m:num>
                          <m:den>
                            <m:r>
                              <a:rPr lang="en-US" sz="1100" b="0" i="1">
                                <a:latin typeface="Cambria Math" panose="02040503050406030204" pitchFamily="18" charset="0"/>
                              </a:rPr>
                              <m:t>24 </m:t>
                            </m:r>
                            <m:r>
                              <a:rPr lang="en-US" sz="1100" b="0" i="1">
                                <a:latin typeface="Cambria Math" panose="02040503050406030204" pitchFamily="18" charset="0"/>
                              </a:rPr>
                              <m:t>h𝑜𝑢𝑟𝑠</m:t>
                            </m:r>
                          </m:den>
                        </m:f>
                      </m:e>
                    </m:d>
                    <m:r>
                      <a:rPr lang="en-US" sz="1100" b="0" i="1">
                        <a:latin typeface="Cambria Math" panose="02040503050406030204" pitchFamily="18" charset="0"/>
                        <a:ea typeface="Cambria Math" panose="02040503050406030204" pitchFamily="18" charset="0"/>
                      </a:rPr>
                      <m:t>×</m:t>
                    </m:r>
                    <m:d>
                      <m:dPr>
                        <m:begChr m:val="["/>
                        <m:endChr m:val="]"/>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1" i="1">
                                <a:solidFill>
                                  <a:schemeClr val="accent4"/>
                                </a:solidFill>
                                <a:latin typeface="Cambria Math" panose="02040503050406030204" pitchFamily="18" charset="0"/>
                                <a:ea typeface="Cambria Math" panose="02040503050406030204" pitchFamily="18" charset="0"/>
                              </a:rPr>
                              <m:t>𝑬𝒙𝒑𝒐𝒔𝒖𝒓𝒆</m:t>
                            </m:r>
                            <m:r>
                              <a:rPr lang="en-US" sz="1100" b="1" i="1">
                                <a:solidFill>
                                  <a:schemeClr val="accent4"/>
                                </a:solidFill>
                                <a:latin typeface="Cambria Math" panose="02040503050406030204" pitchFamily="18" charset="0"/>
                                <a:ea typeface="Cambria Math" panose="02040503050406030204" pitchFamily="18" charset="0"/>
                              </a:rPr>
                              <m:t> </m:t>
                            </m:r>
                            <m:r>
                              <a:rPr lang="en-US" sz="1100" b="1" i="1">
                                <a:solidFill>
                                  <a:schemeClr val="accent4"/>
                                </a:solidFill>
                                <a:latin typeface="Cambria Math" panose="02040503050406030204" pitchFamily="18" charset="0"/>
                                <a:ea typeface="Cambria Math" panose="02040503050406030204" pitchFamily="18" charset="0"/>
                              </a:rPr>
                              <m:t>𝒇𝒓𝒆𝒒𝒖𝒆𝒏𝒄𝒚</m:t>
                            </m:r>
                          </m:num>
                          <m:den>
                            <m:r>
                              <a:rPr lang="en-US" sz="1100" b="0" i="1">
                                <a:latin typeface="Cambria Math" panose="02040503050406030204" pitchFamily="18" charset="0"/>
                                <a:ea typeface="Cambria Math" panose="02040503050406030204" pitchFamily="18" charset="0"/>
                              </a:rPr>
                              <m:t>365 </m:t>
                            </m:r>
                            <m:r>
                              <a:rPr lang="en-US" sz="1100" b="0" i="1">
                                <a:latin typeface="Cambria Math" panose="02040503050406030204" pitchFamily="18" charset="0"/>
                                <a:ea typeface="Cambria Math" panose="02040503050406030204" pitchFamily="18" charset="0"/>
                              </a:rPr>
                              <m:t>𝑑𝑎𝑦𝑠</m:t>
                            </m:r>
                          </m:den>
                        </m:f>
                      </m:e>
                    </m:d>
                  </m:oMath>
                </m:oMathPara>
              </a14:m>
              <a:endParaRPr lang="en-US" sz="1100"/>
            </a:p>
          </xdr:txBody>
        </xdr:sp>
      </mc:Choice>
      <mc:Fallback xmlns="">
        <xdr:sp macro="" textlink="">
          <xdr:nvSpPr>
            <xdr:cNvPr id="103" name="TextBox 8">
              <a:extLst>
                <a:ext uri="{FF2B5EF4-FFF2-40B4-BE49-F238E27FC236}">
                  <a16:creationId xmlns:a16="http://schemas.microsoft.com/office/drawing/2014/main" id="{85648F91-FA2D-4096-8E1E-0D4BFD20A1D6}"/>
                </a:ext>
              </a:extLst>
            </xdr:cNvPr>
            <xdr:cNvSpPr txBox="1"/>
          </xdr:nvSpPr>
          <xdr:spPr>
            <a:xfrm>
              <a:off x="7826375" y="2305277"/>
              <a:ext cx="3374129"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1" i="0">
                  <a:solidFill>
                    <a:schemeClr val="accent4"/>
                  </a:solidFill>
                  <a:latin typeface="Cambria Math" panose="02040503050406030204" pitchFamily="18" charset="0"/>
                </a:rPr>
                <a:t>𝑻𝑾𝑭</a:t>
              </a:r>
              <a:r>
                <a:rPr lang="en-US" sz="1100" b="0" i="0">
                  <a:latin typeface="Cambria Math" panose="02040503050406030204" pitchFamily="18" charset="0"/>
                </a:rPr>
                <a:t>=[(</a:t>
              </a:r>
              <a:r>
                <a:rPr lang="en-US" sz="1100" b="1" i="0">
                  <a:solidFill>
                    <a:schemeClr val="accent4"/>
                  </a:solidFill>
                  <a:latin typeface="Cambria Math" panose="02040503050406030204" pitchFamily="18" charset="0"/>
                </a:rPr>
                <a:t>𝑬𝒙𝒑𝒐𝒔𝒖𝒓𝒆 𝒕𝒊𝒎𝒆 </a:t>
              </a:r>
              <a:r>
                <a:rPr lang="en-US" sz="1100" b="0" i="0">
                  <a:solidFill>
                    <a:schemeClr val="accent4"/>
                  </a:solidFill>
                  <a:latin typeface="Cambria Math" panose="02040503050406030204" pitchFamily="18" charset="0"/>
                </a:rPr>
                <a:t>)/(</a:t>
              </a:r>
              <a:r>
                <a:rPr lang="en-US" sz="1100" b="0" i="0">
                  <a:latin typeface="Cambria Math" panose="02040503050406030204" pitchFamily="18" charset="0"/>
                </a:rPr>
                <a:t>24 ℎ𝑜𝑢𝑟𝑠)]</a:t>
              </a:r>
              <a:r>
                <a:rPr lang="en-US" sz="1100" b="0" i="0">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𝑬𝒙𝒑𝒐𝒔𝒖𝒓𝒆 𝒇𝒓𝒆𝒒𝒖𝒆𝒏𝒄𝒚</a:t>
              </a:r>
              <a:r>
                <a:rPr lang="en-US" sz="1100" b="0" i="0">
                  <a:solidFill>
                    <a:schemeClr val="accent4"/>
                  </a:solidFill>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365 𝑑𝑎𝑦𝑠)]</a:t>
              </a:r>
              <a:endParaRPr lang="en-US" sz="1100"/>
            </a:p>
          </xdr:txBody>
        </xdr:sp>
      </mc:Fallback>
    </mc:AlternateContent>
    <xdr:clientData/>
  </xdr:oneCellAnchor>
  <xdr:oneCellAnchor>
    <xdr:from>
      <xdr:col>2</xdr:col>
      <xdr:colOff>13607</xdr:colOff>
      <xdr:row>8</xdr:row>
      <xdr:rowOff>54428</xdr:rowOff>
    </xdr:from>
    <xdr:ext cx="12433148" cy="376706"/>
    <mc:AlternateContent xmlns:mc="http://schemas.openxmlformats.org/markup-compatibility/2006" xmlns:a14="http://schemas.microsoft.com/office/drawing/2010/main">
      <mc:Choice Requires="a14">
        <xdr:sp macro="" textlink="">
          <xdr:nvSpPr>
            <xdr:cNvPr id="24" name="TextBox 9">
              <a:extLst>
                <a:ext uri="{FF2B5EF4-FFF2-40B4-BE49-F238E27FC236}">
                  <a16:creationId xmlns:a16="http://schemas.microsoft.com/office/drawing/2014/main" id="{B8B6540B-8F01-4548-9483-F70F2E377B1E}"/>
                </a:ext>
              </a:extLst>
            </xdr:cNvPr>
            <xdr:cNvSpPr txBox="1"/>
          </xdr:nvSpPr>
          <xdr:spPr>
            <a:xfrm>
              <a:off x="4272643" y="2796267"/>
              <a:ext cx="1243314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solidFill>
                          <a:sysClr val="windowText" lastClr="000000"/>
                        </a:solidFill>
                        <a:latin typeface="Cambria Math" panose="02040503050406030204" pitchFamily="18" charset="0"/>
                      </a:rPr>
                      <m:t>=</m:t>
                    </m:r>
                    <m:r>
                      <a:rPr lang="en-US" sz="1100" b="1" i="1">
                        <a:solidFill>
                          <a:schemeClr val="accent1"/>
                        </a:solidFill>
                        <a:latin typeface="Cambria Math" panose="02040503050406030204" pitchFamily="18" charset="0"/>
                      </a:rPr>
                      <m:t>𝑬𝑷𝑪</m:t>
                    </m:r>
                    <m:r>
                      <a:rPr lang="en-US" sz="1100" b="0" i="1">
                        <a:latin typeface="Cambria Math" panose="02040503050406030204" pitchFamily="18" charset="0"/>
                        <a:ea typeface="Cambria Math" panose="02040503050406030204" pitchFamily="18" charset="0"/>
                      </a:rPr>
                      <m:t>×</m:t>
                    </m:r>
                    <m:d>
                      <m:dPr>
                        <m:begChr m:val="["/>
                        <m:endChr m:val="]"/>
                        <m:ctrlPr>
                          <a:rPr lang="en-US" sz="1100" b="1" i="1">
                            <a:solidFill>
                              <a:sysClr val="windowText" lastClr="000000"/>
                            </a:solidFill>
                            <a:latin typeface="Cambria Math" panose="02040503050406030204" pitchFamily="18" charset="0"/>
                          </a:rPr>
                        </m:ctrlPr>
                      </m:dPr>
                      <m:e>
                        <m:f>
                          <m:fPr>
                            <m:ctrlPr>
                              <a:rPr lang="en-US" sz="1100" b="1" i="1">
                                <a:solidFill>
                                  <a:sysClr val="windowText" lastClr="000000"/>
                                </a:solidFill>
                                <a:latin typeface="Cambria Math" panose="02040503050406030204" pitchFamily="18" charset="0"/>
                              </a:rPr>
                            </m:ctrlPr>
                          </m:fPr>
                          <m:num>
                            <m:r>
                              <a:rPr lang="en-US" sz="1100" b="1" i="1">
                                <a:solidFill>
                                  <a:schemeClr val="accent4"/>
                                </a:solidFill>
                                <a:latin typeface="Cambria Math" panose="02040503050406030204" pitchFamily="18" charset="0"/>
                              </a:rPr>
                              <m:t>𝑬𝒙𝒑𝒐𝒔𝒖𝒓𝒆</m:t>
                            </m:r>
                            <m:r>
                              <a:rPr lang="en-US" sz="1100" b="1" i="1">
                                <a:solidFill>
                                  <a:schemeClr val="accent4"/>
                                </a:solidFill>
                                <a:latin typeface="Cambria Math" panose="02040503050406030204" pitchFamily="18" charset="0"/>
                              </a:rPr>
                              <m:t> </m:t>
                            </m:r>
                            <m:r>
                              <a:rPr lang="en-US" sz="1100" b="1" i="1">
                                <a:solidFill>
                                  <a:schemeClr val="accent4"/>
                                </a:solidFill>
                                <a:latin typeface="Cambria Math" panose="02040503050406030204" pitchFamily="18" charset="0"/>
                              </a:rPr>
                              <m:t>𝒕𝒊𝒎𝒆</m:t>
                            </m:r>
                            <m:r>
                              <a:rPr lang="en-US" sz="1100" b="1" i="1">
                                <a:solidFill>
                                  <a:schemeClr val="accent4"/>
                                </a:solidFill>
                                <a:latin typeface="Cambria Math" panose="02040503050406030204" pitchFamily="18" charset="0"/>
                              </a:rPr>
                              <m:t> </m:t>
                            </m:r>
                          </m:num>
                          <m:den>
                            <m:r>
                              <a:rPr lang="en-US" sz="1100" b="0" i="1">
                                <a:solidFill>
                                  <a:sysClr val="windowText" lastClr="000000"/>
                                </a:solidFill>
                                <a:latin typeface="Cambria Math" panose="02040503050406030204" pitchFamily="18" charset="0"/>
                              </a:rPr>
                              <m:t>24 </m:t>
                            </m:r>
                            <m:r>
                              <a:rPr lang="en-US" sz="1100" b="0" i="1">
                                <a:solidFill>
                                  <a:sysClr val="windowText" lastClr="000000"/>
                                </a:solidFill>
                                <a:latin typeface="Cambria Math" panose="02040503050406030204" pitchFamily="18" charset="0"/>
                              </a:rPr>
                              <m:t>h𝑜𝑢𝑟𝑠</m:t>
                            </m:r>
                          </m:den>
                        </m:f>
                      </m:e>
                    </m:d>
                    <m:r>
                      <a:rPr lang="en-US" sz="1100" b="1" i="1">
                        <a:solidFill>
                          <a:sysClr val="windowText" lastClr="000000"/>
                        </a:solidFill>
                        <a:latin typeface="Cambria Math" panose="02040503050406030204" pitchFamily="18" charset="0"/>
                        <a:ea typeface="Cambria Math" panose="02040503050406030204" pitchFamily="18" charset="0"/>
                      </a:rPr>
                      <m:t>×</m:t>
                    </m:r>
                    <m:d>
                      <m:dPr>
                        <m:begChr m:val="["/>
                        <m:endChr m:val="]"/>
                        <m:ctrlPr>
                          <a:rPr lang="en-US" sz="1100" b="1" i="1">
                            <a:solidFill>
                              <a:sysClr val="windowText" lastClr="000000"/>
                            </a:solidFill>
                            <a:latin typeface="Cambria Math" panose="02040503050406030204" pitchFamily="18" charset="0"/>
                            <a:ea typeface="Cambria Math" panose="02040503050406030204" pitchFamily="18" charset="0"/>
                          </a:rPr>
                        </m:ctrlPr>
                      </m:dPr>
                      <m:e>
                        <m:f>
                          <m:fPr>
                            <m:ctrlPr>
                              <a:rPr lang="en-US" sz="1100" b="1" i="1">
                                <a:solidFill>
                                  <a:sysClr val="windowText" lastClr="000000"/>
                                </a:solidFill>
                                <a:latin typeface="Cambria Math" panose="02040503050406030204" pitchFamily="18" charset="0"/>
                                <a:ea typeface="Cambria Math" panose="02040503050406030204" pitchFamily="18" charset="0"/>
                              </a:rPr>
                            </m:ctrlPr>
                          </m:fPr>
                          <m:num>
                            <m:r>
                              <a:rPr lang="en-US" sz="1100" b="1" i="1">
                                <a:solidFill>
                                  <a:schemeClr val="accent4"/>
                                </a:solidFill>
                                <a:latin typeface="Cambria Math" panose="02040503050406030204" pitchFamily="18" charset="0"/>
                                <a:ea typeface="Cambria Math" panose="02040503050406030204" pitchFamily="18" charset="0"/>
                              </a:rPr>
                              <m:t>𝑬𝒙𝒑𝒐𝒔𝒖𝒓𝒆</m:t>
                            </m:r>
                            <m:r>
                              <a:rPr lang="en-US" sz="1100" b="1" i="1">
                                <a:solidFill>
                                  <a:schemeClr val="accent4"/>
                                </a:solidFill>
                                <a:latin typeface="Cambria Math" panose="02040503050406030204" pitchFamily="18" charset="0"/>
                                <a:ea typeface="Cambria Math" panose="02040503050406030204" pitchFamily="18" charset="0"/>
                              </a:rPr>
                              <m:t> </m:t>
                            </m:r>
                            <m:r>
                              <a:rPr lang="en-US" sz="1100" b="1" i="1">
                                <a:solidFill>
                                  <a:schemeClr val="accent4"/>
                                </a:solidFill>
                                <a:latin typeface="Cambria Math" panose="02040503050406030204" pitchFamily="18" charset="0"/>
                                <a:ea typeface="Cambria Math" panose="02040503050406030204" pitchFamily="18" charset="0"/>
                              </a:rPr>
                              <m:t>𝒇𝒓𝒆𝒒𝒖𝒆𝒏𝒄𝒚</m:t>
                            </m:r>
                            <m:r>
                              <a:rPr lang="en-US" sz="1100" b="1" i="1">
                                <a:solidFill>
                                  <a:schemeClr val="accent4"/>
                                </a:solidFill>
                                <a:latin typeface="Cambria Math" panose="02040503050406030204" pitchFamily="18" charset="0"/>
                                <a:ea typeface="Cambria Math" panose="02040503050406030204" pitchFamily="18" charset="0"/>
                              </a:rPr>
                              <m:t> </m:t>
                            </m:r>
                          </m:num>
                          <m:den>
                            <m:r>
                              <a:rPr lang="en-US" sz="1100" b="0" i="1">
                                <a:solidFill>
                                  <a:sysClr val="windowText" lastClr="000000"/>
                                </a:solidFill>
                                <a:latin typeface="Cambria Math" panose="02040503050406030204" pitchFamily="18" charset="0"/>
                                <a:ea typeface="Cambria Math" panose="02040503050406030204" pitchFamily="18" charset="0"/>
                              </a:rPr>
                              <m:t>365 </m:t>
                            </m:r>
                            <m:r>
                              <a:rPr lang="en-US" sz="1100" b="0" i="1">
                                <a:solidFill>
                                  <a:sysClr val="windowText" lastClr="000000"/>
                                </a:solidFill>
                                <a:latin typeface="Cambria Math" panose="02040503050406030204" pitchFamily="18" charset="0"/>
                                <a:ea typeface="Cambria Math" panose="02040503050406030204" pitchFamily="18" charset="0"/>
                              </a:rPr>
                              <m:t>𝑑𝑎𝑦𝑠</m:t>
                            </m:r>
                          </m:den>
                        </m:f>
                      </m:e>
                    </m:d>
                    <m:r>
                      <a:rPr lang="en-US" sz="1100" b="0" i="1">
                        <a:latin typeface="Cambria Math" panose="02040503050406030204" pitchFamily="18" charset="0"/>
                        <a:ea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0"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solidFill>
                                <a:effectLst/>
                                <a:latin typeface="Cambria Math" panose="02040503050406030204" pitchFamily="18" charset="0"/>
                                <a:ea typeface="+mn-ea"/>
                                <a:cs typeface="+mn-cs"/>
                              </a:rPr>
                              <m:t>𝑬𝒙𝒑𝒐𝒔𝒖𝒓𝒆</m:t>
                            </m:r>
                            <m:r>
                              <a:rPr lang="en-US" sz="1100" b="1" i="1">
                                <a:solidFill>
                                  <a:schemeClr val="accent4"/>
                                </a:solidFill>
                                <a:effectLst/>
                                <a:latin typeface="Cambria Math" panose="02040503050406030204" pitchFamily="18" charset="0"/>
                                <a:ea typeface="+mn-ea"/>
                                <a:cs typeface="+mn-cs"/>
                              </a:rPr>
                              <m:t> </m:t>
                            </m:r>
                            <m:r>
                              <a:rPr lang="en-US" sz="1100" b="1" i="1">
                                <a:solidFill>
                                  <a:schemeClr val="accent4"/>
                                </a:solidFill>
                                <a:effectLst/>
                                <a:latin typeface="Cambria Math" panose="02040503050406030204" pitchFamily="18" charset="0"/>
                                <a:ea typeface="+mn-ea"/>
                                <a:cs typeface="+mn-cs"/>
                              </a:rPr>
                              <m:t>𝒇𝒓𝒆𝒒𝒖𝒆𝒏𝒄𝒚</m:t>
                            </m:r>
                          </m:num>
                          <m:den>
                            <m:r>
                              <a:rPr lang="en-US" sz="1100" b="0" i="1">
                                <a:solidFill>
                                  <a:sysClr val="windowText" lastClr="000000"/>
                                </a:solidFill>
                                <a:effectLst/>
                                <a:latin typeface="Cambria Math" panose="02040503050406030204" pitchFamily="18" charset="0"/>
                                <a:ea typeface="+mn-ea"/>
                                <a:cs typeface="+mn-cs"/>
                              </a:rPr>
                              <m:t>365 </m:t>
                            </m:r>
                            <m:r>
                              <a:rPr lang="en-US" sz="1100" b="0" i="1">
                                <a:solidFill>
                                  <a:sysClr val="windowText" lastClr="000000"/>
                                </a:solidFill>
                                <a:effectLst/>
                                <a:latin typeface="Cambria Math" panose="02040503050406030204" pitchFamily="18" charset="0"/>
                                <a:ea typeface="+mn-ea"/>
                                <a:cs typeface="+mn-cs"/>
                              </a:rPr>
                              <m:t>𝑑𝑎𝑦𝑠</m:t>
                            </m:r>
                          </m:den>
                        </m:f>
                      </m:e>
                    </m:d>
                  </m:oMath>
                </m:oMathPara>
              </a14:m>
              <a:endParaRPr lang="en-US" sz="1100" b="1"/>
            </a:p>
          </xdr:txBody>
        </xdr:sp>
      </mc:Choice>
      <mc:Fallback xmlns="">
        <xdr:sp macro="" textlink="">
          <xdr:nvSpPr>
            <xdr:cNvPr id="24" name="TextBox 9">
              <a:extLst>
                <a:ext uri="{FF2B5EF4-FFF2-40B4-BE49-F238E27FC236}">
                  <a16:creationId xmlns:a16="http://schemas.microsoft.com/office/drawing/2014/main" id="{B8B6540B-8F01-4548-9483-F70F2E377B1E}"/>
                </a:ext>
              </a:extLst>
            </xdr:cNvPr>
            <xdr:cNvSpPr txBox="1"/>
          </xdr:nvSpPr>
          <xdr:spPr>
            <a:xfrm>
              <a:off x="4272643" y="2796267"/>
              <a:ext cx="1243314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solidFill>
                    <a:sysClr val="windowText" lastClr="000000"/>
                  </a:solidFill>
                  <a:latin typeface="Cambria Math" panose="02040503050406030204" pitchFamily="18" charset="0"/>
                </a:rPr>
                <a:t>=</a:t>
              </a:r>
              <a:r>
                <a:rPr lang="en-US" sz="1100" b="1" i="0">
                  <a:solidFill>
                    <a:schemeClr val="accent1"/>
                  </a:solidFill>
                  <a:latin typeface="Cambria Math" panose="02040503050406030204" pitchFamily="18" charset="0"/>
                </a:rPr>
                <a:t>𝑬𝑷𝑪</a:t>
              </a:r>
              <a:r>
                <a:rPr lang="en-US" sz="1100" b="0" i="0">
                  <a:latin typeface="Cambria Math" panose="02040503050406030204" pitchFamily="18" charset="0"/>
                  <a:ea typeface="Cambria Math" panose="02040503050406030204" pitchFamily="18" charset="0"/>
                </a:rPr>
                <a:t>×</a:t>
              </a:r>
              <a:r>
                <a:rPr lang="en-US" sz="1100" b="1" i="0">
                  <a:solidFill>
                    <a:sysClr val="windowText" lastClr="000000"/>
                  </a:solidFill>
                  <a:latin typeface="Cambria Math" panose="02040503050406030204" pitchFamily="18" charset="0"/>
                </a:rPr>
                <a:t>[(</a:t>
              </a:r>
              <a:r>
                <a:rPr lang="en-US" sz="1100" b="1" i="0">
                  <a:solidFill>
                    <a:schemeClr val="accent4"/>
                  </a:solidFill>
                  <a:latin typeface="Cambria Math" panose="02040503050406030204" pitchFamily="18" charset="0"/>
                </a:rPr>
                <a:t>𝑬𝒙𝒑𝒐𝒔𝒖𝒓𝒆 𝒕𝒊𝒎𝒆 </a:t>
              </a:r>
              <a:r>
                <a:rPr lang="en-US" sz="1100" b="1"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24 ℎ𝑜𝑢𝑟𝑠</a:t>
              </a:r>
              <a:r>
                <a:rPr lang="en-US" sz="1100" b="1" i="0">
                  <a:solidFill>
                    <a:sysClr val="windowText" lastClr="000000"/>
                  </a:solidFill>
                  <a:latin typeface="Cambria Math" panose="02040503050406030204" pitchFamily="18" charset="0"/>
                </a:rPr>
                <a:t>)]</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𝑬𝒙𝒑𝒐𝒔𝒖𝒓𝒆 𝒇𝒓𝒆𝒒𝒖𝒆𝒏𝒄𝒚 </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0" i="0">
                  <a:solidFill>
                    <a:sysClr val="windowText" lastClr="000000"/>
                  </a:solidFill>
                  <a:latin typeface="Cambria Math" panose="02040503050406030204" pitchFamily="18" charset="0"/>
                  <a:ea typeface="Cambria Math" panose="02040503050406030204" pitchFamily="18" charset="0"/>
                </a:rPr>
                <a:t>365 𝑑𝑎𝑦𝑠</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 𝒉𝒓−𝑻𝑾𝑨)</a:t>
              </a:r>
              <a:r>
                <a:rPr lang="en-US" sz="1100" b="0"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solidFill>
                  <a:effectLst/>
                  <a:latin typeface="Cambria Math" panose="02040503050406030204" pitchFamily="18" charset="0"/>
                  <a:ea typeface="+mn-ea"/>
                  <a:cs typeface="+mn-cs"/>
                </a:rPr>
                <a:t>𝑬𝒙𝒑𝒐𝒔𝒖𝒓𝒆 𝒇𝒓𝒆𝒒𝒖𝒆𝒏𝒄𝒚</a:t>
              </a:r>
              <a:r>
                <a:rPr lang="en-US" sz="1100" b="1"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Cambria Math" panose="02040503050406030204" pitchFamily="18" charset="0"/>
                  <a:ea typeface="+mn-ea"/>
                  <a:cs typeface="+mn-cs"/>
                </a:rPr>
                <a:t>365 𝑑𝑎𝑦𝑠</a:t>
              </a:r>
              <a:r>
                <a:rPr lang="en-US" sz="1100" b="1" i="0">
                  <a:solidFill>
                    <a:sysClr val="windowText" lastClr="000000"/>
                  </a:solidFill>
                  <a:effectLst/>
                  <a:latin typeface="Cambria Math" panose="02040503050406030204" pitchFamily="18" charset="0"/>
                  <a:ea typeface="+mn-ea"/>
                  <a:cs typeface="+mn-cs"/>
                </a:rPr>
                <a:t>)]</a:t>
              </a:r>
              <a:endParaRPr lang="en-US" sz="1100" b="1"/>
            </a:p>
          </xdr:txBody>
        </xdr:sp>
      </mc:Fallback>
    </mc:AlternateContent>
    <xdr:clientData/>
  </xdr:oneCellAnchor>
  <xdr:oneCellAnchor>
    <xdr:from>
      <xdr:col>1</xdr:col>
      <xdr:colOff>61234</xdr:colOff>
      <xdr:row>16</xdr:row>
      <xdr:rowOff>108856</xdr:rowOff>
    </xdr:from>
    <xdr:ext cx="3707945" cy="348878"/>
    <mc:AlternateContent xmlns:mc="http://schemas.openxmlformats.org/markup-compatibility/2006" xmlns:a14="http://schemas.microsoft.com/office/drawing/2010/main">
      <mc:Choice Requires="a14">
        <xdr:sp macro="" textlink="">
          <xdr:nvSpPr>
            <xdr:cNvPr id="2" name="TextBox 9">
              <a:extLst>
                <a:ext uri="{FF2B5EF4-FFF2-40B4-BE49-F238E27FC236}">
                  <a16:creationId xmlns:a16="http://schemas.microsoft.com/office/drawing/2014/main" id="{748DC9FC-C889-49F3-8F03-F485B4B667A8}"/>
                </a:ext>
              </a:extLst>
            </xdr:cNvPr>
            <xdr:cNvSpPr txBox="1"/>
          </xdr:nvSpPr>
          <xdr:spPr>
            <a:xfrm>
              <a:off x="755198" y="5728606"/>
              <a:ext cx="3707945" cy="348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2" name="TextBox 9">
              <a:extLst>
                <a:ext uri="{FF2B5EF4-FFF2-40B4-BE49-F238E27FC236}">
                  <a16:creationId xmlns:a16="http://schemas.microsoft.com/office/drawing/2014/main" id="{748DC9FC-C889-49F3-8F03-F485B4B667A8}"/>
                </a:ext>
              </a:extLst>
            </xdr:cNvPr>
            <xdr:cNvSpPr txBox="1"/>
          </xdr:nvSpPr>
          <xdr:spPr>
            <a:xfrm>
              <a:off x="755198" y="5728606"/>
              <a:ext cx="3707945" cy="348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5"/>
                  </a:solidFill>
                  <a:latin typeface="Cambria Math" panose="02040503050406030204" pitchFamily="18" charset="0"/>
                </a:rPr>
                <a:t>〖</a:t>
              </a:r>
              <a:r>
                <a:rPr lang="en-US" sz="1100" b="1" i="0">
                  <a:solidFill>
                    <a:schemeClr val="accent5"/>
                  </a:solidFill>
                  <a:effectLst/>
                  <a:latin typeface="+mn-lt"/>
                  <a:ea typeface="+mn-ea"/>
                  <a:cs typeface="+mn-cs"/>
                </a:rPr>
                <a:t>𝑪_𝑻𝒂𝒌𝒆_𝑯𝒐𝒎𝒆</a:t>
              </a:r>
              <a:r>
                <a:rPr lang="en-US" sz="1100" b="1" i="0">
                  <a:solidFill>
                    <a:schemeClr val="accent5"/>
                  </a:solidFill>
                  <a:effectLst/>
                  <a:latin typeface="Cambria Math" panose="02040503050406030204" pitchFamily="18" charset="0"/>
                  <a:ea typeface="+mn-ea"/>
                  <a:cs typeface="+mn-cs"/>
                </a:rPr>
                <a:t>〗_(</a:t>
              </a:r>
              <a:r>
                <a:rPr lang="en-US" sz="1100" b="1" i="0">
                  <a:solidFill>
                    <a:schemeClr val="accent5"/>
                  </a:solidFill>
                  <a:latin typeface="Cambria Math" panose="02040503050406030204" pitchFamily="18" charset="0"/>
                </a:rPr>
                <a:t>𝟐𝟒𝒉𝒓 𝑻𝑾𝑨,𝑯𝒂𝒏𝒅𝒍𝒆𝒓)</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1</xdr:col>
      <xdr:colOff>47625</xdr:colOff>
      <xdr:row>18</xdr:row>
      <xdr:rowOff>122465</xdr:rowOff>
    </xdr:from>
    <xdr:ext cx="3707945" cy="367729"/>
    <mc:AlternateContent xmlns:mc="http://schemas.openxmlformats.org/markup-compatibility/2006" xmlns:a14="http://schemas.microsoft.com/office/drawing/2010/main">
      <mc:Choice Requires="a14">
        <xdr:sp macro="" textlink="">
          <xdr:nvSpPr>
            <xdr:cNvPr id="3" name="TextBox 9">
              <a:extLst>
                <a:ext uri="{FF2B5EF4-FFF2-40B4-BE49-F238E27FC236}">
                  <a16:creationId xmlns:a16="http://schemas.microsoft.com/office/drawing/2014/main" id="{18CB1A7C-D077-42A0-9167-B5CC5506BA5B}"/>
                </a:ext>
              </a:extLst>
            </xdr:cNvPr>
            <xdr:cNvSpPr txBox="1"/>
          </xdr:nvSpPr>
          <xdr:spPr>
            <a:xfrm>
              <a:off x="741589" y="6429376"/>
              <a:ext cx="3707945"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𝑩𝒚𝒔𝒕𝒂𝒏𝒅𝒆𝒓</m:t>
                      </m:r>
                    </m:sub>
                  </m:sSub>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𝐵𝑦𝑠𝑡𝑎𝑛𝑑𝑒𝑟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𝐵𝑦𝑠𝑡𝑎𝑛𝑑𝑒𝑟</m:t>
                      </m:r>
                    </m:sub>
                  </m:sSub>
                </m:oMath>
              </a14:m>
              <a:r>
                <a:rPr lang="en-US" sz="1100">
                  <a:solidFill>
                    <a:sysClr val="windowText" lastClr="000000"/>
                  </a:solidFill>
                </a:rPr>
                <a:t> </a:t>
              </a:r>
            </a:p>
          </xdr:txBody>
        </xdr:sp>
      </mc:Choice>
      <mc:Fallback xmlns="">
        <xdr:sp macro="" textlink="">
          <xdr:nvSpPr>
            <xdr:cNvPr id="3" name="TextBox 9">
              <a:extLst>
                <a:ext uri="{FF2B5EF4-FFF2-40B4-BE49-F238E27FC236}">
                  <a16:creationId xmlns:a16="http://schemas.microsoft.com/office/drawing/2014/main" id="{18CB1A7C-D077-42A0-9167-B5CC5506BA5B}"/>
                </a:ext>
              </a:extLst>
            </xdr:cNvPr>
            <xdr:cNvSpPr txBox="1"/>
          </xdr:nvSpPr>
          <xdr:spPr>
            <a:xfrm>
              <a:off x="741589" y="6429376"/>
              <a:ext cx="3707945"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5"/>
                  </a:solidFill>
                  <a:latin typeface="Cambria Math" panose="02040503050406030204" pitchFamily="18" charset="0"/>
                </a:rPr>
                <a:t>〖</a:t>
              </a:r>
              <a:r>
                <a:rPr lang="en-US" sz="1100" b="1" i="0">
                  <a:solidFill>
                    <a:schemeClr val="accent5"/>
                  </a:solidFill>
                  <a:effectLst/>
                  <a:latin typeface="+mn-lt"/>
                  <a:ea typeface="+mn-ea"/>
                  <a:cs typeface="+mn-cs"/>
                </a:rPr>
                <a:t>𝑪_𝑻𝒂𝒌𝒆_𝑯𝒐𝒎𝒆</a:t>
              </a:r>
              <a:r>
                <a:rPr lang="en-US" sz="1100" b="1" i="0">
                  <a:solidFill>
                    <a:schemeClr val="accent5"/>
                  </a:solidFill>
                  <a:effectLst/>
                  <a:latin typeface="Cambria Math" panose="02040503050406030204" pitchFamily="18" charset="0"/>
                  <a:ea typeface="+mn-ea"/>
                  <a:cs typeface="+mn-cs"/>
                </a:rPr>
                <a:t>〗_(</a:t>
              </a:r>
              <a:r>
                <a:rPr lang="en-US" sz="1100" b="1" i="0">
                  <a:solidFill>
                    <a:schemeClr val="accent5"/>
                  </a:solidFill>
                  <a:latin typeface="Cambria Math" panose="02040503050406030204" pitchFamily="18" charset="0"/>
                </a:rPr>
                <a:t>𝟐𝟒𝒉𝒓 𝑻𝑾𝑨,𝑩𝒚𝒔𝒕𝒂𝒏𝒅𝒆𝒓)</a:t>
              </a:r>
              <a:r>
                <a:rPr lang="en-US" sz="1100" b="0" i="0">
                  <a:solidFill>
                    <a:sysClr val="windowText" lastClr="000000"/>
                  </a:solidFill>
                  <a:latin typeface="Cambria Math" panose="02040503050406030204" pitchFamily="18" charset="0"/>
                </a:rPr>
                <a:t>=〖𝑆𝑙𝑜𝑝𝑒 𝐹𝑎𝑐𝑡𝑜𝑟〗_𝐵𝑦𝑠𝑡𝑎𝑛𝑑𝑒𝑟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+〖𝐼𝑛𝑡𝑒𝑟𝑐𝑒𝑝𝑡〗_𝐵𝑦𝑠𝑡𝑎𝑛𝑑𝑒𝑟</a:t>
              </a:r>
              <a:r>
                <a:rPr lang="en-US" sz="1100">
                  <a:solidFill>
                    <a:sysClr val="windowText" lastClr="000000"/>
                  </a:solidFill>
                </a:rPr>
                <a:t> </a:t>
              </a:r>
            </a:p>
          </xdr:txBody>
        </xdr:sp>
      </mc:Fallback>
    </mc:AlternateContent>
    <xdr:clientData/>
  </xdr:oneCellAnchor>
  <xdr:oneCellAnchor>
    <xdr:from>
      <xdr:col>2</xdr:col>
      <xdr:colOff>54430</xdr:colOff>
      <xdr:row>51</xdr:row>
      <xdr:rowOff>6804</xdr:rowOff>
    </xdr:from>
    <xdr:ext cx="2605768" cy="514243"/>
    <mc:AlternateContent xmlns:mc="http://schemas.openxmlformats.org/markup-compatibility/2006" xmlns:a14="http://schemas.microsoft.com/office/drawing/2010/main">
      <mc:Choice Requires="a14">
        <xdr:sp macro="" textlink="">
          <xdr:nvSpPr>
            <xdr:cNvPr id="4" name="TextBox 9">
              <a:extLst>
                <a:ext uri="{FF2B5EF4-FFF2-40B4-BE49-F238E27FC236}">
                  <a16:creationId xmlns:a16="http://schemas.microsoft.com/office/drawing/2014/main" id="{D01286E3-3478-482C-A287-F606754A3DCB}"/>
                </a:ext>
              </a:extLst>
            </xdr:cNvPr>
            <xdr:cNvSpPr txBox="1"/>
          </xdr:nvSpPr>
          <xdr:spPr>
            <a:xfrm>
              <a:off x="4313466" y="17825358"/>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chemeClr val="accent5"/>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4" name="TextBox 9">
              <a:extLst>
                <a:ext uri="{FF2B5EF4-FFF2-40B4-BE49-F238E27FC236}">
                  <a16:creationId xmlns:a16="http://schemas.microsoft.com/office/drawing/2014/main" id="{D01286E3-3478-482C-A287-F606754A3DCB}"/>
                </a:ext>
              </a:extLst>
            </xdr:cNvPr>
            <xdr:cNvSpPr txBox="1"/>
          </xdr:nvSpPr>
          <xdr:spPr>
            <a:xfrm>
              <a:off x="4313466" y="17825358"/>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5"/>
                  </a:solidFill>
                  <a:latin typeface="Cambria Math" panose="02040503050406030204" pitchFamily="18" charset="0"/>
                </a:rPr>
                <a:t>〖</a:t>
              </a:r>
              <a:r>
                <a:rPr lang="en-US" sz="1100" b="1" i="0">
                  <a:solidFill>
                    <a:schemeClr val="accent5"/>
                  </a:solidFill>
                  <a:effectLst/>
                  <a:latin typeface="+mn-lt"/>
                  <a:ea typeface="+mn-ea"/>
                  <a:cs typeface="+mn-cs"/>
                </a:rPr>
                <a:t>𝑪_𝑻𝒂𝒌𝒆_𝑯𝒐𝒎𝒆</a:t>
              </a:r>
              <a:r>
                <a:rPr lang="en-US" sz="1100" b="1" i="0">
                  <a:solidFill>
                    <a:schemeClr val="accent5"/>
                  </a:solidFill>
                  <a:effectLst/>
                  <a:latin typeface="Cambria Math" panose="02040503050406030204" pitchFamily="18" charset="0"/>
                  <a:ea typeface="+mn-ea"/>
                  <a:cs typeface="+mn-cs"/>
                </a:rPr>
                <a:t>〗_(</a:t>
              </a:r>
              <a:r>
                <a:rPr lang="en-US" sz="1100" b="1" i="0">
                  <a:solidFill>
                    <a:schemeClr val="accent5"/>
                  </a:solidFill>
                  <a:latin typeface="Cambria Math" panose="02040503050406030204" pitchFamily="18" charset="0"/>
                </a:rPr>
                <a:t>𝟐𝟒𝒉𝒓 𝑻𝑾𝑨,𝑯𝒂𝒏𝒅𝒍𝒆𝒓)</a:t>
              </a:r>
              <a:r>
                <a:rPr lang="en-US" sz="1100" b="0" i="0">
                  <a:solidFill>
                    <a:schemeClr val="accent5"/>
                  </a:solidFill>
                  <a:latin typeface="Cambria Math" panose="02040503050406030204" pitchFamily="18" charset="0"/>
                </a:rPr>
                <a:t>=</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4</xdr:col>
      <xdr:colOff>44450</xdr:colOff>
      <xdr:row>51</xdr:row>
      <xdr:rowOff>74839</xdr:rowOff>
    </xdr:from>
    <xdr:ext cx="4456113" cy="376706"/>
    <mc:AlternateContent xmlns:mc="http://schemas.openxmlformats.org/markup-compatibility/2006" xmlns:a14="http://schemas.microsoft.com/office/drawing/2010/main">
      <mc:Choice Requires="a14">
        <xdr:sp macro="" textlink="">
          <xdr:nvSpPr>
            <xdr:cNvPr id="5" name="TextBox 9">
              <a:extLst>
                <a:ext uri="{FF2B5EF4-FFF2-40B4-BE49-F238E27FC236}">
                  <a16:creationId xmlns:a16="http://schemas.microsoft.com/office/drawing/2014/main" id="{23BC73FA-1F66-4B8A-A4DB-DA4F246D2279}"/>
                </a:ext>
              </a:extLst>
            </xdr:cNvPr>
            <xdr:cNvSpPr txBox="1"/>
          </xdr:nvSpPr>
          <xdr:spPr>
            <a:xfrm>
              <a:off x="7009606" y="1770799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latin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1"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lumMod val="60000"/>
                                    <a:lumOff val="40000"/>
                                  </a:schemeClr>
                                </a:solidFill>
                                <a:effectLst/>
                                <a:latin typeface="Cambria Math" panose="02040503050406030204" pitchFamily="18" charset="0"/>
                                <a:ea typeface="+mn-ea"/>
                                <a:cs typeface="+mn-cs"/>
                              </a:rPr>
                              <m:t>𝑬𝒙𝒑𝒐𝒔𝒖𝒓𝒆</m:t>
                            </m:r>
                            <m:r>
                              <a:rPr lang="en-US" sz="1100" b="1" i="1">
                                <a:solidFill>
                                  <a:schemeClr val="accent4">
                                    <a:lumMod val="60000"/>
                                    <a:lumOff val="40000"/>
                                  </a:schemeClr>
                                </a:solidFill>
                                <a:effectLst/>
                                <a:latin typeface="Cambria Math" panose="02040503050406030204" pitchFamily="18" charset="0"/>
                                <a:ea typeface="+mn-ea"/>
                                <a:cs typeface="+mn-cs"/>
                              </a:rPr>
                              <m:t> </m:t>
                            </m:r>
                            <m:r>
                              <a:rPr lang="en-US" sz="1100" b="1" i="1">
                                <a:solidFill>
                                  <a:schemeClr val="accent4">
                                    <a:lumMod val="60000"/>
                                    <a:lumOff val="40000"/>
                                  </a:schemeClr>
                                </a:solidFill>
                                <a:effectLst/>
                                <a:latin typeface="Cambria Math" panose="02040503050406030204" pitchFamily="18" charset="0"/>
                                <a:ea typeface="+mn-ea"/>
                                <a:cs typeface="+mn-cs"/>
                              </a:rPr>
                              <m:t>𝒇𝒓𝒆𝒒𝒖𝒆𝒏𝒄𝒚</m:t>
                            </m:r>
                            <m:r>
                              <a:rPr lang="en-US" sz="1100" b="1" i="1">
                                <a:solidFill>
                                  <a:schemeClr val="accent4">
                                    <a:lumMod val="60000"/>
                                    <a:lumOff val="40000"/>
                                  </a:schemeClr>
                                </a:solidFill>
                                <a:effectLst/>
                                <a:latin typeface="Cambria Math" panose="02040503050406030204" pitchFamily="18" charset="0"/>
                                <a:ea typeface="+mn-ea"/>
                                <a:cs typeface="+mn-cs"/>
                              </a:rPr>
                              <m:t> </m:t>
                            </m:r>
                          </m:num>
                          <m:den>
                            <m:r>
                              <a:rPr lang="en-US" sz="1100" b="1" i="1">
                                <a:solidFill>
                                  <a:sysClr val="windowText" lastClr="000000"/>
                                </a:solidFill>
                                <a:effectLst/>
                                <a:latin typeface="Cambria Math" panose="02040503050406030204" pitchFamily="18" charset="0"/>
                                <a:ea typeface="+mn-ea"/>
                                <a:cs typeface="+mn-cs"/>
                              </a:rPr>
                              <m:t>𝟑𝟔𝟓</m:t>
                            </m:r>
                            <m:r>
                              <a:rPr lang="en-US" sz="1100" b="1" i="1">
                                <a:solidFill>
                                  <a:sysClr val="windowText" lastClr="000000"/>
                                </a:solidFill>
                                <a:effectLst/>
                                <a:latin typeface="Cambria Math" panose="02040503050406030204" pitchFamily="18" charset="0"/>
                                <a:ea typeface="+mn-ea"/>
                                <a:cs typeface="+mn-cs"/>
                              </a:rPr>
                              <m:t> </m:t>
                            </m:r>
                            <m:r>
                              <a:rPr lang="en-US" sz="1100" b="1" i="1">
                                <a:solidFill>
                                  <a:sysClr val="windowText" lastClr="000000"/>
                                </a:solidFill>
                                <a:effectLst/>
                                <a:latin typeface="Cambria Math" panose="02040503050406030204" pitchFamily="18" charset="0"/>
                                <a:ea typeface="+mn-ea"/>
                                <a:cs typeface="+mn-cs"/>
                              </a:rPr>
                              <m:t>𝒅𝒂𝒚𝒔</m:t>
                            </m:r>
                          </m:den>
                        </m:f>
                      </m:e>
                    </m:d>
                  </m:oMath>
                </m:oMathPara>
              </a14:m>
              <a:endParaRPr lang="en-US" sz="1100" b="1"/>
            </a:p>
          </xdr:txBody>
        </xdr:sp>
      </mc:Choice>
      <mc:Fallback xmlns="">
        <xdr:sp macro="" textlink="">
          <xdr:nvSpPr>
            <xdr:cNvPr id="5" name="TextBox 9">
              <a:extLst>
                <a:ext uri="{FF2B5EF4-FFF2-40B4-BE49-F238E27FC236}">
                  <a16:creationId xmlns:a16="http://schemas.microsoft.com/office/drawing/2014/main" id="{23BC73FA-1F66-4B8A-A4DB-DA4F246D2279}"/>
                </a:ext>
              </a:extLst>
            </xdr:cNvPr>
            <xdr:cNvSpPr txBox="1"/>
          </xdr:nvSpPr>
          <xdr:spPr>
            <a:xfrm>
              <a:off x="7009606" y="1770799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latin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〖𝑪_𝑻𝒂𝒌𝒆_𝑯𝒐𝒎𝒆〗_(𝟐𝟒−𝒉𝒓 𝑻𝑾𝑨)</a:t>
              </a:r>
              <a:r>
                <a:rPr lang="en-US" sz="1100" b="1"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lumMod val="60000"/>
                      <a:lumOff val="40000"/>
                    </a:schemeClr>
                  </a:solidFill>
                  <a:effectLst/>
                  <a:latin typeface="Cambria Math" panose="02040503050406030204" pitchFamily="18" charset="0"/>
                  <a:ea typeface="+mn-ea"/>
                  <a:cs typeface="+mn-cs"/>
                </a:rPr>
                <a:t>𝑬𝒙𝒑𝒐𝒔𝒖𝒓𝒆 𝒇𝒓𝒆𝒒𝒖𝒆𝒏𝒄𝒚 </a:t>
              </a:r>
              <a:r>
                <a:rPr lang="en-US" sz="1100" b="1" i="0">
                  <a:solidFill>
                    <a:sysClr val="windowText" lastClr="000000"/>
                  </a:solidFill>
                  <a:effectLst/>
                  <a:latin typeface="Cambria Math" panose="02040503050406030204" pitchFamily="18" charset="0"/>
                  <a:ea typeface="+mn-ea"/>
                  <a:cs typeface="+mn-cs"/>
                </a:rPr>
                <a:t>)/(𝟑𝟔𝟓 𝒅𝒂𝒚𝒔)]</a:t>
              </a:r>
              <a:endParaRPr lang="en-US" sz="1100" b="1"/>
            </a:p>
          </xdr:txBody>
        </xdr:sp>
      </mc:Fallback>
    </mc:AlternateContent>
    <xdr:clientData/>
  </xdr:oneCellAnchor>
  <xdr:oneCellAnchor>
    <xdr:from>
      <xdr:col>2</xdr:col>
      <xdr:colOff>0</xdr:colOff>
      <xdr:row>64</xdr:row>
      <xdr:rowOff>0</xdr:rowOff>
    </xdr:from>
    <xdr:ext cx="2605768" cy="514243"/>
    <mc:AlternateContent xmlns:mc="http://schemas.openxmlformats.org/markup-compatibility/2006" xmlns:a14="http://schemas.microsoft.com/office/drawing/2010/main">
      <mc:Choice Requires="a14">
        <xdr:sp macro="" textlink="">
          <xdr:nvSpPr>
            <xdr:cNvPr id="6" name="TextBox 9">
              <a:extLst>
                <a:ext uri="{FF2B5EF4-FFF2-40B4-BE49-F238E27FC236}">
                  <a16:creationId xmlns:a16="http://schemas.microsoft.com/office/drawing/2014/main" id="{9CE5D52C-7CB1-41B8-A974-96D06E981DD9}"/>
                </a:ext>
              </a:extLst>
            </xdr:cNvPr>
            <xdr:cNvSpPr txBox="1"/>
          </xdr:nvSpPr>
          <xdr:spPr>
            <a:xfrm>
              <a:off x="4259036" y="22376946"/>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chemeClr val="accent5"/>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6" name="TextBox 9">
              <a:extLst>
                <a:ext uri="{FF2B5EF4-FFF2-40B4-BE49-F238E27FC236}">
                  <a16:creationId xmlns:a16="http://schemas.microsoft.com/office/drawing/2014/main" id="{9CE5D52C-7CB1-41B8-A974-96D06E981DD9}"/>
                </a:ext>
              </a:extLst>
            </xdr:cNvPr>
            <xdr:cNvSpPr txBox="1"/>
          </xdr:nvSpPr>
          <xdr:spPr>
            <a:xfrm>
              <a:off x="4259036" y="22376946"/>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5"/>
                  </a:solidFill>
                  <a:latin typeface="Cambria Math" panose="02040503050406030204" pitchFamily="18" charset="0"/>
                </a:rPr>
                <a:t>〖</a:t>
              </a:r>
              <a:r>
                <a:rPr lang="en-US" sz="1100" b="1" i="0">
                  <a:solidFill>
                    <a:schemeClr val="accent5"/>
                  </a:solidFill>
                  <a:effectLst/>
                  <a:latin typeface="+mn-lt"/>
                  <a:ea typeface="+mn-ea"/>
                  <a:cs typeface="+mn-cs"/>
                </a:rPr>
                <a:t>𝑪_𝑻𝒂𝒌𝒆_𝑯𝒐𝒎𝒆</a:t>
              </a:r>
              <a:r>
                <a:rPr lang="en-US" sz="1100" b="1" i="0">
                  <a:solidFill>
                    <a:schemeClr val="accent5"/>
                  </a:solidFill>
                  <a:effectLst/>
                  <a:latin typeface="Cambria Math" panose="02040503050406030204" pitchFamily="18" charset="0"/>
                  <a:ea typeface="+mn-ea"/>
                  <a:cs typeface="+mn-cs"/>
                </a:rPr>
                <a:t>〗_(</a:t>
              </a:r>
              <a:r>
                <a:rPr lang="en-US" sz="1100" b="1" i="0">
                  <a:solidFill>
                    <a:schemeClr val="accent5"/>
                  </a:solidFill>
                  <a:latin typeface="Cambria Math" panose="02040503050406030204" pitchFamily="18" charset="0"/>
                </a:rPr>
                <a:t>𝟐𝟒𝒉𝒓 𝑻𝑾𝑨,𝑯𝒂𝒏𝒅𝒍𝒆𝒓)</a:t>
              </a:r>
              <a:r>
                <a:rPr lang="en-US" sz="1100" b="0" i="0">
                  <a:solidFill>
                    <a:schemeClr val="accent5"/>
                  </a:solidFill>
                  <a:latin typeface="Cambria Math" panose="02040503050406030204" pitchFamily="18" charset="0"/>
                </a:rPr>
                <a:t>=</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1</xdr:col>
      <xdr:colOff>20411</xdr:colOff>
      <xdr:row>93</xdr:row>
      <xdr:rowOff>40821</xdr:rowOff>
    </xdr:from>
    <xdr:ext cx="2515496" cy="185628"/>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EDEAE2E3-1498-428B-B8B3-CC563D7A6AF6}"/>
                </a:ext>
              </a:extLst>
            </xdr:cNvPr>
            <xdr:cNvSpPr txBox="1"/>
          </xdr:nvSpPr>
          <xdr:spPr>
            <a:xfrm>
              <a:off x="714375" y="29024035"/>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latin typeface="Cambria Math" panose="02040503050406030204" pitchFamily="18" charset="0"/>
                      </a:rPr>
                      <m:t>𝐸𝐿𝐶𝑅</m:t>
                    </m:r>
                    <m:r>
                      <a:rPr lang="en-US" sz="1100" b="0" i="1">
                        <a:solidFill>
                          <a:sysClr val="windowText" lastClr="000000"/>
                        </a:solidFill>
                        <a:latin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𝐼𝑈𝑅</m:t>
                        </m:r>
                      </m:e>
                      <m:sub>
                        <m:r>
                          <a:rPr lang="en-US" sz="1100" b="0" i="1">
                            <a:solidFill>
                              <a:sysClr val="windowText" lastClr="000000"/>
                            </a:solidFill>
                            <a:effectLst/>
                            <a:latin typeface="Cambria Math" panose="02040503050406030204" pitchFamily="18" charset="0"/>
                            <a:ea typeface="+mn-ea"/>
                            <a:cs typeface="+mn-cs"/>
                          </a:rPr>
                          <m:t>𝐿𝑇𝐿</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𝑜𝑟</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 </m:t>
                    </m:r>
                  </m:oMath>
                </m:oMathPara>
              </a14:m>
              <a:endParaRPr lang="en-US" sz="1100">
                <a:solidFill>
                  <a:sysClr val="windowText" lastClr="000000"/>
                </a:solidFill>
              </a:endParaRPr>
            </a:p>
          </xdr:txBody>
        </xdr:sp>
      </mc:Choice>
      <mc:Fallback xmlns="">
        <xdr:sp macro="" textlink="">
          <xdr:nvSpPr>
            <xdr:cNvPr id="8" name="TextBox 7">
              <a:extLst>
                <a:ext uri="{FF2B5EF4-FFF2-40B4-BE49-F238E27FC236}">
                  <a16:creationId xmlns:a16="http://schemas.microsoft.com/office/drawing/2014/main" id="{EDEAE2E3-1498-428B-B8B3-CC563D7A6AF6}"/>
                </a:ext>
              </a:extLst>
            </xdr:cNvPr>
            <xdr:cNvSpPr txBox="1"/>
          </xdr:nvSpPr>
          <xdr:spPr>
            <a:xfrm>
              <a:off x="714375" y="29024035"/>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latin typeface="Cambria Math" panose="02040503050406030204" pitchFamily="18" charset="0"/>
                </a:rPr>
                <a:t>𝐸𝐿𝐶𝑅=</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mn-lt"/>
                  <a:ea typeface="+mn-ea"/>
                  <a:cs typeface="+mn-cs"/>
                </a:rPr>
                <a:t>×〖𝐼𝑈𝑅〗_(𝐿𝑇𝐿 𝑜𝑟 𝐿𝑖𝑓𝑒𝑡𝑖𝑚𝑒)</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oneCellAnchor>
    <xdr:from>
      <xdr:col>1</xdr:col>
      <xdr:colOff>722880</xdr:colOff>
      <xdr:row>120</xdr:row>
      <xdr:rowOff>76540</xdr:rowOff>
    </xdr:from>
    <xdr:ext cx="1895327" cy="31483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51D6C12-6D01-46AA-959E-1330B9CB1606}"/>
                </a:ext>
              </a:extLst>
            </xdr:cNvPr>
            <xdr:cNvSpPr txBox="1"/>
          </xdr:nvSpPr>
          <xdr:spPr>
            <a:xfrm>
              <a:off x="1377724" y="39164759"/>
              <a:ext cx="1895327" cy="31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400" b="0">
                  <a:solidFill>
                    <a:sysClr val="windowText" lastClr="000000"/>
                  </a:solidFill>
                </a:rPr>
                <a:t>MOE</a:t>
              </a:r>
              <a:r>
                <a:rPr lang="en-US" sz="1400" b="0" baseline="0">
                  <a:solidFill>
                    <a:sysClr val="windowText" lastClr="000000"/>
                  </a:solidFill>
                </a:rPr>
                <a:t> </a:t>
              </a:r>
              <a14:m>
                <m:oMath xmlns:m="http://schemas.openxmlformats.org/officeDocument/2006/math">
                  <m:r>
                    <a:rPr lang="en-US" sz="1400" b="0" i="1">
                      <a:solidFill>
                        <a:sysClr val="windowText" lastClr="000000"/>
                      </a:solidFill>
                      <a:latin typeface="Cambria Math" panose="02040503050406030204" pitchFamily="18" charset="0"/>
                    </a:rPr>
                    <m:t>=</m:t>
                  </m:r>
                  <m:f>
                    <m:fPr>
                      <m:ctrlPr>
                        <a:rPr lang="en-US" sz="1400" b="0" i="1">
                          <a:solidFill>
                            <a:sysClr val="windowText" lastClr="000000"/>
                          </a:solidFill>
                          <a:latin typeface="Cambria Math" panose="02040503050406030204" pitchFamily="18" charset="0"/>
                        </a:rPr>
                      </m:ctrlPr>
                    </m:fPr>
                    <m:num>
                      <m:r>
                        <a:rPr lang="en-US" sz="1400" b="1" i="1">
                          <a:solidFill>
                            <a:srgbClr val="7030A0"/>
                          </a:solidFill>
                          <a:latin typeface="Cambria Math" panose="02040503050406030204" pitchFamily="18" charset="0"/>
                        </a:rPr>
                        <m:t>𝑪𝒉𝒓𝒐𝒏𝒊𝒄</m:t>
                      </m:r>
                      <m:r>
                        <a:rPr lang="en-US" sz="1400" b="1" i="1">
                          <a:solidFill>
                            <a:srgbClr val="7030A0"/>
                          </a:solidFill>
                          <a:latin typeface="Cambria Math" panose="02040503050406030204" pitchFamily="18" charset="0"/>
                        </a:rPr>
                        <m:t> </m:t>
                      </m:r>
                      <m:r>
                        <a:rPr lang="en-US" sz="1400" b="1" i="1">
                          <a:solidFill>
                            <a:srgbClr val="7030A0"/>
                          </a:solidFill>
                          <a:effectLst/>
                          <a:latin typeface="Cambria Math" panose="02040503050406030204" pitchFamily="18" charset="0"/>
                          <a:ea typeface="+mn-ea"/>
                          <a:cs typeface="+mn-cs"/>
                        </a:rPr>
                        <m:t>𝑨𝒗𝒆</m:t>
                      </m:r>
                      <m:r>
                        <a:rPr lang="en-US" sz="1400" b="1" i="1">
                          <a:solidFill>
                            <a:srgbClr val="7030A0"/>
                          </a:solidFill>
                          <a:effectLst/>
                          <a:latin typeface="Cambria Math" panose="02040503050406030204" pitchFamily="18" charset="0"/>
                          <a:ea typeface="+mn-ea"/>
                          <a:cs typeface="+mn-cs"/>
                        </a:rPr>
                        <m:t> </m:t>
                      </m:r>
                      <m:r>
                        <a:rPr lang="en-US" sz="1400" b="1" i="1">
                          <a:solidFill>
                            <a:srgbClr val="7030A0"/>
                          </a:solidFill>
                          <a:effectLst/>
                          <a:latin typeface="Cambria Math" panose="02040503050406030204" pitchFamily="18" charset="0"/>
                          <a:ea typeface="+mn-ea"/>
                          <a:cs typeface="+mn-cs"/>
                        </a:rPr>
                        <m:t>𝑪𝒐𝒏𝒄𝒆𝒏</m:t>
                      </m:r>
                    </m:num>
                    <m:den>
                      <m:r>
                        <a:rPr lang="en-US" sz="1400" b="0" i="1">
                          <a:solidFill>
                            <a:sysClr val="windowText" lastClr="000000"/>
                          </a:solidFill>
                          <a:latin typeface="Cambria Math" panose="02040503050406030204" pitchFamily="18" charset="0"/>
                        </a:rPr>
                        <m:t>𝑃𝑂𝐷</m:t>
                      </m:r>
                    </m:den>
                  </m:f>
                  <m:r>
                    <a:rPr lang="en-US" sz="1400" b="0" i="1">
                      <a:solidFill>
                        <a:sysClr val="windowText" lastClr="000000"/>
                      </a:solidFill>
                      <a:latin typeface="Cambria Math" panose="02040503050406030204" pitchFamily="18" charset="0"/>
                      <a:ea typeface="Cambria Math" panose="02040503050406030204" pitchFamily="18" charset="0"/>
                    </a:rPr>
                    <m:t> </m:t>
                  </m:r>
                </m:oMath>
              </a14:m>
              <a:endParaRPr lang="en-US" sz="1400">
                <a:solidFill>
                  <a:sysClr val="windowText" lastClr="000000"/>
                </a:solidFill>
              </a:endParaRPr>
            </a:p>
          </xdr:txBody>
        </xdr:sp>
      </mc:Choice>
      <mc:Fallback xmlns="">
        <xdr:sp macro="" textlink="">
          <xdr:nvSpPr>
            <xdr:cNvPr id="9" name="TextBox 8">
              <a:extLst>
                <a:ext uri="{FF2B5EF4-FFF2-40B4-BE49-F238E27FC236}">
                  <a16:creationId xmlns:a16="http://schemas.microsoft.com/office/drawing/2014/main" id="{D51D6C12-6D01-46AA-959E-1330B9CB1606}"/>
                </a:ext>
              </a:extLst>
            </xdr:cNvPr>
            <xdr:cNvSpPr txBox="1"/>
          </xdr:nvSpPr>
          <xdr:spPr>
            <a:xfrm>
              <a:off x="1377724" y="39164759"/>
              <a:ext cx="1895327" cy="31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400" b="0">
                  <a:solidFill>
                    <a:sysClr val="windowText" lastClr="000000"/>
                  </a:solidFill>
                </a:rPr>
                <a:t>MOE</a:t>
              </a:r>
              <a:r>
                <a:rPr lang="en-US" sz="1400" b="0" baseline="0">
                  <a:solidFill>
                    <a:sysClr val="windowText" lastClr="000000"/>
                  </a:solidFill>
                </a:rPr>
                <a:t> </a:t>
              </a:r>
              <a:r>
                <a:rPr lang="en-US" sz="1400" b="0" i="0">
                  <a:solidFill>
                    <a:sysClr val="windowText" lastClr="000000"/>
                  </a:solidFill>
                  <a:latin typeface="Cambria Math" panose="02040503050406030204" pitchFamily="18" charset="0"/>
                </a:rPr>
                <a:t>=(</a:t>
              </a:r>
              <a:r>
                <a:rPr lang="en-US" sz="1400" b="1" i="0">
                  <a:solidFill>
                    <a:srgbClr val="7030A0"/>
                  </a:solidFill>
                  <a:latin typeface="Cambria Math" panose="02040503050406030204" pitchFamily="18" charset="0"/>
                </a:rPr>
                <a:t>𝑪𝒉𝒓𝒐𝒏𝒊𝒄 </a:t>
              </a:r>
              <a:r>
                <a:rPr lang="en-US" sz="1400" b="1" i="0">
                  <a:solidFill>
                    <a:srgbClr val="7030A0"/>
                  </a:solidFill>
                  <a:effectLst/>
                  <a:latin typeface="+mn-lt"/>
                  <a:ea typeface="+mn-ea"/>
                  <a:cs typeface="+mn-cs"/>
                </a:rPr>
                <a:t>𝑨𝒗𝒆 𝑪𝒐𝒏𝒄𝒆𝒏</a:t>
              </a:r>
              <a:r>
                <a:rPr lang="en-US" sz="1400" b="0" i="0">
                  <a:solidFill>
                    <a:sysClr val="windowText" lastClr="000000"/>
                  </a:solidFill>
                  <a:effectLst/>
                  <a:latin typeface="Cambria Math" panose="02040503050406030204" pitchFamily="18" charset="0"/>
                  <a:ea typeface="+mn-ea"/>
                  <a:cs typeface="+mn-cs"/>
                </a:rPr>
                <a:t>)/</a:t>
              </a:r>
              <a:r>
                <a:rPr lang="en-US" sz="1400" b="0" i="0">
                  <a:solidFill>
                    <a:sysClr val="windowText" lastClr="000000"/>
                  </a:solidFill>
                  <a:latin typeface="Cambria Math" panose="02040503050406030204" pitchFamily="18" charset="0"/>
                </a:rPr>
                <a:t>𝑃𝑂𝐷</a:t>
              </a:r>
              <a:r>
                <a:rPr lang="en-US" sz="1400" b="0" i="0">
                  <a:solidFill>
                    <a:sysClr val="windowText" lastClr="000000"/>
                  </a:solidFill>
                  <a:latin typeface="Cambria Math" panose="02040503050406030204" pitchFamily="18" charset="0"/>
                  <a:ea typeface="Cambria Math" panose="02040503050406030204" pitchFamily="18" charset="0"/>
                </a:rPr>
                <a:t>  </a:t>
              </a:r>
              <a:endParaRPr lang="en-US" sz="1400">
                <a:solidFill>
                  <a:sysClr val="windowText" lastClr="000000"/>
                </a:solidFill>
              </a:endParaRPr>
            </a:p>
          </xdr:txBody>
        </xdr:sp>
      </mc:Fallback>
    </mc:AlternateContent>
    <xdr:clientData/>
  </xdr:oneCellAnchor>
  <xdr:oneCellAnchor>
    <xdr:from>
      <xdr:col>2</xdr:col>
      <xdr:colOff>0</xdr:colOff>
      <xdr:row>121</xdr:row>
      <xdr:rowOff>0</xdr:rowOff>
    </xdr:from>
    <xdr:ext cx="2446567" cy="239425"/>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16FC89F3-B731-4C36-99DA-311AE77F7180}"/>
                </a:ext>
              </a:extLst>
            </xdr:cNvPr>
            <xdr:cNvSpPr txBox="1"/>
          </xdr:nvSpPr>
          <xdr:spPr>
            <a:xfrm>
              <a:off x="4345781" y="39290625"/>
              <a:ext cx="2446567" cy="239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1" i="1">
                  <a:solidFill>
                    <a:srgbClr val="7030A0"/>
                  </a:solidFill>
                </a:rPr>
                <a:t>Chronic Ave Concen</a:t>
              </a:r>
              <a:r>
                <a:rPr lang="en-US" sz="1100" b="1" i="1" baseline="0">
                  <a:solidFill>
                    <a:srgbClr val="7030A0"/>
                  </a:solidFill>
                </a:rPr>
                <a:t> </a:t>
              </a:r>
              <a14:m>
                <m:oMath xmlns:m="http://schemas.openxmlformats.org/officeDocument/2006/math">
                  <m:r>
                    <a:rPr lang="en-US" sz="1100" b="0" i="1">
                      <a:solidFill>
                        <a:sysClr val="windowText" lastClr="000000"/>
                      </a:solidFill>
                      <a:latin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f>
                    <m:fPr>
                      <m:ctrlPr>
                        <a:rPr lang="en-US" sz="1100" b="0" i="1">
                          <a:solidFill>
                            <a:sysClr val="windowText" lastClr="000000"/>
                          </a:solidFill>
                          <a:effectLst/>
                          <a:latin typeface="Cambria Math" panose="02040503050406030204" pitchFamily="18" charset="0"/>
                          <a:ea typeface="+mn-ea"/>
                          <a:cs typeface="+mn-cs"/>
                        </a:rPr>
                      </m:ctrlPr>
                    </m:fPr>
                    <m:num>
                      <m:r>
                        <a:rPr lang="en-US" sz="1100" b="0" i="1">
                          <a:solidFill>
                            <a:sysClr val="windowText" lastClr="000000"/>
                          </a:solidFill>
                          <a:effectLst/>
                          <a:latin typeface="Cambria Math" panose="02040503050406030204" pitchFamily="18" charset="0"/>
                          <a:ea typeface="+mn-ea"/>
                          <a:cs typeface="+mn-cs"/>
                        </a:rPr>
                        <m:t>𝐸𝐷</m:t>
                      </m:r>
                    </m:num>
                    <m:den>
                      <m:r>
                        <a:rPr lang="en-US" sz="1100" b="0" i="1">
                          <a:solidFill>
                            <a:sysClr val="windowText" lastClr="000000"/>
                          </a:solidFill>
                          <a:effectLst/>
                          <a:latin typeface="Cambria Math" panose="02040503050406030204" pitchFamily="18" charset="0"/>
                          <a:ea typeface="+mn-ea"/>
                          <a:cs typeface="+mn-cs"/>
                        </a:rPr>
                        <m:t>𝐴𝑇</m:t>
                      </m:r>
                    </m:den>
                  </m:f>
                  <m:r>
                    <a:rPr lang="en-US" sz="1100" b="0" i="1">
                      <a:solidFill>
                        <a:sysClr val="windowText" lastClr="000000"/>
                      </a:solidFill>
                      <a:latin typeface="Cambria Math" panose="02040503050406030204" pitchFamily="18" charset="0"/>
                      <a:ea typeface="Cambria Math" panose="02040503050406030204" pitchFamily="18" charset="0"/>
                    </a:rPr>
                    <m:t> </m:t>
                  </m:r>
                </m:oMath>
              </a14:m>
              <a:endParaRPr lang="en-US" sz="1100">
                <a:solidFill>
                  <a:sysClr val="windowText" lastClr="000000"/>
                </a:solidFill>
              </a:endParaRPr>
            </a:p>
          </xdr:txBody>
        </xdr:sp>
      </mc:Choice>
      <mc:Fallback xmlns="">
        <xdr:sp macro="" textlink="">
          <xdr:nvSpPr>
            <xdr:cNvPr id="10" name="TextBox 9">
              <a:extLst>
                <a:ext uri="{FF2B5EF4-FFF2-40B4-BE49-F238E27FC236}">
                  <a16:creationId xmlns:a16="http://schemas.microsoft.com/office/drawing/2014/main" id="{16FC89F3-B731-4C36-99DA-311AE77F7180}"/>
                </a:ext>
              </a:extLst>
            </xdr:cNvPr>
            <xdr:cNvSpPr txBox="1"/>
          </xdr:nvSpPr>
          <xdr:spPr>
            <a:xfrm>
              <a:off x="4345781" y="39290625"/>
              <a:ext cx="2446567" cy="239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1" i="1">
                  <a:solidFill>
                    <a:srgbClr val="7030A0"/>
                  </a:solidFill>
                </a:rPr>
                <a:t>Chronic Ave Concen</a:t>
              </a:r>
              <a:r>
                <a:rPr lang="en-US" sz="1100" b="1" i="1" baseline="0">
                  <a:solidFill>
                    <a:srgbClr val="7030A0"/>
                  </a:solidFill>
                </a:rPr>
                <a:t> </a:t>
              </a:r>
              <a:r>
                <a:rPr lang="en-US" sz="1100" b="0" i="0">
                  <a:solidFill>
                    <a:sysClr val="windowText" lastClr="000000"/>
                  </a:solidFill>
                  <a:latin typeface="Cambria Math" panose="02040503050406030204" pitchFamily="18" charset="0"/>
                </a:rPr>
                <a:t>=</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Cambria Math" panose="02040503050406030204" pitchFamily="18" charset="0"/>
                  <a:ea typeface="+mn-ea"/>
                  <a:cs typeface="+mn-cs"/>
                </a:rPr>
                <a:t>×𝐸𝐷/𝐴𝑇</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oneCellAnchor>
    <xdr:from>
      <xdr:col>4</xdr:col>
      <xdr:colOff>44450</xdr:colOff>
      <xdr:row>64</xdr:row>
      <xdr:rowOff>133560</xdr:rowOff>
    </xdr:from>
    <xdr:ext cx="4456113" cy="376706"/>
    <mc:AlternateContent xmlns:mc="http://schemas.openxmlformats.org/markup-compatibility/2006" xmlns:a14="http://schemas.microsoft.com/office/drawing/2010/main">
      <mc:Choice Requires="a14">
        <xdr:sp macro="" textlink="">
          <xdr:nvSpPr>
            <xdr:cNvPr id="11" name="TextBox 9">
              <a:extLst>
                <a:ext uri="{FF2B5EF4-FFF2-40B4-BE49-F238E27FC236}">
                  <a16:creationId xmlns:a16="http://schemas.microsoft.com/office/drawing/2014/main" id="{8C9DDB26-852B-4E0A-9F74-80FA474EF8DC}"/>
                </a:ext>
              </a:extLst>
            </xdr:cNvPr>
            <xdr:cNvSpPr txBox="1"/>
          </xdr:nvSpPr>
          <xdr:spPr>
            <a:xfrm>
              <a:off x="7009606" y="2246968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latin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1"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lumMod val="60000"/>
                                    <a:lumOff val="40000"/>
                                  </a:schemeClr>
                                </a:solidFill>
                                <a:effectLst/>
                                <a:latin typeface="Cambria Math" panose="02040503050406030204" pitchFamily="18" charset="0"/>
                                <a:ea typeface="+mn-ea"/>
                                <a:cs typeface="+mn-cs"/>
                              </a:rPr>
                              <m:t>𝑬𝒙𝒑𝒐𝒔𝒖𝒓𝒆</m:t>
                            </m:r>
                            <m:r>
                              <a:rPr lang="en-US" sz="1100" b="1" i="1">
                                <a:solidFill>
                                  <a:schemeClr val="accent4">
                                    <a:lumMod val="60000"/>
                                    <a:lumOff val="40000"/>
                                  </a:schemeClr>
                                </a:solidFill>
                                <a:effectLst/>
                                <a:latin typeface="Cambria Math" panose="02040503050406030204" pitchFamily="18" charset="0"/>
                                <a:ea typeface="+mn-ea"/>
                                <a:cs typeface="+mn-cs"/>
                              </a:rPr>
                              <m:t> </m:t>
                            </m:r>
                            <m:r>
                              <a:rPr lang="en-US" sz="1100" b="1" i="1">
                                <a:solidFill>
                                  <a:schemeClr val="accent4">
                                    <a:lumMod val="60000"/>
                                    <a:lumOff val="40000"/>
                                  </a:schemeClr>
                                </a:solidFill>
                                <a:effectLst/>
                                <a:latin typeface="Cambria Math" panose="02040503050406030204" pitchFamily="18" charset="0"/>
                                <a:ea typeface="+mn-ea"/>
                                <a:cs typeface="+mn-cs"/>
                              </a:rPr>
                              <m:t>𝒇𝒓𝒆𝒒𝒖𝒆𝒏𝒄𝒚</m:t>
                            </m:r>
                            <m:r>
                              <a:rPr lang="en-US" sz="1100" b="1" i="1">
                                <a:solidFill>
                                  <a:schemeClr val="accent4">
                                    <a:lumMod val="60000"/>
                                    <a:lumOff val="40000"/>
                                  </a:schemeClr>
                                </a:solidFill>
                                <a:effectLst/>
                                <a:latin typeface="Cambria Math" panose="02040503050406030204" pitchFamily="18" charset="0"/>
                                <a:ea typeface="+mn-ea"/>
                                <a:cs typeface="+mn-cs"/>
                              </a:rPr>
                              <m:t> </m:t>
                            </m:r>
                          </m:num>
                          <m:den>
                            <m:r>
                              <a:rPr lang="en-US" sz="1100" b="1" i="1">
                                <a:solidFill>
                                  <a:sysClr val="windowText" lastClr="000000"/>
                                </a:solidFill>
                                <a:effectLst/>
                                <a:latin typeface="Cambria Math" panose="02040503050406030204" pitchFamily="18" charset="0"/>
                                <a:ea typeface="+mn-ea"/>
                                <a:cs typeface="+mn-cs"/>
                              </a:rPr>
                              <m:t>𝟑𝟔𝟓</m:t>
                            </m:r>
                            <m:r>
                              <a:rPr lang="en-US" sz="1100" b="1" i="1">
                                <a:solidFill>
                                  <a:sysClr val="windowText" lastClr="000000"/>
                                </a:solidFill>
                                <a:effectLst/>
                                <a:latin typeface="Cambria Math" panose="02040503050406030204" pitchFamily="18" charset="0"/>
                                <a:ea typeface="+mn-ea"/>
                                <a:cs typeface="+mn-cs"/>
                              </a:rPr>
                              <m:t> </m:t>
                            </m:r>
                            <m:r>
                              <a:rPr lang="en-US" sz="1100" b="1" i="1">
                                <a:solidFill>
                                  <a:sysClr val="windowText" lastClr="000000"/>
                                </a:solidFill>
                                <a:effectLst/>
                                <a:latin typeface="Cambria Math" panose="02040503050406030204" pitchFamily="18" charset="0"/>
                                <a:ea typeface="+mn-ea"/>
                                <a:cs typeface="+mn-cs"/>
                              </a:rPr>
                              <m:t>𝒅𝒂𝒚𝒔</m:t>
                            </m:r>
                          </m:den>
                        </m:f>
                      </m:e>
                    </m:d>
                  </m:oMath>
                </m:oMathPara>
              </a14:m>
              <a:endParaRPr lang="en-US" sz="1100" b="1"/>
            </a:p>
          </xdr:txBody>
        </xdr:sp>
      </mc:Choice>
      <mc:Fallback xmlns="">
        <xdr:sp macro="" textlink="">
          <xdr:nvSpPr>
            <xdr:cNvPr id="11" name="TextBox 9">
              <a:extLst>
                <a:ext uri="{FF2B5EF4-FFF2-40B4-BE49-F238E27FC236}">
                  <a16:creationId xmlns:a16="http://schemas.microsoft.com/office/drawing/2014/main" id="{8C9DDB26-852B-4E0A-9F74-80FA474EF8DC}"/>
                </a:ext>
              </a:extLst>
            </xdr:cNvPr>
            <xdr:cNvSpPr txBox="1"/>
          </xdr:nvSpPr>
          <xdr:spPr>
            <a:xfrm>
              <a:off x="7009606" y="2246968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latin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〖𝑪_𝑻𝒂𝒌𝒆_𝑯𝒐𝒎𝒆〗_(𝟐𝟒−𝒉𝒓 𝑻𝑾𝑨)</a:t>
              </a:r>
              <a:r>
                <a:rPr lang="en-US" sz="1100" b="1"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lumMod val="60000"/>
                      <a:lumOff val="40000"/>
                    </a:schemeClr>
                  </a:solidFill>
                  <a:effectLst/>
                  <a:latin typeface="Cambria Math" panose="02040503050406030204" pitchFamily="18" charset="0"/>
                  <a:ea typeface="+mn-ea"/>
                  <a:cs typeface="+mn-cs"/>
                </a:rPr>
                <a:t>𝑬𝒙𝒑𝒐𝒔𝒖𝒓𝒆 𝒇𝒓𝒆𝒒𝒖𝒆𝒏𝒄𝒚 </a:t>
              </a:r>
              <a:r>
                <a:rPr lang="en-US" sz="1100" b="1" i="0">
                  <a:solidFill>
                    <a:sysClr val="windowText" lastClr="000000"/>
                  </a:solidFill>
                  <a:effectLst/>
                  <a:latin typeface="Cambria Math" panose="02040503050406030204" pitchFamily="18" charset="0"/>
                  <a:ea typeface="+mn-ea"/>
                  <a:cs typeface="+mn-cs"/>
                </a:rPr>
                <a:t>)/(𝟑𝟔𝟓 𝒅𝒂𝒚𝒔)]</a:t>
              </a:r>
              <a:endParaRPr lang="en-US" sz="1100" b="1"/>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0</xdr:col>
      <xdr:colOff>672044</xdr:colOff>
      <xdr:row>4</xdr:row>
      <xdr:rowOff>99788</xdr:rowOff>
    </xdr:from>
    <xdr:ext cx="4654030" cy="185628"/>
    <mc:AlternateContent xmlns:mc="http://schemas.openxmlformats.org/markup-compatibility/2006" xmlns:a14="http://schemas.microsoft.com/office/drawing/2010/main">
      <mc:Choice Requires="a14">
        <xdr:sp macro="" textlink="">
          <xdr:nvSpPr>
            <xdr:cNvPr id="2" name="TextBox 7">
              <a:extLst>
                <a:ext uri="{FF2B5EF4-FFF2-40B4-BE49-F238E27FC236}">
                  <a16:creationId xmlns:a16="http://schemas.microsoft.com/office/drawing/2014/main" id="{8853A628-315B-4688-A6DF-190CCB901EEF}"/>
                </a:ext>
              </a:extLst>
            </xdr:cNvPr>
            <xdr:cNvSpPr txBox="1"/>
          </xdr:nvSpPr>
          <xdr:spPr>
            <a:xfrm>
              <a:off x="656169" y="1207863"/>
              <a:ext cx="4654030"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latin typeface="Cambria Math" panose="02040503050406030204" pitchFamily="18" charset="0"/>
                      </a:rPr>
                      <m:t>𝐸𝐿𝐶𝑅</m:t>
                    </m:r>
                    <m:r>
                      <a:rPr lang="en-US" sz="1100" b="0" i="1">
                        <a:solidFill>
                          <a:sysClr val="windowText" lastClr="000000"/>
                        </a:solidFill>
                        <a:latin typeface="Cambria Math" panose="02040503050406030204" pitchFamily="18" charset="0"/>
                      </a:rPr>
                      <m:t>=</m:t>
                    </m:r>
                    <m:r>
                      <a:rPr lang="en-US" sz="1100" b="1" i="1">
                        <a:solidFill>
                          <a:schemeClr val="accent1"/>
                        </a:solidFill>
                        <a:latin typeface="Cambria Math" panose="02040503050406030204" pitchFamily="18" charset="0"/>
                      </a:rPr>
                      <m:t>𝑬𝑷𝑪</m:t>
                    </m:r>
                    <m:r>
                      <a:rPr lang="en-US" sz="1100" b="1" i="1">
                        <a:solidFill>
                          <a:sysClr val="windowText" lastClr="000000"/>
                        </a:solidFill>
                        <a:latin typeface="Cambria Math" panose="02040503050406030204" pitchFamily="18" charset="0"/>
                        <a:ea typeface="Cambria Math" panose="02040503050406030204" pitchFamily="18" charset="0"/>
                      </a:rPr>
                      <m:t>×</m:t>
                    </m:r>
                    <m:r>
                      <a:rPr lang="en-US" sz="1100" b="1" i="1">
                        <a:solidFill>
                          <a:schemeClr val="accent4"/>
                        </a:solidFill>
                        <a:latin typeface="Cambria Math" panose="02040503050406030204" pitchFamily="18" charset="0"/>
                        <a:ea typeface="Cambria Math" panose="02040503050406030204" pitchFamily="18" charset="0"/>
                      </a:rPr>
                      <m:t>𝑻𝑾𝑭</m:t>
                    </m:r>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𝐼𝑈𝑅</m:t>
                        </m:r>
                      </m:e>
                      <m:sub>
                        <m:r>
                          <a:rPr lang="en-US" sz="1100" b="0" i="1">
                            <a:solidFill>
                              <a:sysClr val="windowText" lastClr="000000"/>
                            </a:solidFill>
                            <a:latin typeface="Cambria Math" panose="02040503050406030204" pitchFamily="18" charset="0"/>
                            <a:ea typeface="Cambria Math" panose="02040503050406030204" pitchFamily="18" charset="0"/>
                          </a:rPr>
                          <m:t>𝐿𝑇𝐿</m:t>
                        </m:r>
                        <m:r>
                          <a:rPr lang="en-US" sz="1100" b="0" i="1">
                            <a:solidFill>
                              <a:sysClr val="windowText" lastClr="000000"/>
                            </a:solidFill>
                            <a:latin typeface="Cambria Math" panose="02040503050406030204" pitchFamily="18" charset="0"/>
                            <a:ea typeface="Cambria Math" panose="02040503050406030204" pitchFamily="18" charset="0"/>
                          </a:rPr>
                          <m:t> </m:t>
                        </m:r>
                        <m:r>
                          <a:rPr lang="en-US" sz="1100" b="0" i="1">
                            <a:solidFill>
                              <a:sysClr val="windowText" lastClr="000000"/>
                            </a:solidFill>
                            <a:latin typeface="Cambria Math" panose="02040503050406030204" pitchFamily="18" charset="0"/>
                            <a:ea typeface="Cambria Math" panose="02040503050406030204" pitchFamily="18" charset="0"/>
                          </a:rPr>
                          <m:t>𝑜𝑟</m:t>
                        </m:r>
                        <m:r>
                          <a:rPr lang="en-US" sz="1100" b="0" i="1">
                            <a:solidFill>
                              <a:sysClr val="windowText" lastClr="000000"/>
                            </a:solidFill>
                            <a:latin typeface="Cambria Math" panose="02040503050406030204" pitchFamily="18" charset="0"/>
                            <a:ea typeface="Cambria Math" panose="02040503050406030204" pitchFamily="18" charset="0"/>
                          </a:rPr>
                          <m:t> </m:t>
                        </m:r>
                        <m:r>
                          <a:rPr lang="en-US" sz="1100" b="0" i="1">
                            <a:solidFill>
                              <a:sysClr val="windowText" lastClr="000000"/>
                            </a:solidFill>
                            <a:latin typeface="Cambria Math" panose="02040503050406030204" pitchFamily="18" charset="0"/>
                            <a:ea typeface="Cambria Math" panose="02040503050406030204" pitchFamily="18" charset="0"/>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𝐼𝑈𝑅</m:t>
                        </m:r>
                      </m:e>
                      <m:sub>
                        <m:r>
                          <a:rPr lang="en-US" sz="1100" b="0" i="1">
                            <a:solidFill>
                              <a:sysClr val="windowText" lastClr="000000"/>
                            </a:solidFill>
                            <a:effectLst/>
                            <a:latin typeface="Cambria Math" panose="02040503050406030204" pitchFamily="18" charset="0"/>
                            <a:ea typeface="+mn-ea"/>
                            <a:cs typeface="+mn-cs"/>
                          </a:rPr>
                          <m:t>𝐿𝑇𝐿</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𝑜𝑟</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 </m:t>
                    </m:r>
                  </m:oMath>
                </m:oMathPara>
              </a14:m>
              <a:endParaRPr lang="en-US" sz="1100">
                <a:solidFill>
                  <a:sysClr val="windowText" lastClr="000000"/>
                </a:solidFill>
              </a:endParaRPr>
            </a:p>
          </xdr:txBody>
        </xdr:sp>
      </mc:Choice>
      <mc:Fallback xmlns="">
        <xdr:sp macro="" textlink="">
          <xdr:nvSpPr>
            <xdr:cNvPr id="2" name="TextBox 7">
              <a:extLst>
                <a:ext uri="{FF2B5EF4-FFF2-40B4-BE49-F238E27FC236}">
                  <a16:creationId xmlns:a16="http://schemas.microsoft.com/office/drawing/2014/main" id="{8853A628-315B-4688-A6DF-190CCB901EEF}"/>
                </a:ext>
              </a:extLst>
            </xdr:cNvPr>
            <xdr:cNvSpPr txBox="1"/>
          </xdr:nvSpPr>
          <xdr:spPr>
            <a:xfrm>
              <a:off x="656169" y="1207863"/>
              <a:ext cx="4654030"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latin typeface="Cambria Math" panose="02040503050406030204" pitchFamily="18" charset="0"/>
                </a:rPr>
                <a:t>𝐸𝐿𝐶𝑅=</a:t>
              </a:r>
              <a:r>
                <a:rPr lang="en-US" sz="1100" b="1" i="0">
                  <a:solidFill>
                    <a:schemeClr val="accent1"/>
                  </a:solidFill>
                  <a:latin typeface="Cambria Math" panose="02040503050406030204" pitchFamily="18" charset="0"/>
                </a:rPr>
                <a:t>𝑬𝑷𝑪</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𝑻𝑾𝑭</a:t>
              </a:r>
              <a:r>
                <a:rPr lang="en-US" sz="1100" b="0" i="0">
                  <a:solidFill>
                    <a:sysClr val="windowText" lastClr="000000"/>
                  </a:solidFill>
                  <a:latin typeface="Cambria Math" panose="02040503050406030204" pitchFamily="18" charset="0"/>
                  <a:ea typeface="Cambria Math" panose="02040503050406030204" pitchFamily="18" charset="0"/>
                </a:rPr>
                <a:t>×〖𝐼𝑈𝑅〗_(𝐿𝑇𝐿 𝑜𝑟 𝐿𝑖𝑓𝑒𝑡𝑖𝑚𝑒)=</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Cambria Math" panose="02040503050406030204" pitchFamily="18" charset="0"/>
                  <a:ea typeface="+mn-ea"/>
                  <a:cs typeface="+mn-cs"/>
                </a:rPr>
                <a:t>×〖𝐼𝑈𝑅〗_(𝐿𝑇𝐿 𝑜𝑟 𝐿𝑖𝑓𝑒𝑡𝑖𝑚𝑒)</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oneCellAnchor>
    <xdr:from>
      <xdr:col>4</xdr:col>
      <xdr:colOff>954767</xdr:colOff>
      <xdr:row>7</xdr:row>
      <xdr:rowOff>5669</xdr:rowOff>
    </xdr:from>
    <xdr:ext cx="3374129" cy="376706"/>
    <mc:AlternateContent xmlns:mc="http://schemas.openxmlformats.org/markup-compatibility/2006" xmlns:a14="http://schemas.microsoft.com/office/drawing/2010/main">
      <mc:Choice Requires="a14">
        <xdr:sp macro="" textlink="">
          <xdr:nvSpPr>
            <xdr:cNvPr id="3" name="TextBox 8">
              <a:extLst>
                <a:ext uri="{FF2B5EF4-FFF2-40B4-BE49-F238E27FC236}">
                  <a16:creationId xmlns:a16="http://schemas.microsoft.com/office/drawing/2014/main" id="{A3B6398C-ADA3-4710-BE2F-209FA3A8F6DC}"/>
                </a:ext>
              </a:extLst>
            </xdr:cNvPr>
            <xdr:cNvSpPr txBox="1"/>
          </xdr:nvSpPr>
          <xdr:spPr>
            <a:xfrm>
              <a:off x="7927067" y="2304369"/>
              <a:ext cx="3374129"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1" i="1">
                        <a:solidFill>
                          <a:schemeClr val="accent4"/>
                        </a:solidFill>
                        <a:latin typeface="Cambria Math" panose="02040503050406030204" pitchFamily="18" charset="0"/>
                      </a:rPr>
                      <m:t>𝑻𝑾𝑭</m:t>
                    </m:r>
                    <m:r>
                      <a:rPr lang="en-US" sz="1100" b="0" i="1">
                        <a:latin typeface="Cambria Math" panose="02040503050406030204" pitchFamily="18" charset="0"/>
                      </a:rPr>
                      <m:t>=</m:t>
                    </m:r>
                    <m:d>
                      <m:dPr>
                        <m:begChr m:val="["/>
                        <m:endChr m:val="]"/>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1" i="1">
                                <a:solidFill>
                                  <a:schemeClr val="accent4"/>
                                </a:solidFill>
                                <a:latin typeface="Cambria Math" panose="02040503050406030204" pitchFamily="18" charset="0"/>
                              </a:rPr>
                              <m:t>𝑬𝒙𝒑𝒐𝒔𝒖𝒓𝒆</m:t>
                            </m:r>
                            <m:r>
                              <a:rPr lang="en-US" sz="1100" b="1" i="1">
                                <a:solidFill>
                                  <a:schemeClr val="accent4"/>
                                </a:solidFill>
                                <a:latin typeface="Cambria Math" panose="02040503050406030204" pitchFamily="18" charset="0"/>
                              </a:rPr>
                              <m:t> </m:t>
                            </m:r>
                            <m:r>
                              <a:rPr lang="en-US" sz="1100" b="1" i="1">
                                <a:solidFill>
                                  <a:schemeClr val="accent4"/>
                                </a:solidFill>
                                <a:latin typeface="Cambria Math" panose="02040503050406030204" pitchFamily="18" charset="0"/>
                              </a:rPr>
                              <m:t>𝒕𝒊𝒎𝒆</m:t>
                            </m:r>
                            <m:r>
                              <a:rPr lang="en-US" sz="1100" b="1" i="1">
                                <a:solidFill>
                                  <a:schemeClr val="accent4"/>
                                </a:solidFill>
                                <a:latin typeface="Cambria Math" panose="02040503050406030204" pitchFamily="18" charset="0"/>
                              </a:rPr>
                              <m:t> </m:t>
                            </m:r>
                          </m:num>
                          <m:den>
                            <m:r>
                              <a:rPr lang="en-US" sz="1100" b="0" i="1">
                                <a:latin typeface="Cambria Math" panose="02040503050406030204" pitchFamily="18" charset="0"/>
                              </a:rPr>
                              <m:t>24 </m:t>
                            </m:r>
                            <m:r>
                              <a:rPr lang="en-US" sz="1100" b="0" i="1">
                                <a:latin typeface="Cambria Math" panose="02040503050406030204" pitchFamily="18" charset="0"/>
                              </a:rPr>
                              <m:t>h𝑜𝑢𝑟𝑠</m:t>
                            </m:r>
                          </m:den>
                        </m:f>
                      </m:e>
                    </m:d>
                    <m:r>
                      <a:rPr lang="en-US" sz="1100" b="0" i="1">
                        <a:latin typeface="Cambria Math" panose="02040503050406030204" pitchFamily="18" charset="0"/>
                        <a:ea typeface="Cambria Math" panose="02040503050406030204" pitchFamily="18" charset="0"/>
                      </a:rPr>
                      <m:t>×</m:t>
                    </m:r>
                    <m:d>
                      <m:dPr>
                        <m:begChr m:val="["/>
                        <m:endChr m:val="]"/>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1" i="1">
                                <a:solidFill>
                                  <a:schemeClr val="accent4"/>
                                </a:solidFill>
                                <a:latin typeface="Cambria Math" panose="02040503050406030204" pitchFamily="18" charset="0"/>
                                <a:ea typeface="Cambria Math" panose="02040503050406030204" pitchFamily="18" charset="0"/>
                              </a:rPr>
                              <m:t>𝑬𝒙𝒑𝒐𝒔𝒖𝒓𝒆</m:t>
                            </m:r>
                            <m:r>
                              <a:rPr lang="en-US" sz="1100" b="1" i="1">
                                <a:solidFill>
                                  <a:schemeClr val="accent4"/>
                                </a:solidFill>
                                <a:latin typeface="Cambria Math" panose="02040503050406030204" pitchFamily="18" charset="0"/>
                                <a:ea typeface="Cambria Math" panose="02040503050406030204" pitchFamily="18" charset="0"/>
                              </a:rPr>
                              <m:t> </m:t>
                            </m:r>
                            <m:r>
                              <a:rPr lang="en-US" sz="1100" b="1" i="1">
                                <a:solidFill>
                                  <a:schemeClr val="accent4"/>
                                </a:solidFill>
                                <a:latin typeface="Cambria Math" panose="02040503050406030204" pitchFamily="18" charset="0"/>
                                <a:ea typeface="Cambria Math" panose="02040503050406030204" pitchFamily="18" charset="0"/>
                              </a:rPr>
                              <m:t>𝒇𝒓𝒆𝒒𝒖𝒆𝒏𝒄𝒚</m:t>
                            </m:r>
                          </m:num>
                          <m:den>
                            <m:r>
                              <a:rPr lang="en-US" sz="1100" b="0" i="1">
                                <a:latin typeface="Cambria Math" panose="02040503050406030204" pitchFamily="18" charset="0"/>
                                <a:ea typeface="Cambria Math" panose="02040503050406030204" pitchFamily="18" charset="0"/>
                              </a:rPr>
                              <m:t>365 </m:t>
                            </m:r>
                            <m:r>
                              <a:rPr lang="en-US" sz="1100" b="0" i="1">
                                <a:latin typeface="Cambria Math" panose="02040503050406030204" pitchFamily="18" charset="0"/>
                                <a:ea typeface="Cambria Math" panose="02040503050406030204" pitchFamily="18" charset="0"/>
                              </a:rPr>
                              <m:t>𝑑𝑎𝑦𝑠</m:t>
                            </m:r>
                          </m:den>
                        </m:f>
                      </m:e>
                    </m:d>
                  </m:oMath>
                </m:oMathPara>
              </a14:m>
              <a:endParaRPr lang="en-US" sz="1100"/>
            </a:p>
          </xdr:txBody>
        </xdr:sp>
      </mc:Choice>
      <mc:Fallback xmlns="">
        <xdr:sp macro="" textlink="">
          <xdr:nvSpPr>
            <xdr:cNvPr id="3" name="TextBox 8">
              <a:extLst>
                <a:ext uri="{FF2B5EF4-FFF2-40B4-BE49-F238E27FC236}">
                  <a16:creationId xmlns:a16="http://schemas.microsoft.com/office/drawing/2014/main" id="{A3B6398C-ADA3-4710-BE2F-209FA3A8F6DC}"/>
                </a:ext>
              </a:extLst>
            </xdr:cNvPr>
            <xdr:cNvSpPr txBox="1"/>
          </xdr:nvSpPr>
          <xdr:spPr>
            <a:xfrm>
              <a:off x="7927067" y="2304369"/>
              <a:ext cx="3374129"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1" i="0">
                  <a:solidFill>
                    <a:schemeClr val="accent4"/>
                  </a:solidFill>
                  <a:latin typeface="Cambria Math" panose="02040503050406030204" pitchFamily="18" charset="0"/>
                </a:rPr>
                <a:t>𝑻𝑾𝑭</a:t>
              </a:r>
              <a:r>
                <a:rPr lang="en-US" sz="1100" b="0" i="0">
                  <a:latin typeface="Cambria Math" panose="02040503050406030204" pitchFamily="18" charset="0"/>
                </a:rPr>
                <a:t>=[(</a:t>
              </a:r>
              <a:r>
                <a:rPr lang="en-US" sz="1100" b="1" i="0">
                  <a:solidFill>
                    <a:schemeClr val="accent4"/>
                  </a:solidFill>
                  <a:latin typeface="Cambria Math" panose="02040503050406030204" pitchFamily="18" charset="0"/>
                </a:rPr>
                <a:t>𝑬𝒙𝒑𝒐𝒔𝒖𝒓𝒆 𝒕𝒊𝒎𝒆 </a:t>
              </a:r>
              <a:r>
                <a:rPr lang="en-US" sz="1100" b="0" i="0">
                  <a:solidFill>
                    <a:schemeClr val="accent4"/>
                  </a:solidFill>
                  <a:latin typeface="Cambria Math" panose="02040503050406030204" pitchFamily="18" charset="0"/>
                </a:rPr>
                <a:t>)/(</a:t>
              </a:r>
              <a:r>
                <a:rPr lang="en-US" sz="1100" b="0" i="0">
                  <a:latin typeface="Cambria Math" panose="02040503050406030204" pitchFamily="18" charset="0"/>
                </a:rPr>
                <a:t>24 ℎ𝑜𝑢𝑟𝑠)]</a:t>
              </a:r>
              <a:r>
                <a:rPr lang="en-US" sz="1100" b="0" i="0">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𝑬𝒙𝒑𝒐𝒔𝒖𝒓𝒆 𝒇𝒓𝒆𝒒𝒖𝒆𝒏𝒄𝒚</a:t>
              </a:r>
              <a:r>
                <a:rPr lang="en-US" sz="1100" b="0" i="0">
                  <a:solidFill>
                    <a:schemeClr val="accent4"/>
                  </a:solidFill>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365 𝑑𝑎𝑦𝑠)]</a:t>
              </a:r>
              <a:endParaRPr lang="en-US" sz="1100"/>
            </a:p>
          </xdr:txBody>
        </xdr:sp>
      </mc:Fallback>
    </mc:AlternateContent>
    <xdr:clientData/>
  </xdr:oneCellAnchor>
  <xdr:oneCellAnchor>
    <xdr:from>
      <xdr:col>2</xdr:col>
      <xdr:colOff>13607</xdr:colOff>
      <xdr:row>8</xdr:row>
      <xdr:rowOff>54428</xdr:rowOff>
    </xdr:from>
    <xdr:ext cx="12433148" cy="376706"/>
    <mc:AlternateContent xmlns:mc="http://schemas.openxmlformats.org/markup-compatibility/2006" xmlns:a14="http://schemas.microsoft.com/office/drawing/2010/main">
      <mc:Choice Requires="a14">
        <xdr:sp macro="" textlink="">
          <xdr:nvSpPr>
            <xdr:cNvPr id="4" name="TextBox 9">
              <a:extLst>
                <a:ext uri="{FF2B5EF4-FFF2-40B4-BE49-F238E27FC236}">
                  <a16:creationId xmlns:a16="http://schemas.microsoft.com/office/drawing/2014/main" id="{52F83494-EEE3-42A3-9DEA-09752F30EE35}"/>
                </a:ext>
              </a:extLst>
            </xdr:cNvPr>
            <xdr:cNvSpPr txBox="1"/>
          </xdr:nvSpPr>
          <xdr:spPr>
            <a:xfrm>
              <a:off x="4363357" y="2788103"/>
              <a:ext cx="1243314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solidFill>
                          <a:sysClr val="windowText" lastClr="000000"/>
                        </a:solidFill>
                        <a:latin typeface="Cambria Math" panose="02040503050406030204" pitchFamily="18" charset="0"/>
                      </a:rPr>
                      <m:t>=</m:t>
                    </m:r>
                    <m:r>
                      <a:rPr lang="en-US" sz="1100" b="1" i="1">
                        <a:solidFill>
                          <a:schemeClr val="accent1"/>
                        </a:solidFill>
                        <a:latin typeface="Cambria Math" panose="02040503050406030204" pitchFamily="18" charset="0"/>
                      </a:rPr>
                      <m:t>𝑬𝑷𝑪</m:t>
                    </m:r>
                    <m:r>
                      <a:rPr lang="en-US" sz="1100" b="0" i="1">
                        <a:latin typeface="Cambria Math" panose="02040503050406030204" pitchFamily="18" charset="0"/>
                        <a:ea typeface="Cambria Math" panose="02040503050406030204" pitchFamily="18" charset="0"/>
                      </a:rPr>
                      <m:t>×</m:t>
                    </m:r>
                    <m:d>
                      <m:dPr>
                        <m:begChr m:val="["/>
                        <m:endChr m:val="]"/>
                        <m:ctrlPr>
                          <a:rPr lang="en-US" sz="1100" b="1" i="1">
                            <a:solidFill>
                              <a:sysClr val="windowText" lastClr="000000"/>
                            </a:solidFill>
                            <a:latin typeface="Cambria Math" panose="02040503050406030204" pitchFamily="18" charset="0"/>
                          </a:rPr>
                        </m:ctrlPr>
                      </m:dPr>
                      <m:e>
                        <m:f>
                          <m:fPr>
                            <m:ctrlPr>
                              <a:rPr lang="en-US" sz="1100" b="1" i="1">
                                <a:solidFill>
                                  <a:sysClr val="windowText" lastClr="000000"/>
                                </a:solidFill>
                                <a:latin typeface="Cambria Math" panose="02040503050406030204" pitchFamily="18" charset="0"/>
                              </a:rPr>
                            </m:ctrlPr>
                          </m:fPr>
                          <m:num>
                            <m:r>
                              <a:rPr lang="en-US" sz="1100" b="1" i="1">
                                <a:solidFill>
                                  <a:schemeClr val="accent4"/>
                                </a:solidFill>
                                <a:latin typeface="Cambria Math" panose="02040503050406030204" pitchFamily="18" charset="0"/>
                              </a:rPr>
                              <m:t>𝑬𝒙𝒑𝒐𝒔𝒖𝒓𝒆</m:t>
                            </m:r>
                            <m:r>
                              <a:rPr lang="en-US" sz="1100" b="1" i="1">
                                <a:solidFill>
                                  <a:schemeClr val="accent4"/>
                                </a:solidFill>
                                <a:latin typeface="Cambria Math" panose="02040503050406030204" pitchFamily="18" charset="0"/>
                              </a:rPr>
                              <m:t> </m:t>
                            </m:r>
                            <m:r>
                              <a:rPr lang="en-US" sz="1100" b="1" i="1">
                                <a:solidFill>
                                  <a:schemeClr val="accent4"/>
                                </a:solidFill>
                                <a:latin typeface="Cambria Math" panose="02040503050406030204" pitchFamily="18" charset="0"/>
                              </a:rPr>
                              <m:t>𝒕𝒊𝒎𝒆</m:t>
                            </m:r>
                            <m:r>
                              <a:rPr lang="en-US" sz="1100" b="1" i="1">
                                <a:solidFill>
                                  <a:schemeClr val="accent4"/>
                                </a:solidFill>
                                <a:latin typeface="Cambria Math" panose="02040503050406030204" pitchFamily="18" charset="0"/>
                              </a:rPr>
                              <m:t> </m:t>
                            </m:r>
                          </m:num>
                          <m:den>
                            <m:r>
                              <a:rPr lang="en-US" sz="1100" b="0" i="1">
                                <a:solidFill>
                                  <a:sysClr val="windowText" lastClr="000000"/>
                                </a:solidFill>
                                <a:latin typeface="Cambria Math" panose="02040503050406030204" pitchFamily="18" charset="0"/>
                              </a:rPr>
                              <m:t>24 </m:t>
                            </m:r>
                            <m:r>
                              <a:rPr lang="en-US" sz="1100" b="0" i="1">
                                <a:solidFill>
                                  <a:sysClr val="windowText" lastClr="000000"/>
                                </a:solidFill>
                                <a:latin typeface="Cambria Math" panose="02040503050406030204" pitchFamily="18" charset="0"/>
                              </a:rPr>
                              <m:t>h𝑜𝑢𝑟𝑠</m:t>
                            </m:r>
                          </m:den>
                        </m:f>
                      </m:e>
                    </m:d>
                    <m:r>
                      <a:rPr lang="en-US" sz="1100" b="1" i="1">
                        <a:solidFill>
                          <a:sysClr val="windowText" lastClr="000000"/>
                        </a:solidFill>
                        <a:latin typeface="Cambria Math" panose="02040503050406030204" pitchFamily="18" charset="0"/>
                        <a:ea typeface="Cambria Math" panose="02040503050406030204" pitchFamily="18" charset="0"/>
                      </a:rPr>
                      <m:t>×</m:t>
                    </m:r>
                    <m:d>
                      <m:dPr>
                        <m:begChr m:val="["/>
                        <m:endChr m:val="]"/>
                        <m:ctrlPr>
                          <a:rPr lang="en-US" sz="1100" b="1" i="1">
                            <a:solidFill>
                              <a:sysClr val="windowText" lastClr="000000"/>
                            </a:solidFill>
                            <a:latin typeface="Cambria Math" panose="02040503050406030204" pitchFamily="18" charset="0"/>
                            <a:ea typeface="Cambria Math" panose="02040503050406030204" pitchFamily="18" charset="0"/>
                          </a:rPr>
                        </m:ctrlPr>
                      </m:dPr>
                      <m:e>
                        <m:f>
                          <m:fPr>
                            <m:ctrlPr>
                              <a:rPr lang="en-US" sz="1100" b="1" i="1">
                                <a:solidFill>
                                  <a:sysClr val="windowText" lastClr="000000"/>
                                </a:solidFill>
                                <a:latin typeface="Cambria Math" panose="02040503050406030204" pitchFamily="18" charset="0"/>
                                <a:ea typeface="Cambria Math" panose="02040503050406030204" pitchFamily="18" charset="0"/>
                              </a:rPr>
                            </m:ctrlPr>
                          </m:fPr>
                          <m:num>
                            <m:r>
                              <a:rPr lang="en-US" sz="1100" b="1" i="1">
                                <a:solidFill>
                                  <a:schemeClr val="accent4"/>
                                </a:solidFill>
                                <a:latin typeface="Cambria Math" panose="02040503050406030204" pitchFamily="18" charset="0"/>
                                <a:ea typeface="Cambria Math" panose="02040503050406030204" pitchFamily="18" charset="0"/>
                              </a:rPr>
                              <m:t>𝑬𝒙𝒑𝒐𝒔𝒖𝒓𝒆</m:t>
                            </m:r>
                            <m:r>
                              <a:rPr lang="en-US" sz="1100" b="1" i="1">
                                <a:solidFill>
                                  <a:schemeClr val="accent4"/>
                                </a:solidFill>
                                <a:latin typeface="Cambria Math" panose="02040503050406030204" pitchFamily="18" charset="0"/>
                                <a:ea typeface="Cambria Math" panose="02040503050406030204" pitchFamily="18" charset="0"/>
                              </a:rPr>
                              <m:t> </m:t>
                            </m:r>
                            <m:r>
                              <a:rPr lang="en-US" sz="1100" b="1" i="1">
                                <a:solidFill>
                                  <a:schemeClr val="accent4"/>
                                </a:solidFill>
                                <a:latin typeface="Cambria Math" panose="02040503050406030204" pitchFamily="18" charset="0"/>
                                <a:ea typeface="Cambria Math" panose="02040503050406030204" pitchFamily="18" charset="0"/>
                              </a:rPr>
                              <m:t>𝒇𝒓𝒆𝒒𝒖𝒆𝒏𝒄𝒚</m:t>
                            </m:r>
                            <m:r>
                              <a:rPr lang="en-US" sz="1100" b="1" i="1">
                                <a:solidFill>
                                  <a:schemeClr val="accent4"/>
                                </a:solidFill>
                                <a:latin typeface="Cambria Math" panose="02040503050406030204" pitchFamily="18" charset="0"/>
                                <a:ea typeface="Cambria Math" panose="02040503050406030204" pitchFamily="18" charset="0"/>
                              </a:rPr>
                              <m:t> </m:t>
                            </m:r>
                          </m:num>
                          <m:den>
                            <m:r>
                              <a:rPr lang="en-US" sz="1100" b="0" i="1">
                                <a:solidFill>
                                  <a:sysClr val="windowText" lastClr="000000"/>
                                </a:solidFill>
                                <a:latin typeface="Cambria Math" panose="02040503050406030204" pitchFamily="18" charset="0"/>
                                <a:ea typeface="Cambria Math" panose="02040503050406030204" pitchFamily="18" charset="0"/>
                              </a:rPr>
                              <m:t>365 </m:t>
                            </m:r>
                            <m:r>
                              <a:rPr lang="en-US" sz="1100" b="0" i="1">
                                <a:solidFill>
                                  <a:sysClr val="windowText" lastClr="000000"/>
                                </a:solidFill>
                                <a:latin typeface="Cambria Math" panose="02040503050406030204" pitchFamily="18" charset="0"/>
                                <a:ea typeface="Cambria Math" panose="02040503050406030204" pitchFamily="18" charset="0"/>
                              </a:rPr>
                              <m:t>𝑑𝑎𝑦𝑠</m:t>
                            </m:r>
                          </m:den>
                        </m:f>
                      </m:e>
                    </m:d>
                    <m:r>
                      <a:rPr lang="en-US" sz="1100" b="0" i="1">
                        <a:latin typeface="Cambria Math" panose="02040503050406030204" pitchFamily="18" charset="0"/>
                        <a:ea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0"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solidFill>
                                <a:effectLst/>
                                <a:latin typeface="Cambria Math" panose="02040503050406030204" pitchFamily="18" charset="0"/>
                                <a:ea typeface="+mn-ea"/>
                                <a:cs typeface="+mn-cs"/>
                              </a:rPr>
                              <m:t>𝑬𝒙𝒑𝒐𝒔𝒖𝒓𝒆</m:t>
                            </m:r>
                            <m:r>
                              <a:rPr lang="en-US" sz="1100" b="1" i="1">
                                <a:solidFill>
                                  <a:schemeClr val="accent4"/>
                                </a:solidFill>
                                <a:effectLst/>
                                <a:latin typeface="Cambria Math" panose="02040503050406030204" pitchFamily="18" charset="0"/>
                                <a:ea typeface="+mn-ea"/>
                                <a:cs typeface="+mn-cs"/>
                              </a:rPr>
                              <m:t> </m:t>
                            </m:r>
                            <m:r>
                              <a:rPr lang="en-US" sz="1100" b="1" i="1">
                                <a:solidFill>
                                  <a:schemeClr val="accent4"/>
                                </a:solidFill>
                                <a:effectLst/>
                                <a:latin typeface="Cambria Math" panose="02040503050406030204" pitchFamily="18" charset="0"/>
                                <a:ea typeface="+mn-ea"/>
                                <a:cs typeface="+mn-cs"/>
                              </a:rPr>
                              <m:t>𝒇𝒓𝒆𝒒𝒖𝒆𝒏𝒄𝒚</m:t>
                            </m:r>
                          </m:num>
                          <m:den>
                            <m:r>
                              <a:rPr lang="en-US" sz="1100" b="0" i="1">
                                <a:solidFill>
                                  <a:sysClr val="windowText" lastClr="000000"/>
                                </a:solidFill>
                                <a:effectLst/>
                                <a:latin typeface="Cambria Math" panose="02040503050406030204" pitchFamily="18" charset="0"/>
                                <a:ea typeface="+mn-ea"/>
                                <a:cs typeface="+mn-cs"/>
                              </a:rPr>
                              <m:t>365 </m:t>
                            </m:r>
                            <m:r>
                              <a:rPr lang="en-US" sz="1100" b="0" i="1">
                                <a:solidFill>
                                  <a:sysClr val="windowText" lastClr="000000"/>
                                </a:solidFill>
                                <a:effectLst/>
                                <a:latin typeface="Cambria Math" panose="02040503050406030204" pitchFamily="18" charset="0"/>
                                <a:ea typeface="+mn-ea"/>
                                <a:cs typeface="+mn-cs"/>
                              </a:rPr>
                              <m:t>𝑑𝑎𝑦𝑠</m:t>
                            </m:r>
                          </m:den>
                        </m:f>
                      </m:e>
                    </m:d>
                  </m:oMath>
                </m:oMathPara>
              </a14:m>
              <a:endParaRPr lang="en-US" sz="1100" b="1"/>
            </a:p>
          </xdr:txBody>
        </xdr:sp>
      </mc:Choice>
      <mc:Fallback xmlns="">
        <xdr:sp macro="" textlink="">
          <xdr:nvSpPr>
            <xdr:cNvPr id="4" name="TextBox 9">
              <a:extLst>
                <a:ext uri="{FF2B5EF4-FFF2-40B4-BE49-F238E27FC236}">
                  <a16:creationId xmlns:a16="http://schemas.microsoft.com/office/drawing/2014/main" id="{52F83494-EEE3-42A3-9DEA-09752F30EE35}"/>
                </a:ext>
              </a:extLst>
            </xdr:cNvPr>
            <xdr:cNvSpPr txBox="1"/>
          </xdr:nvSpPr>
          <xdr:spPr>
            <a:xfrm>
              <a:off x="4363357" y="2788103"/>
              <a:ext cx="1243314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solidFill>
                    <a:sysClr val="windowText" lastClr="000000"/>
                  </a:solidFill>
                  <a:latin typeface="Cambria Math" panose="02040503050406030204" pitchFamily="18" charset="0"/>
                </a:rPr>
                <a:t>=</a:t>
              </a:r>
              <a:r>
                <a:rPr lang="en-US" sz="1100" b="1" i="0">
                  <a:solidFill>
                    <a:schemeClr val="accent1"/>
                  </a:solidFill>
                  <a:latin typeface="Cambria Math" panose="02040503050406030204" pitchFamily="18" charset="0"/>
                </a:rPr>
                <a:t>𝑬𝑷𝑪</a:t>
              </a:r>
              <a:r>
                <a:rPr lang="en-US" sz="1100" b="0" i="0">
                  <a:latin typeface="Cambria Math" panose="02040503050406030204" pitchFamily="18" charset="0"/>
                  <a:ea typeface="Cambria Math" panose="02040503050406030204" pitchFamily="18" charset="0"/>
                </a:rPr>
                <a:t>×</a:t>
              </a:r>
              <a:r>
                <a:rPr lang="en-US" sz="1100" b="1" i="0">
                  <a:solidFill>
                    <a:sysClr val="windowText" lastClr="000000"/>
                  </a:solidFill>
                  <a:latin typeface="Cambria Math" panose="02040503050406030204" pitchFamily="18" charset="0"/>
                </a:rPr>
                <a:t>[(</a:t>
              </a:r>
              <a:r>
                <a:rPr lang="en-US" sz="1100" b="1" i="0">
                  <a:solidFill>
                    <a:schemeClr val="accent4"/>
                  </a:solidFill>
                  <a:latin typeface="Cambria Math" panose="02040503050406030204" pitchFamily="18" charset="0"/>
                </a:rPr>
                <a:t>𝑬𝒙𝒑𝒐𝒔𝒖𝒓𝒆 𝒕𝒊𝒎𝒆 </a:t>
              </a:r>
              <a:r>
                <a:rPr lang="en-US" sz="1100" b="1" i="0">
                  <a:solidFill>
                    <a:sysClr val="windowText" lastClr="000000"/>
                  </a:solidFill>
                  <a:latin typeface="Cambria Math" panose="02040503050406030204" pitchFamily="18" charset="0"/>
                </a:rPr>
                <a:t>)/(</a:t>
              </a:r>
              <a:r>
                <a:rPr lang="en-US" sz="1100" b="0" i="0">
                  <a:solidFill>
                    <a:sysClr val="windowText" lastClr="000000"/>
                  </a:solidFill>
                  <a:latin typeface="Cambria Math" panose="02040503050406030204" pitchFamily="18" charset="0"/>
                </a:rPr>
                <a:t>24 ℎ𝑜𝑢𝑟𝑠</a:t>
              </a:r>
              <a:r>
                <a:rPr lang="en-US" sz="1100" b="1" i="0">
                  <a:solidFill>
                    <a:sysClr val="windowText" lastClr="000000"/>
                  </a:solidFill>
                  <a:latin typeface="Cambria Math" panose="02040503050406030204" pitchFamily="18" charset="0"/>
                </a:rPr>
                <a:t>)]</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1" i="0">
                  <a:solidFill>
                    <a:schemeClr val="accent4"/>
                  </a:solidFill>
                  <a:latin typeface="Cambria Math" panose="02040503050406030204" pitchFamily="18" charset="0"/>
                  <a:ea typeface="Cambria Math" panose="02040503050406030204" pitchFamily="18" charset="0"/>
                </a:rPr>
                <a:t>𝑬𝒙𝒑𝒐𝒔𝒖𝒓𝒆 𝒇𝒓𝒆𝒒𝒖𝒆𝒏𝒄𝒚 </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0" i="0">
                  <a:solidFill>
                    <a:sysClr val="windowText" lastClr="000000"/>
                  </a:solidFill>
                  <a:latin typeface="Cambria Math" panose="02040503050406030204" pitchFamily="18" charset="0"/>
                  <a:ea typeface="Cambria Math" panose="02040503050406030204" pitchFamily="18" charset="0"/>
                </a:rPr>
                <a:t>365 𝑑𝑎𝑦𝑠</a:t>
              </a:r>
              <a:r>
                <a:rPr lang="en-US" sz="1100" b="1" i="0">
                  <a:solidFill>
                    <a:sysClr val="windowText" lastClr="000000"/>
                  </a:solidFill>
                  <a:latin typeface="Cambria Math" panose="02040503050406030204" pitchFamily="18" charset="0"/>
                  <a:ea typeface="Cambria Math" panose="02040503050406030204" pitchFamily="18" charset="0"/>
                </a:rPr>
                <a:t>)]</a:t>
              </a:r>
              <a:r>
                <a:rPr lang="en-US" sz="1100" b="0" i="0">
                  <a:latin typeface="Cambria Math" panose="02040503050406030204" pitchFamily="18" charset="0"/>
                  <a:ea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 𝒉𝒓−𝑻𝑾𝑨)</a:t>
              </a:r>
              <a:r>
                <a:rPr lang="en-US" sz="1100" b="0"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solidFill>
                  <a:effectLst/>
                  <a:latin typeface="Cambria Math" panose="02040503050406030204" pitchFamily="18" charset="0"/>
                  <a:ea typeface="+mn-ea"/>
                  <a:cs typeface="+mn-cs"/>
                </a:rPr>
                <a:t>𝑬𝒙𝒑𝒐𝒔𝒖𝒓𝒆 𝒇𝒓𝒆𝒒𝒖𝒆𝒏𝒄𝒚</a:t>
              </a:r>
              <a:r>
                <a:rPr lang="en-US" sz="1100" b="1"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Cambria Math" panose="02040503050406030204" pitchFamily="18" charset="0"/>
                  <a:ea typeface="+mn-ea"/>
                  <a:cs typeface="+mn-cs"/>
                </a:rPr>
                <a:t>365 𝑑𝑎𝑦𝑠</a:t>
              </a:r>
              <a:r>
                <a:rPr lang="en-US" sz="1100" b="1" i="0">
                  <a:solidFill>
                    <a:sysClr val="windowText" lastClr="000000"/>
                  </a:solidFill>
                  <a:effectLst/>
                  <a:latin typeface="Cambria Math" panose="02040503050406030204" pitchFamily="18" charset="0"/>
                  <a:ea typeface="+mn-ea"/>
                  <a:cs typeface="+mn-cs"/>
                </a:rPr>
                <a:t>)]</a:t>
              </a:r>
              <a:endParaRPr lang="en-US" sz="1100" b="1"/>
            </a:p>
          </xdr:txBody>
        </xdr:sp>
      </mc:Fallback>
    </mc:AlternateContent>
    <xdr:clientData/>
  </xdr:oneCellAnchor>
  <xdr:oneCellAnchor>
    <xdr:from>
      <xdr:col>1</xdr:col>
      <xdr:colOff>61234</xdr:colOff>
      <xdr:row>16</xdr:row>
      <xdr:rowOff>108856</xdr:rowOff>
    </xdr:from>
    <xdr:ext cx="3707945" cy="348878"/>
    <mc:AlternateContent xmlns:mc="http://schemas.openxmlformats.org/markup-compatibility/2006" xmlns:a14="http://schemas.microsoft.com/office/drawing/2010/main">
      <mc:Choice Requires="a14">
        <xdr:sp macro="" textlink="">
          <xdr:nvSpPr>
            <xdr:cNvPr id="5" name="TextBox 9">
              <a:extLst>
                <a:ext uri="{FF2B5EF4-FFF2-40B4-BE49-F238E27FC236}">
                  <a16:creationId xmlns:a16="http://schemas.microsoft.com/office/drawing/2014/main" id="{0F53BCB1-A7E5-4F5C-A222-B7536EBDD8AB}"/>
                </a:ext>
              </a:extLst>
            </xdr:cNvPr>
            <xdr:cNvSpPr txBox="1"/>
          </xdr:nvSpPr>
          <xdr:spPr>
            <a:xfrm>
              <a:off x="721634" y="5172981"/>
              <a:ext cx="3707945" cy="348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5" name="TextBox 9">
              <a:extLst>
                <a:ext uri="{FF2B5EF4-FFF2-40B4-BE49-F238E27FC236}">
                  <a16:creationId xmlns:a16="http://schemas.microsoft.com/office/drawing/2014/main" id="{0F53BCB1-A7E5-4F5C-A222-B7536EBDD8AB}"/>
                </a:ext>
              </a:extLst>
            </xdr:cNvPr>
            <xdr:cNvSpPr txBox="1"/>
          </xdr:nvSpPr>
          <xdr:spPr>
            <a:xfrm>
              <a:off x="721634" y="5172981"/>
              <a:ext cx="3707945" cy="3488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a:solidFill>
                    <a:schemeClr val="accent5"/>
                  </a:solidFill>
                  <a:latin typeface="Cambria Math" panose="02040503050406030204" pitchFamily="18" charset="0"/>
                </a:rPr>
                <a:t>〖</a:t>
              </a:r>
              <a:r>
                <a:rPr lang="en-US" sz="1100" b="1" i="0">
                  <a:solidFill>
                    <a:schemeClr val="accent5"/>
                  </a:solidFill>
                  <a:effectLst/>
                  <a:latin typeface="Cambria Math" panose="02040503050406030204" pitchFamily="18" charset="0"/>
                  <a:ea typeface="+mn-ea"/>
                  <a:cs typeface="+mn-cs"/>
                </a:rPr>
                <a:t>𝑪_𝑻𝒂𝒌𝒆_𝑯𝒐𝒎𝒆〗_(</a:t>
              </a:r>
              <a:r>
                <a:rPr lang="en-US" sz="1100" b="1" i="0">
                  <a:solidFill>
                    <a:schemeClr val="accent5"/>
                  </a:solidFill>
                  <a:latin typeface="Cambria Math" panose="02040503050406030204" pitchFamily="18" charset="0"/>
                </a:rPr>
                <a:t>𝟐𝟒𝒉𝒓 𝑻𝑾𝑨,𝑯𝒂𝒏𝒅𝒍𝒆𝒓)</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1</xdr:col>
      <xdr:colOff>47625</xdr:colOff>
      <xdr:row>18</xdr:row>
      <xdr:rowOff>122465</xdr:rowOff>
    </xdr:from>
    <xdr:ext cx="3707945" cy="367729"/>
    <mc:AlternateContent xmlns:mc="http://schemas.openxmlformats.org/markup-compatibility/2006" xmlns:a14="http://schemas.microsoft.com/office/drawing/2010/main">
      <mc:Choice Requires="a14">
        <xdr:sp macro="" textlink="">
          <xdr:nvSpPr>
            <xdr:cNvPr id="6" name="TextBox 9">
              <a:extLst>
                <a:ext uri="{FF2B5EF4-FFF2-40B4-BE49-F238E27FC236}">
                  <a16:creationId xmlns:a16="http://schemas.microsoft.com/office/drawing/2014/main" id="{AF2E7513-0594-49DE-BE8A-4ED3F0B5A792}"/>
                </a:ext>
              </a:extLst>
            </xdr:cNvPr>
            <xdr:cNvSpPr txBox="1"/>
          </xdr:nvSpPr>
          <xdr:spPr>
            <a:xfrm>
              <a:off x="701675" y="5907315"/>
              <a:ext cx="3707945"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𝑩𝒚𝒔𝒕𝒂𝒏𝒅𝒆𝒓</m:t>
                      </m:r>
                    </m:sub>
                  </m:sSub>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𝐵𝑦𝑠𝑡𝑎𝑛𝑑𝑒𝑟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𝐵𝑦𝑠𝑡𝑎𝑛𝑑𝑒𝑟</m:t>
                      </m:r>
                    </m:sub>
                  </m:sSub>
                </m:oMath>
              </a14:m>
              <a:r>
                <a:rPr lang="en-US" sz="1100">
                  <a:solidFill>
                    <a:sysClr val="windowText" lastClr="000000"/>
                  </a:solidFill>
                </a:rPr>
                <a:t> </a:t>
              </a:r>
            </a:p>
          </xdr:txBody>
        </xdr:sp>
      </mc:Choice>
      <mc:Fallback xmlns="">
        <xdr:sp macro="" textlink="">
          <xdr:nvSpPr>
            <xdr:cNvPr id="6" name="TextBox 9">
              <a:extLst>
                <a:ext uri="{FF2B5EF4-FFF2-40B4-BE49-F238E27FC236}">
                  <a16:creationId xmlns:a16="http://schemas.microsoft.com/office/drawing/2014/main" id="{AF2E7513-0594-49DE-BE8A-4ED3F0B5A792}"/>
                </a:ext>
              </a:extLst>
            </xdr:cNvPr>
            <xdr:cNvSpPr txBox="1"/>
          </xdr:nvSpPr>
          <xdr:spPr>
            <a:xfrm>
              <a:off x="701675" y="5907315"/>
              <a:ext cx="3707945"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a:solidFill>
                    <a:schemeClr val="accent5"/>
                  </a:solidFill>
                  <a:latin typeface="Cambria Math" panose="02040503050406030204" pitchFamily="18" charset="0"/>
                </a:rPr>
                <a:t>〖</a:t>
              </a:r>
              <a:r>
                <a:rPr lang="en-US" sz="1100" b="1" i="0">
                  <a:solidFill>
                    <a:schemeClr val="accent5"/>
                  </a:solidFill>
                  <a:effectLst/>
                  <a:latin typeface="Cambria Math" panose="02040503050406030204" pitchFamily="18" charset="0"/>
                  <a:ea typeface="+mn-ea"/>
                  <a:cs typeface="+mn-cs"/>
                </a:rPr>
                <a:t>𝑪_𝑻𝒂𝒌𝒆_𝑯𝒐𝒎𝒆〗_(</a:t>
              </a:r>
              <a:r>
                <a:rPr lang="en-US" sz="1100" b="1" i="0">
                  <a:solidFill>
                    <a:schemeClr val="accent5"/>
                  </a:solidFill>
                  <a:latin typeface="Cambria Math" panose="02040503050406030204" pitchFamily="18" charset="0"/>
                </a:rPr>
                <a:t>𝟐𝟒𝒉𝒓 𝑻𝑾𝑨,𝑩𝒚𝒔𝒕𝒂𝒏𝒅𝒆𝒓)</a:t>
              </a:r>
              <a:r>
                <a:rPr lang="en-US" sz="1100" b="0" i="0">
                  <a:solidFill>
                    <a:sysClr val="windowText" lastClr="000000"/>
                  </a:solidFill>
                  <a:latin typeface="Cambria Math" panose="02040503050406030204" pitchFamily="18" charset="0"/>
                </a:rPr>
                <a:t>=〖𝑆𝑙𝑜𝑝𝑒 𝐹𝑎𝑐𝑡𝑜𝑟〗_𝐵𝑦𝑠𝑡𝑎𝑛𝑑𝑒𝑟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+〖𝐼𝑛𝑡𝑒𝑟𝑐𝑒𝑝𝑡〗_𝐵𝑦𝑠𝑡𝑎𝑛𝑑𝑒𝑟</a:t>
              </a:r>
              <a:r>
                <a:rPr lang="en-US" sz="1100">
                  <a:solidFill>
                    <a:sysClr val="windowText" lastClr="000000"/>
                  </a:solidFill>
                </a:rPr>
                <a:t> </a:t>
              </a:r>
            </a:p>
          </xdr:txBody>
        </xdr:sp>
      </mc:Fallback>
    </mc:AlternateContent>
    <xdr:clientData/>
  </xdr:oneCellAnchor>
  <xdr:oneCellAnchor>
    <xdr:from>
      <xdr:col>2</xdr:col>
      <xdr:colOff>54430</xdr:colOff>
      <xdr:row>51</xdr:row>
      <xdr:rowOff>6804</xdr:rowOff>
    </xdr:from>
    <xdr:ext cx="2605768" cy="514243"/>
    <mc:AlternateContent xmlns:mc="http://schemas.openxmlformats.org/markup-compatibility/2006" xmlns:a14="http://schemas.microsoft.com/office/drawing/2010/main">
      <mc:Choice Requires="a14">
        <xdr:sp macro="" textlink="">
          <xdr:nvSpPr>
            <xdr:cNvPr id="7" name="TextBox 9">
              <a:extLst>
                <a:ext uri="{FF2B5EF4-FFF2-40B4-BE49-F238E27FC236}">
                  <a16:creationId xmlns:a16="http://schemas.microsoft.com/office/drawing/2014/main" id="{17EFC9BF-1A0D-4E75-A317-BB3D3ECEC936}"/>
                </a:ext>
              </a:extLst>
            </xdr:cNvPr>
            <xdr:cNvSpPr txBox="1"/>
          </xdr:nvSpPr>
          <xdr:spPr>
            <a:xfrm>
              <a:off x="4407355" y="17593129"/>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chemeClr val="accent5"/>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7" name="TextBox 9">
              <a:extLst>
                <a:ext uri="{FF2B5EF4-FFF2-40B4-BE49-F238E27FC236}">
                  <a16:creationId xmlns:a16="http://schemas.microsoft.com/office/drawing/2014/main" id="{17EFC9BF-1A0D-4E75-A317-BB3D3ECEC936}"/>
                </a:ext>
              </a:extLst>
            </xdr:cNvPr>
            <xdr:cNvSpPr txBox="1"/>
          </xdr:nvSpPr>
          <xdr:spPr>
            <a:xfrm>
              <a:off x="4407355" y="17593129"/>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a:solidFill>
                    <a:schemeClr val="accent5"/>
                  </a:solidFill>
                  <a:latin typeface="Cambria Math" panose="02040503050406030204" pitchFamily="18" charset="0"/>
                </a:rPr>
                <a:t>〖</a:t>
              </a:r>
              <a:r>
                <a:rPr lang="en-US" sz="1100" b="1" i="0">
                  <a:solidFill>
                    <a:schemeClr val="accent5"/>
                  </a:solidFill>
                  <a:effectLst/>
                  <a:latin typeface="Cambria Math" panose="02040503050406030204" pitchFamily="18" charset="0"/>
                  <a:ea typeface="+mn-ea"/>
                  <a:cs typeface="+mn-cs"/>
                </a:rPr>
                <a:t>𝑪_𝑻𝒂𝒌𝒆_𝑯𝒐𝒎𝒆〗_(</a:t>
              </a:r>
              <a:r>
                <a:rPr lang="en-US" sz="1100" b="1" i="0">
                  <a:solidFill>
                    <a:schemeClr val="accent5"/>
                  </a:solidFill>
                  <a:latin typeface="Cambria Math" panose="02040503050406030204" pitchFamily="18" charset="0"/>
                </a:rPr>
                <a:t>𝟐𝟒𝒉𝒓 𝑻𝑾𝑨,𝑯𝒂𝒏𝒅𝒍𝒆𝒓)</a:t>
              </a:r>
              <a:r>
                <a:rPr lang="en-US" sz="1100" b="0" i="0">
                  <a:solidFill>
                    <a:schemeClr val="accent5"/>
                  </a:solidFill>
                  <a:latin typeface="Cambria Math" panose="02040503050406030204" pitchFamily="18" charset="0"/>
                </a:rPr>
                <a:t>=</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4</xdr:col>
      <xdr:colOff>44450</xdr:colOff>
      <xdr:row>51</xdr:row>
      <xdr:rowOff>74839</xdr:rowOff>
    </xdr:from>
    <xdr:ext cx="4456113" cy="376706"/>
    <mc:AlternateContent xmlns:mc="http://schemas.openxmlformats.org/markup-compatibility/2006" xmlns:a14="http://schemas.microsoft.com/office/drawing/2010/main">
      <mc:Choice Requires="a14">
        <xdr:sp macro="" textlink="">
          <xdr:nvSpPr>
            <xdr:cNvPr id="8" name="TextBox 9">
              <a:extLst>
                <a:ext uri="{FF2B5EF4-FFF2-40B4-BE49-F238E27FC236}">
                  <a16:creationId xmlns:a16="http://schemas.microsoft.com/office/drawing/2014/main" id="{8AAE7DB0-0B96-42B7-A32E-A8366ABACD71}"/>
                </a:ext>
              </a:extLst>
            </xdr:cNvPr>
            <xdr:cNvSpPr txBox="1"/>
          </xdr:nvSpPr>
          <xdr:spPr>
            <a:xfrm>
              <a:off x="7019925" y="17657989"/>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latin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1"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lumMod val="60000"/>
                                    <a:lumOff val="40000"/>
                                  </a:schemeClr>
                                </a:solidFill>
                                <a:effectLst/>
                                <a:latin typeface="Cambria Math" panose="02040503050406030204" pitchFamily="18" charset="0"/>
                                <a:ea typeface="+mn-ea"/>
                                <a:cs typeface="+mn-cs"/>
                              </a:rPr>
                              <m:t>𝑬𝒙𝒑𝒐𝒔𝒖𝒓𝒆</m:t>
                            </m:r>
                            <m:r>
                              <a:rPr lang="en-US" sz="1100" b="1" i="1">
                                <a:solidFill>
                                  <a:schemeClr val="accent4">
                                    <a:lumMod val="60000"/>
                                    <a:lumOff val="40000"/>
                                  </a:schemeClr>
                                </a:solidFill>
                                <a:effectLst/>
                                <a:latin typeface="Cambria Math" panose="02040503050406030204" pitchFamily="18" charset="0"/>
                                <a:ea typeface="+mn-ea"/>
                                <a:cs typeface="+mn-cs"/>
                              </a:rPr>
                              <m:t> </m:t>
                            </m:r>
                            <m:r>
                              <a:rPr lang="en-US" sz="1100" b="1" i="1">
                                <a:solidFill>
                                  <a:schemeClr val="accent4">
                                    <a:lumMod val="60000"/>
                                    <a:lumOff val="40000"/>
                                  </a:schemeClr>
                                </a:solidFill>
                                <a:effectLst/>
                                <a:latin typeface="Cambria Math" panose="02040503050406030204" pitchFamily="18" charset="0"/>
                                <a:ea typeface="+mn-ea"/>
                                <a:cs typeface="+mn-cs"/>
                              </a:rPr>
                              <m:t>𝒇𝒓𝒆𝒒𝒖𝒆𝒏𝒄𝒚</m:t>
                            </m:r>
                            <m:r>
                              <a:rPr lang="en-US" sz="1100" b="1" i="1">
                                <a:solidFill>
                                  <a:schemeClr val="accent4">
                                    <a:lumMod val="60000"/>
                                    <a:lumOff val="40000"/>
                                  </a:schemeClr>
                                </a:solidFill>
                                <a:effectLst/>
                                <a:latin typeface="Cambria Math" panose="02040503050406030204" pitchFamily="18" charset="0"/>
                                <a:ea typeface="+mn-ea"/>
                                <a:cs typeface="+mn-cs"/>
                              </a:rPr>
                              <m:t> </m:t>
                            </m:r>
                          </m:num>
                          <m:den>
                            <m:r>
                              <a:rPr lang="en-US" sz="1100" b="1" i="1">
                                <a:solidFill>
                                  <a:sysClr val="windowText" lastClr="000000"/>
                                </a:solidFill>
                                <a:effectLst/>
                                <a:latin typeface="Cambria Math" panose="02040503050406030204" pitchFamily="18" charset="0"/>
                                <a:ea typeface="+mn-ea"/>
                                <a:cs typeface="+mn-cs"/>
                              </a:rPr>
                              <m:t>𝟑𝟔𝟓</m:t>
                            </m:r>
                            <m:r>
                              <a:rPr lang="en-US" sz="1100" b="1" i="1">
                                <a:solidFill>
                                  <a:sysClr val="windowText" lastClr="000000"/>
                                </a:solidFill>
                                <a:effectLst/>
                                <a:latin typeface="Cambria Math" panose="02040503050406030204" pitchFamily="18" charset="0"/>
                                <a:ea typeface="+mn-ea"/>
                                <a:cs typeface="+mn-cs"/>
                              </a:rPr>
                              <m:t> </m:t>
                            </m:r>
                            <m:r>
                              <a:rPr lang="en-US" sz="1100" b="1" i="1">
                                <a:solidFill>
                                  <a:sysClr val="windowText" lastClr="000000"/>
                                </a:solidFill>
                                <a:effectLst/>
                                <a:latin typeface="Cambria Math" panose="02040503050406030204" pitchFamily="18" charset="0"/>
                                <a:ea typeface="+mn-ea"/>
                                <a:cs typeface="+mn-cs"/>
                              </a:rPr>
                              <m:t>𝒅𝒂𝒚𝒔</m:t>
                            </m:r>
                          </m:den>
                        </m:f>
                      </m:e>
                    </m:d>
                  </m:oMath>
                </m:oMathPara>
              </a14:m>
              <a:endParaRPr lang="en-US" sz="1100" b="1"/>
            </a:p>
          </xdr:txBody>
        </xdr:sp>
      </mc:Choice>
      <mc:Fallback xmlns="">
        <xdr:sp macro="" textlink="">
          <xdr:nvSpPr>
            <xdr:cNvPr id="8" name="TextBox 9">
              <a:extLst>
                <a:ext uri="{FF2B5EF4-FFF2-40B4-BE49-F238E27FC236}">
                  <a16:creationId xmlns:a16="http://schemas.microsoft.com/office/drawing/2014/main" id="{8AAE7DB0-0B96-42B7-A32E-A8366ABACD71}"/>
                </a:ext>
              </a:extLst>
            </xdr:cNvPr>
            <xdr:cNvSpPr txBox="1"/>
          </xdr:nvSpPr>
          <xdr:spPr>
            <a:xfrm>
              <a:off x="7019925" y="17657989"/>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latin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〖𝑪_𝑻𝒂𝒌𝒆_𝑯𝒐𝒎𝒆〗_(𝟐𝟒−𝒉𝒓 𝑻𝑾𝑨)</a:t>
              </a:r>
              <a:r>
                <a:rPr lang="en-US" sz="1100" b="1"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lumMod val="60000"/>
                      <a:lumOff val="40000"/>
                    </a:schemeClr>
                  </a:solidFill>
                  <a:effectLst/>
                  <a:latin typeface="Cambria Math" panose="02040503050406030204" pitchFamily="18" charset="0"/>
                  <a:ea typeface="+mn-ea"/>
                  <a:cs typeface="+mn-cs"/>
                </a:rPr>
                <a:t>𝑬𝒙𝒑𝒐𝒔𝒖𝒓𝒆 𝒇𝒓𝒆𝒒𝒖𝒆𝒏𝒄𝒚 </a:t>
              </a:r>
              <a:r>
                <a:rPr lang="en-US" sz="1100" b="1" i="0">
                  <a:solidFill>
                    <a:sysClr val="windowText" lastClr="000000"/>
                  </a:solidFill>
                  <a:effectLst/>
                  <a:latin typeface="Cambria Math" panose="02040503050406030204" pitchFamily="18" charset="0"/>
                  <a:ea typeface="+mn-ea"/>
                  <a:cs typeface="+mn-cs"/>
                </a:rPr>
                <a:t>)/(𝟑𝟔𝟓 𝒅𝒂𝒚𝒔)]</a:t>
              </a:r>
              <a:endParaRPr lang="en-US" sz="1100" b="1"/>
            </a:p>
          </xdr:txBody>
        </xdr:sp>
      </mc:Fallback>
    </mc:AlternateContent>
    <xdr:clientData/>
  </xdr:oneCellAnchor>
  <xdr:oneCellAnchor>
    <xdr:from>
      <xdr:col>2</xdr:col>
      <xdr:colOff>0</xdr:colOff>
      <xdr:row>64</xdr:row>
      <xdr:rowOff>0</xdr:rowOff>
    </xdr:from>
    <xdr:ext cx="2605768" cy="514243"/>
    <mc:AlternateContent xmlns:mc="http://schemas.openxmlformats.org/markup-compatibility/2006" xmlns:a14="http://schemas.microsoft.com/office/drawing/2010/main">
      <mc:Choice Requires="a14">
        <xdr:sp macro="" textlink="">
          <xdr:nvSpPr>
            <xdr:cNvPr id="9" name="TextBox 9">
              <a:extLst>
                <a:ext uri="{FF2B5EF4-FFF2-40B4-BE49-F238E27FC236}">
                  <a16:creationId xmlns:a16="http://schemas.microsoft.com/office/drawing/2014/main" id="{497117E7-84AB-40ED-8234-A5D658D4FD0F}"/>
                </a:ext>
              </a:extLst>
            </xdr:cNvPr>
            <xdr:cNvSpPr txBox="1"/>
          </xdr:nvSpPr>
          <xdr:spPr>
            <a:xfrm>
              <a:off x="4352925" y="22278975"/>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100" b="1" i="1">
                          <a:solidFill>
                            <a:schemeClr val="accent5"/>
                          </a:solidFill>
                          <a:latin typeface="Cambria Math" panose="02040503050406030204" pitchFamily="18" charset="0"/>
                        </a:rPr>
                      </m:ctrlPr>
                    </m:sSubPr>
                    <m:e>
                      <m:r>
                        <a:rPr lang="en-US" sz="1100" b="1" i="1">
                          <a:solidFill>
                            <a:schemeClr val="accent5"/>
                          </a:solidFill>
                          <a:effectLst/>
                          <a:latin typeface="Cambria Math" panose="02040503050406030204" pitchFamily="18" charset="0"/>
                          <a:ea typeface="+mn-ea"/>
                          <a:cs typeface="+mn-cs"/>
                        </a:rPr>
                        <m:t>𝑪</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𝑻𝒂𝒌𝒆</m:t>
                      </m:r>
                      <m:r>
                        <a:rPr lang="en-US" sz="1100" b="1" i="1">
                          <a:solidFill>
                            <a:schemeClr val="accent5"/>
                          </a:solidFill>
                          <a:effectLst/>
                          <a:latin typeface="Cambria Math" panose="02040503050406030204" pitchFamily="18" charset="0"/>
                          <a:ea typeface="+mn-ea"/>
                          <a:cs typeface="+mn-cs"/>
                        </a:rPr>
                        <m:t>_</m:t>
                      </m:r>
                      <m:r>
                        <a:rPr lang="en-US" sz="1100" b="1" i="1">
                          <a:solidFill>
                            <a:schemeClr val="accent5"/>
                          </a:solidFill>
                          <a:effectLst/>
                          <a:latin typeface="Cambria Math" panose="02040503050406030204" pitchFamily="18" charset="0"/>
                          <a:ea typeface="+mn-ea"/>
                          <a:cs typeface="+mn-cs"/>
                        </a:rPr>
                        <m:t>𝑯𝒐𝒎𝒆</m:t>
                      </m:r>
                    </m:e>
                    <m:sub>
                      <m:r>
                        <a:rPr lang="en-US" sz="1100" b="1" i="1">
                          <a:solidFill>
                            <a:schemeClr val="accent5"/>
                          </a:solidFill>
                          <a:latin typeface="Cambria Math" panose="02040503050406030204" pitchFamily="18" charset="0"/>
                        </a:rPr>
                        <m:t>𝟐𝟒</m:t>
                      </m:r>
                      <m:r>
                        <a:rPr lang="en-US" sz="1100" b="1" i="1">
                          <a:solidFill>
                            <a:schemeClr val="accent5"/>
                          </a:solidFill>
                          <a:latin typeface="Cambria Math" panose="02040503050406030204" pitchFamily="18" charset="0"/>
                        </a:rPr>
                        <m:t>𝒉𝒓</m:t>
                      </m:r>
                      <m:r>
                        <a:rPr lang="en-US" sz="1100" b="1" i="1">
                          <a:solidFill>
                            <a:schemeClr val="accent5"/>
                          </a:solidFill>
                          <a:latin typeface="Cambria Math" panose="02040503050406030204" pitchFamily="18" charset="0"/>
                        </a:rPr>
                        <m:t> </m:t>
                      </m:r>
                      <m:r>
                        <a:rPr lang="en-US" sz="1100" b="1" i="1">
                          <a:solidFill>
                            <a:schemeClr val="accent5"/>
                          </a:solidFill>
                          <a:latin typeface="Cambria Math" panose="02040503050406030204" pitchFamily="18" charset="0"/>
                        </a:rPr>
                        <m:t>𝑻𝑾𝑨</m:t>
                      </m:r>
                      <m:r>
                        <a:rPr lang="en-US" sz="1100" b="1" i="1">
                          <a:solidFill>
                            <a:schemeClr val="accent5"/>
                          </a:solidFill>
                          <a:latin typeface="Cambria Math" panose="02040503050406030204" pitchFamily="18" charset="0"/>
                        </a:rPr>
                        <m:t>,</m:t>
                      </m:r>
                      <m:r>
                        <a:rPr lang="en-US" sz="1100" b="1" i="1">
                          <a:solidFill>
                            <a:schemeClr val="accent5"/>
                          </a:solidFill>
                          <a:latin typeface="Cambria Math" panose="02040503050406030204" pitchFamily="18" charset="0"/>
                        </a:rPr>
                        <m:t>𝑯𝒂𝒏𝒅𝒍𝒆𝒓</m:t>
                      </m:r>
                    </m:sub>
                  </m:sSub>
                  <m:r>
                    <a:rPr lang="en-US" sz="1100" b="0" i="1">
                      <a:solidFill>
                        <a:schemeClr val="accent5"/>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𝑆𝑙𝑜𝑝𝑒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𝐹𝑎𝑐𝑡𝑜𝑟</m:t>
                      </m:r>
                    </m:e>
                    <m:sub>
                      <m:r>
                        <a:rPr lang="en-US" sz="1100" b="0" i="1">
                          <a:solidFill>
                            <a:sysClr val="windowText" lastClr="000000"/>
                          </a:solidFill>
                          <a:latin typeface="Cambria Math" panose="02040503050406030204" pitchFamily="18" charset="0"/>
                        </a:rPr>
                        <m:t>𝐻𝑎𝑛𝑑𝑙𝑒𝑟</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rgbClr val="7030A0"/>
                          </a:solidFill>
                          <a:latin typeface="Cambria Math" panose="02040503050406030204" pitchFamily="18" charset="0"/>
                          <a:ea typeface="Cambria Math" panose="02040503050406030204" pitchFamily="18" charset="0"/>
                        </a:rPr>
                      </m:ctrlPr>
                    </m:sSubPr>
                    <m:e>
                      <m:r>
                        <a:rPr lang="en-US" sz="1100" b="0" i="1">
                          <a:solidFill>
                            <a:srgbClr val="7030A0"/>
                          </a:solidFill>
                          <a:latin typeface="Cambria Math" panose="02040503050406030204" pitchFamily="18" charset="0"/>
                          <a:ea typeface="Cambria Math" panose="02040503050406030204" pitchFamily="18" charset="0"/>
                        </a:rPr>
                        <m:t>𝐶</m:t>
                      </m:r>
                      <m:r>
                        <a:rPr lang="en-US" sz="1100" b="0" i="1">
                          <a:solidFill>
                            <a:srgbClr val="7030A0"/>
                          </a:solidFill>
                          <a:latin typeface="Cambria Math" panose="02040503050406030204" pitchFamily="18" charset="0"/>
                          <a:ea typeface="Cambria Math" panose="02040503050406030204" pitchFamily="18" charset="0"/>
                        </a:rPr>
                        <m:t>_</m:t>
                      </m:r>
                      <m:r>
                        <a:rPr lang="en-US" sz="1100" b="0" i="1">
                          <a:solidFill>
                            <a:srgbClr val="7030A0"/>
                          </a:solidFill>
                          <a:latin typeface="Cambria Math" panose="02040503050406030204" pitchFamily="18" charset="0"/>
                          <a:ea typeface="Cambria Math" panose="02040503050406030204" pitchFamily="18" charset="0"/>
                        </a:rPr>
                        <m:t>𝑂𝑐𝑐</m:t>
                      </m:r>
                    </m:e>
                    <m:sub>
                      <m:r>
                        <a:rPr lang="en-US" sz="1100" b="0" i="1">
                          <a:solidFill>
                            <a:srgbClr val="7030A0"/>
                          </a:solidFill>
                          <a:latin typeface="Cambria Math" panose="02040503050406030204" pitchFamily="18" charset="0"/>
                          <a:ea typeface="Cambria Math" panose="02040503050406030204" pitchFamily="18" charset="0"/>
                        </a:rPr>
                        <m:t>8</m:t>
                      </m:r>
                      <m:r>
                        <a:rPr lang="en-US" sz="1100" b="0" i="1">
                          <a:solidFill>
                            <a:srgbClr val="7030A0"/>
                          </a:solidFill>
                          <a:latin typeface="Cambria Math" panose="02040503050406030204" pitchFamily="18" charset="0"/>
                          <a:ea typeface="Cambria Math" panose="02040503050406030204" pitchFamily="18" charset="0"/>
                        </a:rPr>
                        <m:t>h𝑟𝑇𝑊𝐴</m:t>
                      </m:r>
                    </m:sub>
                  </m:sSub>
                  <m:r>
                    <a:rPr lang="en-US" sz="1100" b="0" i="1">
                      <a:solidFill>
                        <a:sysClr val="windowText" lastClr="000000"/>
                      </a:solidFill>
                      <a:latin typeface="Cambria Math" panose="02040503050406030204" pitchFamily="18" charset="0"/>
                      <a:ea typeface="Cambria Math" panose="02040503050406030204" pitchFamily="18" charset="0"/>
                    </a:rPr>
                    <m:t>+</m:t>
                  </m:r>
                  <m:sSub>
                    <m:sSubPr>
                      <m:ctrlPr>
                        <a:rPr lang="en-US" sz="1100" b="0" i="1">
                          <a:solidFill>
                            <a:sysClr val="windowText" lastClr="000000"/>
                          </a:solidFill>
                          <a:latin typeface="Cambria Math" panose="02040503050406030204" pitchFamily="18" charset="0"/>
                          <a:ea typeface="Cambria Math" panose="02040503050406030204" pitchFamily="18" charset="0"/>
                        </a:rPr>
                      </m:ctrlPr>
                    </m:sSubPr>
                    <m:e>
                      <m:r>
                        <a:rPr lang="en-US" sz="1100" b="0" i="1">
                          <a:solidFill>
                            <a:sysClr val="windowText" lastClr="000000"/>
                          </a:solidFill>
                          <a:latin typeface="Cambria Math" panose="02040503050406030204" pitchFamily="18" charset="0"/>
                          <a:ea typeface="Cambria Math" panose="02040503050406030204" pitchFamily="18" charset="0"/>
                        </a:rPr>
                        <m:t>𝐼𝑛𝑡𝑒𝑟𝑐𝑒𝑝𝑡</m:t>
                      </m:r>
                    </m:e>
                    <m:sub>
                      <m:r>
                        <a:rPr lang="en-US" sz="1100" b="0" i="1">
                          <a:solidFill>
                            <a:sysClr val="windowText" lastClr="000000"/>
                          </a:solidFill>
                          <a:latin typeface="Cambria Math" panose="02040503050406030204" pitchFamily="18" charset="0"/>
                          <a:ea typeface="Cambria Math" panose="02040503050406030204" pitchFamily="18" charset="0"/>
                        </a:rPr>
                        <m:t>𝐻𝑎𝑛𝑑𝑙𝑒𝑟</m:t>
                      </m:r>
                    </m:sub>
                  </m:sSub>
                </m:oMath>
              </a14:m>
              <a:r>
                <a:rPr lang="en-US" sz="1100">
                  <a:solidFill>
                    <a:sysClr val="windowText" lastClr="000000"/>
                  </a:solidFill>
                </a:rPr>
                <a:t> </a:t>
              </a:r>
            </a:p>
          </xdr:txBody>
        </xdr:sp>
      </mc:Choice>
      <mc:Fallback xmlns="">
        <xdr:sp macro="" textlink="">
          <xdr:nvSpPr>
            <xdr:cNvPr id="9" name="TextBox 9">
              <a:extLst>
                <a:ext uri="{FF2B5EF4-FFF2-40B4-BE49-F238E27FC236}">
                  <a16:creationId xmlns:a16="http://schemas.microsoft.com/office/drawing/2014/main" id="{497117E7-84AB-40ED-8234-A5D658D4FD0F}"/>
                </a:ext>
              </a:extLst>
            </xdr:cNvPr>
            <xdr:cNvSpPr txBox="1"/>
          </xdr:nvSpPr>
          <xdr:spPr>
            <a:xfrm>
              <a:off x="4352925" y="22278975"/>
              <a:ext cx="2605768" cy="514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1" i="0">
                  <a:solidFill>
                    <a:schemeClr val="accent5"/>
                  </a:solidFill>
                  <a:latin typeface="Cambria Math" panose="02040503050406030204" pitchFamily="18" charset="0"/>
                </a:rPr>
                <a:t>〖</a:t>
              </a:r>
              <a:r>
                <a:rPr lang="en-US" sz="1100" b="1" i="0">
                  <a:solidFill>
                    <a:schemeClr val="accent5"/>
                  </a:solidFill>
                  <a:effectLst/>
                  <a:latin typeface="Cambria Math" panose="02040503050406030204" pitchFamily="18" charset="0"/>
                  <a:ea typeface="+mn-ea"/>
                  <a:cs typeface="+mn-cs"/>
                </a:rPr>
                <a:t>𝑪_𝑻𝒂𝒌𝒆_𝑯𝒐𝒎𝒆〗_(</a:t>
              </a:r>
              <a:r>
                <a:rPr lang="en-US" sz="1100" b="1" i="0">
                  <a:solidFill>
                    <a:schemeClr val="accent5"/>
                  </a:solidFill>
                  <a:latin typeface="Cambria Math" panose="02040503050406030204" pitchFamily="18" charset="0"/>
                </a:rPr>
                <a:t>𝟐𝟒𝒉𝒓 𝑻𝑾𝑨,𝑯𝒂𝒏𝒅𝒍𝒆𝒓)</a:t>
              </a:r>
              <a:r>
                <a:rPr lang="en-US" sz="1100" b="0" i="0">
                  <a:solidFill>
                    <a:schemeClr val="accent5"/>
                  </a:solidFill>
                  <a:latin typeface="Cambria Math" panose="02040503050406030204" pitchFamily="18" charset="0"/>
                </a:rPr>
                <a:t>=</a:t>
              </a:r>
              <a:r>
                <a:rPr lang="en-US" sz="1100" b="0" i="0">
                  <a:solidFill>
                    <a:sysClr val="windowText" lastClr="000000"/>
                  </a:solidFill>
                  <a:latin typeface="Cambria Math" panose="02040503050406030204" pitchFamily="18" charset="0"/>
                </a:rPr>
                <a:t>〖𝑆𝑙𝑜𝑝𝑒 𝐹𝑎𝑐𝑡𝑜𝑟〗_𝐻𝑎𝑛𝑑𝑙𝑒𝑟</a:t>
              </a:r>
              <a:r>
                <a:rPr lang="en-US" sz="1100" b="0" i="0">
                  <a:solidFill>
                    <a:sysClr val="windowText" lastClr="000000"/>
                  </a:solidFill>
                  <a:latin typeface="Cambria Math" panose="02040503050406030204" pitchFamily="18" charset="0"/>
                  <a:ea typeface="Cambria Math" panose="02040503050406030204" pitchFamily="18" charset="0"/>
                </a:rPr>
                <a:t>×</a:t>
              </a:r>
              <a:r>
                <a:rPr lang="en-US" sz="1100" b="0" i="0">
                  <a:solidFill>
                    <a:srgbClr val="7030A0"/>
                  </a:solidFill>
                  <a:latin typeface="Cambria Math" panose="02040503050406030204" pitchFamily="18" charset="0"/>
                  <a:ea typeface="Cambria Math" panose="02040503050406030204" pitchFamily="18" charset="0"/>
                </a:rPr>
                <a:t>〖𝐶_𝑂𝑐𝑐〗_8ℎ𝑟𝑇𝑊𝐴</a:t>
              </a:r>
              <a:r>
                <a:rPr lang="en-US" sz="1100" b="0" i="0">
                  <a:solidFill>
                    <a:sysClr val="windowText" lastClr="000000"/>
                  </a:solidFill>
                  <a:latin typeface="Cambria Math" panose="02040503050406030204" pitchFamily="18" charset="0"/>
                  <a:ea typeface="Cambria Math" panose="02040503050406030204" pitchFamily="18" charset="0"/>
                </a:rPr>
                <a:t>+〖𝐼𝑛𝑡𝑒𝑟𝑐𝑒𝑝𝑡〗_𝐻𝑎𝑛𝑑𝑙𝑒𝑟</a:t>
              </a:r>
              <a:r>
                <a:rPr lang="en-US" sz="1100">
                  <a:solidFill>
                    <a:sysClr val="windowText" lastClr="000000"/>
                  </a:solidFill>
                </a:rPr>
                <a:t> </a:t>
              </a:r>
            </a:p>
          </xdr:txBody>
        </xdr:sp>
      </mc:Fallback>
    </mc:AlternateContent>
    <xdr:clientData/>
  </xdr:oneCellAnchor>
  <xdr:oneCellAnchor>
    <xdr:from>
      <xdr:col>1</xdr:col>
      <xdr:colOff>20411</xdr:colOff>
      <xdr:row>92</xdr:row>
      <xdr:rowOff>40821</xdr:rowOff>
    </xdr:from>
    <xdr:ext cx="2515496" cy="18562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AA3444C7-FF56-4F1E-B59B-B167EF5AF6B5}"/>
                </a:ext>
              </a:extLst>
            </xdr:cNvPr>
            <xdr:cNvSpPr txBox="1"/>
          </xdr:nvSpPr>
          <xdr:spPr>
            <a:xfrm>
              <a:off x="677636" y="30701796"/>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latin typeface="Cambria Math" panose="02040503050406030204" pitchFamily="18" charset="0"/>
                      </a:rPr>
                      <m:t>𝐸𝐿𝐶𝑅</m:t>
                    </m:r>
                    <m:r>
                      <a:rPr lang="en-US" sz="1100" b="0" i="1">
                        <a:solidFill>
                          <a:sysClr val="windowText" lastClr="000000"/>
                        </a:solidFill>
                        <a:latin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𝐼𝑈𝑅</m:t>
                        </m:r>
                      </m:e>
                      <m:sub>
                        <m:r>
                          <a:rPr lang="en-US" sz="1100" b="0" i="1">
                            <a:solidFill>
                              <a:sysClr val="windowText" lastClr="000000"/>
                            </a:solidFill>
                            <a:effectLst/>
                            <a:latin typeface="Cambria Math" panose="02040503050406030204" pitchFamily="18" charset="0"/>
                            <a:ea typeface="+mn-ea"/>
                            <a:cs typeface="+mn-cs"/>
                          </a:rPr>
                          <m:t>𝐿𝑇𝐿</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𝑜𝑟</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 </m:t>
                    </m:r>
                  </m:oMath>
                </m:oMathPara>
              </a14:m>
              <a:endParaRPr lang="en-US" sz="1100">
                <a:solidFill>
                  <a:sysClr val="windowText" lastClr="000000"/>
                </a:solidFill>
              </a:endParaRPr>
            </a:p>
          </xdr:txBody>
        </xdr:sp>
      </mc:Choice>
      <mc:Fallback xmlns="">
        <xdr:sp macro="" textlink="">
          <xdr:nvSpPr>
            <xdr:cNvPr id="10" name="TextBox 9">
              <a:extLst>
                <a:ext uri="{FF2B5EF4-FFF2-40B4-BE49-F238E27FC236}">
                  <a16:creationId xmlns:a16="http://schemas.microsoft.com/office/drawing/2014/main" id="{AA3444C7-FF56-4F1E-B59B-B167EF5AF6B5}"/>
                </a:ext>
              </a:extLst>
            </xdr:cNvPr>
            <xdr:cNvSpPr txBox="1"/>
          </xdr:nvSpPr>
          <xdr:spPr>
            <a:xfrm>
              <a:off x="677636" y="30701796"/>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latin typeface="Cambria Math" panose="02040503050406030204" pitchFamily="18" charset="0"/>
                </a:rPr>
                <a:t>𝐸𝐿𝐶𝑅=</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Cambria Math" panose="02040503050406030204" pitchFamily="18" charset="0"/>
                  <a:ea typeface="+mn-ea"/>
                  <a:cs typeface="+mn-cs"/>
                </a:rPr>
                <a:t>×〖𝐼𝑈𝑅〗_(𝐿𝑇𝐿 𝑜𝑟 𝐿𝑖𝑓𝑒𝑡𝑖𝑚𝑒)</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oneCellAnchor>
    <xdr:from>
      <xdr:col>4</xdr:col>
      <xdr:colOff>44450</xdr:colOff>
      <xdr:row>64</xdr:row>
      <xdr:rowOff>133560</xdr:rowOff>
    </xdr:from>
    <xdr:ext cx="4456113" cy="376706"/>
    <mc:AlternateContent xmlns:mc="http://schemas.openxmlformats.org/markup-compatibility/2006" xmlns:a14="http://schemas.microsoft.com/office/drawing/2010/main">
      <mc:Choice Requires="a14">
        <xdr:sp macro="" textlink="">
          <xdr:nvSpPr>
            <xdr:cNvPr id="13" name="TextBox 9">
              <a:extLst>
                <a:ext uri="{FF2B5EF4-FFF2-40B4-BE49-F238E27FC236}">
                  <a16:creationId xmlns:a16="http://schemas.microsoft.com/office/drawing/2014/main" id="{2FA54889-6AAD-4953-A64C-EBFC7C722E43}"/>
                </a:ext>
              </a:extLst>
            </xdr:cNvPr>
            <xdr:cNvSpPr txBox="1"/>
          </xdr:nvSpPr>
          <xdr:spPr>
            <a:xfrm>
              <a:off x="7019925" y="2241253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1" i="1">
                        <a:solidFill>
                          <a:schemeClr val="accent6"/>
                        </a:solidFill>
                        <a:latin typeface="Cambria Math" panose="02040503050406030204" pitchFamily="18" charset="0"/>
                      </a:rPr>
                      <m:t>𝑨𝒗𝒆</m:t>
                    </m:r>
                    <m:r>
                      <a:rPr lang="en-US" sz="1100" b="1" i="1">
                        <a:solidFill>
                          <a:schemeClr val="accent6"/>
                        </a:solidFill>
                        <a:latin typeface="Cambria Math" panose="02040503050406030204" pitchFamily="18" charset="0"/>
                      </a:rPr>
                      <m:t> </m:t>
                    </m:r>
                    <m:r>
                      <a:rPr lang="en-US" sz="1100" b="1" i="1">
                        <a:solidFill>
                          <a:schemeClr val="accent6"/>
                        </a:solidFill>
                        <a:latin typeface="Cambria Math" panose="02040503050406030204" pitchFamily="18" charset="0"/>
                      </a:rPr>
                      <m:t>𝑪𝒐𝒏𝒄𝒆𝒏</m:t>
                    </m:r>
                    <m:r>
                      <a:rPr lang="en-US" sz="1100" b="0" i="1">
                        <a:latin typeface="Cambria Math" panose="02040503050406030204" pitchFamily="18" charset="0"/>
                      </a:rPr>
                      <m:t>=</m:t>
                    </m:r>
                    <m:sSub>
                      <m:sSubPr>
                        <m:ctrlPr>
                          <a:rPr lang="en-US" sz="1100" b="1" i="1">
                            <a:solidFill>
                              <a:schemeClr val="accent5"/>
                            </a:solidFill>
                            <a:latin typeface="Cambria Math" panose="02040503050406030204" pitchFamily="18" charset="0"/>
                            <a:ea typeface="Cambria Math" panose="02040503050406030204" pitchFamily="18" charset="0"/>
                          </a:rPr>
                        </m:ctrlPr>
                      </m:sSubPr>
                      <m:e>
                        <m:r>
                          <a:rPr lang="en-US" sz="1100" b="1" i="1">
                            <a:solidFill>
                              <a:schemeClr val="accent5"/>
                            </a:solidFill>
                            <a:latin typeface="Cambria Math" panose="02040503050406030204" pitchFamily="18" charset="0"/>
                            <a:ea typeface="Cambria Math" panose="02040503050406030204" pitchFamily="18" charset="0"/>
                          </a:rPr>
                          <m:t>𝑪</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𝑻𝒂𝒌𝒆</m:t>
                        </m:r>
                        <m:r>
                          <a:rPr lang="en-US" sz="1100" b="1" i="1">
                            <a:solidFill>
                              <a:schemeClr val="accent5"/>
                            </a:solidFill>
                            <a:latin typeface="Cambria Math" panose="02040503050406030204" pitchFamily="18" charset="0"/>
                            <a:ea typeface="Cambria Math" panose="02040503050406030204" pitchFamily="18" charset="0"/>
                          </a:rPr>
                          <m:t>_</m:t>
                        </m:r>
                        <m:r>
                          <a:rPr lang="en-US" sz="1100" b="1" i="1">
                            <a:solidFill>
                              <a:schemeClr val="accent5"/>
                            </a:solidFill>
                            <a:latin typeface="Cambria Math" panose="02040503050406030204" pitchFamily="18" charset="0"/>
                            <a:ea typeface="Cambria Math" panose="02040503050406030204" pitchFamily="18" charset="0"/>
                          </a:rPr>
                          <m:t>𝑯𝒐𝒎𝒆</m:t>
                        </m:r>
                      </m:e>
                      <m:sub>
                        <m:r>
                          <a:rPr lang="en-US" sz="1100" b="1" i="1">
                            <a:solidFill>
                              <a:schemeClr val="accent5"/>
                            </a:solidFill>
                            <a:latin typeface="Cambria Math" panose="02040503050406030204" pitchFamily="18" charset="0"/>
                            <a:ea typeface="Cambria Math" panose="02040503050406030204" pitchFamily="18" charset="0"/>
                          </a:rPr>
                          <m:t>𝟐𝟒</m:t>
                        </m:r>
                        <m:r>
                          <a:rPr lang="en-US" sz="1100" b="1" i="1">
                            <a:solidFill>
                              <a:schemeClr val="accent5"/>
                            </a:solidFill>
                            <a:latin typeface="Cambria Math" panose="02040503050406030204" pitchFamily="18" charset="0"/>
                            <a:ea typeface="Cambria Math" panose="02040503050406030204" pitchFamily="18" charset="0"/>
                          </a:rPr>
                          <m:t>−</m:t>
                        </m:r>
                        <m:r>
                          <a:rPr lang="en-US" sz="1100" b="1" i="1">
                            <a:solidFill>
                              <a:schemeClr val="accent5"/>
                            </a:solidFill>
                            <a:latin typeface="Cambria Math" panose="02040503050406030204" pitchFamily="18" charset="0"/>
                            <a:ea typeface="Cambria Math" panose="02040503050406030204" pitchFamily="18" charset="0"/>
                          </a:rPr>
                          <m:t>𝒉𝒓</m:t>
                        </m:r>
                        <m:r>
                          <a:rPr lang="en-US" sz="1100" b="1" i="1">
                            <a:solidFill>
                              <a:schemeClr val="accent5"/>
                            </a:solidFill>
                            <a:latin typeface="Cambria Math" panose="02040503050406030204" pitchFamily="18" charset="0"/>
                            <a:ea typeface="Cambria Math" panose="02040503050406030204" pitchFamily="18" charset="0"/>
                          </a:rPr>
                          <m:t> </m:t>
                        </m:r>
                        <m:r>
                          <a:rPr lang="en-US" sz="1100" b="1" i="1">
                            <a:solidFill>
                              <a:schemeClr val="accent5"/>
                            </a:solidFill>
                            <a:latin typeface="Cambria Math" panose="02040503050406030204" pitchFamily="18" charset="0"/>
                            <a:ea typeface="Cambria Math" panose="02040503050406030204" pitchFamily="18" charset="0"/>
                          </a:rPr>
                          <m:t>𝑻𝑾𝑨</m:t>
                        </m:r>
                      </m:sub>
                    </m:sSub>
                    <m:r>
                      <a:rPr lang="en-US" sz="1100" b="1" i="1">
                        <a:solidFill>
                          <a:schemeClr val="tx1"/>
                        </a:solidFill>
                        <a:effectLst/>
                        <a:latin typeface="Cambria Math" panose="02040503050406030204" pitchFamily="18" charset="0"/>
                        <a:ea typeface="+mn-ea"/>
                        <a:cs typeface="+mn-cs"/>
                      </a:rPr>
                      <m:t>×</m:t>
                    </m:r>
                    <m:d>
                      <m:dPr>
                        <m:begChr m:val="["/>
                        <m:endChr m:val="]"/>
                        <m:ctrlPr>
                          <a:rPr lang="en-US" sz="1100" b="1" i="1">
                            <a:solidFill>
                              <a:sysClr val="windowText" lastClr="000000"/>
                            </a:solidFill>
                            <a:effectLst/>
                            <a:latin typeface="Cambria Math" panose="02040503050406030204" pitchFamily="18" charset="0"/>
                            <a:ea typeface="+mn-ea"/>
                            <a:cs typeface="+mn-cs"/>
                          </a:rPr>
                        </m:ctrlPr>
                      </m:dPr>
                      <m:e>
                        <m:f>
                          <m:fPr>
                            <m:ctrlPr>
                              <a:rPr lang="en-US" sz="1100" b="1" i="1">
                                <a:solidFill>
                                  <a:sysClr val="windowText" lastClr="000000"/>
                                </a:solidFill>
                                <a:effectLst/>
                                <a:latin typeface="Cambria Math" panose="02040503050406030204" pitchFamily="18" charset="0"/>
                                <a:ea typeface="+mn-ea"/>
                                <a:cs typeface="+mn-cs"/>
                              </a:rPr>
                            </m:ctrlPr>
                          </m:fPr>
                          <m:num>
                            <m:r>
                              <a:rPr lang="en-US" sz="1100" b="1" i="1">
                                <a:solidFill>
                                  <a:schemeClr val="accent4">
                                    <a:lumMod val="60000"/>
                                    <a:lumOff val="40000"/>
                                  </a:schemeClr>
                                </a:solidFill>
                                <a:effectLst/>
                                <a:latin typeface="Cambria Math" panose="02040503050406030204" pitchFamily="18" charset="0"/>
                                <a:ea typeface="+mn-ea"/>
                                <a:cs typeface="+mn-cs"/>
                              </a:rPr>
                              <m:t>𝑬𝒙𝒑𝒐𝒔𝒖𝒓𝒆</m:t>
                            </m:r>
                            <m:r>
                              <a:rPr lang="en-US" sz="1100" b="1" i="1">
                                <a:solidFill>
                                  <a:schemeClr val="accent4">
                                    <a:lumMod val="60000"/>
                                    <a:lumOff val="40000"/>
                                  </a:schemeClr>
                                </a:solidFill>
                                <a:effectLst/>
                                <a:latin typeface="Cambria Math" panose="02040503050406030204" pitchFamily="18" charset="0"/>
                                <a:ea typeface="+mn-ea"/>
                                <a:cs typeface="+mn-cs"/>
                              </a:rPr>
                              <m:t> </m:t>
                            </m:r>
                            <m:r>
                              <a:rPr lang="en-US" sz="1100" b="1" i="1">
                                <a:solidFill>
                                  <a:schemeClr val="accent4">
                                    <a:lumMod val="60000"/>
                                    <a:lumOff val="40000"/>
                                  </a:schemeClr>
                                </a:solidFill>
                                <a:effectLst/>
                                <a:latin typeface="Cambria Math" panose="02040503050406030204" pitchFamily="18" charset="0"/>
                                <a:ea typeface="+mn-ea"/>
                                <a:cs typeface="+mn-cs"/>
                              </a:rPr>
                              <m:t>𝒇𝒓𝒆𝒒𝒖𝒆𝒏𝒄𝒚</m:t>
                            </m:r>
                            <m:r>
                              <a:rPr lang="en-US" sz="1100" b="1" i="1">
                                <a:solidFill>
                                  <a:schemeClr val="accent4">
                                    <a:lumMod val="60000"/>
                                    <a:lumOff val="40000"/>
                                  </a:schemeClr>
                                </a:solidFill>
                                <a:effectLst/>
                                <a:latin typeface="Cambria Math" panose="02040503050406030204" pitchFamily="18" charset="0"/>
                                <a:ea typeface="+mn-ea"/>
                                <a:cs typeface="+mn-cs"/>
                              </a:rPr>
                              <m:t> </m:t>
                            </m:r>
                          </m:num>
                          <m:den>
                            <m:r>
                              <a:rPr lang="en-US" sz="1100" b="1" i="1">
                                <a:solidFill>
                                  <a:sysClr val="windowText" lastClr="000000"/>
                                </a:solidFill>
                                <a:effectLst/>
                                <a:latin typeface="Cambria Math" panose="02040503050406030204" pitchFamily="18" charset="0"/>
                                <a:ea typeface="+mn-ea"/>
                                <a:cs typeface="+mn-cs"/>
                              </a:rPr>
                              <m:t>𝟑𝟔𝟓</m:t>
                            </m:r>
                            <m:r>
                              <a:rPr lang="en-US" sz="1100" b="1" i="1">
                                <a:solidFill>
                                  <a:sysClr val="windowText" lastClr="000000"/>
                                </a:solidFill>
                                <a:effectLst/>
                                <a:latin typeface="Cambria Math" panose="02040503050406030204" pitchFamily="18" charset="0"/>
                                <a:ea typeface="+mn-ea"/>
                                <a:cs typeface="+mn-cs"/>
                              </a:rPr>
                              <m:t> </m:t>
                            </m:r>
                            <m:r>
                              <a:rPr lang="en-US" sz="1100" b="1" i="1">
                                <a:solidFill>
                                  <a:sysClr val="windowText" lastClr="000000"/>
                                </a:solidFill>
                                <a:effectLst/>
                                <a:latin typeface="Cambria Math" panose="02040503050406030204" pitchFamily="18" charset="0"/>
                                <a:ea typeface="+mn-ea"/>
                                <a:cs typeface="+mn-cs"/>
                              </a:rPr>
                              <m:t>𝒅𝒂𝒚𝒔</m:t>
                            </m:r>
                          </m:den>
                        </m:f>
                      </m:e>
                    </m:d>
                  </m:oMath>
                </m:oMathPara>
              </a14:m>
              <a:endParaRPr lang="en-US" sz="1100" b="1"/>
            </a:p>
          </xdr:txBody>
        </xdr:sp>
      </mc:Choice>
      <mc:Fallback xmlns="">
        <xdr:sp macro="" textlink="">
          <xdr:nvSpPr>
            <xdr:cNvPr id="13" name="TextBox 9">
              <a:extLst>
                <a:ext uri="{FF2B5EF4-FFF2-40B4-BE49-F238E27FC236}">
                  <a16:creationId xmlns:a16="http://schemas.microsoft.com/office/drawing/2014/main" id="{2FA54889-6AAD-4953-A64C-EBFC7C722E43}"/>
                </a:ext>
              </a:extLst>
            </xdr:cNvPr>
            <xdr:cNvSpPr txBox="1"/>
          </xdr:nvSpPr>
          <xdr:spPr>
            <a:xfrm>
              <a:off x="7019925" y="22412535"/>
              <a:ext cx="445611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1" i="0">
                  <a:solidFill>
                    <a:schemeClr val="accent6"/>
                  </a:solidFill>
                  <a:latin typeface="Cambria Math" panose="02040503050406030204" pitchFamily="18" charset="0"/>
                </a:rPr>
                <a:t>𝑨𝒗𝒆 𝑪𝒐𝒏𝒄𝒆𝒏</a:t>
              </a:r>
              <a:r>
                <a:rPr lang="en-US" sz="1100" b="0" i="0">
                  <a:latin typeface="Cambria Math" panose="02040503050406030204" pitchFamily="18" charset="0"/>
                </a:rPr>
                <a:t>=</a:t>
              </a:r>
              <a:r>
                <a:rPr lang="en-US" sz="1100" b="1" i="0">
                  <a:solidFill>
                    <a:schemeClr val="accent5"/>
                  </a:solidFill>
                  <a:latin typeface="Cambria Math" panose="02040503050406030204" pitchFamily="18" charset="0"/>
                  <a:ea typeface="Cambria Math" panose="02040503050406030204" pitchFamily="18" charset="0"/>
                </a:rPr>
                <a:t>〖𝑪_𝑻𝒂𝒌𝒆_𝑯𝒐𝒎𝒆〗_(𝟐𝟒−𝒉𝒓 𝑻𝑾𝑨)</a:t>
              </a:r>
              <a:r>
                <a:rPr lang="en-US" sz="1100" b="1" i="0">
                  <a:solidFill>
                    <a:schemeClr val="tx1"/>
                  </a:solidFill>
                  <a:effectLst/>
                  <a:latin typeface="Cambria Math" panose="02040503050406030204" pitchFamily="18" charset="0"/>
                  <a:ea typeface="+mn-ea"/>
                  <a:cs typeface="+mn-cs"/>
                </a:rPr>
                <a:t>×</a:t>
              </a:r>
              <a:r>
                <a:rPr lang="en-US" sz="1100" b="1" i="0">
                  <a:solidFill>
                    <a:sysClr val="windowText" lastClr="000000"/>
                  </a:solidFill>
                  <a:effectLst/>
                  <a:latin typeface="Cambria Math" panose="02040503050406030204" pitchFamily="18" charset="0"/>
                  <a:ea typeface="+mn-ea"/>
                  <a:cs typeface="+mn-cs"/>
                </a:rPr>
                <a:t>[(</a:t>
              </a:r>
              <a:r>
                <a:rPr lang="en-US" sz="1100" b="1" i="0">
                  <a:solidFill>
                    <a:schemeClr val="accent4">
                      <a:lumMod val="60000"/>
                      <a:lumOff val="40000"/>
                    </a:schemeClr>
                  </a:solidFill>
                  <a:effectLst/>
                  <a:latin typeface="Cambria Math" panose="02040503050406030204" pitchFamily="18" charset="0"/>
                  <a:ea typeface="+mn-ea"/>
                  <a:cs typeface="+mn-cs"/>
                </a:rPr>
                <a:t>𝑬𝒙𝒑𝒐𝒔𝒖𝒓𝒆 𝒇𝒓𝒆𝒒𝒖𝒆𝒏𝒄𝒚 </a:t>
              </a:r>
              <a:r>
                <a:rPr lang="en-US" sz="1100" b="1" i="0">
                  <a:solidFill>
                    <a:sysClr val="windowText" lastClr="000000"/>
                  </a:solidFill>
                  <a:effectLst/>
                  <a:latin typeface="Cambria Math" panose="02040503050406030204" pitchFamily="18" charset="0"/>
                  <a:ea typeface="+mn-ea"/>
                  <a:cs typeface="+mn-cs"/>
                </a:rPr>
                <a:t>)/(𝟑𝟔𝟓 𝒅𝒂𝒚𝒔)]</a:t>
              </a:r>
              <a:endParaRPr lang="en-US" sz="1100" b="1"/>
            </a:p>
          </xdr:txBody>
        </xdr:sp>
      </mc:Fallback>
    </mc:AlternateContent>
    <xdr:clientData/>
  </xdr:oneCellAnchor>
  <xdr:oneCellAnchor>
    <xdr:from>
      <xdr:col>8</xdr:col>
      <xdr:colOff>20411</xdr:colOff>
      <xdr:row>92</xdr:row>
      <xdr:rowOff>40821</xdr:rowOff>
    </xdr:from>
    <xdr:ext cx="2515496" cy="185628"/>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3A63A17-770A-40A0-85C1-29E577054DE2}"/>
                </a:ext>
              </a:extLst>
            </xdr:cNvPr>
            <xdr:cNvSpPr txBox="1"/>
          </xdr:nvSpPr>
          <xdr:spPr>
            <a:xfrm>
              <a:off x="677636" y="30701796"/>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latin typeface="Cambria Math" panose="02040503050406030204" pitchFamily="18" charset="0"/>
                      </a:rPr>
                      <m:t>𝐸𝐿𝐶𝑅</m:t>
                    </m:r>
                    <m:r>
                      <a:rPr lang="en-US" sz="1100" b="0" i="1">
                        <a:solidFill>
                          <a:sysClr val="windowText" lastClr="000000"/>
                        </a:solidFill>
                        <a:latin typeface="Cambria Math" panose="02040503050406030204" pitchFamily="18" charset="0"/>
                      </a:rPr>
                      <m:t>=</m:t>
                    </m:r>
                    <m:r>
                      <a:rPr lang="en-US" sz="1100" b="1" i="1">
                        <a:solidFill>
                          <a:schemeClr val="accent6"/>
                        </a:solidFill>
                        <a:latin typeface="Cambria Math" panose="02040503050406030204" pitchFamily="18" charset="0"/>
                        <a:ea typeface="Cambria Math" panose="02040503050406030204" pitchFamily="18" charset="0"/>
                      </a:rPr>
                      <m:t>𝑨𝒗𝒆</m:t>
                    </m:r>
                    <m:r>
                      <a:rPr lang="en-US" sz="1100" b="1" i="1">
                        <a:solidFill>
                          <a:schemeClr val="accent6"/>
                        </a:solidFill>
                        <a:latin typeface="Cambria Math" panose="02040503050406030204" pitchFamily="18" charset="0"/>
                        <a:ea typeface="Cambria Math" panose="02040503050406030204" pitchFamily="18" charset="0"/>
                      </a:rPr>
                      <m:t> </m:t>
                    </m:r>
                    <m:r>
                      <a:rPr lang="en-US" sz="1100" b="1" i="1">
                        <a:solidFill>
                          <a:schemeClr val="accent6"/>
                        </a:solidFill>
                        <a:latin typeface="Cambria Math" panose="02040503050406030204" pitchFamily="18" charset="0"/>
                        <a:ea typeface="Cambria Math" panose="02040503050406030204" pitchFamily="18" charset="0"/>
                      </a:rPr>
                      <m:t>𝑪𝒐𝒏𝒄𝒆𝒏</m:t>
                    </m:r>
                    <m:r>
                      <a:rPr lang="en-US" sz="1100" b="0" i="1">
                        <a:solidFill>
                          <a:sysClr val="windowText" lastClr="000000"/>
                        </a:solidFill>
                        <a:effectLst/>
                        <a:latin typeface="Cambria Math" panose="02040503050406030204" pitchFamily="18" charset="0"/>
                        <a:ea typeface="+mn-ea"/>
                        <a:cs typeface="+mn-cs"/>
                      </a:rPr>
                      <m:t>×</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𝐼𝑈𝑅</m:t>
                        </m:r>
                      </m:e>
                      <m:sub>
                        <m:r>
                          <a:rPr lang="en-US" sz="1100" b="0" i="1">
                            <a:solidFill>
                              <a:sysClr val="windowText" lastClr="000000"/>
                            </a:solidFill>
                            <a:effectLst/>
                            <a:latin typeface="Cambria Math" panose="02040503050406030204" pitchFamily="18" charset="0"/>
                            <a:ea typeface="+mn-ea"/>
                            <a:cs typeface="+mn-cs"/>
                          </a:rPr>
                          <m:t>𝐿𝑇𝐿</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𝑜𝑟</m:t>
                        </m:r>
                        <m:r>
                          <a:rPr lang="en-US" sz="1100" b="0" i="1">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effectLst/>
                            <a:latin typeface="Cambria Math" panose="02040503050406030204" pitchFamily="18" charset="0"/>
                            <a:ea typeface="+mn-ea"/>
                            <a:cs typeface="+mn-cs"/>
                          </a:rPr>
                          <m:t>𝐿𝑖𝑓𝑒𝑡𝑖𝑚𝑒</m:t>
                        </m:r>
                      </m:sub>
                    </m:sSub>
                    <m:r>
                      <a:rPr lang="en-US" sz="1100" b="0" i="1">
                        <a:solidFill>
                          <a:sysClr val="windowText" lastClr="000000"/>
                        </a:solidFill>
                        <a:latin typeface="Cambria Math" panose="02040503050406030204" pitchFamily="18" charset="0"/>
                        <a:ea typeface="Cambria Math" panose="02040503050406030204" pitchFamily="18" charset="0"/>
                      </a:rPr>
                      <m:t> </m:t>
                    </m:r>
                  </m:oMath>
                </m:oMathPara>
              </a14:m>
              <a:endParaRPr lang="en-US" sz="1100">
                <a:solidFill>
                  <a:sysClr val="windowText" lastClr="000000"/>
                </a:solidFill>
              </a:endParaRPr>
            </a:p>
          </xdr:txBody>
        </xdr:sp>
      </mc:Choice>
      <mc:Fallback xmlns="">
        <xdr:sp macro="" textlink="">
          <xdr:nvSpPr>
            <xdr:cNvPr id="15" name="TextBox 14">
              <a:extLst>
                <a:ext uri="{FF2B5EF4-FFF2-40B4-BE49-F238E27FC236}">
                  <a16:creationId xmlns:a16="http://schemas.microsoft.com/office/drawing/2014/main" id="{03A63A17-770A-40A0-85C1-29E577054DE2}"/>
                </a:ext>
              </a:extLst>
            </xdr:cNvPr>
            <xdr:cNvSpPr txBox="1"/>
          </xdr:nvSpPr>
          <xdr:spPr>
            <a:xfrm>
              <a:off x="677636" y="30701796"/>
              <a:ext cx="2515496" cy="18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latin typeface="Cambria Math" panose="02040503050406030204" pitchFamily="18" charset="0"/>
                </a:rPr>
                <a:t>𝐸𝐿𝐶𝑅=</a:t>
              </a:r>
              <a:r>
                <a:rPr lang="en-US" sz="1100" b="1" i="0">
                  <a:solidFill>
                    <a:schemeClr val="accent6"/>
                  </a:solidFill>
                  <a:latin typeface="Cambria Math" panose="02040503050406030204" pitchFamily="18" charset="0"/>
                  <a:ea typeface="Cambria Math" panose="02040503050406030204" pitchFamily="18" charset="0"/>
                </a:rPr>
                <a:t>𝑨𝒗𝒆 𝑪𝒐𝒏𝒄𝒆𝒏</a:t>
              </a:r>
              <a:r>
                <a:rPr lang="en-US" sz="1100" b="0" i="0">
                  <a:solidFill>
                    <a:sysClr val="windowText" lastClr="000000"/>
                  </a:solidFill>
                  <a:effectLst/>
                  <a:latin typeface="Cambria Math" panose="02040503050406030204" pitchFamily="18" charset="0"/>
                  <a:ea typeface="+mn-ea"/>
                  <a:cs typeface="+mn-cs"/>
                </a:rPr>
                <a:t>×〖𝐼𝑈𝑅〗_(𝐿𝑇𝐿 𝑜𝑟 𝐿𝑖𝑓𝑒𝑡𝑖𝑚𝑒)</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b="0" i="0">
                  <a:solidFill>
                    <a:sysClr val="windowText" lastClr="000000"/>
                  </a:solidFill>
                  <a:latin typeface="Cambria Math" panose="02040503050406030204" pitchFamily="18" charset="0"/>
                  <a:ea typeface="Cambria Math" panose="02040503050406030204" pitchFamily="18" charset="0"/>
                </a:rPr>
                <a:t> </a:t>
              </a:r>
              <a:endParaRPr lang="en-US" sz="1100">
                <a:solidFill>
                  <a:sysClr val="windowText" lastClr="000000"/>
                </a:solidFill>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D51D-FE23-42DE-9BF5-C6CA0933A078}">
  <sheetPr codeName="Sheet1">
    <pageSetUpPr fitToPage="1"/>
  </sheetPr>
  <dimension ref="A1:D24"/>
  <sheetViews>
    <sheetView tabSelected="1" workbookViewId="0"/>
  </sheetViews>
  <sheetFormatPr defaultColWidth="8.625" defaultRowHeight="15.6"/>
  <cols>
    <col min="1" max="1" width="25.625" style="52" customWidth="1"/>
    <col min="2" max="2" width="103.625" style="52" customWidth="1"/>
    <col min="3" max="16384" width="8.625" style="52"/>
  </cols>
  <sheetData>
    <row r="1" spans="1:4">
      <c r="A1" s="240" t="s">
        <v>0</v>
      </c>
    </row>
    <row r="2" spans="1:4" ht="24.95">
      <c r="A2" s="113" t="s">
        <v>1</v>
      </c>
    </row>
    <row r="3" spans="1:4">
      <c r="A3" s="226" t="s">
        <v>2</v>
      </c>
    </row>
    <row r="4" spans="1:4">
      <c r="A4" s="129"/>
      <c r="B4" s="25"/>
    </row>
    <row r="5" spans="1:4">
      <c r="A5" s="130" t="s">
        <v>3</v>
      </c>
      <c r="B5" s="131" t="s">
        <v>4</v>
      </c>
      <c r="C5" s="132"/>
      <c r="D5" s="132"/>
    </row>
    <row r="6" spans="1:4" ht="16.5" customHeight="1">
      <c r="A6" s="255" t="s">
        <v>5</v>
      </c>
      <c r="B6" s="133" t="s">
        <v>6</v>
      </c>
      <c r="C6" s="132"/>
      <c r="D6" s="132"/>
    </row>
    <row r="7" spans="1:4" ht="16.5" customHeight="1">
      <c r="A7" s="256"/>
      <c r="B7" s="133" t="s">
        <v>7</v>
      </c>
      <c r="C7" s="132"/>
      <c r="D7" s="132"/>
    </row>
    <row r="8" spans="1:4" ht="16.5" customHeight="1">
      <c r="A8" s="256"/>
      <c r="B8" s="133" t="s">
        <v>8</v>
      </c>
      <c r="C8" s="132"/>
      <c r="D8" s="132"/>
    </row>
    <row r="9" spans="1:4" ht="16.5" customHeight="1">
      <c r="A9" s="257"/>
      <c r="B9" s="133" t="s">
        <v>9</v>
      </c>
      <c r="C9" s="132"/>
      <c r="D9" s="132"/>
    </row>
    <row r="10" spans="1:4">
      <c r="A10" s="258" t="s">
        <v>10</v>
      </c>
      <c r="B10" s="133" t="s">
        <v>11</v>
      </c>
      <c r="C10" s="132"/>
      <c r="D10" s="132"/>
    </row>
    <row r="11" spans="1:4">
      <c r="A11" s="259"/>
      <c r="B11" s="133" t="s">
        <v>12</v>
      </c>
      <c r="C11" s="132"/>
      <c r="D11" s="132"/>
    </row>
    <row r="12" spans="1:4">
      <c r="A12" s="260"/>
      <c r="B12" s="133" t="s">
        <v>13</v>
      </c>
      <c r="C12" s="132"/>
      <c r="D12" s="132"/>
    </row>
    <row r="13" spans="1:4">
      <c r="A13" s="258" t="s">
        <v>14</v>
      </c>
      <c r="B13" s="140" t="s">
        <v>15</v>
      </c>
      <c r="C13" s="132"/>
      <c r="D13" s="132"/>
    </row>
    <row r="14" spans="1:4">
      <c r="A14" s="259"/>
      <c r="B14" s="133" t="s">
        <v>16</v>
      </c>
      <c r="C14" s="132"/>
      <c r="D14" s="132"/>
    </row>
    <row r="15" spans="1:4">
      <c r="A15" s="259"/>
      <c r="B15" s="133" t="s">
        <v>17</v>
      </c>
      <c r="C15" s="132"/>
      <c r="D15" s="132"/>
    </row>
    <row r="16" spans="1:4">
      <c r="A16" s="259"/>
      <c r="B16" s="133" t="s">
        <v>18</v>
      </c>
      <c r="C16" s="132"/>
      <c r="D16" s="132"/>
    </row>
    <row r="17" spans="1:4">
      <c r="A17" s="259"/>
      <c r="B17" s="134" t="s">
        <v>19</v>
      </c>
      <c r="C17" s="132"/>
      <c r="D17" s="132"/>
    </row>
    <row r="18" spans="1:4">
      <c r="A18" s="259"/>
      <c r="B18" s="134" t="s">
        <v>20</v>
      </c>
      <c r="C18" s="132"/>
      <c r="D18" s="132"/>
    </row>
    <row r="19" spans="1:4">
      <c r="A19" s="259"/>
      <c r="B19" s="133" t="s">
        <v>21</v>
      </c>
      <c r="C19" s="132"/>
      <c r="D19" s="132"/>
    </row>
    <row r="20" spans="1:4">
      <c r="A20" s="259"/>
      <c r="B20" s="134" t="s">
        <v>22</v>
      </c>
      <c r="C20" s="132"/>
      <c r="D20" s="132"/>
    </row>
    <row r="21" spans="1:4">
      <c r="A21" s="259"/>
      <c r="B21" s="134" t="s">
        <v>23</v>
      </c>
      <c r="C21" s="132"/>
      <c r="D21" s="132"/>
    </row>
    <row r="22" spans="1:4">
      <c r="A22" s="260"/>
      <c r="B22" s="134" t="s">
        <v>24</v>
      </c>
      <c r="C22" s="132"/>
      <c r="D22" s="132"/>
    </row>
    <row r="23" spans="1:4" ht="30.95">
      <c r="A23" s="135" t="s">
        <v>25</v>
      </c>
      <c r="B23" s="136" t="s">
        <v>26</v>
      </c>
      <c r="C23" s="132"/>
      <c r="D23" s="132"/>
    </row>
    <row r="24" spans="1:4">
      <c r="C24" s="132"/>
    </row>
  </sheetData>
  <sheetProtection sheet="1" formatCells="0" formatColumns="0" formatRows="0" insertColumns="0" insertRows="0" insertHyperlinks="0" deleteColumns="0" deleteRows="0" autoFilter="0" pivotTables="0"/>
  <mergeCells count="3">
    <mergeCell ref="A6:A9"/>
    <mergeCell ref="A10:A12"/>
    <mergeCell ref="A13:A22"/>
  </mergeCells>
  <hyperlinks>
    <hyperlink ref="B6" location="'Study Data'!N4" display="I. Measured and Normalized Concentrations from Take-Home Experimental Studies" xr:uid="{A6DFF545-CD71-4F27-8CE1-06CB25B0C3FC}"/>
    <hyperlink ref="B16" location="Exposure!A38" display="Exposure Factor Compilation" xr:uid="{1AFC34C8-7A1B-4558-A606-B161B4FE4D95}"/>
    <hyperlink ref="B10" location="Regressions!B3" display="Regression Equations Relating Loading Event Concentrations with Take-Home Concentrations, Handlers" xr:uid="{8FDC69BE-1684-41D7-A63C-4F96652DC977}"/>
    <hyperlink ref="B11" location="Regressions!B19" display="Regression Equation Relating Loading Event Concentrations with Take Home Concentrations, Bystanders" xr:uid="{E6A016C5-2FE3-44BA-8B03-8DD5F8D2C9FC}"/>
    <hyperlink ref="B17" location="Exposure!A52" display="Exposure for Handlers" xr:uid="{9CC7058B-527D-4EDA-ACE2-F961C6114767}"/>
    <hyperlink ref="B18" location="Exposure!A65" display="Exposure for Bystanders" xr:uid="{73410AB9-C1C2-4DFC-B3C7-6F7FAFEED5EA}"/>
    <hyperlink ref="B19" location="Exposure!A75" display="Overall relationship between occupational and take-home exposure" xr:uid="{9B476C4D-2905-43CE-A811-BFEF9616E93F}"/>
    <hyperlink ref="B7" location="'Study Data'!Y4" display="Measured Bystandstander Concentrations" xr:uid="{CCE55DDA-ECBE-452E-943E-ECD56496E9EA}"/>
    <hyperlink ref="B8" location="'Study Data'!AH4" display="24-hr Average Handler Concentrations (normalized by garment set)" xr:uid="{122D96CA-3622-4C47-ACBD-F406512412F8}"/>
    <hyperlink ref="B9" location="'Study Data'!AK4" display="24-hr Average Bystander Concentrations (normalized by garment set)" xr:uid="{CBCA8388-0E37-457B-951E-9C122F9D8B0B}"/>
    <hyperlink ref="B23" location="'Studies Not Selected'!A1" display="Additional Studies with Clothes Handling Data, But Not Selected for Integration into the Quantitative Take-Home Exposure Analysis" xr:uid="{553A66A3-889A-4FA1-A279-2EFD0F219CA4}"/>
    <hyperlink ref="B15" location="Exposure!A25" display="8-Hr TWAs for Workers and ONU for Each Occupational Exposure Scenario (OES)" xr:uid="{8D99186B-0984-42D5-AA0B-072496C4F608}"/>
    <hyperlink ref="B12" location="Regressions!B33" display="Ratio of Handler to Bystander Concentrations in Take-Home Studies" xr:uid="{E6C00263-2A6E-4CDF-A158-64153C8DC5E4}"/>
    <hyperlink ref="B14" location="Exposure!A9" display="Take-Home 24-Hr Daily Average Conc. Equation " xr:uid="{D89C5611-24D2-468A-9D73-AB289D7882FB}"/>
    <hyperlink ref="B13" location="Exposure!A5" display="ELCR Equation" xr:uid="{5D8591A7-CAAD-4FEE-8CF5-EAE67351B458}"/>
    <hyperlink ref="B20" location="Exposure!A87" display="IUR Values" xr:uid="{7E62D4A8-1BAF-48B5-8ABB-F6BA23E5F47A}"/>
    <hyperlink ref="B21" location="Exposure!A97" display="ELCR for Handlers" xr:uid="{440DC086-2851-4BE8-9524-29CBBF97EFE4}"/>
    <hyperlink ref="B22" location="Exposure!A108" display="ELCR for Bystanders" xr:uid="{07289FA4-AA79-4ED3-BB31-43F286A23A2C}"/>
  </hyperlinks>
  <pageMargins left="0.7" right="0.7" top="0.75" bottom="0.75" header="0.3" footer="0.3"/>
  <pageSetup scale="73"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016F-5BA2-4DDD-ABC4-EC6BF6BFC183}">
  <sheetPr codeName="Sheet2">
    <tabColor theme="9" tint="0.59999389629810485"/>
    <pageSetUpPr fitToPage="1"/>
  </sheetPr>
  <dimension ref="A1:AR213"/>
  <sheetViews>
    <sheetView zoomScale="90" zoomScaleNormal="90" workbookViewId="0">
      <pane xSplit="2" ySplit="6" topLeftCell="C7" activePane="bottomRight" state="frozen"/>
      <selection pane="bottomRight" activeCell="F15" sqref="F15"/>
      <selection pane="bottomLeft" activeCell="A24" sqref="A24:E30"/>
      <selection pane="topRight" activeCell="A24" sqref="A24:E30"/>
    </sheetView>
  </sheetViews>
  <sheetFormatPr defaultColWidth="8.625" defaultRowHeight="15.6"/>
  <cols>
    <col min="1" max="1" width="10.875" style="2" customWidth="1"/>
    <col min="2" max="2" width="17.375" style="2" customWidth="1"/>
    <col min="3" max="3" width="35.5" style="2" customWidth="1"/>
    <col min="4" max="4" width="35.25" style="2" customWidth="1"/>
    <col min="5" max="5" width="18.875" style="2" customWidth="1"/>
    <col min="6" max="6" width="13.625" style="2" customWidth="1"/>
    <col min="7" max="7" width="10.75" style="2" hidden="1" customWidth="1"/>
    <col min="8" max="8" width="10.625" style="2" customWidth="1"/>
    <col min="9" max="9" width="10.875" style="2" hidden="1" customWidth="1"/>
    <col min="10" max="10" width="11" style="2" hidden="1" customWidth="1"/>
    <col min="11" max="11" width="10.25" style="2" hidden="1" customWidth="1"/>
    <col min="12" max="12" width="12.125" style="2" customWidth="1"/>
    <col min="13" max="13" width="23.5" style="2" customWidth="1"/>
    <col min="14" max="14" width="7.375" style="2" customWidth="1"/>
    <col min="15" max="15" width="13.5" style="2" customWidth="1"/>
    <col min="16" max="16" width="13.875" style="2" customWidth="1"/>
    <col min="17" max="17" width="9.625" style="3" customWidth="1"/>
    <col min="18" max="18" width="10.625" style="3" customWidth="1"/>
    <col min="19" max="19" width="14.875" style="3" customWidth="1"/>
    <col min="20" max="20" width="9.375" style="2" customWidth="1"/>
    <col min="21" max="21" width="10.625" style="2" customWidth="1"/>
    <col min="22" max="22" width="13.875" style="2" customWidth="1"/>
    <col min="23" max="23" width="9.5" style="2" customWidth="1"/>
    <col min="24" max="24" width="9.5" style="2" hidden="1" customWidth="1"/>
    <col min="25" max="26" width="9.625" style="2" hidden="1" customWidth="1"/>
    <col min="27" max="27" width="9.5" style="2" hidden="1" customWidth="1"/>
    <col min="28" max="30" width="8.625" style="2" hidden="1" customWidth="1"/>
    <col min="31" max="33" width="8.625" style="2" customWidth="1"/>
    <col min="34" max="34" width="9.625" style="2" customWidth="1"/>
    <col min="35" max="35" width="9.25" style="2" customWidth="1"/>
    <col min="36" max="36" width="9.375" style="2" customWidth="1"/>
    <col min="37" max="37" width="8.875" style="2" customWidth="1"/>
    <col min="38" max="38" width="8.375" style="2" customWidth="1"/>
    <col min="39" max="39" width="9.875" style="2" customWidth="1"/>
    <col min="40" max="41" width="8.625" style="2" customWidth="1"/>
    <col min="42" max="42" width="2.125" style="2" customWidth="1"/>
    <col min="43" max="16384" width="8.625" style="2"/>
  </cols>
  <sheetData>
    <row r="1" spans="1:44" ht="24.6" customHeight="1">
      <c r="A1" s="113" t="s">
        <v>27</v>
      </c>
      <c r="F1" s="59"/>
      <c r="L1" s="25"/>
      <c r="M1" s="25"/>
      <c r="N1" s="25"/>
      <c r="O1" s="25"/>
      <c r="P1" s="25"/>
      <c r="Q1" s="26"/>
      <c r="R1" s="26"/>
      <c r="S1" s="26"/>
      <c r="T1" s="25"/>
      <c r="U1" s="25"/>
      <c r="V1" s="25"/>
      <c r="W1" s="25"/>
      <c r="X1" s="25"/>
      <c r="Y1" s="25"/>
      <c r="Z1" s="25"/>
      <c r="AA1" s="25"/>
      <c r="AB1" s="25"/>
      <c r="AC1" s="25"/>
      <c r="AD1" s="25"/>
      <c r="AE1" s="25"/>
      <c r="AF1" s="25"/>
      <c r="AG1" s="25"/>
      <c r="AI1" s="25"/>
      <c r="AJ1" s="25"/>
      <c r="AK1" s="25"/>
      <c r="AL1" s="25"/>
      <c r="AM1" s="25"/>
    </row>
    <row r="2" spans="1:44" ht="18" customHeight="1">
      <c r="L2" s="25"/>
      <c r="M2" s="25"/>
      <c r="N2" s="25"/>
      <c r="O2" s="25"/>
      <c r="P2" s="25"/>
      <c r="Q2" s="26"/>
      <c r="R2" s="26"/>
      <c r="S2" s="26"/>
      <c r="T2" s="25"/>
      <c r="U2" s="25"/>
      <c r="V2" s="25"/>
      <c r="W2" s="25"/>
      <c r="X2" s="25"/>
      <c r="Y2" s="25"/>
      <c r="Z2" s="25"/>
      <c r="AA2" s="25"/>
      <c r="AB2" s="25"/>
      <c r="AC2" s="25"/>
      <c r="AD2" s="25"/>
      <c r="AE2" s="25"/>
      <c r="AF2" s="25"/>
      <c r="AG2" s="25"/>
      <c r="AI2" s="25"/>
      <c r="AJ2" s="25"/>
      <c r="AK2" s="25"/>
      <c r="AL2" s="25"/>
      <c r="AM2" s="25"/>
    </row>
    <row r="3" spans="1:44">
      <c r="L3" s="25"/>
      <c r="M3" s="25"/>
      <c r="N3" s="25"/>
      <c r="O3" s="25"/>
      <c r="P3" s="25"/>
      <c r="Q3" s="26"/>
      <c r="R3" s="26"/>
      <c r="S3" s="26"/>
      <c r="T3" s="25"/>
      <c r="U3" s="25"/>
      <c r="V3" s="25"/>
      <c r="W3" s="25"/>
      <c r="X3" s="25"/>
      <c r="Y3" s="25"/>
      <c r="Z3" s="25"/>
      <c r="AA3" s="25"/>
      <c r="AB3" s="25"/>
      <c r="AC3" s="25"/>
      <c r="AD3" s="25"/>
      <c r="AE3" s="25"/>
      <c r="AF3" s="25"/>
      <c r="AG3" s="25"/>
      <c r="AH3" s="25"/>
      <c r="AI3" s="25"/>
      <c r="AJ3" s="25"/>
      <c r="AK3" s="25"/>
      <c r="AL3" s="25"/>
      <c r="AM3" s="25"/>
    </row>
    <row r="4" spans="1:44" ht="52.35" customHeight="1">
      <c r="A4" s="261" t="s">
        <v>28</v>
      </c>
      <c r="B4" s="261" t="s">
        <v>29</v>
      </c>
      <c r="C4" s="261" t="s">
        <v>30</v>
      </c>
      <c r="D4" s="261" t="s">
        <v>31</v>
      </c>
      <c r="E4" s="261" t="s">
        <v>32</v>
      </c>
      <c r="F4" s="267" t="s">
        <v>33</v>
      </c>
      <c r="G4" s="261" t="s">
        <v>34</v>
      </c>
      <c r="H4" s="261" t="s">
        <v>35</v>
      </c>
      <c r="I4" s="261" t="s">
        <v>36</v>
      </c>
      <c r="J4" s="261" t="s">
        <v>37</v>
      </c>
      <c r="K4" s="261" t="s">
        <v>38</v>
      </c>
      <c r="L4" s="261" t="s">
        <v>39</v>
      </c>
      <c r="M4" s="261" t="s">
        <v>40</v>
      </c>
      <c r="N4" s="273" t="s">
        <v>41</v>
      </c>
      <c r="O4" s="273"/>
      <c r="P4" s="273"/>
      <c r="Q4" s="273"/>
      <c r="R4" s="273"/>
      <c r="S4" s="273"/>
      <c r="T4" s="273"/>
      <c r="U4" s="273"/>
      <c r="V4" s="273"/>
      <c r="W4" s="273"/>
      <c r="X4" s="272" t="s">
        <v>42</v>
      </c>
      <c r="Y4" s="272"/>
      <c r="Z4" s="272"/>
      <c r="AA4" s="272"/>
      <c r="AB4" s="272"/>
      <c r="AC4" s="272"/>
      <c r="AD4" s="272"/>
      <c r="AE4" s="272"/>
      <c r="AF4" s="272"/>
      <c r="AG4" s="272"/>
      <c r="AH4" s="270" t="s">
        <v>43</v>
      </c>
      <c r="AI4" s="270"/>
      <c r="AJ4" s="270"/>
      <c r="AK4" s="271" t="s">
        <v>44</v>
      </c>
      <c r="AL4" s="271"/>
      <c r="AM4" s="271"/>
    </row>
    <row r="5" spans="1:44" s="6" customFormat="1" ht="31.35" customHeight="1">
      <c r="A5" s="261"/>
      <c r="B5" s="261"/>
      <c r="C5" s="261"/>
      <c r="D5" s="261"/>
      <c r="E5" s="261"/>
      <c r="F5" s="268"/>
      <c r="G5" s="261"/>
      <c r="H5" s="261"/>
      <c r="I5" s="261"/>
      <c r="J5" s="261"/>
      <c r="K5" s="261"/>
      <c r="L5" s="261"/>
      <c r="M5" s="261"/>
      <c r="N5" s="262" t="s">
        <v>45</v>
      </c>
      <c r="O5" s="262" t="s">
        <v>46</v>
      </c>
      <c r="P5" s="262"/>
      <c r="Q5" s="262"/>
      <c r="R5" s="262" t="s">
        <v>47</v>
      </c>
      <c r="S5" s="262"/>
      <c r="T5" s="262"/>
      <c r="U5" s="262" t="s">
        <v>48</v>
      </c>
      <c r="V5" s="262"/>
      <c r="W5" s="262"/>
      <c r="X5" s="263" t="s">
        <v>45</v>
      </c>
      <c r="Y5" s="263" t="s">
        <v>46</v>
      </c>
      <c r="Z5" s="263"/>
      <c r="AA5" s="263"/>
      <c r="AB5" s="263" t="s">
        <v>47</v>
      </c>
      <c r="AC5" s="263"/>
      <c r="AD5" s="263"/>
      <c r="AE5" s="263" t="s">
        <v>48</v>
      </c>
      <c r="AF5" s="263"/>
      <c r="AG5" s="263"/>
      <c r="AH5" s="262" t="s">
        <v>49</v>
      </c>
      <c r="AI5" s="262"/>
      <c r="AJ5" s="262"/>
      <c r="AK5" s="263" t="s">
        <v>50</v>
      </c>
      <c r="AL5" s="263"/>
      <c r="AM5" s="263"/>
      <c r="AR5" s="2"/>
    </row>
    <row r="6" spans="1:44" s="6" customFormat="1">
      <c r="A6" s="261"/>
      <c r="B6" s="261"/>
      <c r="C6" s="261"/>
      <c r="D6" s="261"/>
      <c r="E6" s="261"/>
      <c r="F6" s="269"/>
      <c r="G6" s="261"/>
      <c r="H6" s="261"/>
      <c r="I6" s="261"/>
      <c r="J6" s="261"/>
      <c r="K6" s="261"/>
      <c r="L6" s="261"/>
      <c r="M6" s="261"/>
      <c r="N6" s="262"/>
      <c r="O6" s="244" t="s">
        <v>51</v>
      </c>
      <c r="P6" s="244" t="s">
        <v>52</v>
      </c>
      <c r="Q6" s="244" t="s">
        <v>53</v>
      </c>
      <c r="R6" s="244" t="s">
        <v>51</v>
      </c>
      <c r="S6" s="244" t="s">
        <v>52</v>
      </c>
      <c r="T6" s="244" t="s">
        <v>53</v>
      </c>
      <c r="U6" s="244" t="s">
        <v>51</v>
      </c>
      <c r="V6" s="244" t="s">
        <v>52</v>
      </c>
      <c r="W6" s="244" t="s">
        <v>53</v>
      </c>
      <c r="X6" s="263"/>
      <c r="Y6" s="245" t="s">
        <v>51</v>
      </c>
      <c r="Z6" s="245" t="s">
        <v>52</v>
      </c>
      <c r="AA6" s="245" t="s">
        <v>53</v>
      </c>
      <c r="AB6" s="245" t="s">
        <v>51</v>
      </c>
      <c r="AC6" s="245" t="s">
        <v>52</v>
      </c>
      <c r="AD6" s="245" t="s">
        <v>53</v>
      </c>
      <c r="AE6" s="245" t="s">
        <v>51</v>
      </c>
      <c r="AF6" s="245" t="s">
        <v>52</v>
      </c>
      <c r="AG6" s="245" t="s">
        <v>53</v>
      </c>
      <c r="AH6" s="244" t="s">
        <v>51</v>
      </c>
      <c r="AI6" s="244" t="s">
        <v>52</v>
      </c>
      <c r="AJ6" s="244" t="s">
        <v>53</v>
      </c>
      <c r="AK6" s="245" t="s">
        <v>51</v>
      </c>
      <c r="AL6" s="245" t="s">
        <v>52</v>
      </c>
      <c r="AM6" s="245" t="s">
        <v>53</v>
      </c>
      <c r="AR6" s="2"/>
    </row>
    <row r="7" spans="1:44" s="91" customFormat="1" ht="206.1" customHeight="1">
      <c r="A7" s="246" t="s">
        <v>54</v>
      </c>
      <c r="B7" s="248" t="s">
        <v>55</v>
      </c>
      <c r="C7" s="248" t="s">
        <v>56</v>
      </c>
      <c r="D7" s="248" t="s">
        <v>57</v>
      </c>
      <c r="E7" s="248" t="s">
        <v>58</v>
      </c>
      <c r="F7" s="152">
        <f>AVERAGE(5.2*0.5/8,12.4*0.5/8)</f>
        <v>0.55000000000000004</v>
      </c>
      <c r="G7" s="7">
        <v>4</v>
      </c>
      <c r="H7" s="7">
        <v>2</v>
      </c>
      <c r="I7" s="7">
        <v>1</v>
      </c>
      <c r="J7" s="7">
        <f>I7/H7</f>
        <v>0.5</v>
      </c>
      <c r="K7" s="7">
        <v>29</v>
      </c>
      <c r="L7" s="7">
        <v>30</v>
      </c>
      <c r="M7" s="248" t="s">
        <v>59</v>
      </c>
      <c r="N7" s="7">
        <v>16</v>
      </c>
      <c r="O7" s="7">
        <v>0.28000000000000003</v>
      </c>
      <c r="P7" s="7">
        <v>0.55000000000000004</v>
      </c>
      <c r="Q7" s="247">
        <v>1.1000000000000001</v>
      </c>
      <c r="R7" s="247">
        <v>0.21</v>
      </c>
      <c r="S7" s="247">
        <v>0.43</v>
      </c>
      <c r="T7" s="247">
        <v>0.77</v>
      </c>
      <c r="U7" s="247">
        <v>0.27</v>
      </c>
      <c r="V7" s="247">
        <v>0.52</v>
      </c>
      <c r="W7" s="247">
        <v>1.1000000000000001</v>
      </c>
      <c r="X7" s="247">
        <v>8</v>
      </c>
      <c r="Y7" s="247">
        <v>0.25</v>
      </c>
      <c r="Z7" s="247">
        <v>0.37</v>
      </c>
      <c r="AA7" s="247">
        <v>0.53</v>
      </c>
      <c r="AB7" s="247">
        <v>0.17</v>
      </c>
      <c r="AC7" s="247">
        <v>0.38</v>
      </c>
      <c r="AD7" s="247">
        <v>0.69</v>
      </c>
      <c r="AE7" s="247">
        <v>0.19</v>
      </c>
      <c r="AF7" s="247">
        <v>0.34</v>
      </c>
      <c r="AG7" s="247">
        <v>0.49</v>
      </c>
      <c r="AH7" s="109">
        <f>U7/$H7*$L7/60/24</f>
        <v>2.8125000000000008E-3</v>
      </c>
      <c r="AI7" s="109">
        <f>V7/$H7*$L7/60/24</f>
        <v>5.4166666666666669E-3</v>
      </c>
      <c r="AJ7" s="109">
        <f>W7/$H7*$L7/60/24</f>
        <v>1.1458333333333334E-2</v>
      </c>
      <c r="AK7" s="109">
        <f>AE7/$H7*$L7/60/24</f>
        <v>1.9791666666666668E-3</v>
      </c>
      <c r="AL7" s="109">
        <f>AF7/$H7*$L7/60/24</f>
        <v>3.5416666666666669E-3</v>
      </c>
      <c r="AM7" s="109">
        <f>AG7/$H7*$L7/60/24</f>
        <v>5.1041666666666666E-3</v>
      </c>
    </row>
    <row r="8" spans="1:44" s="93" customFormat="1" ht="182.1">
      <c r="A8" s="246" t="s">
        <v>60</v>
      </c>
      <c r="B8" s="246" t="s">
        <v>61</v>
      </c>
      <c r="C8" s="13" t="s">
        <v>62</v>
      </c>
      <c r="D8" s="8" t="s">
        <v>63</v>
      </c>
      <c r="E8" s="248" t="s">
        <v>64</v>
      </c>
      <c r="F8" s="152">
        <f>0.013*(0.5/8)</f>
        <v>8.1249999999999996E-4</v>
      </c>
      <c r="G8" s="7">
        <v>1</v>
      </c>
      <c r="H8" s="247">
        <v>6</v>
      </c>
      <c r="I8" s="7" t="s">
        <v>65</v>
      </c>
      <c r="J8" s="92">
        <f>2/6</f>
        <v>0.33333333333333331</v>
      </c>
      <c r="K8" s="7" t="s">
        <v>66</v>
      </c>
      <c r="L8" s="7">
        <v>30</v>
      </c>
      <c r="M8" s="248" t="s">
        <v>67</v>
      </c>
      <c r="N8" s="12" t="s">
        <v>68</v>
      </c>
      <c r="O8" s="7">
        <v>0.107</v>
      </c>
      <c r="P8" s="7">
        <v>0.107</v>
      </c>
      <c r="Q8" s="247">
        <v>0.107</v>
      </c>
      <c r="R8" s="247">
        <v>5.0000000000000001E-3</v>
      </c>
      <c r="S8" s="247">
        <v>5.0000000000000001E-3</v>
      </c>
      <c r="T8" s="247">
        <v>5.0000000000000001E-3</v>
      </c>
      <c r="U8" s="11" t="s">
        <v>69</v>
      </c>
      <c r="V8" s="247">
        <v>5.0000000000000001E-3</v>
      </c>
      <c r="W8" s="11" t="s">
        <v>69</v>
      </c>
      <c r="X8" s="247">
        <v>2</v>
      </c>
      <c r="Y8" s="9">
        <v>9.2999999999999999E-2</v>
      </c>
      <c r="Z8" s="9">
        <v>9.9000000000000005E-2</v>
      </c>
      <c r="AA8" s="9">
        <v>0.104</v>
      </c>
      <c r="AB8" s="10" t="s">
        <v>70</v>
      </c>
      <c r="AC8" s="10" t="s">
        <v>70</v>
      </c>
      <c r="AD8" s="10" t="s">
        <v>70</v>
      </c>
      <c r="AE8" s="247" t="s">
        <v>69</v>
      </c>
      <c r="AF8" s="61">
        <f t="shared" ref="AF8" si="0">0.003/2</f>
        <v>1.5E-3</v>
      </c>
      <c r="AG8" s="247" t="s">
        <v>69</v>
      </c>
      <c r="AH8" s="247" t="s">
        <v>69</v>
      </c>
      <c r="AI8" s="109">
        <f>V8/$H8*$L8/60/24</f>
        <v>1.7361111111111111E-5</v>
      </c>
      <c r="AJ8" s="247" t="s">
        <v>69</v>
      </c>
      <c r="AK8" s="247" t="s">
        <v>69</v>
      </c>
      <c r="AL8" s="110">
        <f>AF8/$H8*$L8/60/24</f>
        <v>5.2083333333333332E-6</v>
      </c>
      <c r="AM8" s="247" t="s">
        <v>69</v>
      </c>
    </row>
    <row r="9" spans="1:44" s="93" customFormat="1" ht="117">
      <c r="A9" s="246" t="s">
        <v>71</v>
      </c>
      <c r="B9" s="246" t="s">
        <v>72</v>
      </c>
      <c r="C9" s="13" t="s">
        <v>73</v>
      </c>
      <c r="D9" s="248" t="s">
        <v>74</v>
      </c>
      <c r="E9" s="248" t="s">
        <v>75</v>
      </c>
      <c r="F9" s="152">
        <f>0.024*0.5/8</f>
        <v>1.5E-3</v>
      </c>
      <c r="G9" s="7">
        <v>1</v>
      </c>
      <c r="H9" s="7">
        <v>11</v>
      </c>
      <c r="I9" s="7" t="s">
        <v>76</v>
      </c>
      <c r="J9" s="94">
        <f>30/11</f>
        <v>2.7272727272727271</v>
      </c>
      <c r="K9" s="7" t="s">
        <v>77</v>
      </c>
      <c r="L9" s="7">
        <v>30</v>
      </c>
      <c r="M9" s="248"/>
      <c r="N9" s="12">
        <v>4</v>
      </c>
      <c r="O9" s="12">
        <v>0.08</v>
      </c>
      <c r="P9" s="12" t="s">
        <v>78</v>
      </c>
      <c r="Q9" s="9">
        <v>0.36</v>
      </c>
      <c r="R9" s="9">
        <v>2E-3</v>
      </c>
      <c r="S9" s="9" t="s">
        <v>79</v>
      </c>
      <c r="T9" s="9">
        <v>0.02</v>
      </c>
      <c r="U9" s="9">
        <v>3.2000000000000001E-2</v>
      </c>
      <c r="V9" s="9">
        <v>3.5999999999999997E-2</v>
      </c>
      <c r="W9" s="9">
        <v>3.9E-2</v>
      </c>
      <c r="X9" s="247">
        <v>2</v>
      </c>
      <c r="Y9" s="9">
        <v>4.5999999999999999E-2</v>
      </c>
      <c r="Z9" s="9" t="s">
        <v>80</v>
      </c>
      <c r="AA9" s="9">
        <v>0.14000000000000001</v>
      </c>
      <c r="AB9" s="9">
        <v>3.0000000000000001E-3</v>
      </c>
      <c r="AC9" s="9" t="s">
        <v>81</v>
      </c>
      <c r="AD9" s="9">
        <v>0.02</v>
      </c>
      <c r="AE9" s="9">
        <v>3.0000000000000001E-3</v>
      </c>
      <c r="AF9" s="14">
        <v>0.01</v>
      </c>
      <c r="AG9" s="12">
        <v>1.7999999999999999E-2</v>
      </c>
      <c r="AH9" s="109">
        <f>U9/$H9*$L9/60/24</f>
        <v>6.0606060606060611E-5</v>
      </c>
      <c r="AI9" s="109">
        <f>V9/$H9*$L9/60/24</f>
        <v>6.8181818181818184E-5</v>
      </c>
      <c r="AJ9" s="109">
        <f>W9/$H9*$L9/60/24</f>
        <v>7.3863636363636368E-5</v>
      </c>
      <c r="AK9" s="109">
        <f>AE9/$H9*$L9/60/24</f>
        <v>5.6818181818181823E-6</v>
      </c>
      <c r="AL9" s="109">
        <f>AF9/$H9*$L9/60/24</f>
        <v>1.8939393939393939E-5</v>
      </c>
      <c r="AM9" s="109">
        <f>AG9/$H9*$L9/60/24</f>
        <v>3.4090909090909092E-5</v>
      </c>
    </row>
    <row r="10" spans="1:44" s="93" customFormat="1" ht="207.95" customHeight="1">
      <c r="A10" s="246" t="s">
        <v>82</v>
      </c>
      <c r="B10" s="246" t="s">
        <v>83</v>
      </c>
      <c r="C10" s="13" t="s">
        <v>84</v>
      </c>
      <c r="D10" s="248" t="s">
        <v>85</v>
      </c>
      <c r="E10" s="248" t="s">
        <v>75</v>
      </c>
      <c r="F10" s="152">
        <f>AVERAGE(0.028,0.368)*0.5/8</f>
        <v>1.2375000000000001E-2</v>
      </c>
      <c r="G10" s="7">
        <v>1</v>
      </c>
      <c r="H10" s="7">
        <v>3</v>
      </c>
      <c r="I10" s="7" t="s">
        <v>86</v>
      </c>
      <c r="J10" s="7">
        <f>1.5/3</f>
        <v>0.5</v>
      </c>
      <c r="K10" s="7" t="s">
        <v>87</v>
      </c>
      <c r="L10" s="7">
        <v>15</v>
      </c>
      <c r="M10" s="248" t="s">
        <v>88</v>
      </c>
      <c r="N10" s="12">
        <v>4</v>
      </c>
      <c r="O10" s="9">
        <v>0.03</v>
      </c>
      <c r="P10" s="9">
        <v>3.6999999999999998E-2</v>
      </c>
      <c r="Q10" s="9">
        <v>4.7E-2</v>
      </c>
      <c r="R10" s="9">
        <v>3.0000000000000001E-3</v>
      </c>
      <c r="S10" s="9">
        <v>8.9999999999999993E-3</v>
      </c>
      <c r="T10" s="9">
        <v>0.02</v>
      </c>
      <c r="U10" s="9">
        <v>7.0000000000000001E-3</v>
      </c>
      <c r="V10" s="9">
        <v>1.0999999999999999E-2</v>
      </c>
      <c r="W10" s="9">
        <v>1.4999999999999999E-2</v>
      </c>
      <c r="X10" s="247">
        <v>4</v>
      </c>
      <c r="Y10" s="9">
        <v>8.0000000000000002E-3</v>
      </c>
      <c r="Z10" s="9">
        <v>1.4E-2</v>
      </c>
      <c r="AA10" s="9">
        <v>2.1999999999999999E-2</v>
      </c>
      <c r="AB10" s="9">
        <v>2E-3</v>
      </c>
      <c r="AC10" s="9">
        <v>4.0000000000000001E-3</v>
      </c>
      <c r="AD10" s="9">
        <v>8.0000000000000002E-3</v>
      </c>
      <c r="AE10" s="14" t="s">
        <v>69</v>
      </c>
      <c r="AF10" s="14">
        <v>0.01</v>
      </c>
      <c r="AG10" s="14" t="s">
        <v>69</v>
      </c>
      <c r="AH10" s="109">
        <f>U10/$H10*$L10/60/24</f>
        <v>2.4305555555555558E-5</v>
      </c>
      <c r="AI10" s="109">
        <f t="shared" ref="AI10:AI14" si="1">V10/$H10*$L10/60/24</f>
        <v>3.8194444444444444E-5</v>
      </c>
      <c r="AJ10" s="109">
        <f>W10/$H10*$L10/60/24</f>
        <v>5.2083333333333337E-5</v>
      </c>
      <c r="AK10" s="247" t="s">
        <v>69</v>
      </c>
      <c r="AL10" s="109">
        <f>AF10/$H10*$L10/60/24</f>
        <v>3.4722222222222222E-5</v>
      </c>
      <c r="AM10" s="247" t="s">
        <v>69</v>
      </c>
    </row>
    <row r="11" spans="1:44" s="93" customFormat="1" ht="126.95" customHeight="1">
      <c r="A11" s="246" t="s">
        <v>89</v>
      </c>
      <c r="B11" s="246" t="s">
        <v>90</v>
      </c>
      <c r="C11" s="13" t="s">
        <v>91</v>
      </c>
      <c r="D11" s="248" t="s">
        <v>92</v>
      </c>
      <c r="E11" s="248" t="s">
        <v>93</v>
      </c>
      <c r="F11" s="152">
        <f>AVERAGE(0.026*(0.5/8),0.212*(0.5/8))</f>
        <v>7.4374999999999997E-3</v>
      </c>
      <c r="G11" s="7">
        <v>1</v>
      </c>
      <c r="H11" s="7">
        <v>3</v>
      </c>
      <c r="I11" s="7">
        <v>1</v>
      </c>
      <c r="J11" s="92">
        <f>I11/H11</f>
        <v>0.33333333333333331</v>
      </c>
      <c r="K11" s="7" t="s">
        <v>94</v>
      </c>
      <c r="L11" s="7">
        <v>15</v>
      </c>
      <c r="M11" s="248" t="s">
        <v>95</v>
      </c>
      <c r="N11" s="12">
        <v>2</v>
      </c>
      <c r="O11" s="14">
        <v>0.09</v>
      </c>
      <c r="P11" s="14">
        <v>0.11</v>
      </c>
      <c r="Q11" s="14">
        <v>0.13</v>
      </c>
      <c r="R11" s="9">
        <v>4.0000000000000001E-3</v>
      </c>
      <c r="S11" s="9">
        <v>6.0000000000000001E-3</v>
      </c>
      <c r="T11" s="9">
        <v>7.0000000000000001E-3</v>
      </c>
      <c r="U11" s="15" t="s">
        <v>69</v>
      </c>
      <c r="V11" s="9">
        <v>3.0000000000000001E-3</v>
      </c>
      <c r="W11" s="9">
        <v>5.0000000000000001E-3</v>
      </c>
      <c r="X11" s="247">
        <v>2</v>
      </c>
      <c r="Y11" s="9">
        <v>6.0000000000000001E-3</v>
      </c>
      <c r="Z11" s="9">
        <v>0.01</v>
      </c>
      <c r="AA11" s="9">
        <v>1.2999999999999999E-2</v>
      </c>
      <c r="AB11" s="16" t="s">
        <v>96</v>
      </c>
      <c r="AC11" s="16" t="s">
        <v>96</v>
      </c>
      <c r="AD11" s="16" t="s">
        <v>96</v>
      </c>
      <c r="AE11" s="198" t="s">
        <v>69</v>
      </c>
      <c r="AF11" s="10">
        <f t="shared" ref="AF11" si="2">0.004/2</f>
        <v>2E-3</v>
      </c>
      <c r="AG11" s="198" t="s">
        <v>69</v>
      </c>
      <c r="AH11" s="247" t="s">
        <v>69</v>
      </c>
      <c r="AI11" s="109">
        <f t="shared" si="1"/>
        <v>1.0416666666666666E-5</v>
      </c>
      <c r="AJ11" s="109">
        <f>W11/$H11*$L11/60/24</f>
        <v>1.7361111111111111E-5</v>
      </c>
      <c r="AK11" s="247" t="s">
        <v>69</v>
      </c>
      <c r="AL11" s="110">
        <f>AF11/$H11*$L11/60/24</f>
        <v>6.9444444444444439E-6</v>
      </c>
      <c r="AM11" s="247" t="s">
        <v>69</v>
      </c>
    </row>
    <row r="12" spans="1:44" s="93" customFormat="1" ht="51" customHeight="1">
      <c r="A12" s="264" t="s">
        <v>97</v>
      </c>
      <c r="B12" s="246" t="s">
        <v>98</v>
      </c>
      <c r="C12" s="13" t="s">
        <v>99</v>
      </c>
      <c r="D12" s="265" t="s">
        <v>100</v>
      </c>
      <c r="E12" s="266" t="s">
        <v>101</v>
      </c>
      <c r="F12" s="152">
        <f>0.05*(0.5/8)</f>
        <v>3.1250000000000002E-3</v>
      </c>
      <c r="G12" s="247">
        <v>2</v>
      </c>
      <c r="H12" s="7">
        <v>6</v>
      </c>
      <c r="I12" s="7">
        <v>15</v>
      </c>
      <c r="J12" s="7">
        <f>I12/H12</f>
        <v>2.5</v>
      </c>
      <c r="K12" s="7">
        <v>15</v>
      </c>
      <c r="L12" s="7">
        <v>15</v>
      </c>
      <c r="M12" s="266" t="s">
        <v>102</v>
      </c>
      <c r="N12" s="12">
        <v>4</v>
      </c>
      <c r="O12" s="12">
        <v>0.312</v>
      </c>
      <c r="P12" s="17">
        <f>AVERAGE(O12,Q12)</f>
        <v>0.49950000000000006</v>
      </c>
      <c r="Q12" s="9">
        <v>0.68700000000000006</v>
      </c>
      <c r="R12" s="18" t="s">
        <v>103</v>
      </c>
      <c r="S12" s="80" t="s">
        <v>103</v>
      </c>
      <c r="T12" s="16" t="s">
        <v>103</v>
      </c>
      <c r="U12" s="9" t="s">
        <v>69</v>
      </c>
      <c r="V12" s="16">
        <f>0.014/2</f>
        <v>7.0000000000000001E-3</v>
      </c>
      <c r="W12" s="9" t="s">
        <v>69</v>
      </c>
      <c r="X12" s="247">
        <v>8</v>
      </c>
      <c r="Y12" s="9">
        <v>6.9000000000000006E-2</v>
      </c>
      <c r="Z12" s="9">
        <f>AVERAGE(Y12,AA12)</f>
        <v>8.2000000000000003E-2</v>
      </c>
      <c r="AA12" s="9">
        <v>9.5000000000000001E-2</v>
      </c>
      <c r="AB12" s="10" t="s">
        <v>104</v>
      </c>
      <c r="AC12" s="9">
        <v>2E-3</v>
      </c>
      <c r="AD12" s="9">
        <v>3.0000000000000001E-3</v>
      </c>
      <c r="AE12" s="198" t="s">
        <v>69</v>
      </c>
      <c r="AF12" s="9">
        <f>0.002/2</f>
        <v>1E-3</v>
      </c>
      <c r="AG12" s="9" t="s">
        <v>69</v>
      </c>
      <c r="AH12" s="247" t="s">
        <v>69</v>
      </c>
      <c r="AI12" s="109">
        <f t="shared" si="1"/>
        <v>1.2152777777777779E-5</v>
      </c>
      <c r="AJ12" s="247" t="s">
        <v>69</v>
      </c>
      <c r="AK12" s="247" t="s">
        <v>69</v>
      </c>
      <c r="AL12" s="109">
        <f>AF12/$H12*30/60/24</f>
        <v>3.472222222222222E-6</v>
      </c>
      <c r="AM12" s="247" t="s">
        <v>69</v>
      </c>
    </row>
    <row r="13" spans="1:44" s="93" customFormat="1" ht="57" customHeight="1">
      <c r="A13" s="264"/>
      <c r="B13" s="13" t="s">
        <v>105</v>
      </c>
      <c r="C13" s="13" t="s">
        <v>106</v>
      </c>
      <c r="D13" s="265"/>
      <c r="E13" s="266"/>
      <c r="F13" s="152">
        <f>2.235*(0.5/8)</f>
        <v>0.13968749999999999</v>
      </c>
      <c r="G13" s="247" t="s">
        <v>107</v>
      </c>
      <c r="H13" s="7">
        <v>6</v>
      </c>
      <c r="I13" s="7">
        <v>15</v>
      </c>
      <c r="J13" s="7">
        <f>I13/H13</f>
        <v>2.5</v>
      </c>
      <c r="K13" s="7">
        <v>15</v>
      </c>
      <c r="L13" s="7">
        <v>15</v>
      </c>
      <c r="M13" s="266"/>
      <c r="N13" s="12">
        <v>2</v>
      </c>
      <c r="O13" s="12" t="s">
        <v>69</v>
      </c>
      <c r="P13" s="9">
        <v>0.61699999999999999</v>
      </c>
      <c r="Q13" s="9" t="s">
        <v>69</v>
      </c>
      <c r="R13" s="12" t="s">
        <v>69</v>
      </c>
      <c r="S13" s="9">
        <v>6.8000000000000005E-2</v>
      </c>
      <c r="T13" s="9" t="s">
        <v>69</v>
      </c>
      <c r="U13" s="12" t="s">
        <v>69</v>
      </c>
      <c r="V13" s="9">
        <v>9.4E-2</v>
      </c>
      <c r="W13" s="9" t="s">
        <v>69</v>
      </c>
      <c r="X13" s="247">
        <v>8</v>
      </c>
      <c r="Y13" s="9">
        <v>5.0999999999999997E-2</v>
      </c>
      <c r="Z13" s="9">
        <f>AVERAGE(Y13,AA13)</f>
        <v>5.1499999999999997E-2</v>
      </c>
      <c r="AA13" s="9">
        <v>5.1999999999999998E-2</v>
      </c>
      <c r="AB13" s="10" t="s">
        <v>70</v>
      </c>
      <c r="AC13" s="9">
        <f>AVERAGE(0.008,0.003/2)</f>
        <v>4.7499999999999999E-3</v>
      </c>
      <c r="AD13" s="9">
        <v>8.0000000000000002E-3</v>
      </c>
      <c r="AE13" s="10">
        <f>0.003/2</f>
        <v>1.5E-3</v>
      </c>
      <c r="AF13" s="9">
        <f>AVERAGE(AE13,AG13)</f>
        <v>3.7499999999999999E-3</v>
      </c>
      <c r="AG13" s="9">
        <v>6.0000000000000001E-3</v>
      </c>
      <c r="AH13" s="247" t="s">
        <v>69</v>
      </c>
      <c r="AI13" s="109">
        <f t="shared" si="1"/>
        <v>1.6319444444444443E-4</v>
      </c>
      <c r="AJ13" s="247" t="s">
        <v>69</v>
      </c>
      <c r="AK13" s="110">
        <f>AE13/$H13*30/60/24</f>
        <v>5.2083333333333332E-6</v>
      </c>
      <c r="AL13" s="109">
        <f>AF13/$H13*30/60/24</f>
        <v>1.3020833333333334E-5</v>
      </c>
      <c r="AM13" s="109">
        <f>AG13/$H13*30/60/24</f>
        <v>2.0833333333333333E-5</v>
      </c>
    </row>
    <row r="14" spans="1:44" s="93" customFormat="1" ht="51.95">
      <c r="A14" s="264"/>
      <c r="B14" s="13" t="s">
        <v>108</v>
      </c>
      <c r="C14" s="13" t="s">
        <v>109</v>
      </c>
      <c r="D14" s="265"/>
      <c r="E14" s="266"/>
      <c r="F14" s="152">
        <f>3.125*(0.5/8)</f>
        <v>0.1953125</v>
      </c>
      <c r="G14" s="247">
        <v>2</v>
      </c>
      <c r="H14" s="7">
        <v>6</v>
      </c>
      <c r="I14" s="7">
        <v>15</v>
      </c>
      <c r="J14" s="7">
        <f>I14/H14</f>
        <v>2.5</v>
      </c>
      <c r="K14" s="7">
        <v>15</v>
      </c>
      <c r="L14" s="7">
        <v>15</v>
      </c>
      <c r="M14" s="266"/>
      <c r="N14" s="12">
        <v>4</v>
      </c>
      <c r="O14" s="12">
        <v>0.34100000000000003</v>
      </c>
      <c r="P14" s="17">
        <f>AVERAGE(O14,Q14)</f>
        <v>0.374</v>
      </c>
      <c r="Q14" s="9">
        <v>0.40699999999999997</v>
      </c>
      <c r="R14" s="12">
        <v>8.5000000000000006E-2</v>
      </c>
      <c r="S14" s="17">
        <f>AVERAGE(R14,T14)</f>
        <v>9.0999999999999998E-2</v>
      </c>
      <c r="T14" s="9">
        <v>9.7000000000000003E-2</v>
      </c>
      <c r="U14" s="9">
        <v>0.10299999999999999</v>
      </c>
      <c r="V14" s="17">
        <f>AVERAGE(U14,W14)</f>
        <v>0.129</v>
      </c>
      <c r="W14" s="9">
        <v>0.155</v>
      </c>
      <c r="X14" s="247">
        <v>8</v>
      </c>
      <c r="Y14" s="9">
        <v>5.8000000000000003E-2</v>
      </c>
      <c r="Z14" s="9">
        <f>AVERAGE(Y14,AA14)</f>
        <v>5.8999999999999997E-2</v>
      </c>
      <c r="AA14" s="14">
        <v>0.06</v>
      </c>
      <c r="AB14" s="9">
        <v>6.0000000000000001E-3</v>
      </c>
      <c r="AC14" s="9">
        <f>AVERAGE(AB14,AD14)</f>
        <v>8.5000000000000006E-3</v>
      </c>
      <c r="AD14" s="9">
        <v>1.0999999999999999E-2</v>
      </c>
      <c r="AE14" s="9">
        <v>6.0000000000000001E-3</v>
      </c>
      <c r="AF14" s="9">
        <f>AVERAGE(AE14,AG14)</f>
        <v>9.4999999999999998E-3</v>
      </c>
      <c r="AG14" s="9">
        <v>1.2999999999999999E-2</v>
      </c>
      <c r="AH14" s="109">
        <f>U14/$H14*$L14/60/24</f>
        <v>1.7881944444444445E-4</v>
      </c>
      <c r="AI14" s="109">
        <f t="shared" si="1"/>
        <v>2.2395833333333336E-4</v>
      </c>
      <c r="AJ14" s="109">
        <f>W14/$H14*$L14/60/24</f>
        <v>2.6909722222222222E-4</v>
      </c>
      <c r="AK14" s="109">
        <f>AE14/$H14*30/60/24</f>
        <v>2.0833333333333333E-5</v>
      </c>
      <c r="AL14" s="109">
        <f>AF14/$H14*30/60/24</f>
        <v>3.2986111111111108E-5</v>
      </c>
      <c r="AM14" s="109">
        <f>AG14/$H14*30/60/24</f>
        <v>4.5138888888888887E-5</v>
      </c>
    </row>
    <row r="15" spans="1:44" s="20" customFormat="1" ht="204" customHeight="1">
      <c r="A15" s="12" t="s">
        <v>110</v>
      </c>
      <c r="B15" s="9" t="s">
        <v>111</v>
      </c>
      <c r="C15" s="200" t="s">
        <v>112</v>
      </c>
      <c r="D15" s="60" t="s">
        <v>113</v>
      </c>
      <c r="E15" s="7" t="s">
        <v>101</v>
      </c>
      <c r="F15" s="152">
        <f>11.4*(6.5/8)</f>
        <v>9.2625000000000011</v>
      </c>
      <c r="G15" s="247">
        <v>6</v>
      </c>
      <c r="H15" s="7">
        <v>3</v>
      </c>
      <c r="I15" s="7">
        <v>15</v>
      </c>
      <c r="J15" s="7">
        <v>15</v>
      </c>
      <c r="K15" s="7">
        <v>30</v>
      </c>
      <c r="L15" s="7" t="s">
        <v>114</v>
      </c>
      <c r="M15" s="199" t="s">
        <v>115</v>
      </c>
      <c r="N15" s="12">
        <v>6</v>
      </c>
      <c r="O15" s="60" t="s">
        <v>116</v>
      </c>
      <c r="P15" s="17">
        <v>3.67</v>
      </c>
      <c r="Q15" s="60" t="s">
        <v>116</v>
      </c>
      <c r="R15" s="60" t="s">
        <v>116</v>
      </c>
      <c r="S15" s="17">
        <v>2.3199999999999998</v>
      </c>
      <c r="T15" s="60" t="s">
        <v>116</v>
      </c>
      <c r="U15" s="60">
        <v>1.17</v>
      </c>
      <c r="V15" s="9">
        <v>2.94</v>
      </c>
      <c r="W15" s="60">
        <v>5.05</v>
      </c>
      <c r="X15" s="247"/>
      <c r="Y15" s="9"/>
      <c r="Z15" s="9"/>
      <c r="AA15" s="14"/>
      <c r="AB15" s="9"/>
      <c r="AC15" s="9"/>
      <c r="AD15" s="9"/>
      <c r="AE15" s="60">
        <v>0.31</v>
      </c>
      <c r="AF15" s="9">
        <v>0.62</v>
      </c>
      <c r="AG15" s="60">
        <v>1.27</v>
      </c>
      <c r="AH15" s="193">
        <f>U15/$H15*15/60/24</f>
        <v>4.0624999999999993E-3</v>
      </c>
      <c r="AI15" s="109">
        <f>V15/$H15*15/60/24</f>
        <v>1.0208333333333333E-2</v>
      </c>
      <c r="AJ15" s="193">
        <f>W15/$H15*15/60/24</f>
        <v>1.7534722222222222E-2</v>
      </c>
      <c r="AK15" s="193">
        <f>AE15/$H15*45/60/24</f>
        <v>3.2291666666666666E-3</v>
      </c>
      <c r="AL15" s="109">
        <f>AF15/$H15*45/60/24</f>
        <v>6.4583333333333333E-3</v>
      </c>
      <c r="AM15" s="193">
        <f>AG15/$H15*45/60/24</f>
        <v>1.3229166666666667E-2</v>
      </c>
    </row>
    <row r="16" spans="1:44">
      <c r="D16" s="25"/>
      <c r="E16" s="25"/>
      <c r="F16" s="25"/>
      <c r="N16" s="20"/>
      <c r="O16" s="21"/>
      <c r="P16" s="21"/>
      <c r="Q16" s="21"/>
      <c r="R16" s="22"/>
      <c r="S16" s="23"/>
      <c r="T16" s="24"/>
      <c r="U16" s="21"/>
      <c r="V16" s="21"/>
      <c r="W16" s="21"/>
      <c r="X16" s="20"/>
      <c r="Y16" s="20"/>
      <c r="Z16" s="20"/>
      <c r="AA16" s="20"/>
      <c r="AB16" s="22"/>
      <c r="AC16" s="23"/>
      <c r="AD16" s="24"/>
      <c r="AE16" s="20"/>
      <c r="AF16" s="20"/>
      <c r="AG16" s="20"/>
    </row>
    <row r="17" spans="1:32">
      <c r="D17" s="25"/>
      <c r="E17" s="25"/>
      <c r="F17" s="25"/>
      <c r="Q17" s="2"/>
      <c r="R17" s="2"/>
      <c r="S17" s="4"/>
    </row>
    <row r="18" spans="1:32">
      <c r="A18" s="25"/>
      <c r="B18" s="25"/>
      <c r="C18" s="25"/>
      <c r="D18" s="25"/>
      <c r="E18" s="25"/>
      <c r="F18" s="25"/>
      <c r="G18" s="25"/>
      <c r="H18" s="25"/>
      <c r="I18" s="25"/>
      <c r="J18" s="25"/>
      <c r="K18" s="25"/>
      <c r="L18" s="191"/>
      <c r="M18" s="25"/>
      <c r="N18" s="25"/>
      <c r="O18" s="25"/>
      <c r="P18" s="25"/>
      <c r="Q18" s="26"/>
      <c r="R18" s="26"/>
      <c r="S18" s="26"/>
      <c r="T18" s="25"/>
      <c r="U18" s="25"/>
      <c r="V18" s="25"/>
      <c r="W18" s="25"/>
    </row>
    <row r="19" spans="1:32" ht="71.099999999999994" customHeight="1">
      <c r="A19" s="25"/>
      <c r="B19" s="25"/>
      <c r="C19" s="25"/>
      <c r="D19" s="25"/>
      <c r="E19" s="25"/>
      <c r="F19" s="25"/>
      <c r="G19" s="25"/>
      <c r="H19" s="25"/>
      <c r="I19" s="25"/>
      <c r="J19" s="25"/>
      <c r="K19" s="25"/>
      <c r="L19" s="25"/>
      <c r="M19" s="25"/>
      <c r="N19" s="25"/>
      <c r="O19" s="25"/>
      <c r="P19" s="25"/>
      <c r="Q19" s="26"/>
      <c r="R19" s="26"/>
      <c r="S19" s="26"/>
      <c r="T19" s="25"/>
      <c r="U19" s="192" t="s">
        <v>117</v>
      </c>
      <c r="V19" s="192" t="s">
        <v>118</v>
      </c>
      <c r="W19" s="192" t="s">
        <v>119</v>
      </c>
      <c r="X19" s="118"/>
      <c r="Y19" s="118"/>
      <c r="Z19" s="118"/>
      <c r="AA19" s="118"/>
      <c r="AB19" s="118"/>
      <c r="AC19" s="118"/>
      <c r="AD19" s="118"/>
      <c r="AE19" s="118"/>
      <c r="AF19" s="118"/>
    </row>
    <row r="20" spans="1:32" ht="77.099999999999994" customHeight="1">
      <c r="A20" s="25"/>
      <c r="B20" s="25"/>
      <c r="C20" s="25"/>
      <c r="D20" s="25"/>
      <c r="E20" s="25"/>
      <c r="F20" s="25"/>
      <c r="G20" s="25"/>
      <c r="H20" s="25"/>
      <c r="I20" s="25"/>
      <c r="J20" s="25"/>
      <c r="K20" s="25"/>
      <c r="L20" s="25"/>
      <c r="M20" s="25"/>
      <c r="N20" s="25"/>
      <c r="O20" s="25"/>
      <c r="P20" s="25"/>
      <c r="Q20" s="26"/>
      <c r="R20" s="26"/>
      <c r="S20" s="26"/>
      <c r="T20" s="25"/>
      <c r="U20" s="192" t="s">
        <v>120</v>
      </c>
      <c r="V20" s="192" t="s">
        <v>118</v>
      </c>
      <c r="W20" s="192" t="s">
        <v>119</v>
      </c>
      <c r="X20" s="118"/>
      <c r="Y20" s="118"/>
      <c r="Z20" s="118"/>
      <c r="AA20" s="118"/>
      <c r="AB20" s="118"/>
      <c r="AC20" s="118"/>
      <c r="AD20" s="118"/>
      <c r="AE20" s="118"/>
      <c r="AF20" s="118"/>
    </row>
    <row r="21" spans="1:32">
      <c r="A21" s="25"/>
      <c r="B21" s="190"/>
      <c r="C21" s="25"/>
      <c r="D21" s="25"/>
      <c r="E21" s="25"/>
      <c r="F21" s="25"/>
      <c r="G21" s="25"/>
      <c r="H21" s="25"/>
      <c r="I21" s="25"/>
      <c r="J21" s="25"/>
      <c r="K21" s="25"/>
      <c r="L21" s="25"/>
      <c r="M21" s="25"/>
      <c r="N21" s="25"/>
      <c r="O21" s="25"/>
      <c r="P21" s="25"/>
      <c r="Q21" s="26"/>
      <c r="R21" s="26"/>
      <c r="S21" s="26"/>
      <c r="T21" s="25"/>
      <c r="U21" s="192" t="s">
        <v>121</v>
      </c>
      <c r="V21" s="192" t="s">
        <v>122</v>
      </c>
      <c r="W21" s="192" t="s">
        <v>119</v>
      </c>
      <c r="X21" s="118"/>
      <c r="Y21" s="118"/>
      <c r="Z21" s="118"/>
      <c r="AA21" s="118"/>
      <c r="AB21" s="118"/>
      <c r="AC21" s="118"/>
      <c r="AD21" s="118"/>
      <c r="AE21" s="118"/>
      <c r="AF21" s="118"/>
    </row>
    <row r="22" spans="1:32">
      <c r="A22" s="25"/>
      <c r="B22" s="25"/>
      <c r="C22" s="25"/>
      <c r="D22" s="25"/>
      <c r="E22" s="25"/>
      <c r="F22" s="25"/>
      <c r="G22" s="25"/>
      <c r="H22" s="25"/>
      <c r="I22" s="25"/>
      <c r="J22" s="25"/>
      <c r="K22" s="25"/>
      <c r="L22" s="25"/>
      <c r="M22" s="25"/>
      <c r="N22" s="25"/>
      <c r="O22" s="25"/>
      <c r="P22" s="25"/>
      <c r="Q22" s="26"/>
      <c r="R22" s="26"/>
      <c r="S22" s="26"/>
      <c r="T22" s="25"/>
      <c r="U22" s="192" t="s">
        <v>123</v>
      </c>
      <c r="V22" s="192" t="s">
        <v>122</v>
      </c>
      <c r="W22" s="192" t="s">
        <v>119</v>
      </c>
      <c r="X22" s="118"/>
      <c r="Y22" s="118"/>
      <c r="Z22" s="118"/>
      <c r="AA22" s="118"/>
      <c r="AB22" s="118"/>
      <c r="AC22" s="118"/>
      <c r="AD22" s="118"/>
      <c r="AE22" s="118"/>
      <c r="AF22" s="118"/>
    </row>
    <row r="23" spans="1:32">
      <c r="A23" s="25"/>
      <c r="B23" s="25"/>
      <c r="C23" s="25"/>
      <c r="D23" s="25"/>
      <c r="E23" s="25"/>
      <c r="F23" s="25"/>
      <c r="G23" s="25"/>
      <c r="H23" s="25"/>
      <c r="I23" s="25"/>
      <c r="J23" s="25"/>
      <c r="K23" s="25"/>
      <c r="L23" s="25"/>
      <c r="M23" s="25"/>
      <c r="N23" s="25"/>
      <c r="O23" s="25"/>
      <c r="P23" s="25"/>
      <c r="Q23" s="26"/>
      <c r="R23" s="26"/>
      <c r="S23" s="26"/>
      <c r="T23" s="25"/>
      <c r="U23" s="192" t="s">
        <v>124</v>
      </c>
      <c r="V23" s="192" t="s">
        <v>125</v>
      </c>
      <c r="W23" s="192" t="s">
        <v>119</v>
      </c>
      <c r="X23" s="118"/>
      <c r="Y23" s="118"/>
      <c r="Z23" s="118"/>
      <c r="AA23" s="118"/>
      <c r="AB23" s="118"/>
      <c r="AC23" s="118"/>
      <c r="AD23" s="118"/>
      <c r="AE23" s="118"/>
      <c r="AF23" s="118"/>
    </row>
    <row r="24" spans="1:32">
      <c r="A24" s="25"/>
      <c r="B24" s="25"/>
      <c r="C24" s="25"/>
      <c r="D24" s="25"/>
      <c r="E24" s="25"/>
      <c r="F24" s="25"/>
      <c r="G24" s="25"/>
      <c r="H24" s="25"/>
      <c r="I24" s="25"/>
      <c r="J24" s="25"/>
      <c r="K24" s="25"/>
      <c r="L24" s="25"/>
      <c r="M24" s="25"/>
      <c r="N24" s="25"/>
      <c r="O24" s="25"/>
      <c r="P24" s="25"/>
      <c r="Q24" s="26"/>
      <c r="R24" s="26"/>
      <c r="S24" s="26"/>
      <c r="T24" s="25"/>
      <c r="U24" s="192" t="s">
        <v>126</v>
      </c>
      <c r="V24" s="192" t="s">
        <v>125</v>
      </c>
      <c r="W24" s="192" t="s">
        <v>119</v>
      </c>
      <c r="X24" s="118"/>
      <c r="Y24" s="118"/>
      <c r="Z24" s="118"/>
      <c r="AA24" s="118"/>
      <c r="AB24" s="118"/>
      <c r="AC24" s="118"/>
      <c r="AD24" s="118"/>
      <c r="AE24" s="118"/>
      <c r="AF24" s="118"/>
    </row>
    <row r="25" spans="1:32" ht="30.95">
      <c r="A25" s="25"/>
      <c r="B25" s="25"/>
      <c r="C25" s="25"/>
      <c r="D25" s="25"/>
      <c r="E25" s="25"/>
      <c r="F25" s="25"/>
      <c r="G25" s="25"/>
      <c r="H25" s="25"/>
      <c r="I25" s="25"/>
      <c r="J25" s="25"/>
      <c r="K25" s="25"/>
      <c r="L25" s="25"/>
      <c r="M25" s="25"/>
      <c r="N25" s="25"/>
      <c r="O25" s="25"/>
      <c r="P25" s="25"/>
      <c r="Q25" s="26"/>
      <c r="R25" s="26"/>
      <c r="S25" s="26"/>
      <c r="T25" s="25"/>
      <c r="U25" s="25" t="s">
        <v>127</v>
      </c>
      <c r="V25" s="25"/>
      <c r="W25" s="25"/>
    </row>
    <row r="26" spans="1:32">
      <c r="A26" s="25"/>
      <c r="B26" s="25"/>
      <c r="C26" s="25"/>
      <c r="D26" s="25"/>
      <c r="E26" s="25"/>
      <c r="F26" s="25"/>
      <c r="G26" s="25"/>
      <c r="H26" s="25"/>
      <c r="I26" s="25"/>
      <c r="J26" s="25"/>
      <c r="K26" s="25"/>
      <c r="L26" s="25"/>
      <c r="M26" s="25"/>
      <c r="N26" s="25"/>
      <c r="O26" s="25"/>
      <c r="P26" s="25"/>
      <c r="Q26" s="26"/>
      <c r="R26" s="26"/>
      <c r="S26" s="26"/>
      <c r="T26" s="25"/>
      <c r="U26" s="25"/>
      <c r="V26" s="25"/>
      <c r="W26" s="25"/>
    </row>
    <row r="27" spans="1:32">
      <c r="A27" s="25"/>
      <c r="B27" s="25"/>
      <c r="C27" s="25"/>
      <c r="D27" s="25"/>
      <c r="E27" s="25"/>
      <c r="F27" s="25"/>
      <c r="G27" s="25"/>
      <c r="H27" s="25"/>
      <c r="I27" s="25"/>
      <c r="J27" s="25"/>
      <c r="K27" s="25"/>
      <c r="L27" s="25"/>
      <c r="M27" s="25"/>
      <c r="N27" s="25"/>
      <c r="O27" s="25"/>
      <c r="P27" s="25"/>
      <c r="Q27" s="26"/>
      <c r="R27" s="26"/>
      <c r="S27" s="26"/>
      <c r="T27" s="25"/>
      <c r="U27" s="25"/>
      <c r="V27" s="25"/>
      <c r="W27" s="25"/>
    </row>
    <row r="28" spans="1:32">
      <c r="A28" s="25"/>
      <c r="B28" s="25"/>
      <c r="C28" s="25"/>
      <c r="D28" s="25"/>
      <c r="E28" s="25"/>
      <c r="F28" s="25"/>
      <c r="G28" s="25"/>
      <c r="H28" s="25"/>
      <c r="I28" s="25"/>
      <c r="J28" s="25"/>
      <c r="K28" s="25"/>
      <c r="L28" s="25"/>
      <c r="M28" s="25"/>
      <c r="N28" s="25"/>
      <c r="O28" s="25"/>
      <c r="P28" s="25"/>
      <c r="Q28" s="26"/>
      <c r="R28" s="26"/>
      <c r="S28" s="26"/>
      <c r="T28" s="25"/>
      <c r="U28" s="25"/>
      <c r="V28" s="25"/>
      <c r="W28" s="25"/>
    </row>
    <row r="29" spans="1:32">
      <c r="A29" s="25"/>
      <c r="B29" s="25"/>
      <c r="C29" s="25"/>
      <c r="D29" s="25"/>
      <c r="E29" s="25"/>
      <c r="F29" s="25"/>
      <c r="G29" s="25"/>
      <c r="H29" s="25"/>
      <c r="I29" s="25"/>
      <c r="J29" s="25"/>
      <c r="K29" s="25"/>
      <c r="L29" s="25"/>
      <c r="M29" s="25"/>
      <c r="N29" s="25"/>
      <c r="O29" s="25"/>
      <c r="P29" s="25"/>
      <c r="Q29" s="26"/>
      <c r="R29" s="26"/>
      <c r="S29" s="26"/>
      <c r="T29" s="25"/>
      <c r="U29" s="25"/>
      <c r="V29" s="25"/>
      <c r="W29" s="25"/>
    </row>
    <row r="30" spans="1:32">
      <c r="A30" s="25"/>
      <c r="B30" s="25"/>
      <c r="C30" s="25"/>
      <c r="D30" s="25"/>
      <c r="E30" s="25"/>
      <c r="F30" s="25"/>
      <c r="G30" s="25"/>
      <c r="H30" s="25"/>
      <c r="I30" s="25"/>
      <c r="J30" s="25"/>
      <c r="K30" s="25"/>
      <c r="L30" s="25"/>
      <c r="M30" s="25"/>
      <c r="N30" s="25"/>
      <c r="O30" s="25"/>
      <c r="P30" s="25"/>
      <c r="Q30" s="26"/>
      <c r="R30" s="26"/>
      <c r="S30" s="26"/>
      <c r="T30" s="25"/>
      <c r="U30" s="25"/>
      <c r="V30" s="25"/>
      <c r="W30" s="25"/>
    </row>
    <row r="31" spans="1:32">
      <c r="A31" s="25"/>
      <c r="B31" s="25"/>
      <c r="C31" s="25"/>
      <c r="D31" s="25"/>
      <c r="E31" s="25"/>
      <c r="F31" s="25"/>
      <c r="G31" s="25"/>
      <c r="H31" s="25"/>
      <c r="I31" s="25"/>
      <c r="J31" s="25"/>
      <c r="K31" s="25"/>
      <c r="L31" s="25"/>
      <c r="M31" s="25"/>
      <c r="N31" s="25"/>
      <c r="O31" s="25"/>
      <c r="P31" s="25"/>
      <c r="Q31" s="26"/>
      <c r="R31" s="26"/>
      <c r="S31" s="26"/>
      <c r="T31" s="25"/>
      <c r="U31" s="25"/>
      <c r="V31" s="25"/>
      <c r="W31" s="25"/>
    </row>
    <row r="32" spans="1:32">
      <c r="A32" s="25"/>
      <c r="B32" s="25"/>
      <c r="C32" s="25"/>
      <c r="D32" s="25"/>
      <c r="E32" s="25"/>
      <c r="F32" s="25"/>
      <c r="G32" s="25"/>
      <c r="H32" s="25"/>
      <c r="I32" s="25"/>
      <c r="J32" s="25"/>
      <c r="K32" s="25"/>
      <c r="L32" s="25"/>
      <c r="M32" s="25"/>
      <c r="N32" s="25"/>
      <c r="O32" s="25"/>
      <c r="P32" s="25"/>
      <c r="Q32" s="26"/>
      <c r="R32" s="26"/>
      <c r="S32" s="26"/>
      <c r="T32" s="25"/>
      <c r="U32" s="25"/>
      <c r="V32" s="25"/>
      <c r="W32" s="25"/>
    </row>
    <row r="33" spans="1:23">
      <c r="A33" s="25"/>
      <c r="B33" s="25"/>
      <c r="C33" s="25"/>
      <c r="D33" s="25"/>
      <c r="E33" s="25"/>
      <c r="F33" s="25"/>
      <c r="G33" s="25"/>
      <c r="H33" s="25"/>
      <c r="I33" s="25"/>
      <c r="J33" s="25"/>
      <c r="K33" s="25"/>
      <c r="L33" s="25"/>
      <c r="M33" s="25"/>
      <c r="N33" s="25"/>
      <c r="O33" s="25"/>
      <c r="P33" s="25"/>
      <c r="Q33" s="26"/>
      <c r="R33" s="26"/>
      <c r="S33" s="26"/>
      <c r="T33" s="25"/>
      <c r="U33" s="25"/>
      <c r="V33" s="25"/>
      <c r="W33" s="25"/>
    </row>
    <row r="34" spans="1:23">
      <c r="A34" s="25"/>
      <c r="B34" s="25"/>
      <c r="C34" s="25"/>
      <c r="D34" s="25"/>
      <c r="E34" s="25"/>
      <c r="F34" s="25"/>
      <c r="G34" s="25"/>
      <c r="H34" s="25"/>
      <c r="I34" s="25"/>
      <c r="J34" s="25"/>
      <c r="K34" s="25"/>
      <c r="L34" s="25"/>
      <c r="M34" s="25"/>
      <c r="N34" s="25"/>
      <c r="O34" s="25"/>
      <c r="P34" s="25"/>
      <c r="Q34" s="26"/>
      <c r="R34" s="26"/>
      <c r="S34" s="26"/>
      <c r="T34" s="25"/>
      <c r="U34" s="25"/>
      <c r="V34" s="25"/>
      <c r="W34" s="25"/>
    </row>
    <row r="35" spans="1:23">
      <c r="A35" s="25"/>
      <c r="B35" s="25"/>
      <c r="C35" s="25"/>
      <c r="D35" s="25"/>
      <c r="E35" s="25"/>
      <c r="F35" s="25"/>
      <c r="G35" s="25"/>
      <c r="H35" s="25"/>
      <c r="I35" s="25"/>
      <c r="J35" s="25"/>
      <c r="K35" s="25"/>
      <c r="L35" s="25"/>
      <c r="M35" s="25"/>
      <c r="N35" s="25"/>
      <c r="O35" s="25"/>
      <c r="P35" s="25"/>
      <c r="Q35" s="26"/>
      <c r="R35" s="26"/>
      <c r="S35" s="26"/>
      <c r="T35" s="25"/>
      <c r="U35" s="25"/>
      <c r="V35" s="25"/>
      <c r="W35" s="25"/>
    </row>
    <row r="36" spans="1:23">
      <c r="A36" s="25"/>
      <c r="B36" s="25"/>
      <c r="C36" s="25"/>
      <c r="D36" s="25"/>
      <c r="E36" s="25"/>
      <c r="F36" s="25"/>
      <c r="G36" s="25"/>
      <c r="H36" s="25"/>
      <c r="I36" s="25"/>
      <c r="J36" s="25"/>
      <c r="K36" s="25"/>
      <c r="L36" s="25"/>
      <c r="M36" s="25"/>
      <c r="N36" s="25"/>
      <c r="O36" s="25"/>
      <c r="P36" s="25"/>
      <c r="Q36" s="26"/>
      <c r="R36" s="26"/>
      <c r="S36" s="26"/>
      <c r="T36" s="25"/>
      <c r="U36" s="25"/>
      <c r="V36" s="25"/>
      <c r="W36" s="25"/>
    </row>
    <row r="37" spans="1:23">
      <c r="A37" s="25"/>
      <c r="B37" s="25"/>
      <c r="C37" s="25"/>
      <c r="D37" s="25"/>
      <c r="E37" s="25"/>
      <c r="F37" s="25"/>
      <c r="G37" s="25"/>
      <c r="H37" s="25"/>
      <c r="I37" s="25"/>
      <c r="J37" s="25"/>
      <c r="K37" s="25"/>
      <c r="L37" s="25"/>
      <c r="M37" s="25"/>
      <c r="N37" s="25"/>
      <c r="O37" s="25"/>
      <c r="P37" s="25"/>
      <c r="Q37" s="26"/>
      <c r="R37" s="26"/>
      <c r="S37" s="26"/>
      <c r="T37" s="25"/>
      <c r="U37" s="25"/>
      <c r="V37" s="25"/>
      <c r="W37" s="25"/>
    </row>
    <row r="38" spans="1:23">
      <c r="A38" s="25"/>
      <c r="B38" s="25"/>
      <c r="C38" s="25"/>
      <c r="D38" s="25"/>
      <c r="E38" s="25"/>
      <c r="F38" s="25"/>
      <c r="G38" s="25"/>
      <c r="H38" s="25"/>
      <c r="I38" s="25"/>
      <c r="J38" s="25"/>
      <c r="K38" s="25"/>
      <c r="L38" s="25"/>
      <c r="M38" s="25"/>
      <c r="N38" s="25"/>
      <c r="O38" s="25"/>
      <c r="P38" s="25"/>
      <c r="Q38" s="26"/>
      <c r="R38" s="26"/>
      <c r="S38" s="26"/>
      <c r="T38" s="25"/>
      <c r="U38" s="25"/>
      <c r="V38" s="25"/>
      <c r="W38" s="25"/>
    </row>
    <row r="39" spans="1:23">
      <c r="A39" s="25"/>
      <c r="B39" s="25"/>
      <c r="C39" s="25"/>
      <c r="D39" s="25"/>
      <c r="E39" s="25"/>
      <c r="F39" s="25"/>
      <c r="G39" s="25"/>
      <c r="H39" s="25"/>
      <c r="I39" s="25"/>
      <c r="J39" s="25"/>
      <c r="K39" s="25"/>
      <c r="L39" s="25"/>
      <c r="M39" s="25"/>
      <c r="N39" s="25"/>
      <c r="O39" s="25"/>
      <c r="P39" s="25"/>
      <c r="Q39" s="26"/>
      <c r="R39" s="26"/>
      <c r="S39" s="26"/>
      <c r="T39" s="25"/>
      <c r="U39" s="25"/>
      <c r="V39" s="25"/>
      <c r="W39" s="25"/>
    </row>
    <row r="40" spans="1:23">
      <c r="A40" s="25"/>
      <c r="B40" s="25"/>
      <c r="C40" s="25"/>
      <c r="D40" s="25"/>
      <c r="E40" s="25"/>
      <c r="F40" s="25"/>
      <c r="G40" s="25"/>
      <c r="H40" s="25"/>
      <c r="I40" s="25"/>
      <c r="J40" s="25"/>
      <c r="K40" s="25"/>
      <c r="L40" s="25"/>
      <c r="M40" s="25"/>
      <c r="N40" s="25"/>
      <c r="O40" s="25"/>
      <c r="P40" s="25"/>
      <c r="Q40" s="26"/>
      <c r="R40" s="26"/>
      <c r="S40" s="26"/>
      <c r="T40" s="25"/>
      <c r="U40" s="25"/>
      <c r="V40" s="25"/>
      <c r="W40" s="25"/>
    </row>
    <row r="41" spans="1:23">
      <c r="A41" s="25"/>
      <c r="B41" s="25"/>
      <c r="C41" s="25"/>
      <c r="D41" s="25"/>
      <c r="E41" s="25"/>
      <c r="F41" s="25"/>
      <c r="G41" s="25"/>
      <c r="H41" s="25"/>
      <c r="I41" s="25"/>
      <c r="J41" s="25"/>
      <c r="K41" s="25"/>
      <c r="L41" s="25"/>
      <c r="M41" s="25"/>
      <c r="N41" s="25"/>
      <c r="O41" s="25"/>
      <c r="P41" s="25"/>
      <c r="Q41" s="26"/>
      <c r="R41" s="26"/>
      <c r="S41" s="26"/>
      <c r="T41" s="25"/>
      <c r="U41" s="25"/>
      <c r="V41" s="25"/>
      <c r="W41" s="25"/>
    </row>
    <row r="42" spans="1:23">
      <c r="A42" s="25"/>
      <c r="B42" s="25"/>
      <c r="C42" s="25"/>
      <c r="D42" s="25"/>
      <c r="E42" s="25"/>
      <c r="F42" s="25"/>
      <c r="G42" s="25"/>
      <c r="H42" s="25"/>
      <c r="I42" s="25"/>
      <c r="J42" s="25"/>
      <c r="K42" s="25"/>
      <c r="L42" s="25"/>
      <c r="M42" s="25"/>
      <c r="N42" s="25"/>
      <c r="O42" s="25"/>
      <c r="P42" s="25"/>
      <c r="Q42" s="26"/>
      <c r="R42" s="26"/>
      <c r="S42" s="26"/>
      <c r="T42" s="25"/>
      <c r="U42" s="25"/>
      <c r="V42" s="25"/>
      <c r="W42" s="25"/>
    </row>
    <row r="43" spans="1:23">
      <c r="A43" s="25"/>
      <c r="B43" s="25"/>
      <c r="C43" s="25"/>
      <c r="D43" s="25"/>
      <c r="E43" s="25"/>
      <c r="F43" s="25"/>
      <c r="G43" s="25"/>
      <c r="H43" s="25"/>
      <c r="I43" s="25"/>
      <c r="J43" s="25"/>
      <c r="K43" s="25"/>
      <c r="L43" s="25"/>
      <c r="M43" s="25"/>
      <c r="N43" s="25"/>
      <c r="O43" s="25"/>
      <c r="P43" s="25"/>
      <c r="Q43" s="26"/>
      <c r="R43" s="26"/>
      <c r="S43" s="26"/>
      <c r="T43" s="25"/>
      <c r="U43" s="25"/>
      <c r="V43" s="25"/>
      <c r="W43" s="25"/>
    </row>
    <row r="44" spans="1:23">
      <c r="A44" s="25"/>
      <c r="B44" s="25"/>
      <c r="C44" s="25"/>
      <c r="D44" s="25"/>
      <c r="E44" s="25"/>
      <c r="F44" s="25"/>
      <c r="G44" s="25"/>
      <c r="H44" s="25"/>
      <c r="I44" s="25"/>
      <c r="J44" s="25"/>
      <c r="K44" s="25"/>
      <c r="L44" s="25"/>
      <c r="M44" s="25"/>
      <c r="N44" s="25"/>
      <c r="O44" s="25"/>
      <c r="P44" s="25"/>
      <c r="Q44" s="26"/>
      <c r="R44" s="26"/>
      <c r="S44" s="26"/>
      <c r="T44" s="25"/>
      <c r="U44" s="25"/>
      <c r="V44" s="25"/>
      <c r="W44" s="25"/>
    </row>
    <row r="45" spans="1:23">
      <c r="A45" s="25"/>
      <c r="B45" s="25"/>
      <c r="C45" s="25"/>
      <c r="D45" s="25"/>
      <c r="E45" s="25"/>
      <c r="F45" s="25"/>
      <c r="G45" s="25"/>
      <c r="H45" s="25"/>
      <c r="I45" s="25"/>
      <c r="J45" s="25"/>
      <c r="K45" s="25"/>
      <c r="L45" s="25"/>
      <c r="M45" s="25"/>
      <c r="N45" s="25"/>
      <c r="O45" s="25"/>
      <c r="P45" s="25"/>
      <c r="Q45" s="26"/>
      <c r="R45" s="26"/>
      <c r="S45" s="26"/>
      <c r="T45" s="25"/>
      <c r="U45" s="25"/>
      <c r="V45" s="25"/>
      <c r="W45" s="25"/>
    </row>
    <row r="46" spans="1:23">
      <c r="A46" s="25"/>
      <c r="B46" s="25"/>
      <c r="C46" s="25"/>
      <c r="D46" s="25"/>
      <c r="E46" s="25"/>
      <c r="F46" s="25"/>
      <c r="G46" s="25"/>
      <c r="H46" s="25"/>
      <c r="I46" s="25"/>
      <c r="J46" s="25"/>
      <c r="K46" s="25"/>
      <c r="L46" s="25"/>
      <c r="M46" s="25"/>
      <c r="N46" s="25"/>
      <c r="O46" s="25"/>
      <c r="P46" s="25"/>
      <c r="Q46" s="26"/>
      <c r="R46" s="26"/>
      <c r="S46" s="26"/>
      <c r="T46" s="25"/>
      <c r="U46" s="25"/>
      <c r="V46" s="25"/>
      <c r="W46" s="25"/>
    </row>
    <row r="47" spans="1:23">
      <c r="A47" s="25"/>
      <c r="B47" s="25"/>
      <c r="C47" s="25"/>
      <c r="D47" s="25"/>
      <c r="E47" s="25"/>
      <c r="F47" s="25"/>
      <c r="G47" s="25"/>
      <c r="H47" s="25"/>
      <c r="I47" s="25"/>
      <c r="J47" s="25"/>
      <c r="K47" s="25"/>
      <c r="L47" s="25"/>
      <c r="M47" s="25"/>
      <c r="N47" s="25"/>
      <c r="O47" s="25"/>
      <c r="P47" s="25"/>
      <c r="Q47" s="26"/>
      <c r="R47" s="26"/>
      <c r="S47" s="26"/>
      <c r="T47" s="25"/>
      <c r="U47" s="25"/>
      <c r="V47" s="25"/>
      <c r="W47" s="25"/>
    </row>
    <row r="48" spans="1:23">
      <c r="A48" s="25"/>
      <c r="B48" s="25"/>
      <c r="C48" s="25"/>
      <c r="D48" s="25"/>
      <c r="E48" s="25"/>
      <c r="F48" s="25"/>
      <c r="G48" s="25"/>
      <c r="H48" s="25"/>
      <c r="I48" s="25"/>
      <c r="J48" s="25"/>
      <c r="K48" s="25"/>
      <c r="L48" s="25"/>
      <c r="M48" s="25"/>
      <c r="N48" s="25"/>
      <c r="O48" s="25"/>
      <c r="P48" s="25"/>
      <c r="Q48" s="26"/>
      <c r="R48" s="26"/>
      <c r="S48" s="26"/>
      <c r="T48" s="25"/>
      <c r="U48" s="25"/>
      <c r="V48" s="25"/>
      <c r="W48" s="25"/>
    </row>
    <row r="49" spans="1:23">
      <c r="A49" s="25"/>
      <c r="B49" s="25"/>
      <c r="C49" s="25"/>
      <c r="D49" s="25"/>
      <c r="E49" s="25"/>
      <c r="F49" s="25"/>
      <c r="G49" s="25"/>
      <c r="H49" s="25"/>
      <c r="I49" s="25"/>
      <c r="J49" s="25"/>
      <c r="K49" s="25"/>
      <c r="L49" s="25"/>
      <c r="M49" s="25"/>
      <c r="N49" s="25"/>
      <c r="O49" s="25"/>
      <c r="P49" s="25"/>
      <c r="Q49" s="26"/>
      <c r="R49" s="26"/>
      <c r="S49" s="26"/>
      <c r="T49" s="25"/>
      <c r="U49" s="25"/>
      <c r="V49" s="25"/>
      <c r="W49" s="25"/>
    </row>
    <row r="50" spans="1:23">
      <c r="A50" s="25"/>
      <c r="B50" s="25"/>
      <c r="C50" s="25"/>
      <c r="D50" s="25"/>
      <c r="E50" s="25"/>
      <c r="F50" s="25"/>
      <c r="G50" s="25"/>
      <c r="H50" s="25"/>
      <c r="I50" s="25"/>
      <c r="J50" s="25"/>
      <c r="K50" s="25"/>
      <c r="L50" s="25"/>
      <c r="M50" s="25"/>
      <c r="N50" s="25"/>
      <c r="O50" s="25"/>
      <c r="P50" s="25"/>
      <c r="Q50" s="26"/>
      <c r="R50" s="26"/>
      <c r="S50" s="26"/>
      <c r="T50" s="25"/>
      <c r="U50" s="25"/>
      <c r="V50" s="25"/>
      <c r="W50" s="25"/>
    </row>
    <row r="51" spans="1:23">
      <c r="A51" s="25"/>
      <c r="B51" s="25"/>
      <c r="C51" s="25"/>
      <c r="D51" s="25"/>
      <c r="E51" s="25"/>
      <c r="F51" s="25"/>
      <c r="G51" s="25"/>
      <c r="H51" s="25"/>
      <c r="I51" s="25"/>
      <c r="J51" s="25"/>
      <c r="K51" s="25"/>
      <c r="L51" s="25"/>
      <c r="M51" s="25"/>
      <c r="N51" s="25"/>
      <c r="O51" s="25"/>
      <c r="P51" s="25"/>
      <c r="Q51" s="26"/>
      <c r="R51" s="26"/>
      <c r="S51" s="26"/>
      <c r="T51" s="25"/>
      <c r="U51" s="25"/>
      <c r="V51" s="25"/>
      <c r="W51" s="25"/>
    </row>
    <row r="52" spans="1:23">
      <c r="A52" s="25"/>
      <c r="B52" s="25"/>
      <c r="C52" s="25"/>
      <c r="D52" s="25"/>
      <c r="E52" s="25"/>
      <c r="F52" s="25"/>
      <c r="G52" s="25"/>
      <c r="H52" s="25"/>
      <c r="I52" s="25"/>
      <c r="J52" s="25"/>
      <c r="K52" s="25"/>
      <c r="L52" s="25"/>
      <c r="M52" s="25"/>
      <c r="N52" s="25"/>
      <c r="O52" s="25"/>
      <c r="P52" s="25"/>
      <c r="Q52" s="26"/>
      <c r="R52" s="26"/>
      <c r="S52" s="26"/>
      <c r="T52" s="25"/>
      <c r="U52" s="25"/>
      <c r="V52" s="25"/>
      <c r="W52" s="25"/>
    </row>
    <row r="53" spans="1:23">
      <c r="A53" s="25"/>
      <c r="B53" s="25"/>
      <c r="C53" s="25"/>
      <c r="D53" s="25"/>
      <c r="E53" s="25"/>
      <c r="F53" s="25"/>
      <c r="G53" s="25"/>
      <c r="H53" s="25"/>
      <c r="I53" s="25"/>
      <c r="J53" s="25"/>
      <c r="K53" s="25"/>
      <c r="L53" s="25"/>
      <c r="M53" s="25"/>
      <c r="N53" s="25"/>
      <c r="O53" s="25"/>
      <c r="P53" s="25"/>
      <c r="Q53" s="26"/>
      <c r="R53" s="26"/>
      <c r="S53" s="26"/>
      <c r="T53" s="25"/>
      <c r="U53" s="25"/>
      <c r="V53" s="25"/>
      <c r="W53" s="25"/>
    </row>
    <row r="54" spans="1:23">
      <c r="A54" s="25"/>
      <c r="B54" s="25"/>
      <c r="C54" s="25"/>
      <c r="D54" s="25"/>
      <c r="E54" s="25"/>
      <c r="F54" s="25"/>
      <c r="G54" s="25"/>
      <c r="H54" s="25"/>
      <c r="I54" s="25"/>
      <c r="J54" s="25"/>
      <c r="K54" s="25"/>
      <c r="L54" s="25"/>
      <c r="M54" s="25"/>
      <c r="N54" s="25"/>
      <c r="O54" s="25"/>
      <c r="P54" s="25"/>
      <c r="Q54" s="26"/>
      <c r="R54" s="26"/>
      <c r="S54" s="26"/>
      <c r="T54" s="25"/>
      <c r="U54" s="25"/>
      <c r="V54" s="25"/>
      <c r="W54" s="25"/>
    </row>
    <row r="55" spans="1:23">
      <c r="A55" s="25"/>
      <c r="B55" s="25"/>
      <c r="C55" s="25"/>
      <c r="D55" s="25"/>
      <c r="E55" s="25"/>
      <c r="F55" s="25"/>
      <c r="G55" s="25"/>
      <c r="H55" s="25"/>
      <c r="I55" s="25"/>
      <c r="J55" s="25"/>
      <c r="K55" s="25"/>
      <c r="L55" s="25"/>
      <c r="M55" s="25"/>
      <c r="N55" s="25"/>
      <c r="O55" s="25"/>
      <c r="P55" s="25"/>
      <c r="Q55" s="26"/>
      <c r="R55" s="26"/>
      <c r="S55" s="26"/>
      <c r="T55" s="25"/>
      <c r="U55" s="25"/>
      <c r="V55" s="25"/>
      <c r="W55" s="25"/>
    </row>
    <row r="56" spans="1:23">
      <c r="A56" s="25"/>
      <c r="B56" s="25"/>
      <c r="C56" s="25"/>
      <c r="D56" s="25"/>
      <c r="E56" s="25"/>
      <c r="F56" s="25"/>
      <c r="G56" s="25"/>
      <c r="H56" s="25"/>
      <c r="I56" s="25"/>
      <c r="J56" s="25"/>
      <c r="K56" s="25"/>
      <c r="L56" s="25"/>
      <c r="M56" s="25"/>
      <c r="N56" s="25"/>
      <c r="O56" s="25"/>
      <c r="P56" s="25"/>
      <c r="Q56" s="26"/>
      <c r="R56" s="26"/>
      <c r="S56" s="26"/>
      <c r="T56" s="25"/>
      <c r="U56" s="25"/>
      <c r="V56" s="25"/>
      <c r="W56" s="25"/>
    </row>
    <row r="57" spans="1:23">
      <c r="A57" s="25"/>
      <c r="B57" s="25"/>
      <c r="C57" s="25"/>
      <c r="D57" s="25"/>
      <c r="E57" s="25"/>
      <c r="F57" s="25"/>
      <c r="G57" s="25"/>
      <c r="H57" s="25"/>
      <c r="I57" s="25"/>
      <c r="J57" s="25"/>
      <c r="K57" s="25"/>
      <c r="L57" s="25"/>
      <c r="M57" s="25"/>
      <c r="N57" s="25"/>
      <c r="O57" s="25"/>
      <c r="P57" s="25"/>
      <c r="Q57" s="26"/>
      <c r="R57" s="26"/>
      <c r="S57" s="26"/>
      <c r="T57" s="25"/>
      <c r="U57" s="25"/>
      <c r="V57" s="25"/>
      <c r="W57" s="25"/>
    </row>
    <row r="58" spans="1:23">
      <c r="A58" s="25"/>
      <c r="B58" s="25"/>
      <c r="C58" s="25"/>
      <c r="D58" s="25"/>
      <c r="E58" s="25"/>
      <c r="F58" s="25"/>
      <c r="G58" s="25"/>
      <c r="H58" s="25"/>
      <c r="I58" s="25"/>
      <c r="J58" s="25"/>
      <c r="K58" s="25"/>
      <c r="L58" s="25"/>
      <c r="M58" s="25"/>
      <c r="N58" s="25"/>
      <c r="O58" s="25"/>
      <c r="P58" s="25"/>
      <c r="Q58" s="26"/>
      <c r="R58" s="26"/>
      <c r="S58" s="26"/>
      <c r="T58" s="25"/>
      <c r="U58" s="25"/>
      <c r="V58" s="25"/>
      <c r="W58" s="25"/>
    </row>
    <row r="59" spans="1:23">
      <c r="A59" s="25"/>
      <c r="B59" s="25"/>
      <c r="C59" s="25"/>
      <c r="D59" s="25"/>
      <c r="E59" s="25"/>
      <c r="F59" s="25"/>
      <c r="G59" s="25"/>
      <c r="H59" s="25"/>
      <c r="I59" s="25"/>
      <c r="J59" s="25"/>
      <c r="K59" s="25"/>
      <c r="L59" s="25"/>
      <c r="M59" s="25"/>
      <c r="N59" s="25"/>
      <c r="O59" s="25"/>
      <c r="P59" s="25"/>
      <c r="Q59" s="26"/>
      <c r="R59" s="26"/>
      <c r="S59" s="26"/>
      <c r="T59" s="25"/>
      <c r="U59" s="25"/>
      <c r="V59" s="25"/>
      <c r="W59" s="25"/>
    </row>
    <row r="60" spans="1:23">
      <c r="A60" s="25"/>
      <c r="B60" s="25"/>
      <c r="C60" s="25"/>
      <c r="D60" s="25"/>
      <c r="E60" s="25"/>
      <c r="F60" s="25"/>
      <c r="G60" s="25"/>
      <c r="H60" s="25"/>
      <c r="I60" s="25"/>
      <c r="J60" s="25"/>
      <c r="K60" s="25"/>
      <c r="L60" s="25"/>
      <c r="M60" s="25"/>
      <c r="N60" s="25"/>
      <c r="O60" s="25"/>
      <c r="P60" s="25"/>
      <c r="Q60" s="26"/>
      <c r="R60" s="26"/>
      <c r="S60" s="26"/>
      <c r="T60" s="25"/>
      <c r="U60" s="25"/>
      <c r="V60" s="25"/>
      <c r="W60" s="25"/>
    </row>
    <row r="61" spans="1:23">
      <c r="A61" s="25"/>
      <c r="B61" s="25"/>
      <c r="C61" s="25"/>
      <c r="D61" s="25"/>
      <c r="E61" s="25"/>
      <c r="F61" s="25"/>
      <c r="G61" s="25"/>
      <c r="H61" s="25"/>
      <c r="I61" s="25"/>
      <c r="J61" s="25"/>
      <c r="K61" s="25"/>
      <c r="L61" s="25"/>
      <c r="M61" s="25"/>
      <c r="N61" s="25"/>
      <c r="O61" s="25"/>
      <c r="P61" s="25"/>
      <c r="Q61" s="26"/>
      <c r="R61" s="26"/>
      <c r="S61" s="26"/>
      <c r="T61" s="25"/>
      <c r="U61" s="25"/>
      <c r="V61" s="25"/>
      <c r="W61" s="25"/>
    </row>
    <row r="62" spans="1:23">
      <c r="A62" s="25"/>
      <c r="B62" s="25"/>
      <c r="C62" s="25"/>
      <c r="D62" s="25"/>
      <c r="E62" s="25"/>
      <c r="F62" s="25"/>
      <c r="G62" s="25"/>
      <c r="H62" s="25"/>
      <c r="I62" s="25"/>
      <c r="J62" s="25"/>
      <c r="K62" s="25"/>
      <c r="L62" s="25"/>
      <c r="M62" s="25"/>
      <c r="N62" s="25"/>
      <c r="O62" s="25"/>
      <c r="P62" s="25"/>
      <c r="Q62" s="26"/>
      <c r="R62" s="26"/>
      <c r="S62" s="26"/>
      <c r="T62" s="25"/>
      <c r="U62" s="25"/>
      <c r="V62" s="25"/>
      <c r="W62" s="25"/>
    </row>
    <row r="63" spans="1:23">
      <c r="A63" s="25"/>
      <c r="B63" s="25"/>
      <c r="C63" s="25"/>
      <c r="D63" s="25"/>
      <c r="E63" s="25"/>
      <c r="F63" s="25"/>
      <c r="G63" s="25"/>
      <c r="H63" s="25"/>
      <c r="I63" s="25"/>
      <c r="J63" s="25"/>
      <c r="K63" s="25"/>
      <c r="L63" s="25"/>
      <c r="M63" s="25"/>
      <c r="N63" s="25"/>
      <c r="O63" s="25"/>
      <c r="P63" s="25"/>
      <c r="Q63" s="26"/>
      <c r="R63" s="26"/>
      <c r="S63" s="26"/>
      <c r="T63" s="25"/>
      <c r="U63" s="25"/>
      <c r="V63" s="25"/>
      <c r="W63" s="25"/>
    </row>
    <row r="64" spans="1:23">
      <c r="A64" s="25"/>
      <c r="B64" s="25"/>
      <c r="C64" s="25"/>
      <c r="D64" s="25"/>
      <c r="E64" s="25"/>
      <c r="F64" s="25"/>
      <c r="G64" s="25"/>
      <c r="H64" s="25"/>
      <c r="I64" s="25"/>
      <c r="J64" s="25"/>
      <c r="K64" s="25"/>
      <c r="L64" s="25"/>
      <c r="M64" s="25"/>
      <c r="N64" s="25"/>
      <c r="O64" s="25"/>
      <c r="P64" s="25"/>
      <c r="Q64" s="26"/>
      <c r="R64" s="26"/>
      <c r="S64" s="26"/>
      <c r="T64" s="25"/>
      <c r="U64" s="25"/>
      <c r="V64" s="25"/>
      <c r="W64" s="25"/>
    </row>
    <row r="65" spans="1:23">
      <c r="A65" s="25"/>
      <c r="B65" s="25"/>
      <c r="C65" s="25"/>
      <c r="D65" s="25"/>
      <c r="E65" s="25"/>
      <c r="F65" s="25"/>
      <c r="G65" s="25"/>
      <c r="H65" s="25"/>
      <c r="I65" s="25"/>
      <c r="J65" s="25"/>
      <c r="K65" s="25"/>
      <c r="L65" s="25"/>
      <c r="M65" s="25"/>
      <c r="N65" s="25"/>
      <c r="O65" s="25"/>
      <c r="P65" s="25"/>
      <c r="Q65" s="26"/>
      <c r="R65" s="26"/>
      <c r="S65" s="26"/>
      <c r="T65" s="25"/>
      <c r="U65" s="25"/>
      <c r="V65" s="25"/>
      <c r="W65" s="25"/>
    </row>
    <row r="66" spans="1:23">
      <c r="A66" s="25"/>
      <c r="B66" s="25"/>
      <c r="C66" s="25"/>
      <c r="D66" s="25"/>
      <c r="E66" s="25"/>
      <c r="F66" s="25"/>
      <c r="G66" s="25"/>
      <c r="H66" s="25"/>
      <c r="I66" s="25"/>
      <c r="J66" s="25"/>
      <c r="K66" s="25"/>
      <c r="L66" s="25"/>
      <c r="M66" s="25"/>
      <c r="N66" s="25"/>
      <c r="O66" s="25"/>
      <c r="P66" s="25"/>
      <c r="Q66" s="26"/>
      <c r="R66" s="26"/>
      <c r="S66" s="26"/>
      <c r="T66" s="25"/>
      <c r="U66" s="25"/>
      <c r="V66" s="25"/>
      <c r="W66" s="25"/>
    </row>
    <row r="67" spans="1:23">
      <c r="A67" s="25"/>
      <c r="B67" s="25"/>
      <c r="C67" s="25"/>
      <c r="D67" s="25"/>
      <c r="E67" s="25"/>
      <c r="F67" s="25"/>
      <c r="G67" s="25"/>
      <c r="H67" s="25"/>
      <c r="I67" s="25"/>
      <c r="J67" s="25"/>
      <c r="K67" s="25"/>
      <c r="L67" s="25"/>
      <c r="M67" s="25"/>
      <c r="N67" s="25"/>
      <c r="O67" s="25"/>
      <c r="P67" s="25"/>
      <c r="Q67" s="26"/>
      <c r="R67" s="26"/>
      <c r="S67" s="26"/>
      <c r="T67" s="25"/>
      <c r="U67" s="25"/>
      <c r="V67" s="25"/>
      <c r="W67" s="25"/>
    </row>
    <row r="68" spans="1:23">
      <c r="A68" s="25"/>
      <c r="B68" s="25"/>
      <c r="C68" s="25"/>
      <c r="D68" s="25"/>
      <c r="E68" s="25"/>
      <c r="F68" s="25"/>
      <c r="G68" s="25"/>
      <c r="H68" s="25"/>
      <c r="I68" s="25"/>
      <c r="J68" s="25"/>
      <c r="K68" s="25"/>
      <c r="L68" s="25"/>
      <c r="M68" s="25"/>
      <c r="N68" s="25"/>
      <c r="O68" s="25"/>
      <c r="P68" s="25"/>
      <c r="Q68" s="26"/>
      <c r="R68" s="26"/>
      <c r="S68" s="26"/>
      <c r="T68" s="25"/>
      <c r="U68" s="25"/>
      <c r="V68" s="25"/>
      <c r="W68" s="25"/>
    </row>
    <row r="69" spans="1:23">
      <c r="A69" s="25"/>
      <c r="B69" s="25"/>
      <c r="C69" s="25"/>
      <c r="D69" s="25"/>
      <c r="E69" s="25"/>
      <c r="F69" s="25"/>
      <c r="G69" s="25"/>
      <c r="H69" s="25"/>
      <c r="I69" s="25"/>
      <c r="J69" s="25"/>
      <c r="K69" s="25"/>
      <c r="L69" s="25"/>
      <c r="M69" s="25"/>
      <c r="N69" s="25"/>
      <c r="O69" s="25"/>
      <c r="P69" s="25"/>
      <c r="Q69" s="26"/>
      <c r="R69" s="26"/>
      <c r="S69" s="26"/>
      <c r="T69" s="25"/>
      <c r="U69" s="25"/>
      <c r="V69" s="25"/>
      <c r="W69" s="25"/>
    </row>
    <row r="70" spans="1:23">
      <c r="A70" s="25"/>
      <c r="B70" s="25"/>
      <c r="C70" s="25"/>
      <c r="D70" s="25"/>
      <c r="E70" s="25"/>
      <c r="F70" s="25"/>
      <c r="G70" s="25"/>
      <c r="H70" s="25"/>
      <c r="I70" s="25"/>
      <c r="J70" s="25"/>
      <c r="K70" s="25"/>
      <c r="L70" s="25"/>
      <c r="M70" s="25"/>
      <c r="N70" s="25"/>
      <c r="O70" s="25"/>
      <c r="P70" s="25"/>
      <c r="Q70" s="26"/>
      <c r="R70" s="26"/>
      <c r="S70" s="26"/>
      <c r="T70" s="25"/>
      <c r="U70" s="25"/>
      <c r="V70" s="25"/>
      <c r="W70" s="25"/>
    </row>
    <row r="71" spans="1:23">
      <c r="A71" s="25"/>
      <c r="B71" s="25"/>
      <c r="C71" s="25"/>
      <c r="D71" s="25"/>
      <c r="E71" s="25"/>
      <c r="F71" s="25"/>
      <c r="G71" s="25"/>
      <c r="H71" s="25"/>
      <c r="I71" s="25"/>
      <c r="J71" s="25"/>
      <c r="K71" s="25"/>
      <c r="L71" s="25"/>
      <c r="M71" s="25"/>
      <c r="N71" s="25"/>
      <c r="O71" s="25"/>
      <c r="P71" s="25"/>
      <c r="Q71" s="26"/>
      <c r="R71" s="26"/>
      <c r="S71" s="26"/>
      <c r="T71" s="25"/>
      <c r="U71" s="25"/>
      <c r="V71" s="25"/>
      <c r="W71" s="25"/>
    </row>
    <row r="72" spans="1:23">
      <c r="A72" s="25"/>
      <c r="B72" s="25"/>
      <c r="C72" s="25"/>
      <c r="D72" s="25"/>
      <c r="E72" s="25"/>
      <c r="F72" s="25"/>
      <c r="G72" s="25"/>
      <c r="H72" s="25"/>
      <c r="I72" s="25"/>
      <c r="J72" s="25"/>
      <c r="K72" s="25"/>
      <c r="L72" s="25"/>
      <c r="M72" s="25"/>
      <c r="N72" s="25"/>
      <c r="O72" s="25"/>
      <c r="P72" s="25"/>
      <c r="Q72" s="26"/>
      <c r="R72" s="26"/>
      <c r="S72" s="26"/>
      <c r="T72" s="25"/>
      <c r="U72" s="25"/>
      <c r="V72" s="25"/>
      <c r="W72" s="25"/>
    </row>
    <row r="73" spans="1:23">
      <c r="A73" s="25"/>
      <c r="B73" s="25"/>
      <c r="C73" s="25"/>
      <c r="D73" s="25"/>
      <c r="E73" s="25"/>
      <c r="F73" s="25"/>
      <c r="G73" s="25"/>
      <c r="H73" s="25"/>
      <c r="I73" s="25"/>
      <c r="J73" s="25"/>
      <c r="K73" s="25"/>
      <c r="L73" s="25"/>
      <c r="M73" s="25"/>
      <c r="N73" s="25"/>
      <c r="O73" s="25"/>
      <c r="P73" s="25"/>
      <c r="Q73" s="26"/>
      <c r="R73" s="26"/>
      <c r="S73" s="26"/>
      <c r="T73" s="25"/>
      <c r="U73" s="25"/>
      <c r="V73" s="25"/>
      <c r="W73" s="25"/>
    </row>
    <row r="74" spans="1:23">
      <c r="A74" s="25"/>
      <c r="B74" s="25"/>
      <c r="C74" s="25"/>
      <c r="D74" s="25"/>
      <c r="E74" s="25"/>
      <c r="F74" s="25"/>
      <c r="G74" s="25"/>
      <c r="H74" s="25"/>
      <c r="I74" s="25"/>
      <c r="J74" s="25"/>
      <c r="K74" s="25"/>
      <c r="L74" s="25"/>
      <c r="M74" s="25"/>
      <c r="N74" s="25"/>
      <c r="O74" s="25"/>
      <c r="P74" s="25"/>
      <c r="Q74" s="26"/>
      <c r="R74" s="26"/>
      <c r="S74" s="26"/>
      <c r="T74" s="25"/>
      <c r="U74" s="25"/>
      <c r="V74" s="25"/>
      <c r="W74" s="25"/>
    </row>
    <row r="75" spans="1:23">
      <c r="A75" s="25"/>
      <c r="B75" s="25"/>
      <c r="C75" s="25"/>
      <c r="D75" s="25"/>
      <c r="E75" s="25"/>
      <c r="F75" s="25"/>
      <c r="G75" s="25"/>
      <c r="H75" s="25"/>
      <c r="I75" s="25"/>
      <c r="J75" s="25"/>
      <c r="K75" s="25"/>
      <c r="L75" s="25"/>
      <c r="M75" s="25"/>
      <c r="N75" s="25"/>
      <c r="O75" s="25"/>
      <c r="P75" s="25"/>
      <c r="Q75" s="26"/>
      <c r="R75" s="26"/>
      <c r="S75" s="26"/>
      <c r="T75" s="25"/>
      <c r="U75" s="25"/>
      <c r="V75" s="25"/>
      <c r="W75" s="25"/>
    </row>
    <row r="76" spans="1:23">
      <c r="A76" s="25"/>
      <c r="B76" s="25"/>
      <c r="C76" s="25"/>
      <c r="D76" s="25"/>
      <c r="E76" s="25"/>
      <c r="F76" s="25"/>
      <c r="G76" s="25"/>
      <c r="H76" s="25"/>
      <c r="I76" s="25"/>
      <c r="J76" s="25"/>
      <c r="K76" s="25"/>
      <c r="L76" s="25"/>
      <c r="M76" s="25"/>
      <c r="N76" s="25"/>
      <c r="O76" s="25"/>
      <c r="P76" s="25"/>
      <c r="Q76" s="26"/>
      <c r="R76" s="26"/>
      <c r="S76" s="26"/>
      <c r="T76" s="25"/>
      <c r="U76" s="25"/>
      <c r="V76" s="25"/>
      <c r="W76" s="25"/>
    </row>
    <row r="77" spans="1:23">
      <c r="A77" s="25"/>
      <c r="B77" s="25"/>
      <c r="C77" s="25"/>
      <c r="D77" s="25"/>
      <c r="E77" s="25"/>
      <c r="F77" s="25"/>
      <c r="G77" s="25"/>
      <c r="H77" s="25"/>
      <c r="I77" s="25"/>
      <c r="J77" s="25"/>
      <c r="K77" s="25"/>
      <c r="L77" s="25"/>
      <c r="M77" s="25"/>
      <c r="N77" s="25"/>
      <c r="O77" s="25"/>
      <c r="P77" s="25"/>
      <c r="Q77" s="26"/>
      <c r="R77" s="26"/>
      <c r="S77" s="26"/>
      <c r="T77" s="25"/>
      <c r="U77" s="25"/>
      <c r="V77" s="25"/>
      <c r="W77" s="25"/>
    </row>
    <row r="78" spans="1:23">
      <c r="A78" s="25"/>
      <c r="B78" s="25"/>
      <c r="C78" s="25"/>
      <c r="D78" s="25"/>
      <c r="E78" s="25"/>
      <c r="F78" s="25"/>
      <c r="G78" s="25"/>
      <c r="H78" s="25"/>
      <c r="I78" s="25"/>
      <c r="J78" s="25"/>
      <c r="K78" s="25"/>
      <c r="L78" s="25"/>
      <c r="M78" s="25"/>
      <c r="N78" s="25"/>
      <c r="O78" s="25"/>
      <c r="P78" s="25"/>
      <c r="Q78" s="26"/>
      <c r="R78" s="26"/>
      <c r="S78" s="26"/>
      <c r="T78" s="25"/>
      <c r="U78" s="25"/>
      <c r="V78" s="25"/>
      <c r="W78" s="25"/>
    </row>
    <row r="79" spans="1:23">
      <c r="A79" s="25"/>
      <c r="B79" s="25"/>
      <c r="C79" s="25"/>
      <c r="D79" s="25"/>
      <c r="E79" s="25"/>
      <c r="F79" s="25"/>
      <c r="G79" s="25"/>
      <c r="H79" s="25"/>
      <c r="I79" s="25"/>
      <c r="J79" s="25"/>
      <c r="K79" s="25"/>
      <c r="L79" s="25"/>
      <c r="M79" s="25"/>
      <c r="N79" s="25"/>
      <c r="O79" s="25"/>
      <c r="P79" s="25"/>
      <c r="Q79" s="26"/>
      <c r="R79" s="26"/>
      <c r="S79" s="26"/>
      <c r="T79" s="25"/>
      <c r="U79" s="25"/>
      <c r="V79" s="25"/>
      <c r="W79" s="25"/>
    </row>
    <row r="80" spans="1:23">
      <c r="A80" s="25"/>
      <c r="B80" s="25"/>
      <c r="C80" s="25"/>
      <c r="D80" s="25"/>
      <c r="E80" s="25"/>
      <c r="F80" s="25"/>
      <c r="G80" s="25"/>
      <c r="H80" s="25"/>
      <c r="I80" s="25"/>
      <c r="J80" s="25"/>
      <c r="K80" s="25"/>
      <c r="L80" s="25"/>
      <c r="M80" s="25"/>
      <c r="N80" s="25"/>
      <c r="O80" s="25"/>
      <c r="P80" s="25"/>
      <c r="Q80" s="26"/>
      <c r="R80" s="26"/>
      <c r="S80" s="26"/>
      <c r="T80" s="25"/>
      <c r="U80" s="25"/>
      <c r="V80" s="25"/>
      <c r="W80" s="25"/>
    </row>
    <row r="81" spans="1:23">
      <c r="A81" s="25"/>
      <c r="B81" s="25"/>
      <c r="C81" s="25"/>
      <c r="D81" s="25"/>
      <c r="E81" s="25"/>
      <c r="F81" s="25"/>
      <c r="G81" s="25"/>
      <c r="H81" s="25"/>
      <c r="I81" s="25"/>
      <c r="J81" s="25"/>
      <c r="K81" s="25"/>
      <c r="L81" s="25"/>
      <c r="M81" s="25"/>
      <c r="N81" s="25"/>
      <c r="O81" s="25"/>
      <c r="P81" s="25"/>
      <c r="Q81" s="26"/>
      <c r="R81" s="26"/>
      <c r="S81" s="26"/>
      <c r="T81" s="25"/>
      <c r="U81" s="25"/>
      <c r="V81" s="25"/>
      <c r="W81" s="25"/>
    </row>
    <row r="82" spans="1:23">
      <c r="A82" s="25"/>
      <c r="B82" s="25"/>
      <c r="C82" s="25"/>
      <c r="D82" s="25"/>
      <c r="E82" s="25"/>
      <c r="F82" s="25"/>
      <c r="G82" s="25"/>
      <c r="H82" s="25"/>
      <c r="I82" s="25"/>
      <c r="J82" s="25"/>
      <c r="K82" s="25"/>
      <c r="L82" s="25"/>
      <c r="M82" s="25"/>
      <c r="N82" s="25"/>
      <c r="O82" s="25"/>
      <c r="P82" s="25"/>
      <c r="Q82" s="26"/>
      <c r="R82" s="26"/>
      <c r="S82" s="26"/>
      <c r="T82" s="25"/>
      <c r="U82" s="25"/>
      <c r="V82" s="25"/>
      <c r="W82" s="25"/>
    </row>
    <row r="83" spans="1:23">
      <c r="A83" s="25"/>
      <c r="B83" s="25"/>
      <c r="C83" s="25"/>
      <c r="D83" s="25"/>
      <c r="E83" s="25"/>
      <c r="F83" s="25"/>
      <c r="G83" s="25"/>
      <c r="H83" s="25"/>
      <c r="I83" s="25"/>
      <c r="J83" s="25"/>
      <c r="K83" s="25"/>
      <c r="L83" s="25"/>
      <c r="M83" s="25"/>
      <c r="N83" s="25"/>
      <c r="O83" s="25"/>
      <c r="P83" s="25"/>
      <c r="Q83" s="26"/>
      <c r="R83" s="26"/>
      <c r="S83" s="26"/>
      <c r="T83" s="25"/>
      <c r="U83" s="25"/>
      <c r="V83" s="25"/>
      <c r="W83" s="25"/>
    </row>
    <row r="84" spans="1:23">
      <c r="A84" s="25"/>
      <c r="B84" s="25"/>
      <c r="C84" s="25"/>
      <c r="D84" s="25"/>
      <c r="E84" s="25"/>
      <c r="F84" s="25"/>
      <c r="G84" s="25"/>
      <c r="H84" s="25"/>
      <c r="I84" s="25"/>
      <c r="J84" s="25"/>
      <c r="K84" s="25"/>
      <c r="L84" s="25"/>
      <c r="M84" s="25"/>
      <c r="N84" s="25"/>
      <c r="O84" s="25"/>
      <c r="P84" s="25"/>
      <c r="Q84" s="26"/>
      <c r="R84" s="26"/>
      <c r="S84" s="26"/>
      <c r="T84" s="25"/>
      <c r="U84" s="25"/>
      <c r="V84" s="25"/>
      <c r="W84" s="25"/>
    </row>
    <row r="85" spans="1:23">
      <c r="A85" s="25"/>
      <c r="B85" s="25"/>
      <c r="C85" s="25"/>
      <c r="D85" s="25"/>
      <c r="E85" s="25"/>
      <c r="F85" s="25"/>
      <c r="G85" s="25"/>
      <c r="H85" s="25"/>
      <c r="I85" s="25"/>
      <c r="J85" s="25"/>
      <c r="K85" s="25"/>
      <c r="L85" s="25"/>
      <c r="M85" s="25"/>
      <c r="N85" s="25"/>
      <c r="O85" s="25"/>
      <c r="P85" s="25"/>
      <c r="Q85" s="26"/>
      <c r="R85" s="26"/>
      <c r="S85" s="26"/>
      <c r="T85" s="25"/>
      <c r="U85" s="25"/>
      <c r="V85" s="25"/>
      <c r="W85" s="25"/>
    </row>
    <row r="86" spans="1:23">
      <c r="A86" s="25"/>
      <c r="B86" s="25"/>
      <c r="C86" s="25"/>
      <c r="D86" s="25"/>
      <c r="E86" s="25"/>
      <c r="F86" s="25"/>
      <c r="G86" s="25"/>
      <c r="H86" s="25"/>
      <c r="I86" s="25"/>
      <c r="J86" s="25"/>
      <c r="K86" s="25"/>
      <c r="L86" s="25"/>
      <c r="M86" s="25"/>
      <c r="N86" s="25"/>
      <c r="O86" s="25"/>
      <c r="P86" s="25"/>
      <c r="Q86" s="26"/>
      <c r="R86" s="26"/>
      <c r="S86" s="26"/>
      <c r="T86" s="25"/>
      <c r="U86" s="25"/>
      <c r="V86" s="25"/>
      <c r="W86" s="25"/>
    </row>
    <row r="87" spans="1:23">
      <c r="A87" s="25"/>
      <c r="B87" s="25"/>
      <c r="C87" s="25"/>
      <c r="D87" s="25"/>
      <c r="E87" s="25"/>
      <c r="F87" s="25"/>
      <c r="G87" s="25"/>
      <c r="H87" s="25"/>
      <c r="I87" s="25"/>
      <c r="J87" s="25"/>
      <c r="K87" s="25"/>
      <c r="L87" s="25"/>
      <c r="M87" s="25"/>
      <c r="N87" s="25"/>
      <c r="O87" s="25"/>
      <c r="P87" s="25"/>
      <c r="Q87" s="26"/>
      <c r="R87" s="26"/>
      <c r="S87" s="26"/>
      <c r="T87" s="25"/>
      <c r="U87" s="25"/>
      <c r="V87" s="25"/>
      <c r="W87" s="25"/>
    </row>
    <row r="88" spans="1:23">
      <c r="A88" s="25"/>
      <c r="B88" s="25"/>
      <c r="C88" s="25"/>
      <c r="D88" s="25"/>
      <c r="E88" s="25"/>
      <c r="F88" s="25"/>
      <c r="G88" s="25"/>
      <c r="H88" s="25"/>
      <c r="I88" s="25"/>
      <c r="J88" s="25"/>
      <c r="K88" s="25"/>
      <c r="L88" s="25"/>
      <c r="M88" s="25"/>
      <c r="N88" s="25"/>
      <c r="O88" s="25"/>
      <c r="P88" s="25"/>
      <c r="Q88" s="26"/>
      <c r="R88" s="26"/>
      <c r="S88" s="26"/>
      <c r="T88" s="25"/>
      <c r="U88" s="25"/>
      <c r="V88" s="25"/>
      <c r="W88" s="25"/>
    </row>
    <row r="89" spans="1:23">
      <c r="A89" s="25"/>
      <c r="B89" s="25"/>
      <c r="C89" s="25"/>
      <c r="D89" s="25"/>
      <c r="E89" s="25"/>
      <c r="F89" s="25"/>
      <c r="G89" s="25"/>
      <c r="H89" s="25"/>
      <c r="I89" s="25"/>
      <c r="J89" s="25"/>
      <c r="K89" s="25"/>
      <c r="L89" s="25"/>
      <c r="M89" s="25"/>
      <c r="N89" s="25"/>
      <c r="O89" s="25"/>
      <c r="P89" s="25"/>
      <c r="Q89" s="26"/>
      <c r="R89" s="26"/>
      <c r="S89" s="26"/>
      <c r="T89" s="25"/>
      <c r="U89" s="25"/>
      <c r="V89" s="25"/>
      <c r="W89" s="25"/>
    </row>
    <row r="90" spans="1:23">
      <c r="A90" s="25"/>
      <c r="B90" s="25"/>
      <c r="C90" s="25"/>
      <c r="D90" s="25"/>
      <c r="E90" s="25"/>
      <c r="F90" s="25"/>
      <c r="G90" s="25"/>
      <c r="H90" s="25"/>
      <c r="I90" s="25"/>
      <c r="J90" s="25"/>
      <c r="K90" s="25"/>
      <c r="L90" s="25"/>
      <c r="M90" s="25"/>
      <c r="N90" s="25"/>
      <c r="O90" s="25"/>
      <c r="P90" s="25"/>
      <c r="Q90" s="26"/>
      <c r="R90" s="26"/>
      <c r="S90" s="26"/>
      <c r="T90" s="25"/>
      <c r="U90" s="25"/>
      <c r="V90" s="25"/>
      <c r="W90" s="25"/>
    </row>
    <row r="91" spans="1:23">
      <c r="A91" s="25"/>
      <c r="B91" s="25"/>
      <c r="C91" s="25"/>
      <c r="D91" s="25"/>
      <c r="E91" s="25"/>
      <c r="F91" s="25"/>
      <c r="G91" s="25"/>
      <c r="H91" s="25"/>
      <c r="I91" s="25"/>
      <c r="J91" s="25"/>
      <c r="K91" s="25"/>
      <c r="L91" s="25"/>
      <c r="M91" s="25"/>
      <c r="N91" s="25"/>
      <c r="O91" s="25"/>
      <c r="P91" s="25"/>
      <c r="Q91" s="26"/>
      <c r="R91" s="26"/>
      <c r="S91" s="26"/>
      <c r="T91" s="25"/>
      <c r="U91" s="25"/>
      <c r="V91" s="25"/>
      <c r="W91" s="25"/>
    </row>
    <row r="92" spans="1:23">
      <c r="A92" s="25"/>
      <c r="B92" s="25"/>
      <c r="C92" s="25"/>
      <c r="D92" s="25"/>
      <c r="E92" s="25"/>
      <c r="F92" s="25"/>
      <c r="G92" s="25"/>
      <c r="H92" s="25"/>
      <c r="I92" s="25"/>
      <c r="J92" s="25"/>
      <c r="K92" s="25"/>
      <c r="L92" s="25"/>
      <c r="M92" s="25"/>
      <c r="N92" s="25"/>
      <c r="O92" s="25"/>
      <c r="P92" s="25"/>
      <c r="Q92" s="26"/>
      <c r="R92" s="26"/>
      <c r="S92" s="26"/>
      <c r="T92" s="25"/>
      <c r="U92" s="25"/>
      <c r="V92" s="25"/>
      <c r="W92" s="25"/>
    </row>
    <row r="93" spans="1:23">
      <c r="A93" s="25"/>
      <c r="B93" s="25"/>
      <c r="C93" s="25"/>
      <c r="D93" s="25"/>
      <c r="E93" s="25"/>
      <c r="F93" s="25"/>
      <c r="G93" s="25"/>
      <c r="H93" s="25"/>
      <c r="I93" s="25"/>
      <c r="J93" s="25"/>
      <c r="K93" s="25"/>
      <c r="L93" s="25"/>
      <c r="M93" s="25"/>
      <c r="N93" s="25"/>
      <c r="O93" s="25"/>
      <c r="P93" s="25"/>
      <c r="Q93" s="26"/>
      <c r="R93" s="26"/>
      <c r="S93" s="26"/>
      <c r="T93" s="25"/>
      <c r="U93" s="25"/>
      <c r="V93" s="25"/>
      <c r="W93" s="25"/>
    </row>
    <row r="94" spans="1:23">
      <c r="A94" s="25"/>
      <c r="B94" s="25"/>
      <c r="C94" s="25"/>
      <c r="D94" s="25"/>
      <c r="E94" s="25"/>
      <c r="F94" s="25"/>
      <c r="G94" s="25"/>
      <c r="H94" s="25"/>
      <c r="I94" s="25"/>
      <c r="J94" s="25"/>
      <c r="K94" s="25"/>
      <c r="L94" s="25"/>
      <c r="M94" s="25"/>
      <c r="N94" s="25"/>
      <c r="O94" s="25"/>
      <c r="P94" s="25"/>
      <c r="Q94" s="26"/>
      <c r="R94" s="26"/>
      <c r="S94" s="26"/>
      <c r="T94" s="25"/>
      <c r="U94" s="25"/>
      <c r="V94" s="25"/>
      <c r="W94" s="25"/>
    </row>
    <row r="95" spans="1:23">
      <c r="A95" s="25"/>
      <c r="B95" s="25"/>
      <c r="C95" s="25"/>
      <c r="D95" s="25"/>
      <c r="E95" s="25"/>
      <c r="F95" s="25"/>
      <c r="G95" s="25"/>
      <c r="H95" s="25"/>
      <c r="I95" s="25"/>
      <c r="J95" s="25"/>
      <c r="K95" s="25"/>
      <c r="L95" s="25"/>
      <c r="M95" s="25"/>
      <c r="N95" s="25"/>
      <c r="O95" s="25"/>
      <c r="P95" s="25"/>
      <c r="Q95" s="26"/>
      <c r="R95" s="26"/>
      <c r="S95" s="26"/>
      <c r="T95" s="25"/>
      <c r="U95" s="25"/>
      <c r="V95" s="25"/>
      <c r="W95" s="25"/>
    </row>
    <row r="96" spans="1:23">
      <c r="A96" s="25"/>
      <c r="B96" s="25"/>
      <c r="C96" s="25"/>
      <c r="D96" s="25"/>
      <c r="E96" s="25"/>
      <c r="F96" s="25"/>
      <c r="G96" s="25"/>
      <c r="H96" s="25"/>
      <c r="I96" s="25"/>
      <c r="J96" s="25"/>
      <c r="K96" s="25"/>
      <c r="L96" s="25"/>
      <c r="M96" s="25"/>
      <c r="N96" s="25"/>
      <c r="O96" s="25"/>
      <c r="P96" s="25"/>
      <c r="Q96" s="26"/>
      <c r="R96" s="26"/>
      <c r="S96" s="26"/>
      <c r="T96" s="25"/>
      <c r="U96" s="25"/>
      <c r="V96" s="25"/>
      <c r="W96" s="25"/>
    </row>
    <row r="97" spans="1:23">
      <c r="A97" s="25"/>
      <c r="B97" s="25"/>
      <c r="C97" s="25"/>
      <c r="D97" s="25"/>
      <c r="E97" s="25"/>
      <c r="F97" s="25"/>
      <c r="G97" s="25"/>
      <c r="H97" s="25"/>
      <c r="I97" s="25"/>
      <c r="J97" s="25"/>
      <c r="K97" s="25"/>
      <c r="L97" s="25"/>
      <c r="M97" s="25"/>
      <c r="N97" s="25"/>
      <c r="O97" s="25"/>
      <c r="P97" s="25"/>
      <c r="Q97" s="26"/>
      <c r="R97" s="26"/>
      <c r="S97" s="26"/>
      <c r="T97" s="25"/>
      <c r="U97" s="25"/>
      <c r="V97" s="25"/>
      <c r="W97" s="25"/>
    </row>
    <row r="98" spans="1:23">
      <c r="A98" s="25"/>
      <c r="B98" s="25"/>
      <c r="C98" s="25"/>
      <c r="D98" s="25"/>
      <c r="E98" s="25"/>
      <c r="F98" s="25"/>
      <c r="G98" s="25"/>
      <c r="H98" s="25"/>
      <c r="I98" s="25"/>
      <c r="J98" s="25"/>
      <c r="K98" s="25"/>
      <c r="L98" s="25"/>
      <c r="M98" s="25"/>
      <c r="N98" s="25"/>
      <c r="O98" s="25"/>
      <c r="P98" s="25"/>
      <c r="Q98" s="26"/>
      <c r="R98" s="26"/>
      <c r="S98" s="26"/>
      <c r="T98" s="25"/>
      <c r="U98" s="25"/>
      <c r="V98" s="25"/>
      <c r="W98" s="25"/>
    </row>
    <row r="99" spans="1:23">
      <c r="A99" s="25"/>
      <c r="B99" s="25"/>
      <c r="C99" s="25"/>
      <c r="D99" s="25"/>
      <c r="E99" s="25"/>
      <c r="F99" s="25"/>
      <c r="G99" s="25"/>
      <c r="H99" s="25"/>
      <c r="I99" s="25"/>
      <c r="J99" s="25"/>
      <c r="K99" s="25"/>
      <c r="L99" s="25"/>
      <c r="M99" s="25"/>
      <c r="N99" s="25"/>
      <c r="O99" s="25"/>
      <c r="P99" s="25"/>
      <c r="Q99" s="26"/>
      <c r="R99" s="26"/>
      <c r="S99" s="26"/>
      <c r="T99" s="25"/>
      <c r="U99" s="25"/>
      <c r="V99" s="25"/>
      <c r="W99" s="25"/>
    </row>
    <row r="100" spans="1:23">
      <c r="A100" s="25"/>
      <c r="B100" s="25"/>
      <c r="C100" s="25"/>
      <c r="D100" s="25"/>
      <c r="E100" s="25"/>
      <c r="F100" s="25"/>
      <c r="G100" s="25"/>
      <c r="H100" s="25"/>
      <c r="I100" s="25"/>
      <c r="J100" s="25"/>
      <c r="K100" s="25"/>
      <c r="L100" s="25"/>
      <c r="M100" s="25"/>
      <c r="N100" s="25"/>
      <c r="O100" s="25"/>
      <c r="P100" s="25"/>
      <c r="Q100" s="26"/>
      <c r="R100" s="26"/>
      <c r="S100" s="26"/>
      <c r="T100" s="25"/>
      <c r="U100" s="25"/>
      <c r="V100" s="25"/>
      <c r="W100" s="25"/>
    </row>
    <row r="101" spans="1:23">
      <c r="A101" s="25"/>
      <c r="B101" s="25"/>
      <c r="C101" s="25"/>
      <c r="D101" s="25"/>
      <c r="E101" s="25"/>
      <c r="F101" s="25"/>
      <c r="G101" s="25"/>
      <c r="H101" s="25"/>
      <c r="I101" s="25"/>
      <c r="J101" s="25"/>
      <c r="K101" s="25"/>
      <c r="L101" s="25"/>
      <c r="M101" s="25"/>
      <c r="N101" s="25"/>
      <c r="O101" s="25"/>
      <c r="P101" s="25"/>
      <c r="Q101" s="26"/>
      <c r="R101" s="26"/>
      <c r="S101" s="26"/>
      <c r="T101" s="25"/>
      <c r="U101" s="25"/>
      <c r="V101" s="25"/>
      <c r="W101" s="25"/>
    </row>
    <row r="102" spans="1:23">
      <c r="A102" s="25"/>
      <c r="B102" s="25"/>
      <c r="C102" s="25"/>
      <c r="D102" s="25"/>
      <c r="E102" s="25"/>
      <c r="F102" s="25"/>
      <c r="G102" s="25"/>
      <c r="H102" s="25"/>
      <c r="I102" s="25"/>
      <c r="J102" s="25"/>
      <c r="K102" s="25"/>
      <c r="L102" s="25"/>
      <c r="M102" s="25"/>
      <c r="N102" s="25"/>
      <c r="O102" s="25"/>
      <c r="P102" s="25"/>
      <c r="Q102" s="26"/>
      <c r="R102" s="26"/>
      <c r="S102" s="26"/>
      <c r="T102" s="25"/>
      <c r="U102" s="25"/>
      <c r="V102" s="25"/>
      <c r="W102" s="25"/>
    </row>
    <row r="103" spans="1:23">
      <c r="A103" s="25"/>
      <c r="B103" s="25"/>
      <c r="C103" s="25"/>
      <c r="D103" s="25"/>
      <c r="E103" s="25"/>
      <c r="F103" s="25"/>
      <c r="G103" s="25"/>
      <c r="H103" s="25"/>
      <c r="I103" s="25"/>
      <c r="J103" s="25"/>
      <c r="K103" s="25"/>
      <c r="L103" s="25"/>
      <c r="M103" s="25"/>
      <c r="N103" s="25"/>
      <c r="O103" s="25"/>
      <c r="P103" s="25"/>
      <c r="Q103" s="26"/>
      <c r="R103" s="26"/>
      <c r="S103" s="26"/>
      <c r="T103" s="25"/>
      <c r="U103" s="25"/>
      <c r="V103" s="25"/>
      <c r="W103" s="25"/>
    </row>
    <row r="104" spans="1:23">
      <c r="A104" s="25"/>
      <c r="B104" s="25"/>
      <c r="C104" s="25"/>
      <c r="D104" s="25"/>
      <c r="E104" s="25"/>
      <c r="F104" s="25"/>
      <c r="G104" s="25"/>
      <c r="H104" s="25"/>
      <c r="I104" s="25"/>
      <c r="J104" s="25"/>
      <c r="K104" s="25"/>
      <c r="L104" s="25"/>
      <c r="M104" s="25"/>
      <c r="N104" s="25"/>
      <c r="O104" s="25"/>
      <c r="P104" s="25"/>
      <c r="Q104" s="26"/>
      <c r="R104" s="26"/>
      <c r="S104" s="26"/>
      <c r="T104" s="25"/>
      <c r="U104" s="25"/>
      <c r="V104" s="25"/>
      <c r="W104" s="25"/>
    </row>
    <row r="105" spans="1:23">
      <c r="A105" s="25"/>
      <c r="B105" s="25"/>
      <c r="C105" s="25"/>
      <c r="D105" s="25"/>
      <c r="E105" s="25"/>
      <c r="F105" s="25"/>
      <c r="G105" s="25"/>
      <c r="H105" s="25"/>
      <c r="I105" s="25"/>
      <c r="J105" s="25"/>
      <c r="K105" s="25"/>
      <c r="L105" s="25"/>
      <c r="M105" s="25"/>
      <c r="N105" s="25"/>
      <c r="O105" s="25"/>
      <c r="P105" s="25"/>
      <c r="Q105" s="26"/>
      <c r="R105" s="26"/>
      <c r="S105" s="26"/>
      <c r="T105" s="25"/>
      <c r="U105" s="25"/>
      <c r="V105" s="25"/>
      <c r="W105" s="25"/>
    </row>
    <row r="106" spans="1:23">
      <c r="A106" s="25"/>
      <c r="B106" s="25"/>
      <c r="C106" s="25"/>
      <c r="D106" s="25"/>
      <c r="E106" s="25"/>
      <c r="F106" s="25"/>
      <c r="G106" s="25"/>
      <c r="H106" s="25"/>
      <c r="I106" s="25"/>
      <c r="J106" s="25"/>
      <c r="K106" s="25"/>
      <c r="L106" s="25"/>
      <c r="M106" s="25"/>
      <c r="N106" s="25"/>
      <c r="O106" s="25"/>
      <c r="P106" s="25"/>
      <c r="Q106" s="26"/>
      <c r="R106" s="26"/>
      <c r="S106" s="26"/>
      <c r="T106" s="25"/>
      <c r="U106" s="25"/>
      <c r="V106" s="25"/>
      <c r="W106" s="25"/>
    </row>
    <row r="107" spans="1:23">
      <c r="A107" s="25"/>
      <c r="B107" s="25"/>
      <c r="C107" s="25"/>
      <c r="D107" s="25"/>
      <c r="E107" s="25"/>
      <c r="F107" s="25"/>
      <c r="G107" s="25"/>
      <c r="H107" s="25"/>
      <c r="I107" s="25"/>
      <c r="J107" s="25"/>
      <c r="K107" s="25"/>
      <c r="L107" s="25"/>
      <c r="M107" s="25"/>
      <c r="N107" s="25"/>
      <c r="O107" s="25"/>
      <c r="P107" s="25"/>
      <c r="Q107" s="26"/>
      <c r="R107" s="26"/>
      <c r="S107" s="26"/>
      <c r="T107" s="25"/>
      <c r="U107" s="25"/>
      <c r="V107" s="25"/>
      <c r="W107" s="25"/>
    </row>
    <row r="108" spans="1:23">
      <c r="A108" s="25"/>
      <c r="B108" s="25"/>
      <c r="C108" s="25"/>
      <c r="D108" s="25"/>
      <c r="E108" s="25"/>
      <c r="F108" s="25"/>
      <c r="G108" s="25"/>
      <c r="H108" s="25"/>
      <c r="I108" s="25"/>
      <c r="J108" s="25"/>
      <c r="K108" s="25"/>
      <c r="L108" s="25"/>
      <c r="M108" s="25"/>
      <c r="N108" s="25"/>
      <c r="O108" s="25"/>
      <c r="P108" s="25"/>
      <c r="Q108" s="26"/>
      <c r="R108" s="26"/>
      <c r="S108" s="26"/>
      <c r="T108" s="25"/>
      <c r="U108" s="25"/>
      <c r="V108" s="25"/>
      <c r="W108" s="25"/>
    </row>
    <row r="109" spans="1:23">
      <c r="A109" s="25"/>
      <c r="B109" s="25"/>
      <c r="C109" s="25"/>
      <c r="D109" s="25"/>
      <c r="E109" s="25"/>
      <c r="F109" s="25"/>
      <c r="G109" s="25"/>
      <c r="H109" s="25"/>
      <c r="I109" s="25"/>
      <c r="J109" s="25"/>
      <c r="K109" s="25"/>
      <c r="L109" s="25"/>
      <c r="M109" s="25"/>
      <c r="N109" s="25"/>
      <c r="O109" s="25"/>
      <c r="P109" s="25"/>
      <c r="Q109" s="26"/>
      <c r="R109" s="26"/>
      <c r="S109" s="26"/>
      <c r="T109" s="25"/>
      <c r="U109" s="25"/>
      <c r="V109" s="25"/>
      <c r="W109" s="25"/>
    </row>
    <row r="110" spans="1:23">
      <c r="A110" s="25"/>
      <c r="B110" s="25"/>
      <c r="C110" s="25"/>
      <c r="D110" s="25"/>
      <c r="E110" s="25"/>
      <c r="F110" s="25"/>
      <c r="G110" s="25"/>
      <c r="H110" s="25"/>
      <c r="I110" s="25"/>
      <c r="J110" s="25"/>
      <c r="K110" s="25"/>
      <c r="L110" s="25"/>
      <c r="M110" s="25"/>
      <c r="N110" s="25"/>
      <c r="O110" s="25"/>
      <c r="P110" s="25"/>
      <c r="Q110" s="26"/>
      <c r="R110" s="26"/>
      <c r="S110" s="26"/>
      <c r="T110" s="25"/>
      <c r="U110" s="25"/>
      <c r="V110" s="25"/>
      <c r="W110" s="25"/>
    </row>
    <row r="111" spans="1:23">
      <c r="A111" s="25"/>
      <c r="B111" s="25"/>
      <c r="C111" s="25"/>
      <c r="D111" s="25"/>
      <c r="E111" s="25"/>
      <c r="F111" s="25"/>
      <c r="G111" s="25"/>
      <c r="H111" s="25"/>
      <c r="I111" s="25"/>
      <c r="J111" s="25"/>
      <c r="K111" s="25"/>
      <c r="L111" s="25"/>
      <c r="M111" s="25"/>
      <c r="N111" s="25"/>
      <c r="O111" s="25"/>
      <c r="P111" s="25"/>
      <c r="Q111" s="26"/>
      <c r="R111" s="26"/>
      <c r="S111" s="26"/>
      <c r="T111" s="25"/>
      <c r="U111" s="25"/>
      <c r="V111" s="25"/>
      <c r="W111" s="25"/>
    </row>
    <row r="112" spans="1:23">
      <c r="A112" s="25"/>
      <c r="B112" s="25"/>
      <c r="C112" s="25"/>
      <c r="D112" s="25"/>
      <c r="E112" s="25"/>
      <c r="F112" s="25"/>
      <c r="G112" s="25"/>
      <c r="H112" s="25"/>
      <c r="I112" s="25"/>
      <c r="J112" s="25"/>
      <c r="K112" s="25"/>
      <c r="L112" s="25"/>
      <c r="M112" s="25"/>
      <c r="N112" s="25"/>
      <c r="O112" s="25"/>
      <c r="P112" s="25"/>
      <c r="Q112" s="26"/>
      <c r="R112" s="26"/>
      <c r="S112" s="26"/>
      <c r="T112" s="25"/>
      <c r="U112" s="25"/>
      <c r="V112" s="25"/>
      <c r="W112" s="25"/>
    </row>
    <row r="113" spans="1:23">
      <c r="A113" s="25"/>
      <c r="B113" s="25"/>
      <c r="C113" s="25"/>
      <c r="D113" s="25"/>
      <c r="E113" s="25"/>
      <c r="F113" s="25"/>
      <c r="G113" s="25"/>
      <c r="H113" s="25"/>
      <c r="I113" s="25"/>
      <c r="J113" s="25"/>
      <c r="K113" s="25"/>
      <c r="L113" s="25"/>
      <c r="M113" s="25"/>
      <c r="N113" s="25"/>
      <c r="O113" s="25"/>
      <c r="P113" s="25"/>
      <c r="Q113" s="26"/>
      <c r="R113" s="26"/>
      <c r="S113" s="26"/>
      <c r="T113" s="25"/>
      <c r="U113" s="25"/>
      <c r="V113" s="25"/>
      <c r="W113" s="25"/>
    </row>
    <row r="114" spans="1:23">
      <c r="A114" s="25"/>
      <c r="B114" s="25"/>
      <c r="C114" s="25"/>
      <c r="D114" s="25"/>
      <c r="E114" s="25"/>
      <c r="F114" s="25"/>
      <c r="G114" s="25"/>
      <c r="H114" s="25"/>
      <c r="I114" s="25"/>
      <c r="J114" s="25"/>
      <c r="K114" s="25"/>
      <c r="L114" s="25"/>
      <c r="M114" s="25"/>
      <c r="N114" s="25"/>
      <c r="O114" s="25"/>
      <c r="P114" s="25"/>
      <c r="Q114" s="26"/>
      <c r="R114" s="26"/>
      <c r="S114" s="26"/>
      <c r="T114" s="25"/>
      <c r="U114" s="25"/>
      <c r="V114" s="25"/>
      <c r="W114" s="25"/>
    </row>
    <row r="115" spans="1:23">
      <c r="A115" s="25"/>
      <c r="B115" s="25"/>
      <c r="C115" s="25"/>
      <c r="D115" s="25"/>
      <c r="E115" s="25"/>
      <c r="F115" s="25"/>
      <c r="G115" s="25"/>
      <c r="H115" s="25"/>
      <c r="I115" s="25"/>
      <c r="J115" s="25"/>
      <c r="K115" s="25"/>
      <c r="L115" s="25"/>
      <c r="M115" s="25"/>
      <c r="N115" s="25"/>
      <c r="O115" s="25"/>
      <c r="P115" s="25"/>
      <c r="Q115" s="26"/>
      <c r="R115" s="26"/>
      <c r="S115" s="26"/>
      <c r="T115" s="25"/>
      <c r="U115" s="25"/>
      <c r="V115" s="25"/>
      <c r="W115" s="25"/>
    </row>
    <row r="116" spans="1:23">
      <c r="A116" s="25"/>
      <c r="B116" s="25"/>
      <c r="C116" s="25"/>
      <c r="D116" s="25"/>
      <c r="E116" s="25"/>
      <c r="F116" s="25"/>
      <c r="G116" s="25"/>
      <c r="H116" s="25"/>
      <c r="I116" s="25"/>
      <c r="J116" s="25"/>
      <c r="K116" s="25"/>
      <c r="L116" s="25"/>
      <c r="M116" s="25"/>
      <c r="N116" s="25"/>
      <c r="O116" s="25"/>
      <c r="P116" s="25"/>
      <c r="Q116" s="26"/>
      <c r="R116" s="26"/>
      <c r="S116" s="26"/>
      <c r="T116" s="25"/>
      <c r="U116" s="25"/>
      <c r="V116" s="25"/>
      <c r="W116" s="25"/>
    </row>
    <row r="117" spans="1:23">
      <c r="A117" s="25"/>
      <c r="B117" s="25"/>
      <c r="C117" s="25"/>
      <c r="D117" s="25"/>
      <c r="E117" s="25"/>
      <c r="F117" s="25"/>
      <c r="G117" s="25"/>
      <c r="H117" s="25"/>
      <c r="I117" s="25"/>
      <c r="J117" s="25"/>
      <c r="K117" s="25"/>
      <c r="L117" s="25"/>
      <c r="M117" s="25"/>
      <c r="N117" s="25"/>
      <c r="O117" s="25"/>
      <c r="P117" s="25"/>
      <c r="Q117" s="26"/>
      <c r="R117" s="26"/>
      <c r="S117" s="26"/>
      <c r="T117" s="25"/>
      <c r="U117" s="25"/>
      <c r="V117" s="25"/>
      <c r="W117" s="25"/>
    </row>
    <row r="118" spans="1:23">
      <c r="A118" s="25"/>
      <c r="B118" s="25"/>
      <c r="C118" s="25"/>
      <c r="D118" s="25"/>
      <c r="E118" s="25"/>
      <c r="F118" s="25"/>
      <c r="G118" s="25"/>
      <c r="H118" s="25"/>
      <c r="I118" s="25"/>
      <c r="J118" s="25"/>
      <c r="K118" s="25"/>
      <c r="L118" s="25"/>
      <c r="M118" s="25"/>
      <c r="N118" s="25"/>
      <c r="O118" s="25"/>
      <c r="P118" s="25"/>
      <c r="Q118" s="26"/>
      <c r="R118" s="26"/>
      <c r="S118" s="26"/>
      <c r="T118" s="25"/>
      <c r="U118" s="25"/>
      <c r="V118" s="25"/>
      <c r="W118" s="25"/>
    </row>
    <row r="119" spans="1:23">
      <c r="A119" s="25"/>
      <c r="B119" s="25"/>
      <c r="C119" s="25"/>
      <c r="D119" s="25"/>
      <c r="E119" s="25"/>
      <c r="F119" s="25"/>
      <c r="G119" s="25"/>
      <c r="H119" s="25"/>
      <c r="I119" s="25"/>
      <c r="J119" s="25"/>
      <c r="K119" s="25"/>
      <c r="L119" s="25"/>
      <c r="M119" s="25"/>
      <c r="N119" s="25"/>
      <c r="O119" s="25"/>
      <c r="P119" s="25"/>
      <c r="Q119" s="26"/>
      <c r="R119" s="26"/>
      <c r="S119" s="26"/>
      <c r="T119" s="25"/>
      <c r="U119" s="25"/>
      <c r="V119" s="25"/>
      <c r="W119" s="25"/>
    </row>
    <row r="120" spans="1:23">
      <c r="A120" s="25"/>
      <c r="B120" s="25"/>
      <c r="C120" s="25"/>
      <c r="D120" s="25"/>
      <c r="E120" s="25"/>
      <c r="F120" s="25"/>
      <c r="G120" s="25"/>
      <c r="H120" s="25"/>
      <c r="I120" s="25"/>
      <c r="J120" s="25"/>
      <c r="K120" s="25"/>
      <c r="L120" s="25"/>
      <c r="M120" s="25"/>
      <c r="N120" s="25"/>
      <c r="O120" s="25"/>
      <c r="P120" s="25"/>
      <c r="Q120" s="26"/>
      <c r="R120" s="26"/>
      <c r="S120" s="26"/>
      <c r="T120" s="25"/>
      <c r="U120" s="25"/>
      <c r="V120" s="25"/>
      <c r="W120" s="25"/>
    </row>
    <row r="121" spans="1:23">
      <c r="A121" s="25"/>
      <c r="B121" s="25"/>
      <c r="C121" s="25"/>
      <c r="D121" s="25"/>
      <c r="E121" s="25"/>
      <c r="F121" s="25"/>
      <c r="G121" s="25"/>
      <c r="H121" s="25"/>
      <c r="I121" s="25"/>
      <c r="J121" s="25"/>
      <c r="K121" s="25"/>
      <c r="L121" s="25"/>
      <c r="M121" s="25"/>
      <c r="N121" s="25"/>
      <c r="O121" s="25"/>
      <c r="P121" s="25"/>
      <c r="Q121" s="26"/>
      <c r="R121" s="26"/>
      <c r="S121" s="26"/>
      <c r="T121" s="25"/>
      <c r="U121" s="25"/>
      <c r="V121" s="25"/>
      <c r="W121" s="25"/>
    </row>
    <row r="122" spans="1:23">
      <c r="A122" s="25"/>
      <c r="B122" s="25"/>
      <c r="C122" s="25"/>
      <c r="D122" s="25"/>
      <c r="E122" s="25"/>
      <c r="F122" s="25"/>
      <c r="G122" s="25"/>
      <c r="H122" s="25"/>
      <c r="I122" s="25"/>
      <c r="J122" s="25"/>
      <c r="K122" s="25"/>
      <c r="L122" s="25"/>
      <c r="M122" s="25"/>
      <c r="N122" s="25"/>
      <c r="O122" s="25"/>
      <c r="P122" s="25"/>
      <c r="Q122" s="26"/>
      <c r="R122" s="26"/>
      <c r="S122" s="26"/>
      <c r="T122" s="25"/>
      <c r="U122" s="25"/>
      <c r="V122" s="25"/>
      <c r="W122" s="25"/>
    </row>
    <row r="123" spans="1:23">
      <c r="A123" s="25"/>
      <c r="B123" s="25"/>
      <c r="C123" s="25"/>
      <c r="D123" s="25"/>
      <c r="E123" s="25"/>
      <c r="F123" s="25"/>
      <c r="G123" s="25"/>
      <c r="H123" s="25"/>
      <c r="I123" s="25"/>
      <c r="J123" s="25"/>
      <c r="K123" s="25"/>
      <c r="L123" s="25"/>
      <c r="M123" s="25"/>
      <c r="N123" s="25"/>
      <c r="O123" s="25"/>
      <c r="P123" s="25"/>
      <c r="Q123" s="26"/>
      <c r="R123" s="26"/>
      <c r="S123" s="26"/>
      <c r="T123" s="25"/>
      <c r="U123" s="25"/>
      <c r="V123" s="25"/>
      <c r="W123" s="25"/>
    </row>
    <row r="124" spans="1:23">
      <c r="A124" s="25"/>
      <c r="B124" s="25"/>
      <c r="C124" s="25"/>
      <c r="D124" s="25"/>
      <c r="E124" s="25"/>
      <c r="F124" s="25"/>
      <c r="G124" s="25"/>
      <c r="H124" s="25"/>
      <c r="I124" s="25"/>
      <c r="J124" s="25"/>
      <c r="K124" s="25"/>
      <c r="L124" s="25"/>
      <c r="M124" s="25"/>
      <c r="N124" s="25"/>
      <c r="O124" s="25"/>
      <c r="P124" s="25"/>
      <c r="Q124" s="26"/>
      <c r="R124" s="26"/>
      <c r="S124" s="26"/>
      <c r="T124" s="25"/>
      <c r="U124" s="25"/>
      <c r="V124" s="25"/>
      <c r="W124" s="25"/>
    </row>
    <row r="125" spans="1:23">
      <c r="A125" s="25"/>
      <c r="B125" s="25"/>
      <c r="C125" s="25"/>
      <c r="D125" s="25"/>
      <c r="E125" s="25"/>
      <c r="F125" s="25"/>
      <c r="G125" s="25"/>
      <c r="H125" s="25"/>
      <c r="I125" s="25"/>
      <c r="J125" s="25"/>
      <c r="K125" s="25"/>
      <c r="L125" s="25"/>
      <c r="M125" s="25"/>
      <c r="N125" s="25"/>
      <c r="O125" s="25"/>
      <c r="P125" s="25"/>
      <c r="Q125" s="26"/>
      <c r="R125" s="26"/>
      <c r="S125" s="26"/>
      <c r="T125" s="25"/>
      <c r="U125" s="25"/>
      <c r="V125" s="25"/>
      <c r="W125" s="25"/>
    </row>
    <row r="126" spans="1:23">
      <c r="A126" s="25"/>
      <c r="B126" s="25"/>
      <c r="C126" s="25"/>
      <c r="D126" s="25"/>
      <c r="E126" s="25"/>
      <c r="F126" s="25"/>
      <c r="G126" s="25"/>
      <c r="H126" s="25"/>
      <c r="I126" s="25"/>
      <c r="J126" s="25"/>
      <c r="K126" s="25"/>
      <c r="L126" s="25"/>
      <c r="M126" s="25"/>
      <c r="N126" s="25"/>
      <c r="O126" s="25"/>
      <c r="P126" s="25"/>
      <c r="Q126" s="26"/>
      <c r="R126" s="26"/>
      <c r="S126" s="26"/>
      <c r="T126" s="25"/>
      <c r="U126" s="25"/>
      <c r="V126" s="25"/>
      <c r="W126" s="25"/>
    </row>
    <row r="127" spans="1:23">
      <c r="A127" s="25"/>
      <c r="B127" s="25"/>
      <c r="C127" s="25"/>
      <c r="D127" s="25"/>
      <c r="E127" s="25"/>
      <c r="F127" s="25"/>
      <c r="G127" s="25"/>
      <c r="H127" s="25"/>
      <c r="I127" s="25"/>
      <c r="J127" s="25"/>
      <c r="K127" s="25"/>
      <c r="L127" s="25"/>
      <c r="M127" s="25"/>
      <c r="N127" s="25"/>
      <c r="O127" s="25"/>
      <c r="P127" s="25"/>
      <c r="Q127" s="26"/>
      <c r="R127" s="26"/>
      <c r="S127" s="26"/>
      <c r="T127" s="25"/>
      <c r="U127" s="25"/>
      <c r="V127" s="25"/>
      <c r="W127" s="25"/>
    </row>
    <row r="128" spans="1:23">
      <c r="A128" s="25"/>
      <c r="B128" s="25"/>
      <c r="C128" s="25"/>
      <c r="D128" s="25"/>
      <c r="E128" s="25"/>
      <c r="F128" s="25"/>
      <c r="G128" s="25"/>
      <c r="H128" s="25"/>
      <c r="I128" s="25"/>
      <c r="J128" s="25"/>
      <c r="K128" s="25"/>
      <c r="L128" s="25"/>
      <c r="M128" s="25"/>
      <c r="N128" s="25"/>
      <c r="O128" s="25"/>
      <c r="P128" s="25"/>
      <c r="Q128" s="26"/>
      <c r="R128" s="26"/>
      <c r="S128" s="26"/>
      <c r="T128" s="25"/>
      <c r="U128" s="25"/>
      <c r="V128" s="25"/>
      <c r="W128" s="25"/>
    </row>
    <row r="129" spans="1:23">
      <c r="A129" s="25"/>
      <c r="B129" s="25"/>
      <c r="C129" s="25"/>
      <c r="D129" s="25"/>
      <c r="E129" s="25"/>
      <c r="F129" s="25"/>
      <c r="G129" s="25"/>
      <c r="H129" s="25"/>
      <c r="I129" s="25"/>
      <c r="J129" s="25"/>
      <c r="K129" s="25"/>
      <c r="L129" s="25"/>
      <c r="M129" s="25"/>
      <c r="N129" s="25"/>
      <c r="O129" s="25"/>
      <c r="P129" s="25"/>
      <c r="Q129" s="26"/>
      <c r="R129" s="26"/>
      <c r="S129" s="26"/>
      <c r="T129" s="25"/>
      <c r="U129" s="25"/>
      <c r="V129" s="25"/>
      <c r="W129" s="25"/>
    </row>
    <row r="130" spans="1:23">
      <c r="A130" s="25"/>
      <c r="B130" s="25"/>
      <c r="C130" s="25"/>
      <c r="D130" s="25"/>
      <c r="E130" s="25"/>
      <c r="F130" s="25"/>
      <c r="G130" s="25"/>
      <c r="H130" s="25"/>
      <c r="I130" s="25"/>
      <c r="J130" s="25"/>
      <c r="K130" s="25"/>
      <c r="L130" s="25"/>
      <c r="M130" s="25"/>
      <c r="N130" s="25"/>
      <c r="O130" s="25"/>
      <c r="P130" s="25"/>
      <c r="Q130" s="26"/>
      <c r="R130" s="26"/>
      <c r="S130" s="26"/>
      <c r="T130" s="25"/>
      <c r="U130" s="25"/>
      <c r="V130" s="25"/>
      <c r="W130" s="25"/>
    </row>
    <row r="131" spans="1:23">
      <c r="A131" s="25"/>
      <c r="B131" s="25"/>
      <c r="C131" s="25"/>
      <c r="D131" s="25"/>
      <c r="E131" s="25"/>
      <c r="F131" s="25"/>
      <c r="G131" s="25"/>
      <c r="H131" s="25"/>
      <c r="I131" s="25"/>
      <c r="J131" s="25"/>
      <c r="K131" s="25"/>
      <c r="L131" s="25"/>
      <c r="M131" s="25"/>
      <c r="N131" s="25"/>
      <c r="O131" s="25"/>
      <c r="P131" s="25"/>
      <c r="Q131" s="26"/>
      <c r="R131" s="26"/>
      <c r="S131" s="26"/>
      <c r="T131" s="25"/>
      <c r="U131" s="25"/>
      <c r="V131" s="25"/>
      <c r="W131" s="25"/>
    </row>
    <row r="132" spans="1:23">
      <c r="A132" s="25"/>
      <c r="B132" s="25"/>
      <c r="C132" s="25"/>
      <c r="D132" s="25"/>
      <c r="E132" s="25"/>
      <c r="F132" s="25"/>
      <c r="G132" s="25"/>
      <c r="H132" s="25"/>
      <c r="I132" s="25"/>
      <c r="J132" s="25"/>
      <c r="K132" s="25"/>
      <c r="L132" s="25"/>
      <c r="M132" s="25"/>
      <c r="N132" s="25"/>
      <c r="O132" s="25"/>
      <c r="P132" s="25"/>
      <c r="Q132" s="26"/>
      <c r="R132" s="26"/>
      <c r="S132" s="26"/>
      <c r="T132" s="25"/>
      <c r="U132" s="25"/>
      <c r="V132" s="25"/>
      <c r="W132" s="25"/>
    </row>
    <row r="133" spans="1:23">
      <c r="A133" s="25"/>
      <c r="B133" s="25"/>
      <c r="C133" s="25"/>
      <c r="D133" s="25"/>
      <c r="E133" s="25"/>
      <c r="F133" s="25"/>
      <c r="G133" s="25"/>
      <c r="H133" s="25"/>
      <c r="I133" s="25"/>
      <c r="J133" s="25"/>
      <c r="K133" s="25"/>
      <c r="L133" s="25"/>
      <c r="M133" s="25"/>
      <c r="N133" s="25"/>
      <c r="O133" s="25"/>
      <c r="P133" s="25"/>
      <c r="Q133" s="26"/>
      <c r="R133" s="26"/>
      <c r="S133" s="26"/>
      <c r="T133" s="25"/>
      <c r="U133" s="25"/>
      <c r="V133" s="25"/>
      <c r="W133" s="25"/>
    </row>
    <row r="134" spans="1:23">
      <c r="A134" s="25"/>
      <c r="B134" s="25"/>
      <c r="C134" s="25"/>
      <c r="D134" s="25"/>
      <c r="E134" s="25"/>
      <c r="F134" s="25"/>
      <c r="G134" s="25"/>
      <c r="H134" s="25"/>
      <c r="I134" s="25"/>
      <c r="J134" s="25"/>
      <c r="K134" s="25"/>
      <c r="L134" s="25"/>
      <c r="M134" s="25"/>
      <c r="N134" s="25"/>
      <c r="O134" s="25"/>
      <c r="P134" s="25"/>
      <c r="Q134" s="26"/>
      <c r="R134" s="26"/>
      <c r="S134" s="26"/>
      <c r="T134" s="25"/>
      <c r="U134" s="25"/>
      <c r="V134" s="25"/>
      <c r="W134" s="25"/>
    </row>
    <row r="135" spans="1:23">
      <c r="A135" s="25"/>
      <c r="B135" s="25"/>
      <c r="C135" s="25"/>
      <c r="D135" s="25"/>
      <c r="E135" s="25"/>
      <c r="F135" s="25"/>
      <c r="G135" s="25"/>
      <c r="H135" s="25"/>
      <c r="I135" s="25"/>
      <c r="J135" s="25"/>
      <c r="K135" s="25"/>
      <c r="L135" s="25"/>
      <c r="M135" s="25"/>
      <c r="N135" s="25"/>
      <c r="O135" s="25"/>
      <c r="P135" s="25"/>
      <c r="Q135" s="26"/>
      <c r="R135" s="26"/>
      <c r="S135" s="26"/>
      <c r="T135" s="25"/>
      <c r="U135" s="25"/>
      <c r="V135" s="25"/>
      <c r="W135" s="25"/>
    </row>
    <row r="136" spans="1:23">
      <c r="A136" s="25"/>
      <c r="B136" s="25"/>
      <c r="C136" s="25"/>
      <c r="D136" s="25"/>
      <c r="E136" s="25"/>
      <c r="F136" s="25"/>
      <c r="G136" s="25"/>
      <c r="H136" s="25"/>
      <c r="I136" s="25"/>
      <c r="J136" s="25"/>
      <c r="K136" s="25"/>
      <c r="L136" s="25"/>
      <c r="M136" s="25"/>
      <c r="N136" s="25"/>
      <c r="O136" s="25"/>
      <c r="P136" s="25"/>
      <c r="Q136" s="26"/>
      <c r="R136" s="26"/>
      <c r="S136" s="26"/>
      <c r="T136" s="25"/>
      <c r="U136" s="25"/>
      <c r="V136" s="25"/>
      <c r="W136" s="25"/>
    </row>
    <row r="137" spans="1:23">
      <c r="A137" s="25"/>
      <c r="B137" s="25"/>
      <c r="C137" s="25"/>
      <c r="D137" s="25"/>
      <c r="E137" s="25"/>
      <c r="F137" s="25"/>
      <c r="G137" s="25"/>
      <c r="H137" s="25"/>
      <c r="I137" s="25"/>
      <c r="J137" s="25"/>
      <c r="K137" s="25"/>
      <c r="L137" s="25"/>
      <c r="M137" s="25"/>
      <c r="N137" s="25"/>
      <c r="O137" s="25"/>
      <c r="P137" s="25"/>
      <c r="Q137" s="26"/>
      <c r="R137" s="26"/>
      <c r="S137" s="26"/>
      <c r="T137" s="25"/>
      <c r="U137" s="25"/>
      <c r="V137" s="25"/>
      <c r="W137" s="25"/>
    </row>
    <row r="138" spans="1:23">
      <c r="A138" s="25"/>
      <c r="B138" s="25"/>
      <c r="C138" s="25"/>
      <c r="D138" s="25"/>
      <c r="E138" s="25"/>
      <c r="F138" s="25"/>
      <c r="G138" s="25"/>
      <c r="H138" s="25"/>
      <c r="I138" s="25"/>
      <c r="J138" s="25"/>
      <c r="K138" s="25"/>
      <c r="L138" s="25"/>
      <c r="M138" s="25"/>
      <c r="N138" s="25"/>
      <c r="O138" s="25"/>
      <c r="P138" s="25"/>
      <c r="Q138" s="26"/>
      <c r="R138" s="26"/>
      <c r="S138" s="26"/>
      <c r="T138" s="25"/>
      <c r="U138" s="25"/>
      <c r="V138" s="25"/>
      <c r="W138" s="25"/>
    </row>
    <row r="139" spans="1:23">
      <c r="A139" s="25"/>
      <c r="B139" s="25"/>
      <c r="C139" s="25"/>
      <c r="D139" s="25"/>
      <c r="E139" s="25"/>
      <c r="F139" s="25"/>
      <c r="G139" s="25"/>
      <c r="H139" s="25"/>
      <c r="I139" s="25"/>
      <c r="J139" s="25"/>
      <c r="K139" s="25"/>
      <c r="L139" s="25"/>
      <c r="M139" s="25"/>
      <c r="N139" s="25"/>
      <c r="O139" s="25"/>
      <c r="P139" s="25"/>
      <c r="Q139" s="26"/>
      <c r="R139" s="26"/>
      <c r="S139" s="26"/>
      <c r="T139" s="25"/>
      <c r="U139" s="25"/>
      <c r="V139" s="25"/>
      <c r="W139" s="25"/>
    </row>
    <row r="140" spans="1:23">
      <c r="A140" s="25"/>
      <c r="B140" s="25"/>
      <c r="C140" s="25"/>
      <c r="D140" s="25"/>
      <c r="E140" s="25"/>
      <c r="F140" s="25"/>
      <c r="G140" s="25"/>
      <c r="H140" s="25"/>
      <c r="I140" s="25"/>
      <c r="J140" s="25"/>
      <c r="K140" s="25"/>
      <c r="L140" s="25"/>
      <c r="M140" s="25"/>
      <c r="N140" s="25"/>
      <c r="O140" s="25"/>
      <c r="P140" s="25"/>
      <c r="Q140" s="26"/>
      <c r="R140" s="26"/>
      <c r="S140" s="26"/>
      <c r="T140" s="25"/>
      <c r="U140" s="25"/>
      <c r="V140" s="25"/>
      <c r="W140" s="25"/>
    </row>
    <row r="141" spans="1:23">
      <c r="A141" s="25"/>
      <c r="B141" s="25"/>
      <c r="C141" s="25"/>
      <c r="D141" s="25"/>
      <c r="E141" s="25"/>
      <c r="F141" s="25"/>
      <c r="G141" s="25"/>
      <c r="H141" s="25"/>
      <c r="I141" s="25"/>
      <c r="J141" s="25"/>
      <c r="K141" s="25"/>
      <c r="L141" s="25"/>
      <c r="M141" s="25"/>
      <c r="N141" s="25"/>
      <c r="O141" s="25"/>
      <c r="P141" s="25"/>
      <c r="Q141" s="26"/>
      <c r="R141" s="26"/>
      <c r="S141" s="26"/>
      <c r="T141" s="25"/>
      <c r="U141" s="25"/>
      <c r="V141" s="25"/>
      <c r="W141" s="25"/>
    </row>
    <row r="142" spans="1:23">
      <c r="A142" s="25"/>
      <c r="B142" s="25"/>
      <c r="C142" s="25"/>
      <c r="D142" s="25"/>
      <c r="E142" s="25"/>
      <c r="F142" s="25"/>
      <c r="G142" s="25"/>
      <c r="H142" s="25"/>
      <c r="I142" s="25"/>
      <c r="J142" s="25"/>
      <c r="K142" s="25"/>
      <c r="L142" s="25"/>
      <c r="M142" s="25"/>
      <c r="N142" s="25"/>
      <c r="O142" s="25"/>
      <c r="P142" s="25"/>
      <c r="Q142" s="26"/>
      <c r="R142" s="26"/>
      <c r="S142" s="26"/>
      <c r="T142" s="25"/>
      <c r="U142" s="25"/>
      <c r="V142" s="25"/>
      <c r="W142" s="25"/>
    </row>
    <row r="143" spans="1:23">
      <c r="A143" s="25"/>
      <c r="B143" s="25"/>
      <c r="C143" s="25"/>
      <c r="D143" s="25"/>
      <c r="E143" s="25"/>
      <c r="F143" s="25"/>
      <c r="G143" s="25"/>
      <c r="H143" s="25"/>
      <c r="I143" s="25"/>
      <c r="J143" s="25"/>
      <c r="K143" s="25"/>
      <c r="L143" s="25"/>
      <c r="M143" s="25"/>
      <c r="N143" s="25"/>
      <c r="O143" s="25"/>
      <c r="P143" s="25"/>
      <c r="Q143" s="26"/>
      <c r="R143" s="26"/>
      <c r="S143" s="26"/>
      <c r="T143" s="25"/>
      <c r="U143" s="25"/>
      <c r="V143" s="25"/>
      <c r="W143" s="25"/>
    </row>
    <row r="144" spans="1:23">
      <c r="A144" s="25"/>
      <c r="B144" s="25"/>
      <c r="C144" s="25"/>
      <c r="D144" s="25"/>
      <c r="E144" s="25"/>
      <c r="F144" s="25"/>
      <c r="G144" s="25"/>
      <c r="H144" s="25"/>
      <c r="I144" s="25"/>
      <c r="J144" s="25"/>
      <c r="K144" s="25"/>
      <c r="L144" s="25"/>
      <c r="M144" s="25"/>
      <c r="N144" s="25"/>
      <c r="O144" s="25"/>
      <c r="P144" s="25"/>
      <c r="Q144" s="26"/>
      <c r="R144" s="26"/>
      <c r="S144" s="26"/>
      <c r="T144" s="25"/>
      <c r="U144" s="25"/>
      <c r="V144" s="25"/>
      <c r="W144" s="25"/>
    </row>
    <row r="145" spans="1:23">
      <c r="A145" s="25"/>
      <c r="B145" s="25"/>
      <c r="C145" s="25"/>
      <c r="D145" s="25"/>
      <c r="E145" s="25"/>
      <c r="F145" s="25"/>
      <c r="G145" s="25"/>
      <c r="H145" s="25"/>
      <c r="I145" s="25"/>
      <c r="J145" s="25"/>
      <c r="K145" s="25"/>
      <c r="L145" s="25"/>
      <c r="M145" s="25"/>
      <c r="N145" s="25"/>
      <c r="O145" s="25"/>
      <c r="P145" s="25"/>
      <c r="Q145" s="26"/>
      <c r="R145" s="26"/>
      <c r="S145" s="26"/>
      <c r="T145" s="25"/>
      <c r="U145" s="25"/>
      <c r="V145" s="25"/>
      <c r="W145" s="25"/>
    </row>
    <row r="146" spans="1:23">
      <c r="A146" s="25"/>
      <c r="B146" s="25"/>
      <c r="C146" s="25"/>
      <c r="D146" s="25"/>
      <c r="E146" s="25"/>
      <c r="F146" s="25"/>
      <c r="G146" s="25"/>
      <c r="H146" s="25"/>
      <c r="I146" s="25"/>
      <c r="J146" s="25"/>
      <c r="K146" s="25"/>
      <c r="L146" s="25"/>
      <c r="M146" s="25"/>
      <c r="N146" s="25"/>
      <c r="O146" s="25"/>
      <c r="P146" s="25"/>
      <c r="Q146" s="26"/>
      <c r="R146" s="26"/>
      <c r="S146" s="26"/>
      <c r="T146" s="25"/>
      <c r="U146" s="25"/>
      <c r="V146" s="25"/>
      <c r="W146" s="25"/>
    </row>
    <row r="147" spans="1:23">
      <c r="A147" s="25"/>
      <c r="B147" s="25"/>
      <c r="C147" s="25"/>
      <c r="D147" s="25"/>
      <c r="E147" s="25"/>
      <c r="F147" s="25"/>
      <c r="G147" s="25"/>
      <c r="H147" s="25"/>
      <c r="I147" s="25"/>
      <c r="J147" s="25"/>
      <c r="K147" s="25"/>
      <c r="L147" s="25"/>
      <c r="M147" s="25"/>
      <c r="N147" s="25"/>
      <c r="O147" s="25"/>
      <c r="P147" s="25"/>
      <c r="Q147" s="26"/>
      <c r="R147" s="26"/>
      <c r="S147" s="26"/>
      <c r="T147" s="25"/>
      <c r="U147" s="25"/>
      <c r="V147" s="25"/>
      <c r="W147" s="25"/>
    </row>
    <row r="148" spans="1:23">
      <c r="A148" s="25"/>
      <c r="B148" s="25"/>
      <c r="C148" s="25"/>
      <c r="D148" s="25"/>
      <c r="E148" s="25"/>
      <c r="F148" s="25"/>
      <c r="G148" s="25"/>
      <c r="H148" s="25"/>
      <c r="I148" s="25"/>
      <c r="J148" s="25"/>
      <c r="K148" s="25"/>
      <c r="L148" s="25"/>
      <c r="M148" s="25"/>
      <c r="N148" s="25"/>
      <c r="O148" s="25"/>
      <c r="P148" s="25"/>
      <c r="Q148" s="26"/>
      <c r="R148" s="26"/>
      <c r="S148" s="26"/>
      <c r="T148" s="25"/>
      <c r="U148" s="25"/>
      <c r="V148" s="25"/>
      <c r="W148" s="25"/>
    </row>
    <row r="149" spans="1:23">
      <c r="A149" s="25"/>
      <c r="B149" s="25"/>
      <c r="C149" s="25"/>
      <c r="D149" s="25"/>
      <c r="E149" s="25"/>
      <c r="F149" s="25"/>
      <c r="G149" s="25"/>
      <c r="H149" s="25"/>
      <c r="I149" s="25"/>
      <c r="J149" s="25"/>
      <c r="K149" s="25"/>
      <c r="L149" s="25"/>
      <c r="M149" s="25"/>
      <c r="N149" s="25"/>
      <c r="O149" s="25"/>
      <c r="P149" s="25"/>
      <c r="Q149" s="26"/>
      <c r="R149" s="26"/>
      <c r="S149" s="26"/>
      <c r="T149" s="25"/>
      <c r="U149" s="25"/>
      <c r="V149" s="25"/>
      <c r="W149" s="25"/>
    </row>
    <row r="150" spans="1:23">
      <c r="A150" s="25"/>
      <c r="B150" s="25"/>
      <c r="C150" s="25"/>
      <c r="D150" s="25"/>
      <c r="E150" s="25"/>
      <c r="F150" s="25"/>
      <c r="G150" s="25"/>
      <c r="H150" s="25"/>
      <c r="I150" s="25"/>
      <c r="J150" s="25"/>
      <c r="K150" s="25"/>
      <c r="L150" s="25"/>
      <c r="M150" s="25"/>
      <c r="N150" s="25"/>
      <c r="O150" s="25"/>
      <c r="P150" s="25"/>
      <c r="Q150" s="26"/>
      <c r="R150" s="26"/>
      <c r="S150" s="26"/>
      <c r="T150" s="25"/>
      <c r="U150" s="25"/>
      <c r="V150" s="25"/>
      <c r="W150" s="25"/>
    </row>
    <row r="151" spans="1:23">
      <c r="A151" s="25"/>
      <c r="B151" s="25"/>
      <c r="C151" s="25"/>
      <c r="D151" s="25"/>
      <c r="E151" s="25"/>
      <c r="F151" s="25"/>
      <c r="G151" s="25"/>
      <c r="H151" s="25"/>
      <c r="I151" s="25"/>
      <c r="J151" s="25"/>
      <c r="K151" s="25"/>
      <c r="L151" s="25"/>
      <c r="M151" s="25"/>
      <c r="N151" s="25"/>
      <c r="O151" s="25"/>
      <c r="P151" s="25"/>
      <c r="Q151" s="26"/>
      <c r="R151" s="26"/>
      <c r="S151" s="26"/>
      <c r="T151" s="25"/>
      <c r="U151" s="25"/>
      <c r="V151" s="25"/>
      <c r="W151" s="25"/>
    </row>
    <row r="152" spans="1:23">
      <c r="A152" s="25"/>
      <c r="B152" s="25"/>
      <c r="C152" s="25"/>
      <c r="D152" s="25"/>
      <c r="E152" s="25"/>
      <c r="F152" s="25"/>
      <c r="G152" s="25"/>
      <c r="H152" s="25"/>
      <c r="I152" s="25"/>
      <c r="J152" s="25"/>
      <c r="K152" s="25"/>
      <c r="L152" s="25"/>
      <c r="M152" s="25"/>
      <c r="N152" s="25"/>
      <c r="O152" s="25"/>
      <c r="P152" s="25"/>
      <c r="Q152" s="26"/>
      <c r="R152" s="26"/>
      <c r="S152" s="26"/>
      <c r="T152" s="25"/>
      <c r="U152" s="25"/>
      <c r="V152" s="25"/>
      <c r="W152" s="25"/>
    </row>
    <row r="153" spans="1:23">
      <c r="A153" s="25"/>
      <c r="B153" s="25"/>
      <c r="C153" s="25"/>
      <c r="D153" s="25"/>
      <c r="E153" s="25"/>
      <c r="F153" s="25"/>
      <c r="G153" s="25"/>
      <c r="H153" s="25"/>
      <c r="I153" s="25"/>
      <c r="J153" s="25"/>
      <c r="K153" s="25"/>
      <c r="L153" s="25"/>
      <c r="M153" s="25"/>
      <c r="N153" s="25"/>
      <c r="O153" s="25"/>
      <c r="P153" s="25"/>
      <c r="Q153" s="26"/>
      <c r="R153" s="26"/>
      <c r="S153" s="26"/>
      <c r="T153" s="25"/>
      <c r="U153" s="25"/>
      <c r="V153" s="25"/>
      <c r="W153" s="25"/>
    </row>
    <row r="154" spans="1:23">
      <c r="A154" s="25"/>
      <c r="B154" s="25"/>
      <c r="C154" s="25"/>
      <c r="D154" s="25"/>
      <c r="E154" s="25"/>
      <c r="F154" s="25"/>
      <c r="G154" s="25"/>
      <c r="H154" s="25"/>
      <c r="I154" s="25"/>
      <c r="J154" s="25"/>
      <c r="K154" s="25"/>
      <c r="L154" s="25"/>
      <c r="M154" s="25"/>
      <c r="N154" s="25"/>
      <c r="O154" s="25"/>
      <c r="P154" s="25"/>
      <c r="Q154" s="26"/>
      <c r="R154" s="26"/>
      <c r="S154" s="26"/>
      <c r="T154" s="25"/>
      <c r="U154" s="25"/>
      <c r="V154" s="25"/>
      <c r="W154" s="25"/>
    </row>
    <row r="155" spans="1:23">
      <c r="A155" s="25"/>
      <c r="B155" s="25"/>
      <c r="C155" s="25"/>
      <c r="D155" s="25"/>
      <c r="E155" s="25"/>
      <c r="F155" s="25"/>
      <c r="G155" s="25"/>
      <c r="H155" s="25"/>
      <c r="I155" s="25"/>
      <c r="J155" s="25"/>
      <c r="K155" s="25"/>
      <c r="L155" s="25"/>
      <c r="M155" s="25"/>
      <c r="N155" s="25"/>
      <c r="O155" s="25"/>
      <c r="P155" s="25"/>
      <c r="Q155" s="26"/>
      <c r="R155" s="26"/>
      <c r="S155" s="26"/>
      <c r="T155" s="25"/>
      <c r="U155" s="25"/>
      <c r="V155" s="25"/>
      <c r="W155" s="25"/>
    </row>
    <row r="156" spans="1:23">
      <c r="A156" s="25"/>
      <c r="B156" s="25"/>
      <c r="C156" s="25"/>
      <c r="D156" s="25"/>
      <c r="E156" s="25"/>
      <c r="F156" s="25"/>
      <c r="G156" s="25"/>
      <c r="H156" s="25"/>
      <c r="I156" s="25"/>
      <c r="J156" s="25"/>
      <c r="K156" s="25"/>
      <c r="L156" s="25"/>
      <c r="M156" s="25"/>
      <c r="N156" s="25"/>
      <c r="O156" s="25"/>
      <c r="P156" s="25"/>
      <c r="Q156" s="26"/>
      <c r="R156" s="26"/>
      <c r="S156" s="26"/>
      <c r="T156" s="25"/>
      <c r="U156" s="25"/>
      <c r="V156" s="25"/>
      <c r="W156" s="25"/>
    </row>
    <row r="157" spans="1:23">
      <c r="A157" s="25"/>
      <c r="B157" s="25"/>
      <c r="C157" s="25"/>
      <c r="D157" s="25"/>
      <c r="E157" s="25"/>
      <c r="F157" s="25"/>
      <c r="G157" s="25"/>
      <c r="H157" s="25"/>
      <c r="I157" s="25"/>
      <c r="J157" s="25"/>
      <c r="K157" s="25"/>
      <c r="L157" s="25"/>
      <c r="M157" s="25"/>
      <c r="N157" s="25"/>
      <c r="O157" s="25"/>
      <c r="P157" s="25"/>
      <c r="Q157" s="26"/>
      <c r="R157" s="26"/>
      <c r="S157" s="26"/>
      <c r="T157" s="25"/>
      <c r="U157" s="25"/>
      <c r="V157" s="25"/>
      <c r="W157" s="25"/>
    </row>
    <row r="158" spans="1:23">
      <c r="A158" s="25"/>
      <c r="B158" s="25"/>
      <c r="C158" s="25"/>
      <c r="D158" s="25"/>
      <c r="E158" s="25"/>
      <c r="F158" s="25"/>
      <c r="G158" s="25"/>
      <c r="H158" s="25"/>
      <c r="I158" s="25"/>
      <c r="J158" s="25"/>
      <c r="K158" s="25"/>
      <c r="L158" s="25"/>
      <c r="M158" s="25"/>
      <c r="N158" s="25"/>
      <c r="O158" s="25"/>
      <c r="P158" s="25"/>
      <c r="Q158" s="26"/>
      <c r="R158" s="26"/>
      <c r="S158" s="26"/>
      <c r="T158" s="25"/>
      <c r="U158" s="25"/>
      <c r="V158" s="25"/>
      <c r="W158" s="25"/>
    </row>
    <row r="159" spans="1:23">
      <c r="A159" s="25"/>
      <c r="B159" s="25"/>
      <c r="C159" s="25"/>
      <c r="D159" s="25"/>
      <c r="E159" s="25"/>
      <c r="F159" s="25"/>
      <c r="G159" s="25"/>
      <c r="H159" s="25"/>
      <c r="I159" s="25"/>
      <c r="J159" s="25"/>
      <c r="K159" s="25"/>
      <c r="L159" s="25"/>
      <c r="M159" s="25"/>
      <c r="N159" s="25"/>
      <c r="O159" s="25"/>
      <c r="P159" s="25"/>
      <c r="Q159" s="26"/>
      <c r="R159" s="26"/>
      <c r="S159" s="26"/>
      <c r="T159" s="25"/>
      <c r="U159" s="25"/>
      <c r="V159" s="25"/>
      <c r="W159" s="25"/>
    </row>
    <row r="160" spans="1:23">
      <c r="A160" s="25"/>
      <c r="B160" s="25"/>
      <c r="C160" s="25"/>
      <c r="D160" s="25"/>
      <c r="E160" s="25"/>
      <c r="F160" s="25"/>
      <c r="G160" s="25"/>
      <c r="H160" s="25"/>
      <c r="I160" s="25"/>
      <c r="J160" s="25"/>
      <c r="K160" s="25"/>
      <c r="L160" s="25"/>
      <c r="M160" s="25"/>
      <c r="N160" s="25"/>
      <c r="O160" s="25"/>
      <c r="P160" s="25"/>
      <c r="Q160" s="26"/>
      <c r="R160" s="26"/>
      <c r="S160" s="26"/>
      <c r="T160" s="25"/>
      <c r="U160" s="25"/>
      <c r="V160" s="25"/>
      <c r="W160" s="25"/>
    </row>
    <row r="161" spans="1:23">
      <c r="A161" s="25"/>
      <c r="B161" s="25"/>
      <c r="C161" s="25"/>
      <c r="D161" s="25"/>
      <c r="E161" s="25"/>
      <c r="F161" s="25"/>
      <c r="G161" s="25"/>
      <c r="H161" s="25"/>
      <c r="I161" s="25"/>
      <c r="J161" s="25"/>
      <c r="K161" s="25"/>
      <c r="L161" s="25"/>
      <c r="M161" s="25"/>
      <c r="N161" s="25"/>
      <c r="O161" s="25"/>
      <c r="P161" s="25"/>
      <c r="Q161" s="26"/>
      <c r="R161" s="26"/>
      <c r="S161" s="26"/>
      <c r="T161" s="25"/>
      <c r="U161" s="25"/>
      <c r="V161" s="25"/>
      <c r="W161" s="25"/>
    </row>
    <row r="162" spans="1:23">
      <c r="A162" s="25"/>
      <c r="B162" s="25"/>
      <c r="C162" s="25"/>
      <c r="D162" s="25"/>
      <c r="E162" s="25"/>
      <c r="F162" s="25"/>
      <c r="G162" s="25"/>
      <c r="H162" s="25"/>
      <c r="I162" s="25"/>
      <c r="J162" s="25"/>
      <c r="K162" s="25"/>
      <c r="L162" s="25"/>
      <c r="M162" s="25"/>
      <c r="N162" s="25"/>
      <c r="O162" s="25"/>
      <c r="P162" s="25"/>
      <c r="Q162" s="26"/>
      <c r="R162" s="26"/>
      <c r="S162" s="26"/>
      <c r="T162" s="25"/>
      <c r="U162" s="25"/>
      <c r="V162" s="25"/>
      <c r="W162" s="25"/>
    </row>
    <row r="163" spans="1:23">
      <c r="A163" s="25"/>
      <c r="B163" s="25"/>
      <c r="C163" s="25"/>
      <c r="D163" s="25"/>
      <c r="E163" s="25"/>
      <c r="F163" s="25"/>
      <c r="G163" s="25"/>
      <c r="H163" s="25"/>
      <c r="I163" s="25"/>
      <c r="J163" s="25"/>
      <c r="K163" s="25"/>
      <c r="L163" s="25"/>
      <c r="M163" s="25"/>
      <c r="N163" s="25"/>
      <c r="O163" s="25"/>
      <c r="P163" s="25"/>
      <c r="Q163" s="26"/>
      <c r="R163" s="26"/>
      <c r="S163" s="26"/>
      <c r="T163" s="25"/>
      <c r="U163" s="25"/>
      <c r="V163" s="25"/>
      <c r="W163" s="25"/>
    </row>
    <row r="164" spans="1:23">
      <c r="A164" s="25"/>
      <c r="B164" s="25"/>
      <c r="C164" s="25"/>
      <c r="D164" s="25"/>
      <c r="E164" s="25"/>
      <c r="F164" s="25"/>
      <c r="G164" s="25"/>
      <c r="H164" s="25"/>
      <c r="I164" s="25"/>
      <c r="J164" s="25"/>
      <c r="K164" s="25"/>
      <c r="L164" s="25"/>
      <c r="M164" s="25"/>
      <c r="N164" s="25"/>
      <c r="O164" s="25"/>
      <c r="P164" s="25"/>
      <c r="Q164" s="26"/>
      <c r="R164" s="26"/>
      <c r="S164" s="26"/>
      <c r="T164" s="25"/>
      <c r="U164" s="25"/>
      <c r="V164" s="25"/>
      <c r="W164" s="25"/>
    </row>
    <row r="165" spans="1:23">
      <c r="A165" s="25"/>
      <c r="B165" s="25"/>
      <c r="C165" s="25"/>
      <c r="D165" s="25"/>
      <c r="E165" s="25"/>
      <c r="F165" s="25"/>
      <c r="G165" s="25"/>
      <c r="H165" s="25"/>
      <c r="I165" s="25"/>
      <c r="J165" s="25"/>
      <c r="K165" s="25"/>
      <c r="L165" s="25"/>
      <c r="M165" s="25"/>
      <c r="N165" s="25"/>
      <c r="O165" s="25"/>
      <c r="P165" s="25"/>
      <c r="Q165" s="26"/>
      <c r="R165" s="26"/>
      <c r="S165" s="26"/>
      <c r="T165" s="25"/>
      <c r="U165" s="25"/>
      <c r="V165" s="25"/>
      <c r="W165" s="25"/>
    </row>
    <row r="166" spans="1:23">
      <c r="A166" s="25"/>
      <c r="B166" s="25"/>
      <c r="C166" s="25"/>
      <c r="D166" s="25"/>
      <c r="E166" s="25"/>
      <c r="F166" s="25"/>
      <c r="G166" s="25"/>
      <c r="H166" s="25"/>
      <c r="I166" s="25"/>
      <c r="J166" s="25"/>
      <c r="K166" s="25"/>
      <c r="L166" s="25"/>
      <c r="M166" s="25"/>
      <c r="N166" s="25"/>
      <c r="O166" s="25"/>
      <c r="P166" s="25"/>
      <c r="Q166" s="26"/>
      <c r="R166" s="26"/>
      <c r="S166" s="26"/>
      <c r="T166" s="25"/>
      <c r="U166" s="25"/>
      <c r="V166" s="25"/>
      <c r="W166" s="25"/>
    </row>
    <row r="167" spans="1:23">
      <c r="A167" s="25"/>
      <c r="B167" s="25"/>
      <c r="C167" s="25"/>
      <c r="D167" s="25"/>
      <c r="E167" s="25"/>
      <c r="F167" s="25"/>
      <c r="G167" s="25"/>
      <c r="H167" s="25"/>
      <c r="I167" s="25"/>
      <c r="J167" s="25"/>
      <c r="K167" s="25"/>
      <c r="L167" s="25"/>
      <c r="M167" s="25"/>
      <c r="N167" s="25"/>
      <c r="O167" s="25"/>
      <c r="P167" s="25"/>
      <c r="Q167" s="26"/>
      <c r="R167" s="26"/>
      <c r="S167" s="26"/>
      <c r="T167" s="25"/>
      <c r="U167" s="25"/>
      <c r="V167" s="25"/>
      <c r="W167" s="25"/>
    </row>
    <row r="168" spans="1:23">
      <c r="A168" s="25"/>
      <c r="B168" s="25"/>
      <c r="C168" s="25"/>
      <c r="D168" s="25"/>
      <c r="E168" s="25"/>
      <c r="F168" s="25"/>
      <c r="G168" s="25"/>
      <c r="H168" s="25"/>
      <c r="I168" s="25"/>
      <c r="J168" s="25"/>
      <c r="K168" s="25"/>
      <c r="L168" s="25"/>
      <c r="M168" s="25"/>
      <c r="N168" s="25"/>
      <c r="O168" s="25"/>
      <c r="P168" s="25"/>
      <c r="Q168" s="26"/>
      <c r="R168" s="26"/>
      <c r="S168" s="26"/>
      <c r="T168" s="25"/>
      <c r="U168" s="25"/>
      <c r="V168" s="25"/>
      <c r="W168" s="25"/>
    </row>
    <row r="169" spans="1:23">
      <c r="A169" s="25"/>
      <c r="B169" s="25"/>
      <c r="C169" s="25"/>
      <c r="D169" s="25"/>
      <c r="E169" s="25"/>
      <c r="F169" s="25"/>
      <c r="G169" s="25"/>
      <c r="H169" s="25"/>
      <c r="I169" s="25"/>
      <c r="J169" s="25"/>
      <c r="K169" s="25"/>
      <c r="L169" s="25"/>
      <c r="M169" s="25"/>
      <c r="N169" s="25"/>
      <c r="O169" s="25"/>
      <c r="P169" s="25"/>
      <c r="Q169" s="26"/>
      <c r="R169" s="26"/>
      <c r="S169" s="26"/>
      <c r="T169" s="25"/>
      <c r="U169" s="25"/>
      <c r="V169" s="25"/>
      <c r="W169" s="25"/>
    </row>
    <row r="170" spans="1:23">
      <c r="A170" s="25"/>
      <c r="B170" s="25"/>
      <c r="C170" s="25"/>
      <c r="D170" s="25"/>
      <c r="E170" s="25"/>
      <c r="F170" s="25"/>
      <c r="G170" s="25"/>
      <c r="H170" s="25"/>
      <c r="I170" s="25"/>
      <c r="J170" s="25"/>
      <c r="K170" s="25"/>
      <c r="L170" s="25"/>
      <c r="M170" s="25"/>
      <c r="N170" s="25"/>
      <c r="O170" s="25"/>
      <c r="P170" s="25"/>
      <c r="Q170" s="26"/>
      <c r="R170" s="26"/>
      <c r="S170" s="26"/>
      <c r="T170" s="25"/>
      <c r="U170" s="25"/>
      <c r="V170" s="25"/>
      <c r="W170" s="25"/>
    </row>
    <row r="171" spans="1:23">
      <c r="A171" s="25"/>
      <c r="B171" s="25"/>
      <c r="C171" s="25"/>
      <c r="D171" s="25"/>
      <c r="E171" s="25"/>
      <c r="F171" s="25"/>
      <c r="G171" s="25"/>
      <c r="H171" s="25"/>
      <c r="I171" s="25"/>
      <c r="J171" s="25"/>
      <c r="K171" s="25"/>
      <c r="L171" s="25"/>
      <c r="M171" s="25"/>
      <c r="N171" s="25"/>
      <c r="O171" s="25"/>
      <c r="P171" s="25"/>
      <c r="Q171" s="26"/>
      <c r="R171" s="26"/>
      <c r="S171" s="26"/>
      <c r="T171" s="25"/>
      <c r="U171" s="25"/>
      <c r="V171" s="25"/>
      <c r="W171" s="25"/>
    </row>
    <row r="172" spans="1:23">
      <c r="A172" s="25"/>
      <c r="B172" s="25"/>
      <c r="C172" s="25"/>
      <c r="D172" s="25"/>
      <c r="E172" s="25"/>
      <c r="F172" s="25"/>
      <c r="G172" s="25"/>
      <c r="H172" s="25"/>
      <c r="I172" s="25"/>
      <c r="J172" s="25"/>
      <c r="K172" s="25"/>
      <c r="L172" s="25"/>
      <c r="M172" s="25"/>
      <c r="N172" s="25"/>
      <c r="O172" s="25"/>
      <c r="P172" s="25"/>
      <c r="Q172" s="26"/>
      <c r="R172" s="26"/>
      <c r="S172" s="26"/>
      <c r="T172" s="25"/>
      <c r="U172" s="25"/>
      <c r="V172" s="25"/>
      <c r="W172" s="25"/>
    </row>
    <row r="173" spans="1:23">
      <c r="A173" s="25"/>
      <c r="B173" s="25"/>
      <c r="C173" s="25"/>
      <c r="D173" s="25"/>
      <c r="E173" s="25"/>
      <c r="F173" s="25"/>
      <c r="G173" s="25"/>
      <c r="H173" s="25"/>
      <c r="I173" s="25"/>
      <c r="J173" s="25"/>
      <c r="K173" s="25"/>
      <c r="L173" s="25"/>
      <c r="M173" s="25"/>
      <c r="N173" s="25"/>
      <c r="O173" s="25"/>
      <c r="P173" s="25"/>
      <c r="Q173" s="26"/>
      <c r="R173" s="26"/>
      <c r="S173" s="26"/>
      <c r="T173" s="25"/>
      <c r="U173" s="25"/>
      <c r="V173" s="25"/>
      <c r="W173" s="25"/>
    </row>
    <row r="174" spans="1:23">
      <c r="A174" s="25"/>
      <c r="B174" s="25"/>
      <c r="C174" s="25"/>
      <c r="D174" s="25"/>
      <c r="E174" s="25"/>
      <c r="F174" s="25"/>
      <c r="G174" s="25"/>
      <c r="H174" s="25"/>
      <c r="I174" s="25"/>
      <c r="J174" s="25"/>
      <c r="K174" s="25"/>
      <c r="L174" s="25"/>
      <c r="M174" s="25"/>
      <c r="N174" s="25"/>
      <c r="O174" s="25"/>
      <c r="P174" s="25"/>
      <c r="Q174" s="26"/>
      <c r="R174" s="26"/>
      <c r="S174" s="26"/>
      <c r="T174" s="25"/>
      <c r="U174" s="25"/>
      <c r="V174" s="25"/>
      <c r="W174" s="25"/>
    </row>
    <row r="175" spans="1:23">
      <c r="A175" s="25"/>
      <c r="B175" s="25"/>
      <c r="C175" s="25"/>
      <c r="D175" s="25"/>
      <c r="E175" s="25"/>
      <c r="F175" s="25"/>
      <c r="G175" s="25"/>
      <c r="H175" s="25"/>
      <c r="I175" s="25"/>
      <c r="J175" s="25"/>
      <c r="K175" s="25"/>
      <c r="L175" s="25"/>
      <c r="M175" s="25"/>
      <c r="N175" s="25"/>
      <c r="O175" s="25"/>
      <c r="P175" s="25"/>
      <c r="Q175" s="26"/>
      <c r="R175" s="26"/>
      <c r="S175" s="26"/>
      <c r="T175" s="25"/>
      <c r="U175" s="25"/>
      <c r="V175" s="25"/>
      <c r="W175" s="25"/>
    </row>
    <row r="176" spans="1:23">
      <c r="A176" s="25"/>
      <c r="B176" s="25"/>
      <c r="C176" s="25"/>
      <c r="D176" s="25"/>
      <c r="E176" s="25"/>
      <c r="F176" s="25"/>
      <c r="G176" s="25"/>
      <c r="H176" s="25"/>
      <c r="I176" s="25"/>
      <c r="J176" s="25"/>
      <c r="K176" s="25"/>
      <c r="L176" s="25"/>
      <c r="M176" s="25"/>
      <c r="N176" s="25"/>
      <c r="O176" s="25"/>
      <c r="P176" s="25"/>
      <c r="Q176" s="26"/>
      <c r="R176" s="26"/>
      <c r="S176" s="26"/>
      <c r="T176" s="25"/>
      <c r="U176" s="25"/>
      <c r="V176" s="25"/>
      <c r="W176" s="25"/>
    </row>
    <row r="177" spans="1:23">
      <c r="A177" s="25"/>
      <c r="B177" s="25"/>
      <c r="C177" s="25"/>
      <c r="D177" s="25"/>
      <c r="E177" s="25"/>
      <c r="F177" s="25"/>
      <c r="G177" s="25"/>
      <c r="H177" s="25"/>
      <c r="I177" s="25"/>
      <c r="J177" s="25"/>
      <c r="K177" s="25"/>
      <c r="L177" s="25"/>
      <c r="M177" s="25"/>
      <c r="N177" s="25"/>
      <c r="O177" s="25"/>
      <c r="P177" s="25"/>
      <c r="Q177" s="26"/>
      <c r="R177" s="26"/>
      <c r="S177" s="26"/>
      <c r="T177" s="25"/>
      <c r="U177" s="25"/>
      <c r="V177" s="25"/>
      <c r="W177" s="25"/>
    </row>
    <row r="178" spans="1:23">
      <c r="A178" s="25"/>
      <c r="B178" s="25"/>
      <c r="C178" s="25"/>
      <c r="D178" s="25"/>
      <c r="E178" s="25"/>
      <c r="F178" s="25"/>
      <c r="G178" s="25"/>
      <c r="H178" s="25"/>
      <c r="I178" s="25"/>
      <c r="J178" s="25"/>
      <c r="K178" s="25"/>
      <c r="L178" s="25"/>
      <c r="M178" s="25"/>
      <c r="N178" s="25"/>
      <c r="O178" s="25"/>
      <c r="P178" s="25"/>
      <c r="Q178" s="26"/>
      <c r="R178" s="26"/>
      <c r="S178" s="26"/>
      <c r="T178" s="25"/>
      <c r="U178" s="25"/>
      <c r="V178" s="25"/>
      <c r="W178" s="25"/>
    </row>
    <row r="179" spans="1:23">
      <c r="A179" s="25"/>
      <c r="B179" s="25"/>
      <c r="C179" s="25"/>
      <c r="D179" s="25"/>
      <c r="E179" s="25"/>
      <c r="F179" s="25"/>
      <c r="G179" s="25"/>
      <c r="H179" s="25"/>
      <c r="I179" s="25"/>
      <c r="J179" s="25"/>
      <c r="K179" s="25"/>
      <c r="L179" s="25"/>
      <c r="M179" s="25"/>
      <c r="N179" s="25"/>
      <c r="O179" s="25"/>
      <c r="P179" s="25"/>
      <c r="Q179" s="26"/>
      <c r="R179" s="26"/>
      <c r="S179" s="26"/>
      <c r="T179" s="25"/>
      <c r="U179" s="25"/>
      <c r="V179" s="25"/>
      <c r="W179" s="25"/>
    </row>
    <row r="180" spans="1:23">
      <c r="A180" s="25"/>
      <c r="B180" s="25"/>
      <c r="C180" s="25"/>
      <c r="D180" s="25"/>
      <c r="E180" s="25"/>
      <c r="F180" s="25"/>
      <c r="G180" s="25"/>
      <c r="H180" s="25"/>
      <c r="I180" s="25"/>
      <c r="J180" s="25"/>
      <c r="K180" s="25"/>
      <c r="L180" s="25"/>
      <c r="M180" s="25"/>
      <c r="N180" s="25"/>
      <c r="O180" s="25"/>
      <c r="P180" s="25"/>
      <c r="Q180" s="26"/>
      <c r="R180" s="26"/>
      <c r="S180" s="26"/>
      <c r="T180" s="25"/>
      <c r="U180" s="25"/>
      <c r="V180" s="25"/>
      <c r="W180" s="25"/>
    </row>
    <row r="181" spans="1:23">
      <c r="A181" s="25"/>
      <c r="B181" s="25"/>
      <c r="C181" s="25"/>
      <c r="D181" s="25"/>
      <c r="E181" s="25"/>
      <c r="F181" s="25"/>
      <c r="G181" s="25"/>
      <c r="H181" s="25"/>
      <c r="I181" s="25"/>
      <c r="J181" s="25"/>
      <c r="K181" s="25"/>
      <c r="L181" s="25"/>
      <c r="M181" s="25"/>
      <c r="N181" s="25"/>
      <c r="O181" s="25"/>
      <c r="P181" s="25"/>
      <c r="Q181" s="26"/>
      <c r="R181" s="26"/>
      <c r="S181" s="26"/>
      <c r="T181" s="25"/>
      <c r="U181" s="25"/>
      <c r="V181" s="25"/>
      <c r="W181" s="25"/>
    </row>
    <row r="182" spans="1:23">
      <c r="A182" s="25"/>
      <c r="B182" s="25"/>
      <c r="C182" s="25"/>
      <c r="D182" s="25"/>
      <c r="E182" s="25"/>
      <c r="F182" s="25"/>
      <c r="G182" s="25"/>
      <c r="H182" s="25"/>
      <c r="I182" s="25"/>
      <c r="J182" s="25"/>
      <c r="K182" s="25"/>
      <c r="L182" s="25"/>
      <c r="M182" s="25"/>
      <c r="N182" s="25"/>
      <c r="O182" s="25"/>
      <c r="P182" s="25"/>
      <c r="Q182" s="26"/>
      <c r="R182" s="26"/>
      <c r="S182" s="26"/>
      <c r="T182" s="25"/>
      <c r="U182" s="25"/>
      <c r="V182" s="25"/>
      <c r="W182" s="25"/>
    </row>
    <row r="183" spans="1:23">
      <c r="A183" s="25"/>
      <c r="B183" s="25"/>
      <c r="C183" s="25"/>
      <c r="D183" s="25"/>
      <c r="E183" s="25"/>
      <c r="F183" s="25"/>
      <c r="G183" s="25"/>
      <c r="H183" s="25"/>
      <c r="I183" s="25"/>
      <c r="J183" s="25"/>
      <c r="K183" s="25"/>
      <c r="L183" s="25"/>
      <c r="M183" s="25"/>
      <c r="N183" s="25"/>
      <c r="O183" s="25"/>
      <c r="P183" s="25"/>
      <c r="Q183" s="26"/>
      <c r="R183" s="26"/>
      <c r="S183" s="26"/>
      <c r="T183" s="25"/>
      <c r="U183" s="25"/>
      <c r="V183" s="25"/>
      <c r="W183" s="25"/>
    </row>
    <row r="184" spans="1:23">
      <c r="A184" s="25"/>
      <c r="B184" s="25"/>
      <c r="C184" s="25"/>
      <c r="D184" s="25"/>
      <c r="E184" s="25"/>
      <c r="F184" s="25"/>
      <c r="G184" s="25"/>
      <c r="H184" s="25"/>
      <c r="I184" s="25"/>
      <c r="J184" s="25"/>
      <c r="K184" s="25"/>
      <c r="L184" s="25"/>
      <c r="M184" s="25"/>
      <c r="N184" s="25"/>
      <c r="O184" s="25"/>
      <c r="P184" s="25"/>
      <c r="Q184" s="26"/>
      <c r="R184" s="26"/>
      <c r="S184" s="26"/>
      <c r="T184" s="25"/>
      <c r="U184" s="25"/>
      <c r="V184" s="25"/>
      <c r="W184" s="25"/>
    </row>
    <row r="185" spans="1:23">
      <c r="A185" s="25"/>
      <c r="B185" s="25"/>
      <c r="C185" s="25"/>
      <c r="D185" s="25"/>
      <c r="E185" s="25"/>
      <c r="F185" s="25"/>
      <c r="G185" s="25"/>
      <c r="H185" s="25"/>
      <c r="I185" s="25"/>
      <c r="J185" s="25"/>
      <c r="K185" s="25"/>
      <c r="L185" s="25"/>
      <c r="M185" s="25"/>
      <c r="N185" s="25"/>
      <c r="O185" s="25"/>
      <c r="P185" s="25"/>
      <c r="Q185" s="26"/>
      <c r="R185" s="26"/>
      <c r="S185" s="26"/>
      <c r="T185" s="25"/>
      <c r="U185" s="25"/>
      <c r="V185" s="25"/>
      <c r="W185" s="25"/>
    </row>
    <row r="186" spans="1:23">
      <c r="A186" s="25"/>
      <c r="B186" s="25"/>
      <c r="C186" s="25"/>
      <c r="D186" s="25"/>
      <c r="E186" s="25"/>
      <c r="F186" s="25"/>
      <c r="G186" s="25"/>
      <c r="H186" s="25"/>
      <c r="I186" s="25"/>
      <c r="J186" s="25"/>
      <c r="K186" s="25"/>
      <c r="L186" s="25"/>
      <c r="M186" s="25"/>
      <c r="N186" s="25"/>
      <c r="O186" s="25"/>
      <c r="P186" s="25"/>
      <c r="Q186" s="26"/>
      <c r="R186" s="26"/>
      <c r="S186" s="26"/>
      <c r="T186" s="25"/>
      <c r="U186" s="25"/>
      <c r="V186" s="25"/>
      <c r="W186" s="25"/>
    </row>
    <row r="187" spans="1:23">
      <c r="A187" s="25"/>
      <c r="B187" s="25"/>
      <c r="C187" s="25"/>
      <c r="D187" s="25"/>
      <c r="E187" s="25"/>
      <c r="F187" s="25"/>
      <c r="G187" s="25"/>
      <c r="H187" s="25"/>
      <c r="I187" s="25"/>
      <c r="J187" s="25"/>
      <c r="K187" s="25"/>
      <c r="L187" s="25"/>
      <c r="M187" s="25"/>
      <c r="N187" s="25"/>
      <c r="O187" s="25"/>
      <c r="P187" s="25"/>
      <c r="Q187" s="26"/>
      <c r="R187" s="26"/>
      <c r="S187" s="26"/>
      <c r="T187" s="25"/>
      <c r="U187" s="25"/>
      <c r="V187" s="25"/>
      <c r="W187" s="25"/>
    </row>
    <row r="188" spans="1:23">
      <c r="A188" s="25"/>
      <c r="B188" s="25"/>
      <c r="C188" s="25"/>
      <c r="D188" s="25"/>
      <c r="E188" s="25"/>
      <c r="F188" s="25"/>
      <c r="G188" s="25"/>
      <c r="H188" s="25"/>
      <c r="I188" s="25"/>
      <c r="J188" s="25"/>
      <c r="K188" s="25"/>
      <c r="L188" s="25"/>
      <c r="M188" s="25"/>
      <c r="N188" s="25"/>
      <c r="O188" s="25"/>
      <c r="P188" s="25"/>
      <c r="Q188" s="26"/>
      <c r="R188" s="26"/>
      <c r="S188" s="26"/>
      <c r="T188" s="25"/>
      <c r="U188" s="25"/>
      <c r="V188" s="25"/>
      <c r="W188" s="25"/>
    </row>
    <row r="189" spans="1:23">
      <c r="A189" s="25"/>
      <c r="B189" s="25"/>
      <c r="C189" s="25"/>
      <c r="D189" s="25"/>
      <c r="E189" s="25"/>
      <c r="F189" s="25"/>
      <c r="G189" s="25"/>
      <c r="H189" s="25"/>
      <c r="I189" s="25"/>
      <c r="J189" s="25"/>
      <c r="K189" s="25"/>
      <c r="L189" s="25"/>
      <c r="M189" s="25"/>
      <c r="N189" s="25"/>
      <c r="O189" s="25"/>
      <c r="P189" s="25"/>
      <c r="Q189" s="26"/>
      <c r="R189" s="26"/>
      <c r="S189" s="26"/>
      <c r="T189" s="25"/>
      <c r="U189" s="25"/>
      <c r="V189" s="25"/>
      <c r="W189" s="25"/>
    </row>
    <row r="190" spans="1:23">
      <c r="A190" s="25"/>
      <c r="B190" s="25"/>
      <c r="C190" s="25"/>
      <c r="D190" s="25"/>
      <c r="E190" s="25"/>
      <c r="F190" s="25"/>
      <c r="G190" s="25"/>
      <c r="H190" s="25"/>
      <c r="I190" s="25"/>
      <c r="J190" s="25"/>
      <c r="K190" s="25"/>
      <c r="L190" s="25"/>
      <c r="M190" s="25"/>
      <c r="N190" s="25"/>
      <c r="O190" s="25"/>
      <c r="P190" s="25"/>
      <c r="Q190" s="26"/>
      <c r="R190" s="26"/>
      <c r="S190" s="26"/>
      <c r="T190" s="25"/>
      <c r="U190" s="25"/>
      <c r="V190" s="25"/>
      <c r="W190" s="25"/>
    </row>
    <row r="191" spans="1:23">
      <c r="A191" s="25"/>
      <c r="B191" s="25"/>
      <c r="C191" s="25"/>
      <c r="D191" s="25"/>
      <c r="E191" s="25"/>
      <c r="F191" s="25"/>
      <c r="G191" s="25"/>
      <c r="H191" s="25"/>
      <c r="I191" s="25"/>
      <c r="J191" s="25"/>
      <c r="K191" s="25"/>
      <c r="L191" s="25"/>
      <c r="M191" s="25"/>
      <c r="N191" s="25"/>
      <c r="O191" s="25"/>
      <c r="P191" s="25"/>
      <c r="Q191" s="26"/>
      <c r="R191" s="26"/>
      <c r="S191" s="26"/>
      <c r="T191" s="25"/>
      <c r="U191" s="25"/>
      <c r="V191" s="25"/>
      <c r="W191" s="25"/>
    </row>
    <row r="192" spans="1:23">
      <c r="A192" s="25"/>
      <c r="B192" s="25"/>
      <c r="C192" s="25"/>
      <c r="D192" s="25"/>
      <c r="E192" s="25"/>
      <c r="F192" s="25"/>
      <c r="G192" s="25"/>
      <c r="H192" s="25"/>
      <c r="I192" s="25"/>
      <c r="J192" s="25"/>
      <c r="K192" s="25"/>
      <c r="L192" s="25"/>
      <c r="M192" s="25"/>
      <c r="N192" s="25"/>
      <c r="O192" s="25"/>
      <c r="P192" s="25"/>
      <c r="Q192" s="26"/>
      <c r="R192" s="26"/>
      <c r="S192" s="26"/>
      <c r="T192" s="25"/>
      <c r="U192" s="25"/>
      <c r="V192" s="25"/>
      <c r="W192" s="25"/>
    </row>
    <row r="193" spans="1:23">
      <c r="A193" s="25"/>
      <c r="B193" s="25"/>
      <c r="C193" s="25"/>
      <c r="D193" s="25"/>
      <c r="E193" s="25"/>
      <c r="F193" s="25"/>
      <c r="G193" s="25"/>
      <c r="H193" s="25"/>
      <c r="I193" s="25"/>
      <c r="J193" s="25"/>
      <c r="K193" s="25"/>
      <c r="L193" s="25"/>
      <c r="M193" s="25"/>
      <c r="N193" s="25"/>
      <c r="O193" s="25"/>
      <c r="P193" s="25"/>
      <c r="Q193" s="26"/>
      <c r="R193" s="26"/>
      <c r="S193" s="26"/>
      <c r="T193" s="25"/>
      <c r="U193" s="25"/>
      <c r="V193" s="25"/>
      <c r="W193" s="25"/>
    </row>
    <row r="194" spans="1:23">
      <c r="A194" s="25"/>
      <c r="B194" s="25"/>
      <c r="C194" s="25"/>
      <c r="D194" s="25"/>
      <c r="E194" s="25"/>
      <c r="F194" s="25"/>
      <c r="G194" s="25"/>
      <c r="H194" s="25"/>
      <c r="I194" s="25"/>
      <c r="J194" s="25"/>
      <c r="K194" s="25"/>
      <c r="L194" s="25"/>
      <c r="M194" s="25"/>
      <c r="N194" s="25"/>
      <c r="O194" s="25"/>
      <c r="P194" s="25"/>
      <c r="Q194" s="26"/>
      <c r="R194" s="26"/>
      <c r="S194" s="26"/>
      <c r="T194" s="25"/>
      <c r="U194" s="25"/>
      <c r="V194" s="25"/>
      <c r="W194" s="25"/>
    </row>
    <row r="195" spans="1:23">
      <c r="A195" s="25"/>
      <c r="B195" s="25"/>
      <c r="C195" s="25"/>
      <c r="D195" s="25"/>
      <c r="E195" s="25"/>
      <c r="F195" s="25"/>
      <c r="G195" s="25"/>
      <c r="H195" s="25"/>
      <c r="I195" s="25"/>
      <c r="J195" s="25"/>
      <c r="K195" s="25"/>
      <c r="L195" s="25"/>
      <c r="M195" s="25"/>
      <c r="N195" s="25"/>
      <c r="O195" s="25"/>
      <c r="P195" s="25"/>
      <c r="Q195" s="26"/>
      <c r="R195" s="26"/>
      <c r="S195" s="26"/>
      <c r="T195" s="25"/>
      <c r="U195" s="25"/>
      <c r="V195" s="25"/>
      <c r="W195" s="25"/>
    </row>
    <row r="196" spans="1:23">
      <c r="A196" s="25"/>
      <c r="B196" s="25"/>
      <c r="C196" s="25"/>
      <c r="D196" s="25"/>
      <c r="E196" s="25"/>
      <c r="F196" s="25"/>
      <c r="G196" s="25"/>
      <c r="H196" s="25"/>
      <c r="I196" s="25"/>
      <c r="J196" s="25"/>
      <c r="K196" s="25"/>
      <c r="L196" s="25"/>
      <c r="M196" s="25"/>
      <c r="N196" s="25"/>
      <c r="O196" s="25"/>
      <c r="P196" s="25"/>
      <c r="Q196" s="26"/>
      <c r="R196" s="26"/>
      <c r="S196" s="26"/>
      <c r="T196" s="25"/>
      <c r="U196" s="25"/>
      <c r="V196" s="25"/>
      <c r="W196" s="25"/>
    </row>
    <row r="197" spans="1:23">
      <c r="A197" s="25"/>
      <c r="B197" s="25"/>
      <c r="C197" s="25"/>
      <c r="D197" s="25"/>
      <c r="E197" s="25"/>
      <c r="F197" s="25"/>
      <c r="G197" s="25"/>
      <c r="H197" s="25"/>
      <c r="I197" s="25"/>
      <c r="J197" s="25"/>
      <c r="K197" s="25"/>
      <c r="L197" s="25"/>
      <c r="M197" s="25"/>
      <c r="N197" s="25"/>
      <c r="O197" s="25"/>
      <c r="P197" s="25"/>
      <c r="Q197" s="26"/>
      <c r="R197" s="26"/>
      <c r="S197" s="26"/>
      <c r="T197" s="25"/>
      <c r="U197" s="25"/>
      <c r="V197" s="25"/>
      <c r="W197" s="25"/>
    </row>
    <row r="198" spans="1:23">
      <c r="A198" s="25"/>
      <c r="B198" s="25"/>
      <c r="C198" s="25"/>
      <c r="D198" s="25"/>
      <c r="E198" s="25"/>
      <c r="F198" s="25"/>
      <c r="G198" s="25"/>
      <c r="H198" s="25"/>
      <c r="I198" s="25"/>
      <c r="J198" s="25"/>
      <c r="K198" s="25"/>
      <c r="L198" s="25"/>
      <c r="M198" s="25"/>
      <c r="N198" s="25"/>
      <c r="O198" s="25"/>
      <c r="P198" s="25"/>
      <c r="Q198" s="26"/>
      <c r="R198" s="26"/>
      <c r="S198" s="26"/>
      <c r="T198" s="25"/>
      <c r="U198" s="25"/>
      <c r="V198" s="25"/>
      <c r="W198" s="25"/>
    </row>
    <row r="199" spans="1:23">
      <c r="A199" s="25"/>
      <c r="B199" s="25"/>
      <c r="C199" s="25"/>
      <c r="D199" s="25"/>
      <c r="E199" s="25"/>
      <c r="F199" s="25"/>
      <c r="G199" s="25"/>
      <c r="H199" s="25"/>
      <c r="I199" s="25"/>
      <c r="J199" s="25"/>
      <c r="K199" s="25"/>
      <c r="L199" s="25"/>
      <c r="M199" s="25"/>
      <c r="N199" s="25"/>
      <c r="O199" s="25"/>
      <c r="P199" s="25"/>
      <c r="Q199" s="26"/>
      <c r="R199" s="26"/>
      <c r="S199" s="26"/>
      <c r="T199" s="25"/>
      <c r="U199" s="25"/>
      <c r="V199" s="25"/>
      <c r="W199" s="25"/>
    </row>
    <row r="200" spans="1:23">
      <c r="A200" s="25"/>
      <c r="B200" s="25"/>
      <c r="C200" s="25"/>
      <c r="D200" s="25"/>
      <c r="E200" s="25"/>
      <c r="F200" s="25"/>
      <c r="G200" s="25"/>
      <c r="H200" s="25"/>
      <c r="I200" s="25"/>
      <c r="J200" s="25"/>
      <c r="K200" s="25"/>
      <c r="L200" s="25"/>
      <c r="M200" s="25"/>
      <c r="N200" s="25"/>
      <c r="O200" s="25"/>
      <c r="P200" s="25"/>
      <c r="Q200" s="26"/>
      <c r="R200" s="26"/>
      <c r="S200" s="26"/>
      <c r="T200" s="25"/>
      <c r="U200" s="25"/>
      <c r="V200" s="25"/>
      <c r="W200" s="25"/>
    </row>
    <row r="201" spans="1:23">
      <c r="A201" s="25"/>
      <c r="B201" s="25"/>
      <c r="C201" s="25"/>
      <c r="D201" s="25"/>
      <c r="E201" s="25"/>
      <c r="F201" s="25"/>
      <c r="G201" s="25"/>
      <c r="H201" s="25"/>
      <c r="I201" s="25"/>
      <c r="J201" s="25"/>
      <c r="K201" s="25"/>
      <c r="L201" s="25"/>
      <c r="M201" s="25"/>
      <c r="N201" s="25"/>
      <c r="O201" s="25"/>
      <c r="P201" s="25"/>
      <c r="Q201" s="26"/>
      <c r="R201" s="26"/>
      <c r="S201" s="26"/>
      <c r="T201" s="25"/>
      <c r="U201" s="25"/>
      <c r="V201" s="25"/>
      <c r="W201" s="25"/>
    </row>
    <row r="202" spans="1:23">
      <c r="A202" s="25"/>
      <c r="B202" s="25"/>
      <c r="C202" s="25"/>
      <c r="D202" s="25"/>
      <c r="E202" s="25"/>
      <c r="F202" s="25"/>
      <c r="G202" s="25"/>
      <c r="H202" s="25"/>
      <c r="I202" s="25"/>
      <c r="J202" s="25"/>
      <c r="K202" s="25"/>
      <c r="L202" s="25"/>
      <c r="M202" s="25"/>
      <c r="N202" s="25"/>
      <c r="O202" s="25"/>
      <c r="P202" s="25"/>
      <c r="Q202" s="26"/>
      <c r="R202" s="26"/>
      <c r="S202" s="26"/>
      <c r="T202" s="25"/>
      <c r="U202" s="25"/>
      <c r="V202" s="25"/>
      <c r="W202" s="25"/>
    </row>
    <row r="203" spans="1:23">
      <c r="A203" s="25"/>
      <c r="B203" s="25"/>
      <c r="C203" s="25"/>
      <c r="D203" s="25"/>
      <c r="E203" s="25"/>
      <c r="F203" s="25"/>
      <c r="G203" s="25"/>
      <c r="H203" s="25"/>
      <c r="I203" s="25"/>
      <c r="J203" s="25"/>
      <c r="K203" s="25"/>
      <c r="L203" s="25"/>
      <c r="M203" s="25"/>
      <c r="N203" s="25"/>
      <c r="O203" s="25"/>
      <c r="P203" s="25"/>
      <c r="Q203" s="26"/>
      <c r="R203" s="26"/>
      <c r="S203" s="26"/>
      <c r="T203" s="25"/>
      <c r="U203" s="25"/>
      <c r="V203" s="25"/>
      <c r="W203" s="25"/>
    </row>
    <row r="204" spans="1:23">
      <c r="A204" s="25"/>
      <c r="B204" s="25"/>
      <c r="C204" s="25"/>
      <c r="D204" s="25"/>
      <c r="E204" s="25"/>
      <c r="F204" s="25"/>
      <c r="G204" s="25"/>
      <c r="H204" s="25"/>
      <c r="I204" s="25"/>
      <c r="J204" s="25"/>
      <c r="K204" s="25"/>
      <c r="L204" s="25"/>
      <c r="M204" s="25"/>
      <c r="N204" s="25"/>
      <c r="O204" s="25"/>
      <c r="P204" s="25"/>
      <c r="Q204" s="26"/>
      <c r="R204" s="26"/>
      <c r="S204" s="26"/>
      <c r="T204" s="25"/>
      <c r="U204" s="25"/>
      <c r="V204" s="25"/>
      <c r="W204" s="25"/>
    </row>
    <row r="205" spans="1:23">
      <c r="A205" s="25"/>
      <c r="B205" s="25"/>
      <c r="C205" s="25"/>
      <c r="D205" s="25"/>
      <c r="E205" s="25"/>
      <c r="F205" s="25"/>
      <c r="G205" s="25"/>
      <c r="H205" s="25"/>
      <c r="I205" s="25"/>
      <c r="J205" s="25"/>
      <c r="K205" s="25"/>
      <c r="L205" s="25"/>
      <c r="M205" s="25"/>
      <c r="N205" s="25"/>
      <c r="O205" s="25"/>
      <c r="P205" s="25"/>
      <c r="Q205" s="26"/>
      <c r="R205" s="26"/>
      <c r="S205" s="26"/>
      <c r="T205" s="25"/>
      <c r="U205" s="25"/>
      <c r="V205" s="25"/>
      <c r="W205" s="25"/>
    </row>
    <row r="206" spans="1:23">
      <c r="A206" s="25"/>
      <c r="B206" s="25"/>
      <c r="C206" s="25"/>
      <c r="D206" s="25"/>
      <c r="E206" s="25"/>
      <c r="F206" s="25"/>
      <c r="G206" s="25"/>
      <c r="H206" s="25"/>
      <c r="I206" s="25"/>
      <c r="J206" s="25"/>
      <c r="K206" s="25"/>
      <c r="L206" s="25"/>
      <c r="M206" s="25"/>
      <c r="N206" s="25"/>
      <c r="O206" s="25"/>
      <c r="P206" s="25"/>
      <c r="Q206" s="26"/>
      <c r="R206" s="26"/>
      <c r="S206" s="26"/>
      <c r="T206" s="25"/>
      <c r="U206" s="25"/>
      <c r="V206" s="25"/>
      <c r="W206" s="25"/>
    </row>
    <row r="207" spans="1:23">
      <c r="A207" s="25"/>
      <c r="B207" s="25"/>
      <c r="C207" s="25"/>
      <c r="D207" s="25"/>
      <c r="E207" s="25"/>
      <c r="F207" s="25"/>
      <c r="G207" s="25"/>
      <c r="H207" s="25"/>
      <c r="I207" s="25"/>
      <c r="J207" s="25"/>
      <c r="K207" s="25"/>
      <c r="L207" s="25"/>
      <c r="M207" s="25"/>
      <c r="N207" s="25"/>
      <c r="O207" s="25"/>
      <c r="P207" s="25"/>
      <c r="Q207" s="26"/>
      <c r="R207" s="26"/>
      <c r="S207" s="26"/>
      <c r="T207" s="25"/>
      <c r="U207" s="25"/>
      <c r="V207" s="25"/>
      <c r="W207" s="25"/>
    </row>
    <row r="208" spans="1:23">
      <c r="A208" s="25"/>
      <c r="B208" s="25"/>
      <c r="C208" s="25"/>
      <c r="D208" s="25"/>
      <c r="E208" s="25"/>
      <c r="F208" s="25"/>
      <c r="G208" s="25"/>
      <c r="H208" s="25"/>
      <c r="I208" s="25"/>
      <c r="J208" s="25"/>
      <c r="K208" s="25"/>
      <c r="L208" s="25"/>
      <c r="M208" s="25"/>
      <c r="N208" s="25"/>
      <c r="O208" s="25"/>
      <c r="P208" s="25"/>
      <c r="Q208" s="26"/>
      <c r="R208" s="26"/>
      <c r="S208" s="26"/>
      <c r="T208" s="25"/>
      <c r="U208" s="25"/>
      <c r="V208" s="25"/>
      <c r="W208" s="25"/>
    </row>
    <row r="209" spans="1:23">
      <c r="A209" s="25"/>
      <c r="B209" s="25"/>
      <c r="C209" s="25"/>
      <c r="D209" s="25"/>
      <c r="E209" s="25"/>
      <c r="F209" s="25"/>
      <c r="G209" s="25"/>
      <c r="H209" s="25"/>
      <c r="I209" s="25"/>
      <c r="J209" s="25"/>
      <c r="K209" s="25"/>
      <c r="L209" s="25"/>
      <c r="M209" s="25"/>
      <c r="N209" s="25"/>
      <c r="O209" s="25"/>
      <c r="P209" s="25"/>
      <c r="Q209" s="26"/>
      <c r="R209" s="26"/>
      <c r="S209" s="26"/>
      <c r="T209" s="25"/>
      <c r="U209" s="25"/>
      <c r="V209" s="25"/>
      <c r="W209" s="25"/>
    </row>
    <row r="210" spans="1:23">
      <c r="A210" s="25"/>
      <c r="B210" s="25"/>
      <c r="C210" s="25"/>
      <c r="D210" s="25"/>
      <c r="E210" s="25"/>
      <c r="F210" s="25"/>
      <c r="G210" s="25"/>
      <c r="H210" s="25"/>
      <c r="I210" s="25"/>
      <c r="J210" s="25"/>
      <c r="K210" s="25"/>
      <c r="L210" s="25"/>
      <c r="M210" s="25"/>
      <c r="N210" s="25"/>
      <c r="O210" s="25"/>
      <c r="P210" s="25"/>
      <c r="Q210" s="26"/>
      <c r="R210" s="26"/>
      <c r="S210" s="26"/>
      <c r="T210" s="25"/>
      <c r="U210" s="25"/>
      <c r="V210" s="25"/>
      <c r="W210" s="25"/>
    </row>
    <row r="211" spans="1:23">
      <c r="A211" s="25"/>
      <c r="B211" s="25"/>
      <c r="C211" s="25"/>
      <c r="D211" s="25"/>
      <c r="E211" s="25"/>
      <c r="F211" s="25"/>
      <c r="G211" s="25"/>
      <c r="H211" s="25"/>
      <c r="I211" s="25"/>
      <c r="J211" s="25"/>
      <c r="K211" s="25"/>
      <c r="L211" s="25"/>
      <c r="M211" s="25"/>
      <c r="N211" s="25"/>
      <c r="O211" s="25"/>
      <c r="P211" s="25"/>
      <c r="Q211" s="26"/>
      <c r="R211" s="26"/>
      <c r="S211" s="26"/>
      <c r="T211" s="25"/>
      <c r="U211" s="25"/>
      <c r="V211" s="25"/>
      <c r="W211" s="25"/>
    </row>
    <row r="212" spans="1:23">
      <c r="A212" s="25"/>
      <c r="B212" s="25"/>
      <c r="C212" s="25"/>
      <c r="D212" s="25"/>
      <c r="E212" s="25"/>
      <c r="F212" s="25"/>
      <c r="G212" s="25"/>
      <c r="H212" s="25"/>
      <c r="I212" s="25"/>
      <c r="J212" s="25"/>
      <c r="K212" s="25"/>
      <c r="L212" s="25"/>
      <c r="M212" s="25"/>
      <c r="N212" s="25"/>
      <c r="O212" s="25"/>
      <c r="P212" s="25"/>
      <c r="Q212" s="26"/>
      <c r="R212" s="26"/>
      <c r="S212" s="26"/>
      <c r="T212" s="25"/>
      <c r="U212" s="25"/>
      <c r="V212" s="25"/>
      <c r="W212" s="25"/>
    </row>
    <row r="213" spans="1:23">
      <c r="A213" s="25"/>
      <c r="B213" s="25"/>
      <c r="C213" s="25"/>
      <c r="D213" s="25"/>
      <c r="E213" s="25"/>
      <c r="F213" s="25"/>
      <c r="G213" s="25"/>
      <c r="H213" s="25"/>
      <c r="I213" s="25"/>
      <c r="J213" s="25"/>
      <c r="K213" s="25"/>
      <c r="L213" s="25"/>
      <c r="M213" s="25"/>
      <c r="N213" s="25"/>
      <c r="O213" s="25"/>
      <c r="P213" s="25"/>
      <c r="Q213" s="26"/>
      <c r="R213" s="26"/>
      <c r="S213" s="26"/>
      <c r="T213" s="25"/>
      <c r="U213" s="25"/>
      <c r="V213" s="25"/>
      <c r="W213" s="25"/>
    </row>
  </sheetData>
  <mergeCells count="31">
    <mergeCell ref="AH4:AJ4"/>
    <mergeCell ref="AK4:AM4"/>
    <mergeCell ref="N5:N6"/>
    <mergeCell ref="O5:Q5"/>
    <mergeCell ref="R5:T5"/>
    <mergeCell ref="AE5:AG5"/>
    <mergeCell ref="X4:AG4"/>
    <mergeCell ref="AH5:AJ5"/>
    <mergeCell ref="AK5:AM5"/>
    <mergeCell ref="N4:W4"/>
    <mergeCell ref="A12:A14"/>
    <mergeCell ref="D12:D14"/>
    <mergeCell ref="E12:E14"/>
    <mergeCell ref="M12:M14"/>
    <mergeCell ref="G4:G6"/>
    <mergeCell ref="A4:A6"/>
    <mergeCell ref="B4:B6"/>
    <mergeCell ref="F4:F6"/>
    <mergeCell ref="C4:C6"/>
    <mergeCell ref="D4:D6"/>
    <mergeCell ref="E4:E6"/>
    <mergeCell ref="M4:M6"/>
    <mergeCell ref="H4:H6"/>
    <mergeCell ref="I4:I6"/>
    <mergeCell ref="J4:J6"/>
    <mergeCell ref="K4:K6"/>
    <mergeCell ref="L4:L6"/>
    <mergeCell ref="U5:W5"/>
    <mergeCell ref="X5:X6"/>
    <mergeCell ref="Y5:AA5"/>
    <mergeCell ref="AB5:AD5"/>
  </mergeCells>
  <pageMargins left="0.7" right="0.7" top="0.75" bottom="0.75" header="0.3" footer="0.3"/>
  <pageSetup scale="42" fitToWidth="0" orientation="landscape" r:id="rId1"/>
  <colBreaks count="2" manualBreakCount="2">
    <brk id="13" max="14" man="1"/>
    <brk id="33" max="1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6D87-EACB-4D21-B68E-D96A5C303A8B}">
  <sheetPr codeName="Sheet3">
    <tabColor theme="9" tint="0.59999389629810485"/>
  </sheetPr>
  <dimension ref="A1:N48"/>
  <sheetViews>
    <sheetView topLeftCell="B32" workbookViewId="0">
      <selection activeCell="B19" sqref="B19"/>
    </sheetView>
  </sheetViews>
  <sheetFormatPr defaultColWidth="8.625" defaultRowHeight="15.6"/>
  <cols>
    <col min="1" max="1" width="8.625" style="2"/>
    <col min="2" max="2" width="20.5" style="2" customWidth="1"/>
    <col min="3" max="3" width="23.125" style="2" customWidth="1"/>
    <col min="4" max="4" width="13.625" style="2" customWidth="1"/>
    <col min="5" max="8" width="10.375" style="2" customWidth="1"/>
    <col min="9" max="9" width="13.375" style="2" customWidth="1"/>
    <col min="10" max="10" width="8.375" style="2" customWidth="1"/>
    <col min="11" max="11" width="12.625" style="2" customWidth="1"/>
    <col min="12" max="12" width="9.25" style="2" bestFit="1" customWidth="1"/>
    <col min="13" max="21" width="8.625" style="2"/>
    <col min="22" max="23" width="11.875" style="2" bestFit="1" customWidth="1"/>
    <col min="24" max="29" width="8.625" style="2"/>
    <col min="30" max="30" width="11.25" style="2" bestFit="1" customWidth="1"/>
    <col min="31" max="16384" width="8.625" style="2"/>
  </cols>
  <sheetData>
    <row r="1" spans="1:14" ht="26.45" customHeight="1">
      <c r="A1" s="113" t="s">
        <v>128</v>
      </c>
      <c r="L1" s="56"/>
    </row>
    <row r="2" spans="1:14" ht="26.1">
      <c r="A2" s="27"/>
      <c r="B2" s="290"/>
      <c r="C2" s="290"/>
      <c r="D2" s="290"/>
      <c r="E2" s="290"/>
      <c r="F2" s="290"/>
      <c r="L2" s="56"/>
    </row>
    <row r="3" spans="1:14" ht="20.45" thickBot="1">
      <c r="B3" s="5" t="s">
        <v>129</v>
      </c>
      <c r="D3" s="86"/>
      <c r="L3" s="56"/>
    </row>
    <row r="4" spans="1:14" ht="67.5" customHeight="1">
      <c r="B4" s="300" t="s">
        <v>130</v>
      </c>
      <c r="C4" s="295" t="s">
        <v>131</v>
      </c>
      <c r="D4" s="295" t="s">
        <v>132</v>
      </c>
      <c r="E4" s="295" t="s">
        <v>133</v>
      </c>
      <c r="F4" s="295"/>
      <c r="G4" s="296"/>
      <c r="H4" s="295" t="s">
        <v>134</v>
      </c>
      <c r="I4" s="295"/>
      <c r="J4" s="296"/>
      <c r="K4" s="291" t="s">
        <v>135</v>
      </c>
      <c r="L4" s="105"/>
    </row>
    <row r="5" spans="1:14" ht="28.7" customHeight="1" thickBot="1">
      <c r="B5" s="301"/>
      <c r="C5" s="299"/>
      <c r="D5" s="299"/>
      <c r="E5" s="145" t="s">
        <v>136</v>
      </c>
      <c r="F5" s="145" t="s">
        <v>137</v>
      </c>
      <c r="G5" s="146" t="s">
        <v>138</v>
      </c>
      <c r="H5" s="145" t="s">
        <v>139</v>
      </c>
      <c r="I5" s="145" t="s">
        <v>140</v>
      </c>
      <c r="J5" s="146" t="s">
        <v>141</v>
      </c>
      <c r="K5" s="292"/>
      <c r="L5" s="105"/>
    </row>
    <row r="6" spans="1:14">
      <c r="B6" s="99" t="s">
        <v>142</v>
      </c>
      <c r="C6" s="48" t="s">
        <v>143</v>
      </c>
      <c r="D6" s="170">
        <f>'Study Data'!F7</f>
        <v>0.55000000000000004</v>
      </c>
      <c r="E6" s="51">
        <f>'Study Data'!AH7</f>
        <v>2.8125000000000008E-3</v>
      </c>
      <c r="F6" s="51">
        <f>'Study Data'!AI7</f>
        <v>5.4166666666666669E-3</v>
      </c>
      <c r="G6" s="51">
        <f>'Study Data'!AJ7</f>
        <v>1.1458333333333334E-2</v>
      </c>
      <c r="H6" s="313">
        <f>SLOPE($F$6:$F$8,$D$6:$D$8)</f>
        <v>9.7913780063295965E-3</v>
      </c>
      <c r="I6" s="316">
        <f>INTERCEPT($F$6:$F$8,$D$6:$D$8)</f>
        <v>3.1436376946226974E-5</v>
      </c>
      <c r="J6" s="313">
        <f>RSQ($F$6:$F$8,$D$6:$D$8)</f>
        <v>0.99994952022508476</v>
      </c>
      <c r="K6" s="171">
        <f>F6/D6</f>
        <v>9.8484848484848477E-3</v>
      </c>
      <c r="L6" s="105"/>
    </row>
    <row r="7" spans="1:14" ht="24.95" customHeight="1">
      <c r="B7" s="28" t="s">
        <v>144</v>
      </c>
      <c r="C7" s="29" t="s">
        <v>145</v>
      </c>
      <c r="D7" s="149">
        <f>'Study Data'!F8</f>
        <v>8.1249999999999996E-4</v>
      </c>
      <c r="E7" s="30" t="str">
        <f>'Study Data'!AH8</f>
        <v>n/a</v>
      </c>
      <c r="F7" s="30">
        <f>'Study Data'!AI8</f>
        <v>1.7361111111111111E-5</v>
      </c>
      <c r="G7" s="30" t="str">
        <f>'Study Data'!AJ8</f>
        <v>n/a</v>
      </c>
      <c r="H7" s="314"/>
      <c r="I7" s="317"/>
      <c r="J7" s="314"/>
      <c r="K7" s="147">
        <f>F7/D7</f>
        <v>2.1367521367521368E-2</v>
      </c>
      <c r="L7" s="105"/>
    </row>
    <row r="8" spans="1:14" ht="15.95" thickBot="1">
      <c r="B8" s="31" t="s">
        <v>146</v>
      </c>
      <c r="C8" s="32" t="s">
        <v>147</v>
      </c>
      <c r="D8" s="150">
        <f>'Study Data'!F9</f>
        <v>1.5E-3</v>
      </c>
      <c r="E8" s="33">
        <f>'Study Data'!AH9</f>
        <v>6.0606060606060611E-5</v>
      </c>
      <c r="F8" s="33">
        <f>'Study Data'!AI9</f>
        <v>6.8181818181818184E-5</v>
      </c>
      <c r="G8" s="33">
        <f>'Study Data'!AJ9</f>
        <v>7.3863636363636368E-5</v>
      </c>
      <c r="H8" s="315"/>
      <c r="I8" s="318"/>
      <c r="J8" s="315"/>
      <c r="K8" s="148">
        <f t="shared" ref="K8:K12" si="0">F8/D8</f>
        <v>4.5454545454545456E-2</v>
      </c>
      <c r="L8" s="105"/>
    </row>
    <row r="9" spans="1:14" ht="30.95">
      <c r="B9" s="165" t="s">
        <v>148</v>
      </c>
      <c r="C9" s="34" t="s">
        <v>149</v>
      </c>
      <c r="D9" s="169">
        <f>'Study Data'!F10</f>
        <v>1.2375000000000001E-2</v>
      </c>
      <c r="E9" s="35">
        <f>'Study Data'!AH10</f>
        <v>2.4305555555555558E-5</v>
      </c>
      <c r="F9" s="35">
        <f>'Study Data'!AI10</f>
        <v>3.8194444444444444E-5</v>
      </c>
      <c r="G9" s="35">
        <f>'Study Data'!AJ10</f>
        <v>5.2083333333333337E-5</v>
      </c>
      <c r="H9" s="319">
        <f>SLOPE(F9:F14,D9:D14)</f>
        <v>1.1009452428690468E-3</v>
      </c>
      <c r="I9" s="320">
        <f>INTERCEPT(F9:F14,D9:D14)</f>
        <v>1.0779183342668778E-5</v>
      </c>
      <c r="J9" s="319">
        <f>RSQ(F9:F14,D9:D14)</f>
        <v>0.99999680318343243</v>
      </c>
      <c r="K9" s="167">
        <f t="shared" si="0"/>
        <v>3.0864197530864196E-3</v>
      </c>
      <c r="L9" s="105"/>
    </row>
    <row r="10" spans="1:14" ht="30.95">
      <c r="B10" s="28" t="s">
        <v>150</v>
      </c>
      <c r="C10" s="29" t="s">
        <v>151</v>
      </c>
      <c r="D10" s="149">
        <f>'Study Data'!F11</f>
        <v>7.4374999999999997E-3</v>
      </c>
      <c r="E10" s="30" t="str">
        <f>'Study Data'!AH11</f>
        <v>n/a</v>
      </c>
      <c r="F10" s="30">
        <f>'Study Data'!AI11</f>
        <v>1.0416666666666666E-5</v>
      </c>
      <c r="G10" s="30">
        <f>'Study Data'!AJ11</f>
        <v>1.7361111111111111E-5</v>
      </c>
      <c r="H10" s="319"/>
      <c r="I10" s="320"/>
      <c r="J10" s="319"/>
      <c r="K10" s="147">
        <f t="shared" si="0"/>
        <v>1.4005602240896359E-3</v>
      </c>
      <c r="L10" s="105"/>
    </row>
    <row r="11" spans="1:14" ht="16.350000000000001" customHeight="1">
      <c r="B11" s="28" t="s">
        <v>152</v>
      </c>
      <c r="C11" s="29" t="s">
        <v>153</v>
      </c>
      <c r="D11" s="149">
        <f>'Study Data'!F12</f>
        <v>3.1250000000000002E-3</v>
      </c>
      <c r="E11" s="30" t="str">
        <f>'Study Data'!AH12</f>
        <v>n/a</v>
      </c>
      <c r="F11" s="30">
        <f>'Study Data'!AI12</f>
        <v>1.2152777777777779E-5</v>
      </c>
      <c r="G11" s="30" t="str">
        <f>'Study Data'!AJ12</f>
        <v>n/a</v>
      </c>
      <c r="H11" s="319"/>
      <c r="I11" s="320"/>
      <c r="J11" s="319"/>
      <c r="K11" s="147">
        <f t="shared" si="0"/>
        <v>3.8888888888888892E-3</v>
      </c>
      <c r="L11" s="105"/>
    </row>
    <row r="12" spans="1:14">
      <c r="B12" s="28" t="s">
        <v>152</v>
      </c>
      <c r="C12" s="29" t="s">
        <v>154</v>
      </c>
      <c r="D12" s="149">
        <f>'Study Data'!F13</f>
        <v>0.13968749999999999</v>
      </c>
      <c r="E12" s="30" t="str">
        <f>'Study Data'!AH13</f>
        <v>n/a</v>
      </c>
      <c r="F12" s="30">
        <f>'Study Data'!AI13</f>
        <v>1.6319444444444443E-4</v>
      </c>
      <c r="G12" s="30" t="str">
        <f>'Study Data'!AJ13</f>
        <v>n/a</v>
      </c>
      <c r="H12" s="319"/>
      <c r="I12" s="320"/>
      <c r="J12" s="319"/>
      <c r="K12" s="147">
        <f t="shared" si="0"/>
        <v>1.1682823763360676E-3</v>
      </c>
      <c r="L12" s="105"/>
    </row>
    <row r="13" spans="1:14">
      <c r="B13" s="28" t="s">
        <v>152</v>
      </c>
      <c r="C13" s="29" t="s">
        <v>155</v>
      </c>
      <c r="D13" s="149">
        <f>'Study Data'!F14</f>
        <v>0.1953125</v>
      </c>
      <c r="E13" s="30">
        <f>'Study Data'!AH14</f>
        <v>1.7881944444444445E-4</v>
      </c>
      <c r="F13" s="30">
        <f>'Study Data'!AI14</f>
        <v>2.2395833333333336E-4</v>
      </c>
      <c r="G13" s="30">
        <f>'Study Data'!AJ14</f>
        <v>2.6909722222222222E-4</v>
      </c>
      <c r="H13" s="319"/>
      <c r="I13" s="320"/>
      <c r="J13" s="319"/>
      <c r="K13" s="147">
        <f>F13/D13</f>
        <v>1.1466666666666667E-3</v>
      </c>
      <c r="L13" s="105"/>
    </row>
    <row r="14" spans="1:14" ht="15.95" thickBot="1">
      <c r="B14" s="49" t="s">
        <v>156</v>
      </c>
      <c r="C14" s="50" t="s">
        <v>157</v>
      </c>
      <c r="D14" s="153">
        <f>'Study Data'!F15</f>
        <v>9.2625000000000011</v>
      </c>
      <c r="E14" s="30">
        <f>'Study Data'!AH15</f>
        <v>4.0624999999999993E-3</v>
      </c>
      <c r="F14" s="154">
        <f>'Study Data'!AI15</f>
        <v>1.0208333333333333E-2</v>
      </c>
      <c r="G14" s="30">
        <f>'Study Data'!AJ15</f>
        <v>1.7534722222222222E-2</v>
      </c>
      <c r="H14" s="319"/>
      <c r="I14" s="320"/>
      <c r="J14" s="319"/>
      <c r="K14" s="155">
        <f>F14/D14</f>
        <v>1.1021142600089967E-3</v>
      </c>
      <c r="L14" s="105"/>
      <c r="M14" s="119" t="s">
        <v>158</v>
      </c>
    </row>
    <row r="15" spans="1:14" ht="15.95" thickBot="1">
      <c r="B15" s="156" t="s">
        <v>159</v>
      </c>
      <c r="C15" s="157"/>
      <c r="D15" s="158"/>
      <c r="E15" s="159"/>
      <c r="F15" s="159"/>
      <c r="G15" s="159"/>
      <c r="H15" s="161">
        <f>SLOPE(F6:F14,D6:D14)</f>
        <v>1.0627026734193431E-3</v>
      </c>
      <c r="I15" s="161">
        <f>INTERCEPT(F6:F14,D6:D14)</f>
        <v>5.9420566388144113E-4</v>
      </c>
      <c r="J15" s="160">
        <f>RSQ(F6:F14,D6:D14)</f>
        <v>0.80586126131911739</v>
      </c>
      <c r="K15" s="162"/>
      <c r="L15" s="105"/>
      <c r="M15" s="19" t="s">
        <v>160</v>
      </c>
    </row>
    <row r="16" spans="1:14" ht="30" customHeight="1">
      <c r="B16" s="288"/>
      <c r="C16" s="289"/>
      <c r="D16" s="289"/>
      <c r="E16" s="289"/>
      <c r="F16" s="289"/>
      <c r="G16" s="289"/>
      <c r="H16" s="289"/>
      <c r="J16" s="59"/>
      <c r="M16" s="225" t="s">
        <v>161</v>
      </c>
      <c r="N16" s="225"/>
    </row>
    <row r="17" spans="2:12" ht="18.95" customHeight="1">
      <c r="B17" s="298"/>
      <c r="C17" s="298"/>
      <c r="D17" s="298"/>
      <c r="E17" s="298"/>
      <c r="F17" s="298"/>
      <c r="G17" s="298"/>
      <c r="K17" s="25"/>
    </row>
    <row r="18" spans="2:12" ht="19.5" customHeight="1">
      <c r="B18" s="163"/>
      <c r="C18" s="163"/>
      <c r="D18" s="163"/>
      <c r="E18" s="85"/>
      <c r="F18" s="251"/>
      <c r="G18" s="114"/>
      <c r="K18" s="25"/>
    </row>
    <row r="19" spans="2:12" ht="17.850000000000001" customHeight="1">
      <c r="B19" s="250"/>
      <c r="C19" s="250"/>
      <c r="D19" s="250"/>
      <c r="E19" s="250"/>
      <c r="F19" s="250"/>
      <c r="G19" s="250"/>
      <c r="K19" s="25"/>
    </row>
    <row r="20" spans="2:12" ht="17.850000000000001" customHeight="1">
      <c r="B20" s="5"/>
      <c r="C20" s="249"/>
      <c r="D20" s="249"/>
      <c r="E20" s="249"/>
      <c r="F20" s="249"/>
      <c r="G20" s="249"/>
      <c r="K20" s="25"/>
    </row>
    <row r="21" spans="2:12" ht="17.850000000000001" customHeight="1" thickBot="1">
      <c r="B21" s="5" t="s">
        <v>162</v>
      </c>
      <c r="C21" s="249"/>
      <c r="D21" s="249"/>
      <c r="E21" s="249"/>
      <c r="F21" s="249"/>
      <c r="G21" s="249"/>
      <c r="K21" s="25"/>
      <c r="L21" s="19"/>
    </row>
    <row r="22" spans="2:12" ht="71.45" customHeight="1">
      <c r="B22" s="302" t="s">
        <v>130</v>
      </c>
      <c r="C22" s="297" t="s">
        <v>131</v>
      </c>
      <c r="D22" s="297" t="s">
        <v>163</v>
      </c>
      <c r="E22" s="297" t="s">
        <v>164</v>
      </c>
      <c r="F22" s="297"/>
      <c r="G22" s="297"/>
      <c r="H22" s="297" t="s">
        <v>134</v>
      </c>
      <c r="I22" s="297"/>
      <c r="J22" s="297"/>
      <c r="K22" s="293" t="s">
        <v>165</v>
      </c>
    </row>
    <row r="23" spans="2:12" ht="30.6" customHeight="1" thickBot="1">
      <c r="B23" s="303"/>
      <c r="C23" s="304"/>
      <c r="D23" s="304"/>
      <c r="E23" s="195" t="s">
        <v>136</v>
      </c>
      <c r="F23" s="195" t="s">
        <v>137</v>
      </c>
      <c r="G23" s="195" t="s">
        <v>138</v>
      </c>
      <c r="H23" s="195" t="s">
        <v>139</v>
      </c>
      <c r="I23" s="195" t="s">
        <v>140</v>
      </c>
      <c r="J23" s="195" t="s">
        <v>141</v>
      </c>
      <c r="K23" s="294"/>
    </row>
    <row r="24" spans="2:12">
      <c r="B24" s="194" t="s">
        <v>142</v>
      </c>
      <c r="C24" s="34" t="s">
        <v>143</v>
      </c>
      <c r="D24" s="166">
        <f t="shared" ref="D24:D32" si="1">D6</f>
        <v>0.55000000000000004</v>
      </c>
      <c r="E24" s="35">
        <f>'Study Data'!AK7</f>
        <v>1.9791666666666668E-3</v>
      </c>
      <c r="F24" s="35">
        <f>'Study Data'!AL7</f>
        <v>3.5416666666666669E-3</v>
      </c>
      <c r="G24" s="35">
        <f>'Study Data'!AM7</f>
        <v>5.1041666666666666E-3</v>
      </c>
      <c r="H24" s="305">
        <f>SLOPE($F$24:$F$26,$D$24:$D$26)</f>
        <v>6.430977030021834E-3</v>
      </c>
      <c r="I24" s="308">
        <f>INTERCEPT($F$24:$F$26,$D$24:$D$26)</f>
        <v>4.6351310151533827E-6</v>
      </c>
      <c r="J24" s="305">
        <f>RSQ($F$24:$F$26,$D$24:$D$26)</f>
        <v>0.99999478222955118</v>
      </c>
      <c r="K24" s="167">
        <f>F24/D24</f>
        <v>6.4393939393939392E-3</v>
      </c>
    </row>
    <row r="25" spans="2:12" ht="15.95" customHeight="1">
      <c r="B25" s="28" t="s">
        <v>144</v>
      </c>
      <c r="C25" s="29" t="s">
        <v>145</v>
      </c>
      <c r="D25" s="81">
        <f t="shared" si="1"/>
        <v>8.1249999999999996E-4</v>
      </c>
      <c r="E25" s="30" t="str">
        <f>'Study Data'!AK8</f>
        <v>n/a</v>
      </c>
      <c r="F25" s="30">
        <f>'Study Data'!AL8</f>
        <v>5.2083333333333332E-6</v>
      </c>
      <c r="G25" s="30" t="str">
        <f>'Study Data'!AM8</f>
        <v>n/a</v>
      </c>
      <c r="H25" s="306"/>
      <c r="I25" s="309"/>
      <c r="J25" s="306"/>
      <c r="K25" s="147">
        <f>F25/D25</f>
        <v>6.41025641025641E-3</v>
      </c>
    </row>
    <row r="26" spans="2:12" ht="15.95" thickBot="1">
      <c r="B26" s="31" t="s">
        <v>146</v>
      </c>
      <c r="C26" s="32" t="s">
        <v>147</v>
      </c>
      <c r="D26" s="168">
        <f t="shared" si="1"/>
        <v>1.5E-3</v>
      </c>
      <c r="E26" s="33">
        <f>'Study Data'!AK9</f>
        <v>5.6818181818181823E-6</v>
      </c>
      <c r="F26" s="33">
        <f>'Study Data'!AL9</f>
        <v>1.8939393939393939E-5</v>
      </c>
      <c r="G26" s="33">
        <f>'Study Data'!AM9</f>
        <v>3.4090909090909092E-5</v>
      </c>
      <c r="H26" s="307"/>
      <c r="I26" s="310"/>
      <c r="J26" s="307"/>
      <c r="K26" s="148">
        <f t="shared" ref="K26:K32" si="2">F26/D26</f>
        <v>1.2626262626262626E-2</v>
      </c>
    </row>
    <row r="27" spans="2:12" ht="30.95">
      <c r="B27" s="165" t="s">
        <v>148</v>
      </c>
      <c r="C27" s="34" t="s">
        <v>166</v>
      </c>
      <c r="D27" s="166">
        <f t="shared" si="1"/>
        <v>1.2375000000000001E-2</v>
      </c>
      <c r="E27" s="35" t="str">
        <f>'Study Data'!AK10</f>
        <v>n/a</v>
      </c>
      <c r="F27" s="35">
        <f>'Study Data'!AL10</f>
        <v>3.4722222222222222E-5</v>
      </c>
      <c r="G27" s="35" t="str">
        <f>'Study Data'!AM10</f>
        <v>n/a</v>
      </c>
      <c r="H27" s="305">
        <f>SLOPE($F$27:$F$32,$D$27:$D$32)</f>
        <v>7.004141946902585E-4</v>
      </c>
      <c r="I27" s="311">
        <f>INTERCEPT($F$27:$F$32,$D$27:$D$32)</f>
        <v>-3.1468636243966357E-5</v>
      </c>
      <c r="J27" s="305">
        <f>RSQ($F$27:$F$32,$D$27:$D$32)</f>
        <v>0.99960741651891338</v>
      </c>
      <c r="K27" s="167">
        <f t="shared" si="2"/>
        <v>2.8058361391694723E-3</v>
      </c>
    </row>
    <row r="28" spans="2:12" ht="30.95">
      <c r="B28" s="28" t="s">
        <v>150</v>
      </c>
      <c r="C28" s="29" t="s">
        <v>151</v>
      </c>
      <c r="D28" s="82">
        <f t="shared" si="1"/>
        <v>7.4374999999999997E-3</v>
      </c>
      <c r="E28" s="30" t="str">
        <f>'Study Data'!AK11</f>
        <v>n/a</v>
      </c>
      <c r="F28" s="30">
        <f>'Study Data'!AL11</f>
        <v>6.9444444444444439E-6</v>
      </c>
      <c r="G28" s="30" t="str">
        <f>'Study Data'!AM11</f>
        <v>n/a</v>
      </c>
      <c r="H28" s="306"/>
      <c r="I28" s="312"/>
      <c r="J28" s="306"/>
      <c r="K28" s="147">
        <f t="shared" si="2"/>
        <v>9.3370681605975717E-4</v>
      </c>
    </row>
    <row r="29" spans="2:12">
      <c r="B29" s="28" t="s">
        <v>152</v>
      </c>
      <c r="C29" s="29" t="s">
        <v>153</v>
      </c>
      <c r="D29" s="82">
        <f t="shared" si="1"/>
        <v>3.1250000000000002E-3</v>
      </c>
      <c r="E29" s="30" t="str">
        <f>'Study Data'!AK12</f>
        <v>n/a</v>
      </c>
      <c r="F29" s="30">
        <f>'Study Data'!AL12</f>
        <v>3.472222222222222E-6</v>
      </c>
      <c r="G29" s="30" t="str">
        <f>'Study Data'!AM12</f>
        <v>n/a</v>
      </c>
      <c r="H29" s="306"/>
      <c r="I29" s="312"/>
      <c r="J29" s="306"/>
      <c r="K29" s="147">
        <f t="shared" si="2"/>
        <v>1.1111111111111109E-3</v>
      </c>
    </row>
    <row r="30" spans="2:12">
      <c r="B30" s="28" t="s">
        <v>152</v>
      </c>
      <c r="C30" s="29" t="s">
        <v>154</v>
      </c>
      <c r="D30" s="83">
        <f t="shared" si="1"/>
        <v>0.13968749999999999</v>
      </c>
      <c r="E30" s="30">
        <f>'Study Data'!AK13</f>
        <v>5.2083333333333332E-6</v>
      </c>
      <c r="F30" s="30">
        <f>'Study Data'!AL13</f>
        <v>1.3020833333333334E-5</v>
      </c>
      <c r="G30" s="30">
        <f>'Study Data'!AM13</f>
        <v>2.0833333333333333E-5</v>
      </c>
      <c r="H30" s="306"/>
      <c r="I30" s="312"/>
      <c r="J30" s="306"/>
      <c r="K30" s="147">
        <f t="shared" si="2"/>
        <v>9.321401938851604E-5</v>
      </c>
    </row>
    <row r="31" spans="2:12">
      <c r="B31" s="28" t="s">
        <v>152</v>
      </c>
      <c r="C31" s="29" t="s">
        <v>155</v>
      </c>
      <c r="D31" s="83">
        <f t="shared" si="1"/>
        <v>0.1953125</v>
      </c>
      <c r="E31" s="30">
        <f>'Study Data'!AK14</f>
        <v>2.0833333333333333E-5</v>
      </c>
      <c r="F31" s="30">
        <f>'Study Data'!AL14</f>
        <v>3.2986111111111108E-5</v>
      </c>
      <c r="G31" s="30">
        <f>'Study Data'!AM14</f>
        <v>4.5138888888888887E-5</v>
      </c>
      <c r="H31" s="306"/>
      <c r="I31" s="312"/>
      <c r="J31" s="306"/>
      <c r="K31" s="147">
        <f t="shared" si="2"/>
        <v>1.6888888888888889E-4</v>
      </c>
    </row>
    <row r="32" spans="2:12" ht="15.95" thickBot="1">
      <c r="B32" s="28" t="s">
        <v>156</v>
      </c>
      <c r="C32" s="29" t="s">
        <v>157</v>
      </c>
      <c r="D32" s="83">
        <f t="shared" si="1"/>
        <v>9.2625000000000011</v>
      </c>
      <c r="E32" s="30">
        <f>'Study Data'!AK15</f>
        <v>3.2291666666666666E-3</v>
      </c>
      <c r="F32" s="30">
        <f>'Study Data'!AL15</f>
        <v>6.4583333333333333E-3</v>
      </c>
      <c r="G32" s="30">
        <f>'Study Data'!AM15</f>
        <v>1.3229166666666667E-2</v>
      </c>
      <c r="H32" s="306"/>
      <c r="I32" s="312"/>
      <c r="J32" s="306"/>
      <c r="K32" s="147">
        <f t="shared" si="2"/>
        <v>6.9725596041385503E-4</v>
      </c>
    </row>
    <row r="33" spans="2:13" ht="15.95" thickBot="1">
      <c r="B33" s="156" t="s">
        <v>159</v>
      </c>
      <c r="C33" s="157"/>
      <c r="D33" s="158"/>
      <c r="E33" s="159"/>
      <c r="F33" s="159"/>
      <c r="G33" s="159"/>
      <c r="H33" s="161">
        <f>SLOPE(F24:F32,D24:D32)</f>
        <v>6.7434181331303114E-4</v>
      </c>
      <c r="I33" s="164">
        <f>INTERCEPT(F24:F32,D24:D32)</f>
        <v>3.6170920880288025E-4</v>
      </c>
      <c r="J33" s="160">
        <f>RSQ(F24:F32,D24:D32)</f>
        <v>0.79157693264193529</v>
      </c>
      <c r="K33" s="162"/>
      <c r="M33" s="119" t="s">
        <v>158</v>
      </c>
    </row>
    <row r="34" spans="2:13" ht="18.95" customHeight="1">
      <c r="B34" s="225" t="s">
        <v>167</v>
      </c>
      <c r="C34" s="97"/>
      <c r="D34" s="97"/>
      <c r="E34" s="97"/>
      <c r="F34" s="97"/>
      <c r="G34" s="97"/>
      <c r="J34" s="4"/>
      <c r="K34" s="4"/>
      <c r="L34" s="4"/>
      <c r="M34" s="19" t="s">
        <v>160</v>
      </c>
    </row>
    <row r="35" spans="2:13" ht="25.5" customHeight="1">
      <c r="B35" s="274"/>
      <c r="C35" s="274"/>
      <c r="D35" s="274"/>
      <c r="E35" s="274"/>
      <c r="F35" s="274"/>
      <c r="G35" s="274"/>
      <c r="K35" s="25"/>
      <c r="M35" s="225" t="s">
        <v>161</v>
      </c>
    </row>
    <row r="36" spans="2:13" ht="18" customHeight="1">
      <c r="E36" s="85"/>
      <c r="F36" s="251"/>
      <c r="G36" s="275"/>
      <c r="H36" s="275"/>
      <c r="I36" s="275"/>
      <c r="K36" s="25"/>
    </row>
    <row r="37" spans="2:13" ht="20.45" thickBot="1">
      <c r="B37" s="5" t="s">
        <v>13</v>
      </c>
      <c r="C37" s="225"/>
      <c r="D37" s="225"/>
      <c r="K37" s="25"/>
    </row>
    <row r="38" spans="2:13">
      <c r="B38" s="276" t="s">
        <v>130</v>
      </c>
      <c r="C38" s="278" t="s">
        <v>131</v>
      </c>
      <c r="D38" s="278" t="s">
        <v>168</v>
      </c>
      <c r="E38" s="278" t="s">
        <v>169</v>
      </c>
      <c r="F38" s="280" t="s">
        <v>170</v>
      </c>
      <c r="K38" s="25"/>
    </row>
    <row r="39" spans="2:13" ht="30.6" customHeight="1">
      <c r="B39" s="277"/>
      <c r="C39" s="279"/>
      <c r="D39" s="279"/>
      <c r="E39" s="279"/>
      <c r="F39" s="281"/>
      <c r="K39" s="25"/>
    </row>
    <row r="40" spans="2:13">
      <c r="B40" s="98" t="s">
        <v>142</v>
      </c>
      <c r="C40" s="29" t="s">
        <v>143</v>
      </c>
      <c r="D40" s="57">
        <f t="shared" ref="D40:D48" si="3">F6/F24</f>
        <v>1.5294117647058822</v>
      </c>
      <c r="E40" s="57">
        <f>AVERAGE(D40:D48)</f>
        <v>3.9406885863192662</v>
      </c>
      <c r="F40" s="58">
        <f>0.0094/0.0061</f>
        <v>1.540983606557377</v>
      </c>
      <c r="G40" s="90"/>
      <c r="H40" s="90"/>
      <c r="K40" s="25"/>
    </row>
    <row r="41" spans="2:13">
      <c r="B41" s="28" t="s">
        <v>144</v>
      </c>
      <c r="C41" s="29" t="s">
        <v>145</v>
      </c>
      <c r="D41" s="57">
        <f t="shared" si="3"/>
        <v>3.3333333333333335</v>
      </c>
      <c r="E41" s="282"/>
      <c r="F41" s="283"/>
      <c r="K41" s="25"/>
    </row>
    <row r="42" spans="2:13">
      <c r="B42" s="28" t="s">
        <v>146</v>
      </c>
      <c r="C42" s="29" t="s">
        <v>147</v>
      </c>
      <c r="D42" s="57">
        <f t="shared" si="3"/>
        <v>3.6</v>
      </c>
      <c r="E42" s="284"/>
      <c r="F42" s="285"/>
    </row>
    <row r="43" spans="2:13" ht="30.95">
      <c r="B43" s="28" t="s">
        <v>148</v>
      </c>
      <c r="C43" s="29" t="s">
        <v>149</v>
      </c>
      <c r="D43" s="57">
        <f t="shared" si="3"/>
        <v>1.1000000000000001</v>
      </c>
      <c r="E43" s="284"/>
      <c r="F43" s="285"/>
    </row>
    <row r="44" spans="2:13" ht="30.95">
      <c r="B44" s="28" t="s">
        <v>150</v>
      </c>
      <c r="C44" s="29" t="s">
        <v>151</v>
      </c>
      <c r="D44" s="57">
        <f t="shared" si="3"/>
        <v>1.5</v>
      </c>
      <c r="E44" s="284"/>
      <c r="F44" s="285"/>
    </row>
    <row r="45" spans="2:13" ht="15.95" customHeight="1">
      <c r="B45" s="28" t="s">
        <v>152</v>
      </c>
      <c r="C45" s="29" t="s">
        <v>153</v>
      </c>
      <c r="D45" s="57">
        <f t="shared" si="3"/>
        <v>3.5000000000000004</v>
      </c>
      <c r="E45" s="284"/>
      <c r="F45" s="285"/>
      <c r="G45" s="78"/>
      <c r="H45" s="78"/>
    </row>
    <row r="46" spans="2:13">
      <c r="B46" s="28" t="s">
        <v>152</v>
      </c>
      <c r="C46" s="29" t="s">
        <v>154</v>
      </c>
      <c r="D46" s="57">
        <f t="shared" si="3"/>
        <v>12.533333333333331</v>
      </c>
      <c r="E46" s="284"/>
      <c r="F46" s="285"/>
      <c r="G46" s="78"/>
      <c r="H46" s="78"/>
    </row>
    <row r="47" spans="2:13">
      <c r="B47" s="28" t="s">
        <v>152</v>
      </c>
      <c r="C47" s="29" t="s">
        <v>155</v>
      </c>
      <c r="D47" s="151">
        <f t="shared" si="3"/>
        <v>6.7894736842105274</v>
      </c>
      <c r="E47" s="284"/>
      <c r="F47" s="285"/>
      <c r="G47" s="78"/>
      <c r="H47" s="78"/>
    </row>
    <row r="48" spans="2:13" ht="15.95" thickBot="1">
      <c r="B48" s="31" t="s">
        <v>156</v>
      </c>
      <c r="C48" s="32" t="s">
        <v>157</v>
      </c>
      <c r="D48" s="84">
        <f t="shared" si="3"/>
        <v>1.5806451612903225</v>
      </c>
      <c r="E48" s="286"/>
      <c r="F48" s="287"/>
      <c r="G48" s="78"/>
      <c r="H48" s="78"/>
    </row>
  </sheetData>
  <mergeCells count="35">
    <mergeCell ref="H6:H8"/>
    <mergeCell ref="I6:I8"/>
    <mergeCell ref="J6:J8"/>
    <mergeCell ref="H9:H14"/>
    <mergeCell ref="I9:I14"/>
    <mergeCell ref="J9:J14"/>
    <mergeCell ref="H24:H26"/>
    <mergeCell ref="I24:I26"/>
    <mergeCell ref="J24:J26"/>
    <mergeCell ref="H27:H32"/>
    <mergeCell ref="I27:I32"/>
    <mergeCell ref="J27:J32"/>
    <mergeCell ref="E41:F48"/>
    <mergeCell ref="B16:H16"/>
    <mergeCell ref="B2:F2"/>
    <mergeCell ref="K4:K5"/>
    <mergeCell ref="K22:K23"/>
    <mergeCell ref="H4:J4"/>
    <mergeCell ref="H22:J22"/>
    <mergeCell ref="B17:G17"/>
    <mergeCell ref="E4:G4"/>
    <mergeCell ref="D4:D5"/>
    <mergeCell ref="C4:C5"/>
    <mergeCell ref="B4:B5"/>
    <mergeCell ref="B22:B23"/>
    <mergeCell ref="C22:C23"/>
    <mergeCell ref="D22:D23"/>
    <mergeCell ref="E22:G22"/>
    <mergeCell ref="B35:G35"/>
    <mergeCell ref="G36:I36"/>
    <mergeCell ref="B38:B39"/>
    <mergeCell ref="C38:C39"/>
    <mergeCell ref="D38:D39"/>
    <mergeCell ref="E38:E39"/>
    <mergeCell ref="F38:F39"/>
  </mergeCells>
  <conditionalFormatting sqref="M14:M15">
    <cfRule type="duplicateValues" dxfId="12" priority="3"/>
  </conditionalFormatting>
  <conditionalFormatting sqref="M34">
    <cfRule type="duplicateValues" dxfId="11" priority="1"/>
  </conditionalFormatting>
  <pageMargins left="0.7" right="0.7" top="0.75" bottom="0.75" header="0.3" footer="0.3"/>
  <pageSetup fitToHeight="0" orientation="portrait" r:id="rId1"/>
  <rowBreaks count="2" manualBreakCount="2">
    <brk id="19" max="16383" man="1"/>
    <brk id="36" max="19" man="1"/>
  </rowBreaks>
  <colBreaks count="1" manualBreakCount="1">
    <brk id="11" max="4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562B6-D1DB-4B4F-88C1-FF01A033BD44}">
  <sheetPr codeName="Sheet4">
    <tabColor theme="9" tint="-0.249977111117893"/>
  </sheetPr>
  <dimension ref="A1:P143"/>
  <sheetViews>
    <sheetView zoomScale="80" zoomScaleNormal="80" workbookViewId="0">
      <selection activeCell="G106" sqref="G106:H106"/>
    </sheetView>
  </sheetViews>
  <sheetFormatPr defaultRowHeight="15.6"/>
  <cols>
    <col min="2" max="2" width="48.5" customWidth="1"/>
    <col min="3" max="3" width="18.125" customWidth="1"/>
    <col min="4" max="4" width="16.25" customWidth="1"/>
    <col min="5" max="5" width="19.625" customWidth="1"/>
    <col min="6" max="6" width="17.375" customWidth="1"/>
    <col min="7" max="7" width="18.375" customWidth="1"/>
    <col min="8" max="8" width="14.25" customWidth="1"/>
    <col min="9" max="10" width="11.375" customWidth="1"/>
    <col min="11" max="11" width="35.5" customWidth="1"/>
    <col min="12" max="12" width="18" customWidth="1"/>
    <col min="13" max="13" width="17.375" customWidth="1"/>
    <col min="14" max="15" width="20.375" customWidth="1"/>
    <col min="16" max="16" width="12.875" bestFit="1" customWidth="1"/>
    <col min="20" max="20" width="11.125" customWidth="1"/>
  </cols>
  <sheetData>
    <row r="1" spans="1:7" ht="24.95">
      <c r="A1" s="113" t="s">
        <v>171</v>
      </c>
      <c r="B1" s="225"/>
      <c r="C1" s="225"/>
      <c r="D1" s="225"/>
      <c r="E1" s="225"/>
      <c r="F1" s="225"/>
      <c r="G1" s="225"/>
    </row>
    <row r="2" spans="1:7" ht="24.95">
      <c r="A2" s="113"/>
      <c r="B2" s="225"/>
      <c r="C2" s="225"/>
      <c r="D2" s="225"/>
      <c r="E2" s="225"/>
      <c r="F2" s="225"/>
      <c r="G2" s="225"/>
    </row>
    <row r="3" spans="1:7" ht="24.95">
      <c r="A3" s="113"/>
      <c r="B3" s="5" t="s">
        <v>172</v>
      </c>
      <c r="C3" s="225"/>
      <c r="D3" s="225"/>
      <c r="E3" s="225"/>
      <c r="F3" s="225"/>
      <c r="G3" s="225"/>
    </row>
    <row r="4" spans="1:7" ht="12.95" customHeight="1">
      <c r="A4" s="113"/>
      <c r="B4" s="225"/>
      <c r="C4" s="225"/>
      <c r="D4" s="225"/>
      <c r="E4" s="225"/>
      <c r="F4" s="225"/>
      <c r="G4" s="225"/>
    </row>
    <row r="5" spans="1:7" ht="24.95">
      <c r="A5" s="113"/>
      <c r="B5" s="225"/>
      <c r="C5" s="225"/>
      <c r="D5" s="225"/>
      <c r="E5" s="225"/>
      <c r="F5" s="225"/>
      <c r="G5" s="225"/>
    </row>
    <row r="6" spans="1:7" s="52" customFormat="1" ht="34.9" customHeight="1">
      <c r="A6" s="113"/>
      <c r="B6" s="209" t="s">
        <v>173</v>
      </c>
    </row>
    <row r="7" spans="1:7" s="52" customFormat="1" ht="34.9" customHeight="1">
      <c r="A7" s="113"/>
      <c r="B7" s="209" t="s">
        <v>174</v>
      </c>
    </row>
    <row r="8" spans="1:7" s="52" customFormat="1" ht="34.9" customHeight="1">
      <c r="A8" s="113"/>
      <c r="B8" s="209" t="s">
        <v>175</v>
      </c>
    </row>
    <row r="9" spans="1:7" s="203" customFormat="1" ht="34.9" customHeight="1">
      <c r="A9" s="113"/>
      <c r="B9" s="210" t="s">
        <v>176</v>
      </c>
    </row>
    <row r="10" spans="1:7" s="52" customFormat="1" ht="16.350000000000001" customHeight="1">
      <c r="A10" s="113"/>
      <c r="B10" s="209" t="s">
        <v>177</v>
      </c>
    </row>
    <row r="11" spans="1:7" s="52" customFormat="1" ht="18.600000000000001" customHeight="1">
      <c r="A11" s="113"/>
      <c r="B11" s="209" t="s">
        <v>178</v>
      </c>
    </row>
    <row r="12" spans="1:7" ht="18.600000000000001" customHeight="1">
      <c r="A12" s="113"/>
      <c r="B12" s="202"/>
      <c r="C12" s="225"/>
      <c r="D12" s="225"/>
      <c r="E12" s="225"/>
      <c r="F12" s="225"/>
      <c r="G12" s="225"/>
    </row>
    <row r="13" spans="1:7" ht="26.1">
      <c r="A13" s="1"/>
      <c r="B13" s="5" t="s">
        <v>179</v>
      </c>
      <c r="C13" s="225"/>
      <c r="D13" s="225"/>
      <c r="E13" s="225"/>
      <c r="F13" s="225"/>
      <c r="G13" s="225"/>
    </row>
    <row r="14" spans="1:7" s="52" customFormat="1" ht="18" customHeight="1" thickBot="1">
      <c r="B14" s="209" t="s">
        <v>180</v>
      </c>
      <c r="C14" s="211"/>
    </row>
    <row r="15" spans="1:7" s="52" customFormat="1" ht="36" customHeight="1" thickBot="1">
      <c r="C15" s="344" t="s">
        <v>181</v>
      </c>
      <c r="D15" s="345"/>
      <c r="E15" s="344" t="s">
        <v>182</v>
      </c>
      <c r="F15" s="345"/>
    </row>
    <row r="16" spans="1:7" s="52" customFormat="1" ht="15.95" customHeight="1">
      <c r="B16" s="212" t="s">
        <v>183</v>
      </c>
      <c r="C16" s="174" t="s">
        <v>184</v>
      </c>
      <c r="D16" s="175" t="s">
        <v>185</v>
      </c>
      <c r="E16" s="174" t="s">
        <v>186</v>
      </c>
      <c r="F16" s="175" t="s">
        <v>187</v>
      </c>
      <c r="G16" s="321" t="s">
        <v>188</v>
      </c>
    </row>
    <row r="17" spans="2:10" s="52" customFormat="1" ht="38.450000000000003" customHeight="1" thickBot="1">
      <c r="B17" s="213"/>
      <c r="C17" s="176">
        <f>Regressions!H9</f>
        <v>1.1009452428690468E-3</v>
      </c>
      <c r="D17" s="177">
        <v>0</v>
      </c>
      <c r="E17" s="172">
        <f>Regressions!H6</f>
        <v>9.7913780063295965E-3</v>
      </c>
      <c r="F17" s="173">
        <v>0</v>
      </c>
      <c r="G17" s="322"/>
    </row>
    <row r="18" spans="2:10" s="52" customFormat="1" ht="18">
      <c r="B18" s="212" t="s">
        <v>189</v>
      </c>
      <c r="C18" s="174" t="s">
        <v>190</v>
      </c>
      <c r="D18" s="175" t="s">
        <v>191</v>
      </c>
      <c r="E18" s="174" t="s">
        <v>192</v>
      </c>
      <c r="F18" s="175" t="s">
        <v>193</v>
      </c>
      <c r="G18" s="322"/>
    </row>
    <row r="19" spans="2:10" s="52" customFormat="1" ht="44.1" customHeight="1" thickBot="1">
      <c r="B19" s="214"/>
      <c r="C19" s="176">
        <f>Regressions!H27</f>
        <v>7.004141946902585E-4</v>
      </c>
      <c r="D19" s="177">
        <v>0</v>
      </c>
      <c r="E19" s="172">
        <f>Regressions!H24</f>
        <v>6.430977030021834E-3</v>
      </c>
      <c r="F19" s="173">
        <v>0</v>
      </c>
      <c r="G19" s="323"/>
    </row>
    <row r="20" spans="2:10" s="52" customFormat="1"/>
    <row r="21" spans="2:10" ht="24">
      <c r="B21" s="5" t="s">
        <v>194</v>
      </c>
      <c r="C21" s="225"/>
      <c r="D21" s="225"/>
      <c r="E21" s="225"/>
      <c r="F21" s="225"/>
      <c r="G21" s="225"/>
      <c r="H21" s="225"/>
      <c r="I21" s="225"/>
      <c r="J21" s="225"/>
    </row>
    <row r="22" spans="2:10">
      <c r="B22" s="52" t="s">
        <v>195</v>
      </c>
      <c r="C22" s="225"/>
      <c r="D22" s="225"/>
      <c r="E22" s="225"/>
      <c r="F22" s="225"/>
      <c r="G22" s="225"/>
      <c r="H22" s="225"/>
      <c r="I22" s="225"/>
      <c r="J22" s="225"/>
    </row>
    <row r="23" spans="2:10">
      <c r="B23" s="52" t="s">
        <v>196</v>
      </c>
      <c r="C23" s="225"/>
      <c r="D23" s="225"/>
      <c r="E23" s="225"/>
      <c r="F23" s="225"/>
      <c r="G23" s="225"/>
      <c r="H23" s="225"/>
      <c r="I23" s="225"/>
      <c r="J23" s="225"/>
    </row>
    <row r="24" spans="2:10" ht="15.95" thickBot="1">
      <c r="B24" s="115"/>
      <c r="C24" s="225"/>
      <c r="D24" s="225"/>
      <c r="E24" s="225"/>
      <c r="F24" s="225"/>
      <c r="G24" s="95"/>
      <c r="H24" s="225"/>
      <c r="I24" s="225"/>
      <c r="J24" s="225"/>
    </row>
    <row r="25" spans="2:10" ht="36.6" customHeight="1">
      <c r="B25" s="338" t="s">
        <v>197</v>
      </c>
      <c r="C25" s="278" t="s">
        <v>198</v>
      </c>
      <c r="D25" s="334"/>
      <c r="E25" s="278" t="s">
        <v>199</v>
      </c>
      <c r="F25" s="334"/>
      <c r="G25" s="278" t="s">
        <v>200</v>
      </c>
      <c r="H25" s="330"/>
      <c r="I25" s="225"/>
      <c r="J25" s="225"/>
    </row>
    <row r="26" spans="2:10" ht="35.1" customHeight="1">
      <c r="B26" s="339"/>
      <c r="C26" s="331" t="s">
        <v>201</v>
      </c>
      <c r="D26" s="331"/>
      <c r="E26" s="331" t="s">
        <v>202</v>
      </c>
      <c r="F26" s="331"/>
      <c r="G26" s="331" t="s">
        <v>202</v>
      </c>
      <c r="H26" s="332"/>
      <c r="I26" s="225"/>
      <c r="J26" s="225"/>
    </row>
    <row r="27" spans="2:10">
      <c r="B27" s="340"/>
      <c r="C27" s="216" t="s">
        <v>203</v>
      </c>
      <c r="D27" s="216" t="s">
        <v>204</v>
      </c>
      <c r="E27" s="253" t="s">
        <v>137</v>
      </c>
      <c r="F27" s="253" t="s">
        <v>138</v>
      </c>
      <c r="G27" s="253" t="s">
        <v>137</v>
      </c>
      <c r="H27" s="254" t="s">
        <v>138</v>
      </c>
      <c r="I27" s="225"/>
      <c r="J27" s="225"/>
    </row>
    <row r="28" spans="2:10" ht="18.600000000000001">
      <c r="B28" s="69" t="s">
        <v>205</v>
      </c>
      <c r="C28" s="217">
        <v>1.1000000000000001E-3</v>
      </c>
      <c r="D28" s="217">
        <v>0.43</v>
      </c>
      <c r="E28" s="73">
        <v>1.1078510258083617E-3</v>
      </c>
      <c r="F28" s="66">
        <v>0.11932291666666665</v>
      </c>
      <c r="G28" s="66">
        <v>1.7000000000000001E-2</v>
      </c>
      <c r="H28" s="71">
        <v>4.5999999999999999E-2</v>
      </c>
      <c r="I28" s="225"/>
      <c r="J28" s="201"/>
    </row>
    <row r="29" spans="2:10" ht="33.950000000000003">
      <c r="B29" s="69" t="s">
        <v>206</v>
      </c>
      <c r="C29" s="217">
        <v>0.02</v>
      </c>
      <c r="D29" s="217">
        <v>0.39</v>
      </c>
      <c r="E29" s="215" t="s">
        <v>207</v>
      </c>
      <c r="F29" s="77" t="s">
        <v>207</v>
      </c>
      <c r="G29" s="77" t="s">
        <v>207</v>
      </c>
      <c r="H29" s="117" t="s">
        <v>207</v>
      </c>
      <c r="I29" s="225"/>
      <c r="J29" s="225"/>
    </row>
    <row r="30" spans="2:10" ht="33.950000000000003">
      <c r="B30" s="69" t="s">
        <v>208</v>
      </c>
      <c r="C30" s="217">
        <v>0.02</v>
      </c>
      <c r="D30" s="217">
        <v>0.39</v>
      </c>
      <c r="E30" s="215" t="s">
        <v>207</v>
      </c>
      <c r="F30" s="77" t="s">
        <v>207</v>
      </c>
      <c r="G30" s="77" t="s">
        <v>207</v>
      </c>
      <c r="H30" s="117" t="s">
        <v>207</v>
      </c>
      <c r="I30" s="225"/>
      <c r="J30" s="225"/>
    </row>
    <row r="31" spans="2:10" ht="33.950000000000003">
      <c r="B31" s="69" t="s">
        <v>209</v>
      </c>
      <c r="C31" s="217">
        <v>8.3999999999999995E-3</v>
      </c>
      <c r="D31" s="217">
        <v>0.16</v>
      </c>
      <c r="E31" s="215" t="s">
        <v>207</v>
      </c>
      <c r="F31" s="77" t="s">
        <v>207</v>
      </c>
      <c r="G31" s="66">
        <v>2.785E-2</v>
      </c>
      <c r="H31" s="71">
        <v>4.8599999999999997E-2</v>
      </c>
      <c r="I31" s="225"/>
      <c r="J31" s="225"/>
    </row>
    <row r="32" spans="2:10" ht="49.5">
      <c r="B32" s="242" t="s">
        <v>210</v>
      </c>
      <c r="C32" s="243">
        <v>0.14000000000000001</v>
      </c>
      <c r="D32" s="243">
        <v>3.3</v>
      </c>
      <c r="E32" s="73">
        <v>8.2500000000000004E-3</v>
      </c>
      <c r="F32" s="66">
        <v>1.1099999999999999E-2</v>
      </c>
      <c r="G32" s="66">
        <v>1.1084066164154104E-3</v>
      </c>
      <c r="H32" s="71">
        <v>1.1562796771130105E-3</v>
      </c>
      <c r="I32" s="225"/>
      <c r="J32" s="52"/>
    </row>
    <row r="33" spans="2:8" ht="18.600000000000001">
      <c r="B33" s="69" t="s">
        <v>211</v>
      </c>
      <c r="C33" s="217">
        <v>1.5E-3</v>
      </c>
      <c r="D33" s="217">
        <v>3.2000000000000001E-2</v>
      </c>
      <c r="E33" s="215" t="s">
        <v>207</v>
      </c>
      <c r="F33" s="77" t="s">
        <v>207</v>
      </c>
      <c r="G33" s="37" t="s">
        <v>212</v>
      </c>
      <c r="H33" s="197" t="s">
        <v>212</v>
      </c>
    </row>
    <row r="34" spans="2:8" ht="34.700000000000003" customHeight="1" thickBot="1">
      <c r="B34" s="335" t="s">
        <v>213</v>
      </c>
      <c r="C34" s="336"/>
      <c r="D34" s="336"/>
      <c r="E34" s="337"/>
      <c r="F34" s="337"/>
      <c r="G34" s="107"/>
      <c r="H34" s="65"/>
    </row>
    <row r="35" spans="2:8" ht="18.600000000000001">
      <c r="B35" s="112" t="s">
        <v>214</v>
      </c>
      <c r="C35" s="225"/>
      <c r="D35" s="225"/>
      <c r="E35" s="225"/>
      <c r="F35" s="225"/>
      <c r="G35" s="225"/>
      <c r="H35" s="225"/>
    </row>
    <row r="36" spans="2:8" ht="18.600000000000001">
      <c r="B36" s="112" t="s">
        <v>215</v>
      </c>
      <c r="C36" s="225"/>
      <c r="D36" s="225"/>
      <c r="E36" s="225"/>
      <c r="F36" s="225"/>
      <c r="G36" s="225"/>
      <c r="H36" s="225"/>
    </row>
    <row r="37" spans="2:8" ht="20.100000000000001">
      <c r="B37" s="5" t="s">
        <v>18</v>
      </c>
      <c r="C37" s="2"/>
      <c r="D37" s="2"/>
      <c r="E37" s="2"/>
      <c r="F37" s="2"/>
      <c r="G37" s="2"/>
      <c r="H37" s="225"/>
    </row>
    <row r="38" spans="2:8" ht="15.6" customHeight="1" thickBot="1">
      <c r="B38" s="68"/>
      <c r="C38" s="55"/>
      <c r="D38" s="55"/>
      <c r="E38" s="52"/>
      <c r="F38" s="52"/>
      <c r="G38" s="225"/>
      <c r="H38" s="225"/>
    </row>
    <row r="39" spans="2:8" ht="63.6" customHeight="1">
      <c r="B39" s="349" t="s">
        <v>216</v>
      </c>
      <c r="C39" s="252" t="s">
        <v>217</v>
      </c>
      <c r="D39" s="128" t="s">
        <v>218</v>
      </c>
      <c r="E39" s="348" t="s">
        <v>219</v>
      </c>
      <c r="F39" s="348"/>
      <c r="G39" s="137" t="s">
        <v>220</v>
      </c>
      <c r="H39" s="225"/>
    </row>
    <row r="40" spans="2:8" ht="33.950000000000003" customHeight="1">
      <c r="B40" s="350"/>
      <c r="C40" s="126" t="s">
        <v>221</v>
      </c>
      <c r="D40" s="127" t="s">
        <v>221</v>
      </c>
      <c r="E40" s="124" t="s">
        <v>137</v>
      </c>
      <c r="F40" s="124" t="s">
        <v>138</v>
      </c>
      <c r="G40" s="138" t="s">
        <v>221</v>
      </c>
      <c r="H40" s="225"/>
    </row>
    <row r="41" spans="2:8">
      <c r="B41" s="63" t="s">
        <v>222</v>
      </c>
      <c r="C41" s="122">
        <v>50</v>
      </c>
      <c r="D41" s="122">
        <f>365</f>
        <v>365</v>
      </c>
      <c r="E41" s="141">
        <v>31</v>
      </c>
      <c r="F41" s="141">
        <v>40</v>
      </c>
      <c r="G41" s="142">
        <v>78</v>
      </c>
      <c r="H41" s="225"/>
    </row>
    <row r="42" spans="2:8" ht="30.95">
      <c r="B42" s="63" t="s">
        <v>223</v>
      </c>
      <c r="C42" s="122">
        <v>3</v>
      </c>
      <c r="D42" s="122">
        <v>365</v>
      </c>
      <c r="E42" s="141">
        <v>31</v>
      </c>
      <c r="F42" s="141">
        <v>40</v>
      </c>
      <c r="G42" s="142">
        <v>78</v>
      </c>
      <c r="H42" s="225"/>
    </row>
    <row r="43" spans="2:8" ht="30.95">
      <c r="B43" s="63" t="s">
        <v>224</v>
      </c>
      <c r="C43" s="122">
        <v>1</v>
      </c>
      <c r="D43" s="122">
        <v>365</v>
      </c>
      <c r="E43" s="141">
        <v>31</v>
      </c>
      <c r="F43" s="141">
        <v>40</v>
      </c>
      <c r="G43" s="142">
        <v>78</v>
      </c>
      <c r="H43" s="225"/>
    </row>
    <row r="44" spans="2:8" ht="30.95">
      <c r="B44" s="63" t="s">
        <v>225</v>
      </c>
      <c r="C44" s="122">
        <v>250</v>
      </c>
      <c r="D44" s="122">
        <v>365</v>
      </c>
      <c r="E44" s="141">
        <v>31</v>
      </c>
      <c r="F44" s="141">
        <v>40</v>
      </c>
      <c r="G44" s="142">
        <v>78</v>
      </c>
      <c r="H44" s="225"/>
    </row>
    <row r="45" spans="2:8" ht="46.5">
      <c r="B45" s="63" t="s">
        <v>226</v>
      </c>
      <c r="C45" s="122">
        <v>250</v>
      </c>
      <c r="D45" s="122">
        <v>365</v>
      </c>
      <c r="E45" s="141">
        <v>31</v>
      </c>
      <c r="F45" s="141">
        <v>40</v>
      </c>
      <c r="G45" s="142">
        <v>78</v>
      </c>
      <c r="H45" s="225"/>
    </row>
    <row r="46" spans="2:8" ht="15.95" thickBot="1">
      <c r="B46" s="64" t="s">
        <v>227</v>
      </c>
      <c r="C46" s="125">
        <v>250</v>
      </c>
      <c r="D46" s="125">
        <v>365</v>
      </c>
      <c r="E46" s="143">
        <v>31</v>
      </c>
      <c r="F46" s="143">
        <v>40</v>
      </c>
      <c r="G46" s="144">
        <v>78</v>
      </c>
      <c r="H46" s="225"/>
    </row>
    <row r="47" spans="2:8">
      <c r="B47" s="104" t="s">
        <v>228</v>
      </c>
      <c r="C47" s="52"/>
      <c r="D47" s="52"/>
      <c r="E47" s="87"/>
      <c r="F47" s="87"/>
      <c r="G47" s="225"/>
      <c r="H47" s="225"/>
    </row>
    <row r="48" spans="2:8" ht="62.1" customHeight="1">
      <c r="B48" s="346" t="s">
        <v>229</v>
      </c>
      <c r="C48" s="347"/>
      <c r="D48" s="347"/>
      <c r="E48" s="347"/>
      <c r="F48" s="347"/>
      <c r="G48" s="225"/>
      <c r="H48" s="19"/>
    </row>
    <row r="49" spans="2:16" ht="33.950000000000003" customHeight="1">
      <c r="B49" s="346" t="s">
        <v>230</v>
      </c>
      <c r="C49" s="347"/>
      <c r="D49" s="347"/>
      <c r="E49" s="347"/>
      <c r="F49" s="347"/>
      <c r="G49" s="225"/>
      <c r="H49" s="225"/>
      <c r="I49" s="225"/>
      <c r="J49" s="225"/>
      <c r="K49" s="225"/>
      <c r="L49" s="225"/>
      <c r="M49" s="225"/>
      <c r="N49" s="225"/>
      <c r="O49" s="225"/>
      <c r="P49" s="225"/>
    </row>
    <row r="50" spans="2:16" ht="39.6" customHeight="1">
      <c r="B50" s="225"/>
      <c r="C50" s="225"/>
      <c r="D50" s="225"/>
      <c r="E50" s="333"/>
      <c r="F50" s="333"/>
      <c r="G50" s="333"/>
      <c r="H50" s="111"/>
      <c r="I50" s="19"/>
      <c r="J50" s="225"/>
      <c r="K50" s="225"/>
      <c r="L50" s="225"/>
      <c r="M50" s="225"/>
      <c r="N50" s="225"/>
      <c r="O50" s="225"/>
      <c r="P50" s="225"/>
    </row>
    <row r="51" spans="2:16" s="53" customFormat="1" ht="18.600000000000001" customHeight="1">
      <c r="B51" s="5" t="s">
        <v>231</v>
      </c>
      <c r="G51" s="120"/>
      <c r="H51" s="120"/>
      <c r="K51" s="225"/>
      <c r="L51" s="225"/>
      <c r="M51" s="225"/>
      <c r="N51" s="225"/>
      <c r="O51" s="225"/>
      <c r="P51" s="225"/>
    </row>
    <row r="52" spans="2:16" s="53" customFormat="1" ht="48.6" customHeight="1" thickBot="1">
      <c r="B52" s="54"/>
      <c r="G52" s="139"/>
      <c r="H52" s="120"/>
      <c r="K52" s="225"/>
      <c r="L52" s="225"/>
      <c r="M52" s="225"/>
      <c r="N52" s="225"/>
      <c r="O52" s="225"/>
      <c r="P52" s="225"/>
    </row>
    <row r="53" spans="2:16" ht="55.5" customHeight="1">
      <c r="B53" s="324" t="s">
        <v>232</v>
      </c>
      <c r="C53" s="329" t="s">
        <v>233</v>
      </c>
      <c r="D53" s="326"/>
      <c r="E53" s="300" t="s">
        <v>234</v>
      </c>
      <c r="F53" s="326"/>
      <c r="G53" s="120"/>
      <c r="H53" s="120"/>
      <c r="I53" s="225"/>
      <c r="J53" s="225"/>
      <c r="K53" s="225"/>
      <c r="L53" s="225"/>
      <c r="M53" s="225"/>
      <c r="N53" s="225"/>
      <c r="O53" s="225"/>
      <c r="P53" s="225"/>
    </row>
    <row r="54" spans="2:16" ht="17.45">
      <c r="B54" s="325"/>
      <c r="C54" s="72" t="s">
        <v>137</v>
      </c>
      <c r="D54" s="67" t="s">
        <v>138</v>
      </c>
      <c r="E54" s="62" t="s">
        <v>137</v>
      </c>
      <c r="F54" s="67" t="s">
        <v>138</v>
      </c>
      <c r="G54" s="120"/>
      <c r="H54" s="120"/>
      <c r="I54" s="225"/>
      <c r="J54" s="225"/>
      <c r="K54" s="225"/>
      <c r="L54" s="225"/>
      <c r="M54" s="225"/>
      <c r="N54" s="225"/>
      <c r="O54" s="225"/>
      <c r="P54" s="225"/>
    </row>
    <row r="55" spans="2:16" ht="17.45">
      <c r="B55" s="74" t="s">
        <v>222</v>
      </c>
      <c r="C55" s="73">
        <f>$C$17*C28+$D$17</f>
        <v>1.2110397671559515E-6</v>
      </c>
      <c r="D55" s="71">
        <f>$E$17*D28+$F$17</f>
        <v>4.2102925427217261E-3</v>
      </c>
      <c r="E55" s="100">
        <f>C55*C41/D41</f>
        <v>1.6589585851451392E-7</v>
      </c>
      <c r="F55" s="101">
        <f t="shared" ref="F55:F60" si="0">D55*C41/D41</f>
        <v>5.7675240311256528E-4</v>
      </c>
      <c r="G55" s="120"/>
      <c r="H55" s="120"/>
      <c r="I55" s="225"/>
      <c r="J55" s="225"/>
      <c r="K55" s="225"/>
      <c r="L55" s="225"/>
      <c r="M55" s="225"/>
      <c r="N55" s="225"/>
      <c r="O55" s="225"/>
      <c r="P55" s="225"/>
    </row>
    <row r="56" spans="2:16" ht="30.95">
      <c r="B56" s="74" t="s">
        <v>223</v>
      </c>
      <c r="C56" s="73">
        <f t="shared" ref="C56:C60" si="1">$C$17*C29+$D$17</f>
        <v>2.2018904857380936E-5</v>
      </c>
      <c r="D56" s="71">
        <f t="shared" ref="D56:D60" si="2">$E$17*D29+$F$17</f>
        <v>3.8186374224685429E-3</v>
      </c>
      <c r="E56" s="100">
        <f t="shared" ref="E56:E60" si="3">C56*C42/D42</f>
        <v>1.8097730019765153E-7</v>
      </c>
      <c r="F56" s="101">
        <f t="shared" si="0"/>
        <v>3.1386061006590764E-5</v>
      </c>
      <c r="G56" s="120"/>
      <c r="H56" s="120"/>
      <c r="I56" s="225"/>
      <c r="J56" s="225"/>
      <c r="K56" s="225"/>
      <c r="L56" s="225"/>
      <c r="M56" s="225"/>
      <c r="N56" s="225"/>
      <c r="O56" s="225"/>
      <c r="P56" s="225"/>
    </row>
    <row r="57" spans="2:16" ht="30.95">
      <c r="B57" s="74" t="s">
        <v>224</v>
      </c>
      <c r="C57" s="73">
        <f t="shared" si="1"/>
        <v>2.2018904857380936E-5</v>
      </c>
      <c r="D57" s="71">
        <f t="shared" si="2"/>
        <v>3.8186374224685429E-3</v>
      </c>
      <c r="E57" s="100">
        <f t="shared" si="3"/>
        <v>6.0325766732550507E-8</v>
      </c>
      <c r="F57" s="101">
        <f t="shared" si="0"/>
        <v>1.0462020335530254E-5</v>
      </c>
      <c r="G57" s="120"/>
      <c r="H57" s="120"/>
      <c r="I57" s="225"/>
      <c r="J57" s="225"/>
      <c r="K57" s="225"/>
      <c r="L57" s="225"/>
      <c r="M57" s="225"/>
      <c r="N57" s="225"/>
      <c r="O57" s="225"/>
      <c r="P57" s="225"/>
    </row>
    <row r="58" spans="2:16" ht="30.95">
      <c r="B58" s="74" t="s">
        <v>225</v>
      </c>
      <c r="C58" s="73">
        <f t="shared" si="1"/>
        <v>9.2479400400999926E-6</v>
      </c>
      <c r="D58" s="71">
        <f t="shared" si="2"/>
        <v>1.5666204810127354E-3</v>
      </c>
      <c r="E58" s="100">
        <f t="shared" si="3"/>
        <v>6.3342055069178031E-6</v>
      </c>
      <c r="F58" s="101">
        <f t="shared" si="0"/>
        <v>1.0730277267210517E-3</v>
      </c>
      <c r="G58" s="120"/>
      <c r="H58" s="120"/>
      <c r="I58" s="225"/>
      <c r="J58" s="225"/>
      <c r="K58" s="225"/>
      <c r="L58" s="225"/>
      <c r="M58" s="225"/>
      <c r="N58" s="225"/>
      <c r="O58" s="225"/>
      <c r="P58" s="225"/>
    </row>
    <row r="59" spans="2:16" ht="46.5">
      <c r="B59" s="74" t="s">
        <v>226</v>
      </c>
      <c r="C59" s="73">
        <f>$C$17*E32+$D$17</f>
        <v>9.0827982536696371E-6</v>
      </c>
      <c r="D59" s="71">
        <f>$E$17*F32+$F$17</f>
        <v>1.0868429587025851E-4</v>
      </c>
      <c r="E59" s="100">
        <f>C59*C45/D45</f>
        <v>6.221094694294272E-6</v>
      </c>
      <c r="F59" s="101">
        <f t="shared" si="0"/>
        <v>7.4441298541272962E-5</v>
      </c>
      <c r="G59" s="120"/>
      <c r="H59" s="120"/>
      <c r="I59" s="225"/>
      <c r="J59" s="19"/>
      <c r="K59" s="225"/>
      <c r="L59" s="225"/>
      <c r="M59" s="225"/>
      <c r="N59" s="225"/>
      <c r="O59" s="225"/>
      <c r="P59" s="225"/>
    </row>
    <row r="60" spans="2:16" ht="21" customHeight="1" thickBot="1">
      <c r="B60" s="75" t="s">
        <v>227</v>
      </c>
      <c r="C60" s="73">
        <f t="shared" si="1"/>
        <v>1.6514178643035702E-6</v>
      </c>
      <c r="D60" s="71">
        <f t="shared" si="2"/>
        <v>3.1332409620254709E-4</v>
      </c>
      <c r="E60" s="102">
        <f t="shared" si="3"/>
        <v>1.131108126235322E-6</v>
      </c>
      <c r="F60" s="103">
        <f t="shared" si="0"/>
        <v>2.1460554534421034E-4</v>
      </c>
      <c r="G60" s="120"/>
      <c r="H60" s="120"/>
      <c r="I60" s="225"/>
      <c r="J60" s="225"/>
      <c r="K60" s="225"/>
      <c r="L60" s="225"/>
      <c r="M60" s="225"/>
      <c r="N60" s="225"/>
      <c r="O60" s="225"/>
      <c r="P60" s="225"/>
    </row>
    <row r="61" spans="2:16">
      <c r="B61" s="112" t="s">
        <v>235</v>
      </c>
      <c r="C61" s="55"/>
      <c r="D61" s="55"/>
      <c r="E61" s="52"/>
      <c r="F61" s="52"/>
      <c r="G61" s="225"/>
      <c r="H61" s="225"/>
      <c r="I61" s="225"/>
      <c r="J61" s="225"/>
      <c r="K61" s="225"/>
      <c r="L61" s="225"/>
      <c r="M61" s="225"/>
      <c r="N61" s="225"/>
      <c r="O61" s="225"/>
      <c r="P61" s="225"/>
    </row>
    <row r="62" spans="2:16">
      <c r="B62" s="225"/>
      <c r="C62" s="225"/>
      <c r="D62" s="225"/>
      <c r="E62" s="225"/>
      <c r="F62" s="225"/>
      <c r="G62" s="19"/>
      <c r="H62" s="19"/>
      <c r="I62" s="225"/>
      <c r="J62" s="225"/>
      <c r="K62" s="225"/>
      <c r="L62" s="225"/>
      <c r="M62" s="225"/>
      <c r="N62" s="225"/>
      <c r="O62" s="225"/>
      <c r="P62" s="225"/>
    </row>
    <row r="64" spans="2:16" ht="24">
      <c r="B64" s="5" t="s">
        <v>236</v>
      </c>
      <c r="C64" s="53"/>
      <c r="D64" s="53"/>
      <c r="E64" s="225"/>
      <c r="F64" s="225"/>
      <c r="G64" s="225"/>
      <c r="H64" s="225"/>
      <c r="I64" s="225"/>
      <c r="J64" s="225"/>
      <c r="K64" s="225"/>
      <c r="L64" s="225"/>
      <c r="M64" s="225"/>
      <c r="N64" s="225"/>
      <c r="O64" s="225"/>
      <c r="P64" s="225"/>
    </row>
    <row r="65" spans="2:16" ht="45.95" customHeight="1" thickBot="1">
      <c r="B65" s="54"/>
      <c r="C65" s="53"/>
      <c r="D65" s="53"/>
      <c r="E65" s="225"/>
      <c r="F65" s="225"/>
      <c r="G65" s="139"/>
      <c r="H65" s="225"/>
      <c r="I65" s="225"/>
      <c r="J65" s="225"/>
      <c r="K65" s="225"/>
      <c r="L65" s="225"/>
      <c r="M65" s="225"/>
      <c r="N65" s="225"/>
      <c r="O65" s="225"/>
      <c r="P65" s="225"/>
    </row>
    <row r="66" spans="2:16" ht="63.95" customHeight="1">
      <c r="B66" s="327" t="s">
        <v>237</v>
      </c>
      <c r="C66" s="302" t="s">
        <v>238</v>
      </c>
      <c r="D66" s="293"/>
      <c r="E66" s="302" t="s">
        <v>239</v>
      </c>
      <c r="F66" s="293"/>
      <c r="G66" s="225"/>
      <c r="H66" s="225"/>
      <c r="I66" s="225"/>
      <c r="J66" s="225"/>
      <c r="K66" s="225"/>
      <c r="L66" s="225"/>
      <c r="M66" s="225"/>
      <c r="N66" s="225"/>
      <c r="O66" s="225"/>
      <c r="P66" s="225"/>
    </row>
    <row r="67" spans="2:16" ht="15.95" customHeight="1">
      <c r="B67" s="328"/>
      <c r="C67" s="88" t="s">
        <v>137</v>
      </c>
      <c r="D67" s="89" t="s">
        <v>138</v>
      </c>
      <c r="E67" s="88" t="s">
        <v>137</v>
      </c>
      <c r="F67" s="89" t="s">
        <v>138</v>
      </c>
      <c r="G67" s="225"/>
      <c r="H67" s="225"/>
      <c r="I67" s="225"/>
      <c r="J67" s="225"/>
      <c r="K67" s="225"/>
      <c r="L67" s="225"/>
      <c r="M67" s="225"/>
      <c r="N67" s="225"/>
      <c r="O67" s="225"/>
      <c r="P67" s="225"/>
    </row>
    <row r="68" spans="2:16" ht="16.5" customHeight="1">
      <c r="B68" s="69" t="s">
        <v>222</v>
      </c>
      <c r="C68" s="70">
        <f t="shared" ref="C68:C73" si="4">$C$19*C28+$D$19</f>
        <v>7.7045561415928444E-7</v>
      </c>
      <c r="D68" s="71">
        <f t="shared" ref="D68:D73" si="5">$E$19*D28+$F$19</f>
        <v>2.7653201229093888E-3</v>
      </c>
      <c r="E68" s="218">
        <f t="shared" ref="E68:E73" si="6">C68*C41/D41</f>
        <v>1.0554186495332662E-7</v>
      </c>
      <c r="F68" s="219">
        <f t="shared" ref="F68:F73" si="7">D68*C41/D41</f>
        <v>3.7881097574101217E-4</v>
      </c>
      <c r="G68" s="225"/>
      <c r="H68" s="225"/>
      <c r="I68" s="79"/>
      <c r="J68" s="225"/>
      <c r="K68" s="225"/>
      <c r="L68" s="225"/>
      <c r="M68" s="225"/>
      <c r="N68" s="225"/>
      <c r="O68" s="225"/>
      <c r="P68" s="225"/>
    </row>
    <row r="69" spans="2:16" ht="32.1" customHeight="1">
      <c r="B69" s="69" t="s">
        <v>223</v>
      </c>
      <c r="C69" s="70">
        <f t="shared" si="4"/>
        <v>1.4008283893805171E-5</v>
      </c>
      <c r="D69" s="71">
        <f t="shared" si="5"/>
        <v>2.5080810417085152E-3</v>
      </c>
      <c r="E69" s="218">
        <f t="shared" si="6"/>
        <v>1.151365799490836E-7</v>
      </c>
      <c r="F69" s="219">
        <f t="shared" si="7"/>
        <v>2.0614364726371358E-5</v>
      </c>
      <c r="G69" s="225"/>
      <c r="H69" s="225"/>
      <c r="I69" s="79"/>
      <c r="J69" s="225"/>
      <c r="K69" s="225"/>
      <c r="L69" s="225"/>
      <c r="M69" s="225"/>
      <c r="N69" s="225"/>
      <c r="O69" s="225"/>
      <c r="P69" s="225"/>
    </row>
    <row r="70" spans="2:16" ht="30.95" customHeight="1">
      <c r="B70" s="69" t="s">
        <v>224</v>
      </c>
      <c r="C70" s="70">
        <f t="shared" si="4"/>
        <v>1.4008283893805171E-5</v>
      </c>
      <c r="D70" s="71">
        <f t="shared" si="5"/>
        <v>2.5080810417085152E-3</v>
      </c>
      <c r="E70" s="218">
        <f t="shared" si="6"/>
        <v>3.8378859983027866E-8</v>
      </c>
      <c r="F70" s="219">
        <f t="shared" si="7"/>
        <v>6.8714549087904525E-6</v>
      </c>
      <c r="G70" s="225"/>
      <c r="H70" s="225"/>
      <c r="I70" s="79"/>
      <c r="J70" s="225"/>
      <c r="K70" s="225"/>
      <c r="L70" s="225"/>
      <c r="M70" s="225"/>
      <c r="N70" s="225"/>
      <c r="O70" s="225"/>
      <c r="P70" s="225"/>
    </row>
    <row r="71" spans="2:16" ht="30.95" customHeight="1">
      <c r="B71" s="69" t="s">
        <v>225</v>
      </c>
      <c r="C71" s="70">
        <f t="shared" si="4"/>
        <v>5.8834792353981714E-6</v>
      </c>
      <c r="D71" s="71">
        <f t="shared" si="5"/>
        <v>1.0289563248034935E-3</v>
      </c>
      <c r="E71" s="218">
        <f t="shared" si="6"/>
        <v>4.0297802982179257E-6</v>
      </c>
      <c r="F71" s="219">
        <f t="shared" si="7"/>
        <v>7.0476460602979002E-4</v>
      </c>
      <c r="G71" s="225"/>
      <c r="H71" s="225"/>
      <c r="I71" s="79"/>
      <c r="J71" s="225"/>
      <c r="K71" s="225"/>
      <c r="L71" s="225"/>
      <c r="M71" s="225"/>
      <c r="N71" s="225"/>
      <c r="O71" s="225"/>
      <c r="P71" s="121"/>
    </row>
    <row r="72" spans="2:16" ht="46.5">
      <c r="B72" s="69" t="s">
        <v>226</v>
      </c>
      <c r="C72" s="70">
        <f>$C$19*E32+$D$19</f>
        <v>5.7784171061946325E-6</v>
      </c>
      <c r="D72" s="71">
        <f>$E$19*F32+$F$19</f>
        <v>7.1383845033242346E-5</v>
      </c>
      <c r="E72" s="218">
        <f t="shared" si="6"/>
        <v>3.9578199357497483E-6</v>
      </c>
      <c r="F72" s="219">
        <f t="shared" si="7"/>
        <v>4.8893044543316675E-5</v>
      </c>
      <c r="G72" s="225"/>
      <c r="H72" s="225"/>
      <c r="I72" s="79"/>
      <c r="J72" s="225"/>
      <c r="K72" s="225"/>
      <c r="L72" s="225"/>
      <c r="M72" s="225"/>
      <c r="N72" s="225"/>
      <c r="O72" s="225"/>
      <c r="P72" s="121"/>
    </row>
    <row r="73" spans="2:16" ht="21.6" customHeight="1" thickBot="1">
      <c r="B73" s="76" t="s">
        <v>227</v>
      </c>
      <c r="C73" s="179">
        <f t="shared" si="4"/>
        <v>1.0506212920353879E-6</v>
      </c>
      <c r="D73" s="180">
        <f t="shared" si="5"/>
        <v>2.0579126496069868E-4</v>
      </c>
      <c r="E73" s="220">
        <f t="shared" si="6"/>
        <v>7.1960362468177256E-7</v>
      </c>
      <c r="F73" s="221">
        <f t="shared" si="7"/>
        <v>1.4095292120595799E-4</v>
      </c>
      <c r="G73" s="225"/>
      <c r="H73" s="225"/>
      <c r="I73" s="79"/>
      <c r="J73" s="225"/>
      <c r="K73" s="225"/>
      <c r="L73" s="225"/>
      <c r="M73" s="225"/>
      <c r="N73" s="225"/>
      <c r="O73" s="225"/>
      <c r="P73" s="121"/>
    </row>
    <row r="74" spans="2:16" ht="15.6" customHeight="1">
      <c r="B74" s="225"/>
      <c r="C74" s="225"/>
      <c r="D74" s="225"/>
      <c r="E74" s="225"/>
      <c r="F74" s="225"/>
      <c r="G74" s="225"/>
      <c r="H74" s="225"/>
      <c r="I74" s="225"/>
      <c r="J74" s="225"/>
      <c r="K74" s="225"/>
      <c r="L74" s="225"/>
      <c r="M74" s="225"/>
      <c r="N74" s="225"/>
      <c r="O74" s="225"/>
      <c r="P74" s="121"/>
    </row>
    <row r="75" spans="2:16" ht="15.6" customHeight="1">
      <c r="B75" s="225"/>
      <c r="C75" s="225"/>
      <c r="D75" s="225"/>
      <c r="E75" s="225"/>
      <c r="F75" s="225"/>
      <c r="G75" s="225"/>
      <c r="H75" s="225"/>
      <c r="I75" s="225"/>
      <c r="J75" s="225"/>
      <c r="K75" s="225"/>
      <c r="L75" s="225"/>
      <c r="M75" s="225"/>
      <c r="N75" s="225"/>
      <c r="O75" s="225"/>
      <c r="P75" s="121"/>
    </row>
    <row r="76" spans="2:16" ht="26.45" customHeight="1">
      <c r="B76" s="5" t="s">
        <v>240</v>
      </c>
      <c r="C76" s="225"/>
      <c r="D76" s="225"/>
      <c r="E76" s="225"/>
      <c r="F76" s="225"/>
      <c r="G76" s="225"/>
      <c r="H76" s="225"/>
      <c r="I76" s="225"/>
      <c r="J76" s="225"/>
      <c r="K76" s="225"/>
      <c r="L76" s="225"/>
      <c r="M76" s="225"/>
      <c r="N76" s="225"/>
      <c r="O76" s="225"/>
      <c r="P76" s="121"/>
    </row>
    <row r="77" spans="2:16" ht="17.45" customHeight="1" thickBot="1">
      <c r="B77" s="52" t="s">
        <v>241</v>
      </c>
      <c r="C77" s="225"/>
      <c r="D77" s="225"/>
      <c r="E77" s="225"/>
      <c r="F77" s="225"/>
      <c r="G77" s="225"/>
      <c r="H77" s="225"/>
      <c r="I77" s="225"/>
      <c r="J77" s="225"/>
      <c r="K77" s="225"/>
      <c r="L77" s="225"/>
      <c r="M77" s="225"/>
      <c r="N77" s="225"/>
      <c r="O77" s="225"/>
      <c r="P77" s="121"/>
    </row>
    <row r="78" spans="2:16" ht="47.85" customHeight="1">
      <c r="B78" s="181"/>
      <c r="C78" s="182" t="s">
        <v>242</v>
      </c>
      <c r="D78" s="183" t="s">
        <v>243</v>
      </c>
      <c r="E78" s="96"/>
      <c r="F78" s="225"/>
      <c r="G78" s="225"/>
      <c r="H78" s="225"/>
      <c r="I78" s="225"/>
      <c r="J78" s="225"/>
      <c r="K78" s="225"/>
      <c r="L78" s="225"/>
      <c r="M78" s="225"/>
      <c r="N78" s="225"/>
      <c r="O78" s="225"/>
      <c r="P78" s="225"/>
    </row>
    <row r="79" spans="2:16" ht="15.95" customHeight="1">
      <c r="B79" s="184" t="s">
        <v>244</v>
      </c>
      <c r="C79" s="178">
        <f>1/(3*C17)</f>
        <v>302.77012911620534</v>
      </c>
      <c r="D79" s="185">
        <f>1/(3*C19)</f>
        <v>475.90887771876481</v>
      </c>
      <c r="E79" s="96"/>
      <c r="F79" s="225"/>
      <c r="G79" s="225"/>
      <c r="H79" s="225"/>
      <c r="I79" s="225"/>
      <c r="J79" s="201"/>
      <c r="K79" s="225"/>
      <c r="L79" s="225"/>
      <c r="M79" s="225"/>
      <c r="N79" s="225"/>
      <c r="O79" s="225"/>
      <c r="P79" s="225"/>
    </row>
    <row r="80" spans="2:16" ht="15.95" customHeight="1" thickBot="1">
      <c r="B80" s="186" t="s">
        <v>245</v>
      </c>
      <c r="C80" s="196">
        <f>1/(3*E17)</f>
        <v>34.043556802510473</v>
      </c>
      <c r="D80" s="187">
        <f>1/(3*E19)</f>
        <v>51.832455904791438</v>
      </c>
      <c r="E80" s="96"/>
      <c r="F80" s="225"/>
      <c r="G80" s="225"/>
      <c r="H80" s="225"/>
      <c r="I80" s="225"/>
      <c r="J80" s="201"/>
      <c r="K80" s="201"/>
      <c r="L80" s="225"/>
      <c r="M80" s="225"/>
      <c r="N80" s="225"/>
      <c r="O80" s="225"/>
      <c r="P80" s="225"/>
    </row>
    <row r="81" spans="2:6">
      <c r="B81" s="108" t="s">
        <v>246</v>
      </c>
      <c r="C81" s="106"/>
      <c r="D81" s="96"/>
      <c r="E81" s="96"/>
      <c r="F81" s="225"/>
    </row>
    <row r="82" spans="2:6" ht="15.6" customHeight="1">
      <c r="B82" s="108" t="s">
        <v>247</v>
      </c>
      <c r="C82" s="106"/>
      <c r="D82" s="96"/>
      <c r="E82" s="96"/>
      <c r="F82" s="225"/>
    </row>
    <row r="83" spans="2:6" ht="15.6" customHeight="1">
      <c r="B83" s="108"/>
      <c r="C83" s="106"/>
      <c r="D83" s="96"/>
      <c r="E83" s="96"/>
      <c r="F83" s="225"/>
    </row>
    <row r="84" spans="2:6" ht="20.100000000000001">
      <c r="B84" s="5"/>
      <c r="C84" s="225"/>
      <c r="D84" s="225"/>
      <c r="E84" s="225"/>
      <c r="F84" s="225"/>
    </row>
    <row r="85" spans="2:6" ht="20.100000000000001">
      <c r="B85" s="5" t="s">
        <v>22</v>
      </c>
      <c r="C85" s="225"/>
      <c r="D85" s="225"/>
      <c r="E85" s="225"/>
      <c r="F85" s="225"/>
    </row>
    <row r="86" spans="2:6" ht="15.6" customHeight="1" thickBot="1">
      <c r="B86" s="5"/>
      <c r="C86" s="225"/>
      <c r="D86" s="225"/>
      <c r="E86" s="225"/>
      <c r="F86" s="225"/>
    </row>
    <row r="87" spans="2:6" s="52" customFormat="1">
      <c r="B87" s="204" t="s">
        <v>248</v>
      </c>
      <c r="C87" s="205">
        <v>0.2</v>
      </c>
    </row>
    <row r="88" spans="2:6" s="52" customFormat="1" ht="15.95" thickBot="1">
      <c r="B88" s="206" t="s">
        <v>249</v>
      </c>
      <c r="C88" s="123">
        <v>0.08</v>
      </c>
    </row>
    <row r="89" spans="2:6" s="52" customFormat="1" ht="15.95" thickBot="1">
      <c r="B89" s="206" t="s">
        <v>250</v>
      </c>
      <c r="C89" s="123">
        <v>0.12</v>
      </c>
    </row>
    <row r="90" spans="2:6" s="52" customFormat="1">
      <c r="B90" s="203" t="s">
        <v>251</v>
      </c>
    </row>
    <row r="91" spans="2:6" s="52" customFormat="1">
      <c r="B91" s="203"/>
    </row>
    <row r="92" spans="2:6" s="52" customFormat="1">
      <c r="B92" s="203"/>
    </row>
    <row r="93" spans="2:6" ht="20.100000000000001">
      <c r="B93" s="5" t="s">
        <v>252</v>
      </c>
      <c r="C93" s="225"/>
      <c r="D93" s="225"/>
      <c r="E93" s="225"/>
      <c r="F93" s="225"/>
    </row>
    <row r="94" spans="2:6" ht="20.100000000000001">
      <c r="B94" s="5"/>
      <c r="C94" s="225"/>
      <c r="D94" s="225"/>
      <c r="E94" s="225"/>
      <c r="F94" s="225"/>
    </row>
    <row r="95" spans="2:6" ht="66.95" customHeight="1" thickBot="1">
      <c r="B95" s="207" t="s">
        <v>253</v>
      </c>
      <c r="C95" s="351" t="s">
        <v>254</v>
      </c>
      <c r="D95" s="352"/>
      <c r="E95" s="352" t="s">
        <v>255</v>
      </c>
      <c r="F95" s="352"/>
    </row>
    <row r="96" spans="2:6" ht="48" customHeight="1">
      <c r="B96" s="324" t="s">
        <v>232</v>
      </c>
      <c r="C96" s="329" t="s">
        <v>256</v>
      </c>
      <c r="D96" s="326"/>
      <c r="E96" s="300" t="s">
        <v>257</v>
      </c>
      <c r="F96" s="326"/>
    </row>
    <row r="97" spans="2:16">
      <c r="B97" s="325"/>
      <c r="C97" s="72" t="s">
        <v>137</v>
      </c>
      <c r="D97" s="67" t="s">
        <v>138</v>
      </c>
      <c r="E97" s="62" t="s">
        <v>137</v>
      </c>
      <c r="F97" s="67" t="s">
        <v>138</v>
      </c>
      <c r="G97" s="225"/>
      <c r="H97" s="225"/>
      <c r="I97" s="225"/>
      <c r="J97" s="225"/>
      <c r="K97" s="225"/>
      <c r="L97" s="225"/>
      <c r="M97" s="225"/>
      <c r="N97" s="225"/>
      <c r="O97" s="225"/>
      <c r="P97" s="225"/>
    </row>
    <row r="98" spans="2:16">
      <c r="B98" s="74" t="s">
        <v>222</v>
      </c>
      <c r="C98" s="228">
        <f t="shared" ref="C98:D103" si="8">E55*$C$87</f>
        <v>3.3179171702902788E-8</v>
      </c>
      <c r="D98" s="228">
        <f t="shared" si="8"/>
        <v>1.1535048062251306E-4</v>
      </c>
      <c r="E98" s="230">
        <f>E55*$C$88</f>
        <v>1.3271668681161114E-8</v>
      </c>
      <c r="F98" s="231">
        <f>F55*$C$88</f>
        <v>4.6140192249005224E-5</v>
      </c>
      <c r="G98" s="225"/>
      <c r="H98" s="225"/>
      <c r="I98" s="225"/>
      <c r="J98" s="225"/>
      <c r="K98" s="225"/>
      <c r="L98" s="225"/>
      <c r="M98" s="225"/>
      <c r="N98" s="225"/>
      <c r="O98" s="225"/>
      <c r="P98" s="225"/>
    </row>
    <row r="99" spans="2:16" ht="30.95">
      <c r="B99" s="74" t="s">
        <v>223</v>
      </c>
      <c r="C99" s="228">
        <f t="shared" si="8"/>
        <v>3.6195460039530308E-8</v>
      </c>
      <c r="D99" s="228">
        <f t="shared" si="8"/>
        <v>6.2772122013181535E-6</v>
      </c>
      <c r="E99" s="230">
        <f t="shared" ref="E99:F99" si="9">E56*$C$88</f>
        <v>1.4478184015812123E-8</v>
      </c>
      <c r="F99" s="231">
        <f t="shared" si="9"/>
        <v>2.5108848805272612E-6</v>
      </c>
      <c r="G99" s="225"/>
      <c r="H99" s="225"/>
      <c r="I99" s="225"/>
      <c r="J99" s="225"/>
      <c r="K99" s="225"/>
      <c r="L99" s="225"/>
      <c r="M99" s="225"/>
      <c r="N99" s="225"/>
      <c r="O99" s="225"/>
      <c r="P99" s="225"/>
    </row>
    <row r="100" spans="2:16" ht="30.95">
      <c r="B100" s="74" t="s">
        <v>224</v>
      </c>
      <c r="C100" s="228">
        <f t="shared" si="8"/>
        <v>1.2065153346510103E-8</v>
      </c>
      <c r="D100" s="228">
        <f t="shared" si="8"/>
        <v>2.0924040671060508E-6</v>
      </c>
      <c r="E100" s="230">
        <f t="shared" ref="E100:F100" si="10">E57*$C$88</f>
        <v>4.8260613386040404E-9</v>
      </c>
      <c r="F100" s="231">
        <f t="shared" si="10"/>
        <v>8.3696162684242034E-7</v>
      </c>
      <c r="G100" s="225"/>
      <c r="H100" s="225"/>
      <c r="I100" s="225"/>
      <c r="J100" s="225"/>
      <c r="K100" s="225"/>
      <c r="L100" s="225"/>
      <c r="M100" s="225"/>
      <c r="N100" s="225"/>
      <c r="O100" s="225"/>
      <c r="P100" s="225"/>
    </row>
    <row r="101" spans="2:16" ht="30.95">
      <c r="B101" s="74" t="s">
        <v>225</v>
      </c>
      <c r="C101" s="228">
        <f t="shared" si="8"/>
        <v>1.2668411013835607E-6</v>
      </c>
      <c r="D101" s="228">
        <f t="shared" si="8"/>
        <v>2.1460554534421034E-4</v>
      </c>
      <c r="E101" s="230">
        <f t="shared" ref="E101:F101" si="11">E58*$C$88</f>
        <v>5.0673644055342422E-7</v>
      </c>
      <c r="F101" s="231">
        <f t="shared" si="11"/>
        <v>8.584221813768414E-5</v>
      </c>
      <c r="G101" s="225"/>
      <c r="H101" s="225"/>
      <c r="I101" s="225"/>
      <c r="J101" s="225"/>
      <c r="K101" s="225"/>
      <c r="L101" s="225"/>
      <c r="M101" s="225"/>
      <c r="N101" s="225"/>
      <c r="O101" s="225"/>
      <c r="P101" s="225"/>
    </row>
    <row r="102" spans="2:16" ht="46.5">
      <c r="B102" s="74" t="s">
        <v>226</v>
      </c>
      <c r="C102" s="228">
        <f t="shared" si="8"/>
        <v>1.2442189388588545E-6</v>
      </c>
      <c r="D102" s="228">
        <f t="shared" si="8"/>
        <v>1.4888259708254594E-5</v>
      </c>
      <c r="E102" s="230">
        <f t="shared" ref="E102:F102" si="12">E59*$C$88</f>
        <v>4.9768757554354173E-7</v>
      </c>
      <c r="F102" s="231">
        <f t="shared" si="12"/>
        <v>5.955303883301837E-6</v>
      </c>
      <c r="G102" s="225"/>
      <c r="H102" s="225"/>
      <c r="I102" s="225"/>
      <c r="J102" s="225"/>
      <c r="K102" s="225"/>
      <c r="L102" s="225"/>
      <c r="M102" s="225"/>
      <c r="N102" s="225"/>
      <c r="O102" s="225"/>
      <c r="P102" s="225"/>
    </row>
    <row r="103" spans="2:16" ht="15.95" thickBot="1">
      <c r="B103" s="75" t="s">
        <v>227</v>
      </c>
      <c r="C103" s="229">
        <f t="shared" si="8"/>
        <v>2.2622162524706441E-7</v>
      </c>
      <c r="D103" s="229">
        <f t="shared" si="8"/>
        <v>4.292110906884207E-5</v>
      </c>
      <c r="E103" s="232">
        <f t="shared" ref="E103:F103" si="13">E60*$C$88</f>
        <v>9.0488650098825754E-8</v>
      </c>
      <c r="F103" s="233">
        <f t="shared" si="13"/>
        <v>1.7168443627536828E-5</v>
      </c>
      <c r="G103" s="225"/>
      <c r="H103" s="225"/>
      <c r="I103" s="225"/>
      <c r="J103" s="225"/>
      <c r="K103" s="225"/>
      <c r="L103" s="225"/>
      <c r="M103" s="225"/>
      <c r="N103" s="225"/>
      <c r="O103" s="225"/>
      <c r="P103" s="225"/>
    </row>
    <row r="106" spans="2:16" ht="94.5" customHeight="1" thickBot="1">
      <c r="B106" s="207" t="s">
        <v>258</v>
      </c>
      <c r="C106" s="352" t="s">
        <v>259</v>
      </c>
      <c r="D106" s="352"/>
      <c r="E106" s="352" t="s">
        <v>260</v>
      </c>
      <c r="F106" s="352"/>
      <c r="G106" s="352" t="s">
        <v>261</v>
      </c>
      <c r="H106" s="352"/>
      <c r="I106" s="225"/>
      <c r="J106" s="225"/>
      <c r="K106" s="239"/>
      <c r="L106" s="239"/>
      <c r="M106" s="239"/>
      <c r="N106" s="239"/>
      <c r="O106" s="239"/>
      <c r="P106" s="239"/>
    </row>
    <row r="107" spans="2:16" ht="33.6" customHeight="1">
      <c r="B107" s="341" t="s">
        <v>232</v>
      </c>
      <c r="C107" s="343" t="s">
        <v>262</v>
      </c>
      <c r="D107" s="293"/>
      <c r="E107" s="302" t="s">
        <v>263</v>
      </c>
      <c r="F107" s="293"/>
      <c r="G107" s="302" t="s">
        <v>264</v>
      </c>
      <c r="H107" s="293"/>
      <c r="I107" s="225"/>
      <c r="J107" s="225"/>
      <c r="K107" s="239"/>
      <c r="L107" s="239"/>
      <c r="M107" s="239"/>
      <c r="N107" s="239"/>
      <c r="O107" s="239"/>
      <c r="P107" s="239"/>
    </row>
    <row r="108" spans="2:16" ht="15.6" customHeight="1">
      <c r="B108" s="342"/>
      <c r="C108" s="208" t="s">
        <v>137</v>
      </c>
      <c r="D108" s="89" t="s">
        <v>138</v>
      </c>
      <c r="E108" s="88" t="s">
        <v>137</v>
      </c>
      <c r="F108" s="89" t="s">
        <v>138</v>
      </c>
      <c r="G108" s="88" t="s">
        <v>137</v>
      </c>
      <c r="H108" s="89" t="s">
        <v>138</v>
      </c>
      <c r="I108" s="225"/>
      <c r="J108" s="225"/>
      <c r="K108" s="239"/>
      <c r="L108" s="239"/>
      <c r="M108" s="239"/>
      <c r="N108" s="239"/>
      <c r="O108" s="239"/>
      <c r="P108" s="239"/>
    </row>
    <row r="109" spans="2:16">
      <c r="B109" s="74" t="s">
        <v>222</v>
      </c>
      <c r="C109" s="228">
        <f>E68*$C$87</f>
        <v>2.1108372990665326E-8</v>
      </c>
      <c r="D109" s="228">
        <f>F68*$C$87</f>
        <v>7.5762195148202445E-5</v>
      </c>
      <c r="E109" s="230">
        <f>E68*$C$88</f>
        <v>8.4433491962661302E-9</v>
      </c>
      <c r="F109" s="231">
        <f>F68*$C$88</f>
        <v>3.0304878059280975E-5</v>
      </c>
      <c r="G109" s="230">
        <f>E68*$C$89</f>
        <v>1.2665023794399194E-8</v>
      </c>
      <c r="H109" s="231">
        <f>F68*$C$89</f>
        <v>4.545731708892146E-5</v>
      </c>
      <c r="I109" s="225"/>
      <c r="J109" s="225"/>
      <c r="K109" s="237"/>
      <c r="L109" s="238"/>
      <c r="M109" s="238"/>
      <c r="N109" s="238"/>
      <c r="O109" s="238"/>
      <c r="P109" s="225"/>
    </row>
    <row r="110" spans="2:16" ht="30.95">
      <c r="B110" s="74" t="s">
        <v>223</v>
      </c>
      <c r="C110" s="228">
        <f t="shared" ref="C110:D110" si="14">E69*$C$87</f>
        <v>2.3027315989816722E-8</v>
      </c>
      <c r="D110" s="228">
        <f t="shared" si="14"/>
        <v>4.1228729452742713E-6</v>
      </c>
      <c r="E110" s="230">
        <f t="shared" ref="E110:F114" si="15">E69*$C$88</f>
        <v>9.2109263959266883E-9</v>
      </c>
      <c r="F110" s="231">
        <f t="shared" si="15"/>
        <v>1.6491491781097087E-6</v>
      </c>
      <c r="G110" s="230">
        <f t="shared" ref="G110:G114" si="16">E69*$C$88</f>
        <v>9.2109263959266883E-9</v>
      </c>
      <c r="H110" s="231">
        <f t="shared" ref="H110:H114" si="17">F69*$C$89</f>
        <v>2.4737237671645629E-6</v>
      </c>
      <c r="I110" s="225"/>
      <c r="J110" s="225"/>
      <c r="K110" s="237"/>
      <c r="L110" s="238"/>
      <c r="M110" s="238"/>
      <c r="N110" s="238"/>
      <c r="O110" s="238"/>
      <c r="P110" s="225"/>
    </row>
    <row r="111" spans="2:16" ht="30.95">
      <c r="B111" s="74" t="s">
        <v>224</v>
      </c>
      <c r="C111" s="228">
        <f t="shared" ref="C111:D111" si="18">E70*$C$87</f>
        <v>7.6757719966055739E-9</v>
      </c>
      <c r="D111" s="228">
        <f t="shared" si="18"/>
        <v>1.3742909817580906E-6</v>
      </c>
      <c r="E111" s="230">
        <f t="shared" si="15"/>
        <v>3.0703087986422293E-9</v>
      </c>
      <c r="F111" s="231">
        <f t="shared" si="15"/>
        <v>5.4971639270323626E-7</v>
      </c>
      <c r="G111" s="230">
        <f t="shared" si="16"/>
        <v>3.0703087986422293E-9</v>
      </c>
      <c r="H111" s="231">
        <f t="shared" si="17"/>
        <v>8.2457458905485423E-7</v>
      </c>
      <c r="I111" s="225"/>
      <c r="J111" s="225"/>
      <c r="K111" s="237"/>
      <c r="L111" s="238"/>
      <c r="M111" s="238"/>
      <c r="N111" s="238"/>
      <c r="O111" s="238"/>
      <c r="P111" s="225"/>
    </row>
    <row r="112" spans="2:16" ht="30.95">
      <c r="B112" s="74" t="s">
        <v>225</v>
      </c>
      <c r="C112" s="228">
        <f t="shared" ref="C112:D112" si="19">E71*$C$87</f>
        <v>8.0595605964358521E-7</v>
      </c>
      <c r="D112" s="228">
        <f t="shared" si="19"/>
        <v>1.4095292120595802E-4</v>
      </c>
      <c r="E112" s="230">
        <f t="shared" si="15"/>
        <v>3.2238242385743404E-7</v>
      </c>
      <c r="F112" s="231">
        <f t="shared" si="15"/>
        <v>5.6381168482383204E-5</v>
      </c>
      <c r="G112" s="230">
        <f t="shared" si="16"/>
        <v>3.2238242385743404E-7</v>
      </c>
      <c r="H112" s="231">
        <f t="shared" si="17"/>
        <v>8.4571752723574796E-5</v>
      </c>
      <c r="I112" s="225"/>
      <c r="J112" s="225"/>
      <c r="K112" s="237"/>
      <c r="L112" s="238"/>
      <c r="M112" s="238"/>
      <c r="N112" s="238"/>
      <c r="O112" s="238"/>
      <c r="P112" s="225"/>
    </row>
    <row r="113" spans="2:15" ht="46.5">
      <c r="B113" s="74" t="s">
        <v>226</v>
      </c>
      <c r="C113" s="228">
        <f t="shared" ref="C113:D113" si="20">E72*$C$87</f>
        <v>7.915639871499497E-7</v>
      </c>
      <c r="D113" s="228">
        <f t="shared" si="20"/>
        <v>9.7786089086633356E-6</v>
      </c>
      <c r="E113" s="230">
        <f t="shared" si="15"/>
        <v>3.1662559485997985E-7</v>
      </c>
      <c r="F113" s="231">
        <f t="shared" si="15"/>
        <v>3.9114435634653337E-6</v>
      </c>
      <c r="G113" s="230">
        <f t="shared" si="16"/>
        <v>3.1662559485997985E-7</v>
      </c>
      <c r="H113" s="231">
        <f t="shared" si="17"/>
        <v>5.867165345198001E-6</v>
      </c>
      <c r="I113" s="225"/>
      <c r="J113" s="225"/>
      <c r="K113" s="237"/>
      <c r="L113" s="238"/>
      <c r="M113" s="238"/>
      <c r="N113" s="238"/>
      <c r="O113" s="238"/>
    </row>
    <row r="114" spans="2:15" ht="15.95" thickBot="1">
      <c r="B114" s="75" t="s">
        <v>227</v>
      </c>
      <c r="C114" s="229">
        <f t="shared" ref="C114:D114" si="21">E73*$C$87</f>
        <v>1.4392072493635452E-7</v>
      </c>
      <c r="D114" s="229">
        <f t="shared" si="21"/>
        <v>2.8190584241191599E-5</v>
      </c>
      <c r="E114" s="230">
        <f t="shared" si="15"/>
        <v>5.7568289974541806E-8</v>
      </c>
      <c r="F114" s="231">
        <f t="shared" si="15"/>
        <v>1.127623369647664E-5</v>
      </c>
      <c r="G114" s="230">
        <f t="shared" si="16"/>
        <v>5.7568289974541806E-8</v>
      </c>
      <c r="H114" s="231">
        <f t="shared" si="17"/>
        <v>1.6914350544714957E-5</v>
      </c>
      <c r="I114" s="225"/>
      <c r="J114" s="225"/>
      <c r="K114" s="237"/>
      <c r="L114" s="238"/>
      <c r="M114" s="238"/>
      <c r="N114" s="238"/>
      <c r="O114" s="238"/>
    </row>
    <row r="115" spans="2:15" s="222" customFormat="1">
      <c r="B115" s="223"/>
      <c r="C115" s="224"/>
      <c r="D115" s="224"/>
      <c r="E115" s="224"/>
      <c r="F115" s="224"/>
      <c r="G115" s="225"/>
      <c r="H115" s="225"/>
      <c r="I115" s="225"/>
      <c r="J115" s="225"/>
      <c r="K115" s="225"/>
      <c r="L115" s="225"/>
      <c r="M115" s="225"/>
      <c r="N115" s="225"/>
      <c r="O115" s="225"/>
    </row>
    <row r="117" spans="2:15" s="52" customFormat="1" ht="20.45" thickBot="1">
      <c r="B117" s="5" t="s">
        <v>265</v>
      </c>
      <c r="C117" s="225"/>
    </row>
    <row r="118" spans="2:15" s="52" customFormat="1">
      <c r="B118" s="204" t="s">
        <v>266</v>
      </c>
      <c r="C118" s="205">
        <v>2.5999999999999999E-2</v>
      </c>
    </row>
    <row r="120" spans="2:15" ht="20.100000000000001">
      <c r="B120" s="5" t="s">
        <v>267</v>
      </c>
      <c r="C120" s="225"/>
      <c r="D120" s="225"/>
      <c r="E120" s="225"/>
      <c r="F120" s="225"/>
      <c r="G120" s="225"/>
      <c r="H120" s="225"/>
      <c r="I120" s="225"/>
      <c r="J120" s="225"/>
      <c r="K120" s="225"/>
      <c r="L120" s="225"/>
      <c r="M120" s="225"/>
      <c r="N120" s="225"/>
      <c r="O120" s="225"/>
    </row>
    <row r="121" spans="2:15" s="222" customFormat="1">
      <c r="B121" s="225"/>
      <c r="C121" s="225"/>
      <c r="D121" s="225"/>
      <c r="E121" s="225" t="s">
        <v>268</v>
      </c>
      <c r="F121" s="225"/>
      <c r="G121" s="225"/>
      <c r="H121" s="225"/>
      <c r="I121" s="225"/>
      <c r="J121" s="225"/>
      <c r="K121" s="225"/>
      <c r="L121" s="225"/>
      <c r="M121" s="225"/>
      <c r="N121" s="225"/>
      <c r="O121" s="225"/>
    </row>
    <row r="122" spans="2:15" s="222" customFormat="1" ht="20.100000000000001">
      <c r="B122" s="5"/>
      <c r="C122" s="225"/>
      <c r="D122" s="225"/>
      <c r="E122" s="225" t="s">
        <v>269</v>
      </c>
      <c r="F122" s="225"/>
      <c r="G122" s="225"/>
      <c r="H122" s="225"/>
      <c r="I122" s="225"/>
      <c r="J122" s="225"/>
      <c r="K122" s="225"/>
      <c r="L122" s="225"/>
      <c r="M122" s="225"/>
      <c r="N122" s="225"/>
      <c r="O122" s="225"/>
    </row>
    <row r="123" spans="2:15" s="222" customFormat="1" ht="67.5" customHeight="1" thickBot="1">
      <c r="B123" s="207" t="s">
        <v>270</v>
      </c>
      <c r="C123" s="351" t="s">
        <v>254</v>
      </c>
      <c r="D123" s="352"/>
      <c r="E123" s="352" t="s">
        <v>255</v>
      </c>
      <c r="F123" s="352"/>
      <c r="G123" s="225"/>
      <c r="H123" s="225"/>
      <c r="I123" s="225"/>
      <c r="J123" s="225"/>
      <c r="K123" s="225"/>
      <c r="L123" s="225"/>
      <c r="M123" s="225"/>
      <c r="N123" s="225"/>
      <c r="O123" s="225"/>
    </row>
    <row r="124" spans="2:15" s="222" customFormat="1" ht="48" customHeight="1">
      <c r="B124" s="324" t="s">
        <v>232</v>
      </c>
      <c r="C124" s="329" t="s">
        <v>256</v>
      </c>
      <c r="D124" s="326"/>
      <c r="E124" s="300" t="s">
        <v>257</v>
      </c>
      <c r="F124" s="326"/>
      <c r="G124" s="225"/>
      <c r="H124" s="225"/>
      <c r="I124" s="225"/>
      <c r="J124" s="225"/>
      <c r="K124" s="225"/>
      <c r="L124" s="225"/>
      <c r="M124" s="225"/>
      <c r="N124" s="225"/>
      <c r="O124" s="225"/>
    </row>
    <row r="125" spans="2:15" s="222" customFormat="1">
      <c r="B125" s="325"/>
      <c r="C125" s="72" t="s">
        <v>137</v>
      </c>
      <c r="D125" s="67" t="s">
        <v>138</v>
      </c>
      <c r="E125" s="62" t="s">
        <v>137</v>
      </c>
      <c r="F125" s="67" t="s">
        <v>138</v>
      </c>
      <c r="G125" s="225"/>
      <c r="H125" s="225"/>
      <c r="I125" s="225"/>
      <c r="J125" s="225"/>
      <c r="K125" s="225"/>
      <c r="L125" s="225"/>
      <c r="M125" s="225"/>
      <c r="N125" s="225"/>
      <c r="O125" s="225"/>
    </row>
    <row r="126" spans="2:15" s="222" customFormat="1">
      <c r="B126" s="74" t="s">
        <v>222</v>
      </c>
      <c r="C126" s="227">
        <f>$C$118/E55</f>
        <v>156724.8286534248</v>
      </c>
      <c r="D126" s="227">
        <f>$C$118/F55</f>
        <v>45.080002891510375</v>
      </c>
      <c r="E126" s="241">
        <f>$C$118/(E55*40/78)</f>
        <v>305613.4158741784</v>
      </c>
      <c r="F126" s="241">
        <f>$C$118/(F55*40/78)</f>
        <v>87.906005638445237</v>
      </c>
      <c r="G126" s="225"/>
      <c r="H126" s="225"/>
      <c r="I126" s="225"/>
      <c r="J126" s="225"/>
      <c r="K126" s="225"/>
      <c r="L126" s="225"/>
      <c r="M126" s="225"/>
      <c r="N126" s="225"/>
      <c r="O126" s="225"/>
    </row>
    <row r="127" spans="2:15" s="222" customFormat="1" ht="30.95">
      <c r="B127" s="74" t="s">
        <v>223</v>
      </c>
      <c r="C127" s="227">
        <f t="shared" ref="C127:C131" si="22">$C$118/E56</f>
        <v>143664.42626563943</v>
      </c>
      <c r="D127" s="227">
        <f t="shared" ref="D127:D131" si="23">$C$118/F56</f>
        <v>828.39321552775459</v>
      </c>
      <c r="E127" s="241">
        <f t="shared" ref="E127:F131" si="24">$C$118/(E56*40/78)</f>
        <v>280145.63121799688</v>
      </c>
      <c r="F127" s="241">
        <f t="shared" si="24"/>
        <v>1615.3667702791217</v>
      </c>
      <c r="G127" s="225"/>
      <c r="H127" s="225"/>
      <c r="I127" s="225"/>
      <c r="J127" s="225"/>
      <c r="K127" s="225"/>
      <c r="L127" s="225"/>
      <c r="M127" s="225"/>
      <c r="N127" s="225"/>
      <c r="O127" s="225"/>
    </row>
    <row r="128" spans="2:15" s="222" customFormat="1" ht="30.95">
      <c r="B128" s="74" t="s">
        <v>224</v>
      </c>
      <c r="C128" s="227">
        <f t="shared" si="22"/>
        <v>430993.27879691828</v>
      </c>
      <c r="D128" s="227">
        <f t="shared" si="23"/>
        <v>2485.179646583264</v>
      </c>
      <c r="E128" s="241">
        <f t="shared" si="24"/>
        <v>840436.89365399058</v>
      </c>
      <c r="F128" s="241">
        <f t="shared" si="24"/>
        <v>4846.1003108373643</v>
      </c>
      <c r="G128" s="225"/>
      <c r="H128" s="225"/>
      <c r="I128" s="225"/>
      <c r="J128" s="225"/>
      <c r="K128" s="225"/>
      <c r="L128" s="225"/>
      <c r="M128" s="225"/>
      <c r="N128" s="225"/>
      <c r="O128" s="225"/>
    </row>
    <row r="129" spans="2:8" s="222" customFormat="1" ht="30.95">
      <c r="B129" s="74" t="s">
        <v>225</v>
      </c>
      <c r="C129" s="227">
        <f t="shared" si="22"/>
        <v>4104.6978933039836</v>
      </c>
      <c r="D129" s="227">
        <f t="shared" si="23"/>
        <v>24.230501554186826</v>
      </c>
      <c r="E129" s="241">
        <f t="shared" si="24"/>
        <v>8004.1608919427681</v>
      </c>
      <c r="F129" s="241">
        <f>$C$118/(F58*40/78)</f>
        <v>47.249478030664307</v>
      </c>
      <c r="G129" s="225"/>
      <c r="H129" s="225"/>
    </row>
    <row r="130" spans="2:8" s="222" customFormat="1" ht="46.5">
      <c r="B130" s="74" t="s">
        <v>226</v>
      </c>
      <c r="C130" s="227">
        <f t="shared" si="22"/>
        <v>4179.3287640913286</v>
      </c>
      <c r="D130" s="227">
        <f t="shared" si="23"/>
        <v>349.26849087116142</v>
      </c>
      <c r="E130" s="241">
        <f t="shared" si="24"/>
        <v>8149.6910899780896</v>
      </c>
      <c r="F130" s="241">
        <f t="shared" si="24"/>
        <v>681.07355719876489</v>
      </c>
      <c r="G130" s="225"/>
      <c r="H130" s="225"/>
    </row>
    <row r="131" spans="2:8" s="222" customFormat="1" ht="15.95" thickBot="1">
      <c r="B131" s="75" t="s">
        <v>227</v>
      </c>
      <c r="C131" s="227">
        <f t="shared" si="22"/>
        <v>22986.30820250231</v>
      </c>
      <c r="D131" s="227">
        <f t="shared" si="23"/>
        <v>121.15250777093412</v>
      </c>
      <c r="E131" s="241">
        <f t="shared" si="24"/>
        <v>44823.300994879508</v>
      </c>
      <c r="F131" s="241">
        <f t="shared" si="24"/>
        <v>236.24739015332156</v>
      </c>
      <c r="G131" s="225"/>
      <c r="H131" s="225"/>
    </row>
    <row r="132" spans="2:8" s="222" customFormat="1">
      <c r="B132" s="225"/>
      <c r="C132" s="225"/>
      <c r="D132" s="225"/>
      <c r="E132" s="225"/>
      <c r="F132" s="225"/>
      <c r="G132" s="225"/>
      <c r="H132" s="225"/>
    </row>
    <row r="133" spans="2:8" s="222" customFormat="1">
      <c r="B133" s="225"/>
      <c r="C133" s="225"/>
      <c r="D133" s="225"/>
      <c r="E133" s="225"/>
      <c r="F133" s="225"/>
      <c r="G133" s="225"/>
      <c r="H133" s="225"/>
    </row>
    <row r="134" spans="2:8" s="222" customFormat="1" ht="94.5" customHeight="1" thickBot="1">
      <c r="B134" s="207" t="s">
        <v>271</v>
      </c>
      <c r="C134" s="352" t="s">
        <v>272</v>
      </c>
      <c r="D134" s="352"/>
      <c r="E134" s="352" t="s">
        <v>273</v>
      </c>
      <c r="F134" s="352"/>
      <c r="G134" s="352" t="s">
        <v>261</v>
      </c>
      <c r="H134" s="352"/>
    </row>
    <row r="135" spans="2:8" s="222" customFormat="1" ht="33.6" customHeight="1">
      <c r="B135" s="341" t="s">
        <v>232</v>
      </c>
      <c r="C135" s="343" t="s">
        <v>262</v>
      </c>
      <c r="D135" s="293"/>
      <c r="E135" s="302" t="s">
        <v>263</v>
      </c>
      <c r="F135" s="293"/>
      <c r="G135" s="302" t="s">
        <v>264</v>
      </c>
      <c r="H135" s="293"/>
    </row>
    <row r="136" spans="2:8" s="222" customFormat="1">
      <c r="B136" s="342"/>
      <c r="C136" s="208" t="s">
        <v>137</v>
      </c>
      <c r="D136" s="89" t="s">
        <v>138</v>
      </c>
      <c r="E136" s="88" t="s">
        <v>137</v>
      </c>
      <c r="F136" s="89" t="s">
        <v>138</v>
      </c>
      <c r="G136" s="88" t="s">
        <v>137</v>
      </c>
      <c r="H136" s="89" t="s">
        <v>138</v>
      </c>
    </row>
    <row r="137" spans="2:8" s="222" customFormat="1">
      <c r="B137" s="74" t="s">
        <v>222</v>
      </c>
      <c r="C137" s="241">
        <f>$C$118/E68</f>
        <v>246347.74088460422</v>
      </c>
      <c r="D137" s="241">
        <f>$C$118/F68</f>
        <v>68.635814865554053</v>
      </c>
      <c r="E137" s="241">
        <f>$C$118/(E68*40/78)</f>
        <v>480378.09472497826</v>
      </c>
      <c r="F137" s="241">
        <f>$C$118/(F68*40/78)</f>
        <v>133.8398389878304</v>
      </c>
      <c r="G137" s="241">
        <f>$C$118/(E68*20/78)</f>
        <v>960756.18944995652</v>
      </c>
      <c r="H137" s="241">
        <f>$C$118/(F68*20/78)</f>
        <v>267.67967797566081</v>
      </c>
    </row>
    <row r="138" spans="2:8" s="222" customFormat="1" ht="30.95">
      <c r="B138" s="74" t="s">
        <v>223</v>
      </c>
      <c r="C138" s="241">
        <f t="shared" ref="C138:C142" si="25">$C$118/E69</f>
        <v>225818.76247755386</v>
      </c>
      <c r="D138" s="241">
        <f t="shared" ref="D138:D142" si="26">$C$118/F69</f>
        <v>1261.2564270165917</v>
      </c>
      <c r="E138" s="241">
        <f t="shared" ref="E138:F142" si="27">$C$118/(E69*40/78)</f>
        <v>440346.58683123003</v>
      </c>
      <c r="F138" s="241">
        <f t="shared" si="27"/>
        <v>2459.450032682354</v>
      </c>
      <c r="G138" s="241">
        <f t="shared" ref="G138:G142" si="28">$C$118/(E69*20/78)</f>
        <v>880693.17366246006</v>
      </c>
      <c r="H138" s="241">
        <f t="shared" ref="H138:H142" si="29">$C$118/(F69*20/78)</f>
        <v>4918.9000653647081</v>
      </c>
    </row>
    <row r="139" spans="2:8" s="222" customFormat="1" ht="30.95">
      <c r="B139" s="74" t="s">
        <v>224</v>
      </c>
      <c r="C139" s="241">
        <f t="shared" si="25"/>
        <v>677456.28743266151</v>
      </c>
      <c r="D139" s="241">
        <f t="shared" si="26"/>
        <v>3783.7692810497751</v>
      </c>
      <c r="E139" s="241">
        <f>$C$118/(E70*40/78)</f>
        <v>1321039.7604936899</v>
      </c>
      <c r="F139" s="241">
        <f t="shared" si="27"/>
        <v>7378.3500980470608</v>
      </c>
      <c r="G139" s="241">
        <f t="shared" si="28"/>
        <v>2642079.5209873798</v>
      </c>
      <c r="H139" s="241">
        <f t="shared" si="29"/>
        <v>14756.700196094122</v>
      </c>
    </row>
    <row r="140" spans="2:8" s="222" customFormat="1" ht="30.95">
      <c r="B140" s="74" t="s">
        <v>225</v>
      </c>
      <c r="C140" s="241">
        <f t="shared" si="25"/>
        <v>6451.9646422158248</v>
      </c>
      <c r="D140" s="241">
        <f t="shared" si="26"/>
        <v>36.89175049023531</v>
      </c>
      <c r="E140" s="241">
        <f t="shared" si="27"/>
        <v>12581.331052320858</v>
      </c>
      <c r="F140" s="241">
        <f t="shared" si="27"/>
        <v>71.938913455958854</v>
      </c>
      <c r="G140" s="241">
        <f t="shared" si="28"/>
        <v>25162.662104641717</v>
      </c>
      <c r="H140" s="241">
        <f t="shared" si="29"/>
        <v>143.87782691191771</v>
      </c>
    </row>
    <row r="141" spans="2:8" s="222" customFormat="1" ht="46.5">
      <c r="B141" s="74" t="s">
        <v>226</v>
      </c>
      <c r="C141" s="241">
        <f>$C$118/E72</f>
        <v>6569.2730902561125</v>
      </c>
      <c r="D141" s="241">
        <f t="shared" si="26"/>
        <v>531.77298003942792</v>
      </c>
      <c r="E141" s="241">
        <f t="shared" si="27"/>
        <v>12810.08252599942</v>
      </c>
      <c r="F141" s="241">
        <f t="shared" si="27"/>
        <v>1036.9573110768845</v>
      </c>
      <c r="G141" s="241">
        <f t="shared" si="28"/>
        <v>25620.16505199884</v>
      </c>
      <c r="H141" s="241">
        <f t="shared" si="29"/>
        <v>2073.914622153769</v>
      </c>
    </row>
    <row r="142" spans="2:8" s="222" customFormat="1" ht="15.95" thickBot="1">
      <c r="B142" s="75" t="s">
        <v>227</v>
      </c>
      <c r="C142" s="241">
        <f t="shared" si="25"/>
        <v>36131.001996408617</v>
      </c>
      <c r="D142" s="241">
        <f t="shared" si="26"/>
        <v>184.45875245117654</v>
      </c>
      <c r="E142" s="241">
        <f t="shared" si="27"/>
        <v>70455.453892996797</v>
      </c>
      <c r="F142" s="241">
        <f t="shared" si="27"/>
        <v>359.69456727979428</v>
      </c>
      <c r="G142" s="241">
        <f t="shared" si="28"/>
        <v>140910.90778599359</v>
      </c>
      <c r="H142" s="241">
        <f t="shared" si="29"/>
        <v>719.38913455958857</v>
      </c>
    </row>
    <row r="143" spans="2:8" s="222" customFormat="1">
      <c r="B143" s="225"/>
      <c r="C143" s="225"/>
      <c r="D143" s="225"/>
      <c r="E143" s="225"/>
      <c r="F143" s="225"/>
      <c r="G143" s="225"/>
      <c r="H143" s="225"/>
    </row>
  </sheetData>
  <mergeCells count="46">
    <mergeCell ref="G135:H135"/>
    <mergeCell ref="E95:F95"/>
    <mergeCell ref="C106:D106"/>
    <mergeCell ref="E106:F106"/>
    <mergeCell ref="G107:H107"/>
    <mergeCell ref="G106:H106"/>
    <mergeCell ref="C123:D123"/>
    <mergeCell ref="E134:F134"/>
    <mergeCell ref="G134:H134"/>
    <mergeCell ref="B124:B125"/>
    <mergeCell ref="C124:D124"/>
    <mergeCell ref="E124:F124"/>
    <mergeCell ref="E123:F123"/>
    <mergeCell ref="C134:D134"/>
    <mergeCell ref="B135:B136"/>
    <mergeCell ref="C135:D135"/>
    <mergeCell ref="E135:F135"/>
    <mergeCell ref="C15:D15"/>
    <mergeCell ref="E15:F15"/>
    <mergeCell ref="B48:F48"/>
    <mergeCell ref="B49:F49"/>
    <mergeCell ref="E39:F39"/>
    <mergeCell ref="B39:B40"/>
    <mergeCell ref="B96:B97"/>
    <mergeCell ref="C96:D96"/>
    <mergeCell ref="E96:F96"/>
    <mergeCell ref="B107:B108"/>
    <mergeCell ref="C107:D107"/>
    <mergeCell ref="E107:F107"/>
    <mergeCell ref="C95:D95"/>
    <mergeCell ref="G16:G19"/>
    <mergeCell ref="E66:F66"/>
    <mergeCell ref="B53:B54"/>
    <mergeCell ref="E53:F53"/>
    <mergeCell ref="B66:B67"/>
    <mergeCell ref="C66:D66"/>
    <mergeCell ref="C53:D53"/>
    <mergeCell ref="G25:H25"/>
    <mergeCell ref="G26:H26"/>
    <mergeCell ref="E50:G50"/>
    <mergeCell ref="C25:D25"/>
    <mergeCell ref="E25:F25"/>
    <mergeCell ref="B34:F34"/>
    <mergeCell ref="C26:D26"/>
    <mergeCell ref="E26:F26"/>
    <mergeCell ref="B25:B27"/>
  </mergeCells>
  <conditionalFormatting sqref="C126:F131">
    <cfRule type="cellIs" dxfId="10" priority="7" operator="lessThan">
      <formula>300</formula>
    </cfRule>
  </conditionalFormatting>
  <conditionalFormatting sqref="C98:F103">
    <cfRule type="cellIs" dxfId="9" priority="6" operator="greaterThan">
      <formula>0.000001</formula>
    </cfRule>
  </conditionalFormatting>
  <conditionalFormatting sqref="C109:F114">
    <cfRule type="cellIs" dxfId="8" priority="5" operator="greaterThan">
      <formula>0.000001</formula>
    </cfRule>
  </conditionalFormatting>
  <conditionalFormatting sqref="C137:F142">
    <cfRule type="cellIs" dxfId="7" priority="4" operator="lessThan">
      <formula>300</formula>
    </cfRule>
  </conditionalFormatting>
  <conditionalFormatting sqref="L109:O114">
    <cfRule type="cellIs" dxfId="6" priority="3" operator="greaterThan">
      <formula>0.000001</formula>
    </cfRule>
  </conditionalFormatting>
  <conditionalFormatting sqref="G109:H114">
    <cfRule type="cellIs" dxfId="5" priority="2" operator="greaterThan">
      <formula>0.000001</formula>
    </cfRule>
  </conditionalFormatting>
  <conditionalFormatting sqref="G137:H142">
    <cfRule type="cellIs" dxfId="4" priority="1" operator="lessThan">
      <formula>300</formula>
    </cfRule>
  </conditionalFormatting>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2D7C-7053-4FD4-91E9-587469E01A5A}">
  <sheetPr codeName="Sheet5">
    <tabColor theme="6" tint="0.79998168889431442"/>
    <pageSetUpPr fitToPage="1"/>
  </sheetPr>
  <dimension ref="A2:E11"/>
  <sheetViews>
    <sheetView workbookViewId="0"/>
  </sheetViews>
  <sheetFormatPr defaultColWidth="8.625" defaultRowHeight="15.6"/>
  <cols>
    <col min="1" max="1" width="17.875" style="2" customWidth="1"/>
    <col min="2" max="2" width="28" style="2" customWidth="1"/>
    <col min="3" max="3" width="52.625" style="2" customWidth="1"/>
    <col min="4" max="4" width="26.375" style="2" customWidth="1"/>
    <col min="5" max="5" width="49.125" style="2" customWidth="1"/>
    <col min="6" max="16384" width="8.625" style="2"/>
  </cols>
  <sheetData>
    <row r="2" spans="1:5" ht="24.95">
      <c r="A2" s="113" t="s">
        <v>26</v>
      </c>
    </row>
    <row r="3" spans="1:5">
      <c r="A3" s="36"/>
    </row>
    <row r="4" spans="1:5" s="45" customFormat="1" ht="28.35" customHeight="1">
      <c r="A4" s="353" t="s">
        <v>274</v>
      </c>
      <c r="B4" s="354"/>
      <c r="C4" s="354"/>
      <c r="D4" s="354"/>
      <c r="E4" s="355"/>
    </row>
    <row r="5" spans="1:5" s="46" customFormat="1" ht="14.45">
      <c r="A5" s="47" t="s">
        <v>28</v>
      </c>
      <c r="B5" s="47" t="s">
        <v>29</v>
      </c>
      <c r="C5" s="47" t="s">
        <v>275</v>
      </c>
      <c r="D5" s="47" t="s">
        <v>276</v>
      </c>
      <c r="E5" s="47" t="s">
        <v>277</v>
      </c>
    </row>
    <row r="6" spans="1:5" s="46" customFormat="1" ht="14.45">
      <c r="A6" s="188" t="s">
        <v>278</v>
      </c>
      <c r="B6" s="189"/>
      <c r="C6" s="189"/>
      <c r="D6" s="189"/>
      <c r="E6" s="189"/>
    </row>
    <row r="7" spans="1:5" s="39" customFormat="1" ht="117.6" customHeight="1">
      <c r="A7" s="42" t="s">
        <v>279</v>
      </c>
      <c r="B7" s="43" t="s">
        <v>280</v>
      </c>
      <c r="C7" s="43" t="s">
        <v>281</v>
      </c>
      <c r="D7" s="43" t="s">
        <v>282</v>
      </c>
      <c r="E7" s="43" t="s">
        <v>283</v>
      </c>
    </row>
    <row r="8" spans="1:5" s="46" customFormat="1" ht="14.45">
      <c r="A8" s="188" t="s">
        <v>284</v>
      </c>
      <c r="B8" s="189"/>
      <c r="C8" s="189"/>
      <c r="D8" s="189"/>
      <c r="E8" s="189"/>
    </row>
    <row r="9" spans="1:5" s="41" customFormat="1" ht="135" customHeight="1">
      <c r="A9" s="38" t="s">
        <v>285</v>
      </c>
      <c r="B9" s="40" t="s">
        <v>286</v>
      </c>
      <c r="C9" s="40" t="s">
        <v>287</v>
      </c>
      <c r="D9" s="40" t="s">
        <v>288</v>
      </c>
      <c r="E9" s="40" t="s">
        <v>289</v>
      </c>
    </row>
    <row r="10" spans="1:5" ht="39">
      <c r="A10" s="38" t="s">
        <v>290</v>
      </c>
      <c r="B10" s="40" t="s">
        <v>291</v>
      </c>
      <c r="C10" s="40" t="s">
        <v>292</v>
      </c>
      <c r="D10" s="40" t="s">
        <v>293</v>
      </c>
      <c r="E10" s="40" t="s">
        <v>294</v>
      </c>
    </row>
    <row r="11" spans="1:5">
      <c r="B11" s="44"/>
      <c r="C11" s="44"/>
      <c r="D11" s="44"/>
      <c r="E11" s="44"/>
    </row>
  </sheetData>
  <mergeCells count="1">
    <mergeCell ref="A4:E4"/>
  </mergeCells>
  <pageMargins left="0.7" right="0.7" top="0.75" bottom="0.75" header="0.3" footer="0.3"/>
  <pageSetup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5337-C35E-466F-A309-37808832C265}">
  <sheetPr>
    <tabColor theme="7" tint="-0.249977111117893"/>
  </sheetPr>
  <dimension ref="A1:U114"/>
  <sheetViews>
    <sheetView zoomScale="80" zoomScaleNormal="80" workbookViewId="0">
      <selection activeCell="H99" sqref="H99"/>
    </sheetView>
  </sheetViews>
  <sheetFormatPr defaultColWidth="8.625" defaultRowHeight="15.6"/>
  <cols>
    <col min="1" max="1" width="8.625" style="225"/>
    <col min="2" max="2" width="48.5" style="225" customWidth="1"/>
    <col min="3" max="3" width="11.125" style="225" customWidth="1"/>
    <col min="4" max="4" width="11.375" style="225" customWidth="1"/>
    <col min="5" max="5" width="11.625" style="225" customWidth="1"/>
    <col min="6" max="6" width="11.125" style="225" customWidth="1"/>
    <col min="7" max="7" width="18.375" style="225" customWidth="1"/>
    <col min="8" max="8" width="14.25" style="225" customWidth="1"/>
    <col min="9" max="9" width="66.125" style="225" customWidth="1"/>
    <col min="10" max="10" width="11.375" style="225" customWidth="1"/>
    <col min="11" max="11" width="10.625" style="225" customWidth="1"/>
    <col min="12" max="12" width="11.75" style="225" customWidth="1"/>
    <col min="13" max="13" width="11.125" style="225" customWidth="1"/>
    <col min="14" max="14" width="12.625" style="225" customWidth="1"/>
    <col min="15" max="15" width="9.25" style="225" customWidth="1"/>
    <col min="16" max="16" width="46.875" style="225" customWidth="1"/>
    <col min="17" max="18" width="8.625" style="225" customWidth="1"/>
    <col min="19" max="19" width="8.625" style="225"/>
    <col min="20" max="20" width="11.125" style="225" customWidth="1"/>
    <col min="21" max="16384" width="8.625" style="225"/>
  </cols>
  <sheetData>
    <row r="1" spans="1:7" ht="24.95">
      <c r="A1" s="113" t="s">
        <v>171</v>
      </c>
    </row>
    <row r="2" spans="1:7" ht="24.95" hidden="1">
      <c r="A2" s="113"/>
    </row>
    <row r="3" spans="1:7" ht="24.95" hidden="1">
      <c r="A3" s="113"/>
      <c r="B3" s="5" t="s">
        <v>172</v>
      </c>
    </row>
    <row r="4" spans="1:7" ht="12.95" hidden="1" customHeight="1">
      <c r="A4" s="113"/>
    </row>
    <row r="5" spans="1:7" ht="24.95" hidden="1">
      <c r="A5" s="113"/>
    </row>
    <row r="6" spans="1:7" s="52" customFormat="1" ht="34.9" hidden="1" customHeight="1">
      <c r="A6" s="113"/>
      <c r="B6" s="209" t="s">
        <v>173</v>
      </c>
    </row>
    <row r="7" spans="1:7" s="52" customFormat="1" ht="34.9" hidden="1" customHeight="1">
      <c r="A7" s="113"/>
      <c r="B7" s="209" t="s">
        <v>174</v>
      </c>
    </row>
    <row r="8" spans="1:7" s="52" customFormat="1" ht="34.9" hidden="1" customHeight="1">
      <c r="A8" s="113"/>
      <c r="B8" s="209" t="s">
        <v>175</v>
      </c>
    </row>
    <row r="9" spans="1:7" s="203" customFormat="1" ht="34.9" hidden="1" customHeight="1">
      <c r="A9" s="113"/>
      <c r="B9" s="210" t="s">
        <v>176</v>
      </c>
    </row>
    <row r="10" spans="1:7" s="52" customFormat="1" ht="16.350000000000001" hidden="1" customHeight="1">
      <c r="A10" s="113"/>
      <c r="B10" s="209" t="s">
        <v>177</v>
      </c>
    </row>
    <row r="11" spans="1:7" s="52" customFormat="1" ht="18.600000000000001" hidden="1" customHeight="1">
      <c r="A11" s="113"/>
      <c r="B11" s="209" t="s">
        <v>178</v>
      </c>
    </row>
    <row r="12" spans="1:7" ht="18.600000000000001" hidden="1" customHeight="1">
      <c r="A12" s="113"/>
      <c r="B12" s="202"/>
    </row>
    <row r="13" spans="1:7" ht="26.1" hidden="1">
      <c r="A13" s="1"/>
      <c r="B13" s="5" t="s">
        <v>179</v>
      </c>
    </row>
    <row r="14" spans="1:7" s="52" customFormat="1" ht="18" hidden="1" customHeight="1" thickBot="1">
      <c r="B14" s="209" t="s">
        <v>180</v>
      </c>
      <c r="C14" s="211"/>
    </row>
    <row r="15" spans="1:7" s="52" customFormat="1" ht="36" hidden="1" customHeight="1" thickBot="1">
      <c r="C15" s="344" t="s">
        <v>181</v>
      </c>
      <c r="D15" s="345"/>
      <c r="E15" s="344" t="s">
        <v>182</v>
      </c>
      <c r="F15" s="345"/>
    </row>
    <row r="16" spans="1:7" s="52" customFormat="1" ht="15.95" hidden="1" customHeight="1">
      <c r="B16" s="212" t="s">
        <v>183</v>
      </c>
      <c r="C16" s="174" t="s">
        <v>184</v>
      </c>
      <c r="D16" s="175" t="s">
        <v>185</v>
      </c>
      <c r="E16" s="174" t="s">
        <v>186</v>
      </c>
      <c r="F16" s="175" t="s">
        <v>187</v>
      </c>
      <c r="G16" s="321" t="s">
        <v>188</v>
      </c>
    </row>
    <row r="17" spans="2:10" s="52" customFormat="1" ht="38.450000000000003" hidden="1" customHeight="1" thickBot="1">
      <c r="B17" s="213"/>
      <c r="C17" s="176">
        <f>Regressions!H9</f>
        <v>1.1009452428690468E-3</v>
      </c>
      <c r="D17" s="177">
        <v>0</v>
      </c>
      <c r="E17" s="172">
        <f>Regressions!H6</f>
        <v>9.7913780063295965E-3</v>
      </c>
      <c r="F17" s="173">
        <v>0</v>
      </c>
      <c r="G17" s="322"/>
    </row>
    <row r="18" spans="2:10" s="52" customFormat="1" ht="18" hidden="1">
      <c r="B18" s="212" t="s">
        <v>189</v>
      </c>
      <c r="C18" s="174" t="s">
        <v>190</v>
      </c>
      <c r="D18" s="175" t="s">
        <v>191</v>
      </c>
      <c r="E18" s="174" t="s">
        <v>192</v>
      </c>
      <c r="F18" s="175" t="s">
        <v>193</v>
      </c>
      <c r="G18" s="322"/>
    </row>
    <row r="19" spans="2:10" s="52" customFormat="1" ht="44.1" hidden="1" customHeight="1" thickBot="1">
      <c r="B19" s="214"/>
      <c r="C19" s="176">
        <f>Regressions!H27</f>
        <v>7.004141946902585E-4</v>
      </c>
      <c r="D19" s="177">
        <v>0</v>
      </c>
      <c r="E19" s="172">
        <f>Regressions!H24</f>
        <v>6.430977030021834E-3</v>
      </c>
      <c r="F19" s="173">
        <v>0</v>
      </c>
      <c r="G19" s="323"/>
    </row>
    <row r="20" spans="2:10" s="52" customFormat="1" hidden="1"/>
    <row r="21" spans="2:10" ht="24" hidden="1">
      <c r="B21" s="5" t="s">
        <v>194</v>
      </c>
    </row>
    <row r="22" spans="2:10" hidden="1">
      <c r="B22" s="52" t="s">
        <v>195</v>
      </c>
    </row>
    <row r="23" spans="2:10" hidden="1">
      <c r="B23" s="52" t="s">
        <v>196</v>
      </c>
    </row>
    <row r="24" spans="2:10" hidden="1">
      <c r="B24" s="115"/>
      <c r="G24" s="95"/>
    </row>
    <row r="25" spans="2:10" ht="36.6" hidden="1" customHeight="1">
      <c r="B25" s="338" t="s">
        <v>197</v>
      </c>
      <c r="C25" s="278" t="s">
        <v>295</v>
      </c>
      <c r="D25" s="334"/>
      <c r="E25" s="278" t="s">
        <v>199</v>
      </c>
      <c r="F25" s="334"/>
      <c r="G25" s="278" t="s">
        <v>200</v>
      </c>
      <c r="H25" s="330"/>
    </row>
    <row r="26" spans="2:10" ht="35.1" hidden="1" customHeight="1">
      <c r="B26" s="339"/>
      <c r="C26" s="331" t="s">
        <v>201</v>
      </c>
      <c r="D26" s="331"/>
      <c r="E26" s="331" t="s">
        <v>202</v>
      </c>
      <c r="F26" s="331"/>
      <c r="G26" s="331" t="s">
        <v>202</v>
      </c>
      <c r="H26" s="332"/>
    </row>
    <row r="27" spans="2:10" hidden="1">
      <c r="B27" s="340"/>
      <c r="C27" s="216" t="s">
        <v>203</v>
      </c>
      <c r="D27" s="216" t="s">
        <v>204</v>
      </c>
      <c r="E27" s="253" t="s">
        <v>137</v>
      </c>
      <c r="F27" s="253" t="s">
        <v>138</v>
      </c>
      <c r="G27" s="253" t="s">
        <v>137</v>
      </c>
      <c r="H27" s="254" t="s">
        <v>138</v>
      </c>
    </row>
    <row r="28" spans="2:10" hidden="1">
      <c r="B28" s="69" t="s">
        <v>222</v>
      </c>
      <c r="C28" s="217">
        <v>1.1000000000000001E-3</v>
      </c>
      <c r="D28" s="217">
        <v>0.43</v>
      </c>
      <c r="E28" s="73">
        <v>1.1078510258083617E-3</v>
      </c>
      <c r="F28" s="66">
        <v>0.11932291666666665</v>
      </c>
      <c r="G28" s="66">
        <v>1.7000000000000001E-2</v>
      </c>
      <c r="H28" s="71">
        <v>4.5999999999999999E-2</v>
      </c>
      <c r="J28" s="201"/>
    </row>
    <row r="29" spans="2:10" ht="30.95" hidden="1">
      <c r="B29" s="69" t="s">
        <v>223</v>
      </c>
      <c r="C29" s="217">
        <v>0.02</v>
      </c>
      <c r="D29" s="217">
        <v>0.39</v>
      </c>
      <c r="E29" s="215" t="s">
        <v>207</v>
      </c>
      <c r="F29" s="77" t="s">
        <v>207</v>
      </c>
      <c r="G29" s="77" t="s">
        <v>207</v>
      </c>
      <c r="H29" s="117" t="s">
        <v>207</v>
      </c>
    </row>
    <row r="30" spans="2:10" ht="30.95" hidden="1">
      <c r="B30" s="69" t="s">
        <v>224</v>
      </c>
      <c r="C30" s="217">
        <v>0.02</v>
      </c>
      <c r="D30" s="217">
        <v>0.39</v>
      </c>
      <c r="E30" s="215" t="s">
        <v>207</v>
      </c>
      <c r="F30" s="77" t="s">
        <v>207</v>
      </c>
      <c r="G30" s="77" t="s">
        <v>207</v>
      </c>
      <c r="H30" s="117" t="s">
        <v>207</v>
      </c>
    </row>
    <row r="31" spans="2:10" ht="30.95" hidden="1">
      <c r="B31" s="69" t="s">
        <v>225</v>
      </c>
      <c r="C31" s="217">
        <v>8.3999999999999995E-3</v>
      </c>
      <c r="D31" s="217">
        <v>0.16</v>
      </c>
      <c r="E31" s="215" t="s">
        <v>207</v>
      </c>
      <c r="F31" s="77" t="s">
        <v>207</v>
      </c>
      <c r="G31" s="66">
        <v>2.785E-2</v>
      </c>
      <c r="H31" s="71">
        <v>4.8599999999999997E-2</v>
      </c>
    </row>
    <row r="32" spans="2:10" ht="46.5" hidden="1">
      <c r="B32" s="69" t="s">
        <v>226</v>
      </c>
      <c r="C32" s="217">
        <v>0.1</v>
      </c>
      <c r="D32" s="217">
        <v>0.69</v>
      </c>
      <c r="E32" s="73">
        <v>8.2500000000000004E-3</v>
      </c>
      <c r="F32" s="66">
        <v>1.1099999999999999E-2</v>
      </c>
      <c r="G32" s="66">
        <v>1.1084066164154104E-3</v>
      </c>
      <c r="H32" s="71">
        <v>1.1562796771130105E-3</v>
      </c>
    </row>
    <row r="33" spans="2:8" hidden="1">
      <c r="B33" s="69" t="s">
        <v>227</v>
      </c>
      <c r="C33" s="217">
        <v>1.5E-3</v>
      </c>
      <c r="D33" s="217">
        <v>3.2000000000000001E-2</v>
      </c>
      <c r="E33" s="215" t="s">
        <v>207</v>
      </c>
      <c r="F33" s="77" t="s">
        <v>207</v>
      </c>
      <c r="G33" s="37" t="s">
        <v>212</v>
      </c>
      <c r="H33" s="197" t="s">
        <v>212</v>
      </c>
    </row>
    <row r="34" spans="2:8" ht="34.700000000000003" hidden="1" customHeight="1" thickBot="1">
      <c r="B34" s="335" t="s">
        <v>213</v>
      </c>
      <c r="C34" s="336"/>
      <c r="D34" s="336"/>
      <c r="E34" s="337"/>
      <c r="F34" s="337"/>
      <c r="G34" s="107"/>
      <c r="H34" s="65"/>
    </row>
    <row r="35" spans="2:8" hidden="1">
      <c r="B35" s="112" t="s">
        <v>296</v>
      </c>
    </row>
    <row r="36" spans="2:8" hidden="1">
      <c r="B36" s="116"/>
    </row>
    <row r="37" spans="2:8" ht="20.100000000000001" hidden="1">
      <c r="B37" s="5" t="s">
        <v>18</v>
      </c>
      <c r="C37" s="2"/>
      <c r="D37" s="2"/>
      <c r="E37" s="2"/>
      <c r="F37" s="2"/>
      <c r="G37" s="2"/>
    </row>
    <row r="38" spans="2:8" ht="15.6" hidden="1" customHeight="1" thickBot="1">
      <c r="B38" s="68"/>
      <c r="C38" s="55"/>
      <c r="D38" s="55"/>
      <c r="E38" s="52"/>
      <c r="F38" s="52"/>
    </row>
    <row r="39" spans="2:8" ht="63.6" hidden="1" customHeight="1">
      <c r="B39" s="349" t="s">
        <v>216</v>
      </c>
      <c r="C39" s="252" t="s">
        <v>217</v>
      </c>
      <c r="D39" s="128" t="s">
        <v>218</v>
      </c>
      <c r="E39" s="348" t="s">
        <v>219</v>
      </c>
      <c r="F39" s="348"/>
      <c r="G39" s="137" t="s">
        <v>220</v>
      </c>
    </row>
    <row r="40" spans="2:8" ht="33.950000000000003" hidden="1" customHeight="1">
      <c r="B40" s="350"/>
      <c r="C40" s="126" t="s">
        <v>221</v>
      </c>
      <c r="D40" s="127" t="s">
        <v>221</v>
      </c>
      <c r="E40" s="124" t="s">
        <v>137</v>
      </c>
      <c r="F40" s="124" t="s">
        <v>138</v>
      </c>
      <c r="G40" s="138" t="s">
        <v>221</v>
      </c>
    </row>
    <row r="41" spans="2:8" hidden="1">
      <c r="B41" s="63" t="s">
        <v>222</v>
      </c>
      <c r="C41" s="122">
        <v>50</v>
      </c>
      <c r="D41" s="122">
        <f>365</f>
        <v>365</v>
      </c>
      <c r="E41" s="141">
        <v>31</v>
      </c>
      <c r="F41" s="141">
        <v>40</v>
      </c>
      <c r="G41" s="142">
        <v>78</v>
      </c>
    </row>
    <row r="42" spans="2:8" ht="30.95" hidden="1">
      <c r="B42" s="63" t="s">
        <v>223</v>
      </c>
      <c r="C42" s="122">
        <v>3</v>
      </c>
      <c r="D42" s="122">
        <v>365</v>
      </c>
      <c r="E42" s="141">
        <v>31</v>
      </c>
      <c r="F42" s="141">
        <v>40</v>
      </c>
      <c r="G42" s="142">
        <v>78</v>
      </c>
    </row>
    <row r="43" spans="2:8" ht="30.95" hidden="1">
      <c r="B43" s="63" t="s">
        <v>224</v>
      </c>
      <c r="C43" s="122">
        <v>1</v>
      </c>
      <c r="D43" s="122">
        <v>365</v>
      </c>
      <c r="E43" s="141">
        <v>31</v>
      </c>
      <c r="F43" s="141">
        <v>40</v>
      </c>
      <c r="G43" s="142">
        <v>78</v>
      </c>
    </row>
    <row r="44" spans="2:8" ht="30.95" hidden="1">
      <c r="B44" s="63" t="s">
        <v>225</v>
      </c>
      <c r="C44" s="122">
        <v>250</v>
      </c>
      <c r="D44" s="122">
        <v>365</v>
      </c>
      <c r="E44" s="141">
        <v>31</v>
      </c>
      <c r="F44" s="141">
        <v>40</v>
      </c>
      <c r="G44" s="142">
        <v>78</v>
      </c>
    </row>
    <row r="45" spans="2:8" ht="46.5" hidden="1">
      <c r="B45" s="63" t="s">
        <v>226</v>
      </c>
      <c r="C45" s="122">
        <v>250</v>
      </c>
      <c r="D45" s="122">
        <v>365</v>
      </c>
      <c r="E45" s="141">
        <v>31</v>
      </c>
      <c r="F45" s="141">
        <v>40</v>
      </c>
      <c r="G45" s="142">
        <v>78</v>
      </c>
    </row>
    <row r="46" spans="2:8" ht="15.95" hidden="1" thickBot="1">
      <c r="B46" s="64" t="s">
        <v>227</v>
      </c>
      <c r="C46" s="125">
        <v>250</v>
      </c>
      <c r="D46" s="125">
        <v>365</v>
      </c>
      <c r="E46" s="143">
        <v>31</v>
      </c>
      <c r="F46" s="143">
        <v>40</v>
      </c>
      <c r="G46" s="144">
        <v>78</v>
      </c>
    </row>
    <row r="47" spans="2:8" hidden="1">
      <c r="B47" s="104" t="s">
        <v>228</v>
      </c>
      <c r="C47" s="52"/>
      <c r="D47" s="52"/>
      <c r="E47" s="87"/>
      <c r="F47" s="87"/>
    </row>
    <row r="48" spans="2:8" ht="62.1" hidden="1" customHeight="1">
      <c r="B48" s="346" t="s">
        <v>229</v>
      </c>
      <c r="C48" s="347"/>
      <c r="D48" s="347"/>
      <c r="E48" s="347"/>
      <c r="F48" s="347"/>
      <c r="H48" s="19"/>
    </row>
    <row r="49" spans="2:16" ht="33.950000000000003" hidden="1" customHeight="1">
      <c r="B49" s="346" t="s">
        <v>230</v>
      </c>
      <c r="C49" s="347"/>
      <c r="D49" s="347"/>
      <c r="E49" s="347"/>
      <c r="F49" s="347"/>
    </row>
    <row r="50" spans="2:16" ht="39.6" hidden="1" customHeight="1">
      <c r="E50" s="333"/>
      <c r="F50" s="333"/>
      <c r="G50" s="333"/>
      <c r="H50" s="111"/>
      <c r="I50" s="19"/>
    </row>
    <row r="51" spans="2:16" s="53" customFormat="1" ht="18.600000000000001" hidden="1" customHeight="1">
      <c r="B51" s="5" t="s">
        <v>231</v>
      </c>
      <c r="G51" s="120"/>
      <c r="H51" s="120"/>
      <c r="K51" s="225"/>
      <c r="L51" s="225"/>
      <c r="M51" s="225"/>
      <c r="N51" s="225"/>
      <c r="O51" s="225"/>
      <c r="P51" s="225"/>
    </row>
    <row r="52" spans="2:16" s="53" customFormat="1" ht="48.6" hidden="1" customHeight="1" thickBot="1">
      <c r="B52" s="54"/>
      <c r="G52" s="139"/>
      <c r="H52" s="120"/>
      <c r="K52" s="225"/>
      <c r="L52" s="225"/>
      <c r="M52" s="225"/>
      <c r="N52" s="225"/>
      <c r="O52" s="225"/>
      <c r="P52" s="225"/>
    </row>
    <row r="53" spans="2:16" ht="55.5" hidden="1" customHeight="1">
      <c r="B53" s="324" t="s">
        <v>232</v>
      </c>
      <c r="C53" s="329" t="s">
        <v>233</v>
      </c>
      <c r="D53" s="326"/>
      <c r="E53" s="300" t="s">
        <v>234</v>
      </c>
      <c r="F53" s="326"/>
      <c r="G53" s="120"/>
      <c r="H53" s="120"/>
    </row>
    <row r="54" spans="2:16" ht="17.45" hidden="1">
      <c r="B54" s="325"/>
      <c r="C54" s="72" t="s">
        <v>137</v>
      </c>
      <c r="D54" s="67" t="s">
        <v>138</v>
      </c>
      <c r="E54" s="62" t="s">
        <v>137</v>
      </c>
      <c r="F54" s="67" t="s">
        <v>138</v>
      </c>
      <c r="G54" s="120"/>
      <c r="H54" s="120"/>
    </row>
    <row r="55" spans="2:16" ht="17.45" hidden="1">
      <c r="B55" s="74" t="s">
        <v>222</v>
      </c>
      <c r="C55" s="73">
        <f>$C$17*C28+$D$17</f>
        <v>1.2110397671559515E-6</v>
      </c>
      <c r="D55" s="71">
        <f>$E$17*D28+$F$17</f>
        <v>4.2102925427217261E-3</v>
      </c>
      <c r="E55" s="100">
        <f>C55*C41/D41</f>
        <v>1.6589585851451392E-7</v>
      </c>
      <c r="F55" s="101">
        <f t="shared" ref="F55:F60" si="0">D55*C41/D41</f>
        <v>5.7675240311256528E-4</v>
      </c>
      <c r="G55" s="120"/>
      <c r="H55" s="120"/>
    </row>
    <row r="56" spans="2:16" ht="30.95" hidden="1">
      <c r="B56" s="74" t="s">
        <v>223</v>
      </c>
      <c r="C56" s="73">
        <f t="shared" ref="C56:C60" si="1">$C$17*C29+$D$17</f>
        <v>2.2018904857380936E-5</v>
      </c>
      <c r="D56" s="71">
        <f t="shared" ref="D56:D60" si="2">$E$17*D29+$F$17</f>
        <v>3.8186374224685429E-3</v>
      </c>
      <c r="E56" s="100">
        <f t="shared" ref="E56:E60" si="3">C56*C42/D42</f>
        <v>1.8097730019765153E-7</v>
      </c>
      <c r="F56" s="101">
        <f t="shared" si="0"/>
        <v>3.1386061006590764E-5</v>
      </c>
      <c r="G56" s="120"/>
      <c r="H56" s="120"/>
    </row>
    <row r="57" spans="2:16" ht="30.95" hidden="1">
      <c r="B57" s="74" t="s">
        <v>224</v>
      </c>
      <c r="C57" s="73">
        <f t="shared" si="1"/>
        <v>2.2018904857380936E-5</v>
      </c>
      <c r="D57" s="71">
        <f t="shared" si="2"/>
        <v>3.8186374224685429E-3</v>
      </c>
      <c r="E57" s="100">
        <f t="shared" si="3"/>
        <v>6.0325766732550507E-8</v>
      </c>
      <c r="F57" s="101">
        <f t="shared" si="0"/>
        <v>1.0462020335530254E-5</v>
      </c>
      <c r="G57" s="120"/>
      <c r="H57" s="120"/>
    </row>
    <row r="58" spans="2:16" ht="30.95" hidden="1">
      <c r="B58" s="74" t="s">
        <v>225</v>
      </c>
      <c r="C58" s="73">
        <f t="shared" si="1"/>
        <v>9.2479400400999926E-6</v>
      </c>
      <c r="D58" s="71">
        <f t="shared" si="2"/>
        <v>1.5666204810127354E-3</v>
      </c>
      <c r="E58" s="100">
        <f t="shared" si="3"/>
        <v>6.3342055069178031E-6</v>
      </c>
      <c r="F58" s="101">
        <f t="shared" si="0"/>
        <v>1.0730277267210517E-3</v>
      </c>
      <c r="G58" s="120"/>
      <c r="H58" s="120"/>
    </row>
    <row r="59" spans="2:16" ht="46.5" hidden="1">
      <c r="B59" s="74" t="s">
        <v>226</v>
      </c>
      <c r="C59" s="73">
        <f>$C$17*E32+$D$17</f>
        <v>9.0827982536696371E-6</v>
      </c>
      <c r="D59" s="71">
        <f>$E$17*F32+$F$17</f>
        <v>1.0868429587025851E-4</v>
      </c>
      <c r="E59" s="100">
        <f t="shared" si="3"/>
        <v>6.221094694294272E-6</v>
      </c>
      <c r="F59" s="101">
        <f t="shared" si="0"/>
        <v>7.4441298541272962E-5</v>
      </c>
      <c r="G59" s="120"/>
      <c r="H59" s="120"/>
      <c r="J59" s="19"/>
    </row>
    <row r="60" spans="2:16" ht="21" hidden="1" customHeight="1" thickBot="1">
      <c r="B60" s="75" t="s">
        <v>227</v>
      </c>
      <c r="C60" s="73">
        <f t="shared" si="1"/>
        <v>1.6514178643035702E-6</v>
      </c>
      <c r="D60" s="71">
        <f t="shared" si="2"/>
        <v>3.1332409620254709E-4</v>
      </c>
      <c r="E60" s="102">
        <f t="shared" si="3"/>
        <v>1.131108126235322E-6</v>
      </c>
      <c r="F60" s="103">
        <f t="shared" si="0"/>
        <v>2.1460554534421034E-4</v>
      </c>
      <c r="G60" s="120"/>
      <c r="H60" s="120"/>
    </row>
    <row r="61" spans="2:16" hidden="1">
      <c r="B61" s="112" t="s">
        <v>235</v>
      </c>
      <c r="C61" s="55"/>
      <c r="D61" s="55"/>
      <c r="E61" s="52"/>
      <c r="F61" s="52"/>
    </row>
    <row r="62" spans="2:16" hidden="1">
      <c r="G62" s="19"/>
      <c r="H62" s="19"/>
    </row>
    <row r="63" spans="2:16" hidden="1"/>
    <row r="64" spans="2:16" ht="24" hidden="1">
      <c r="B64" s="5" t="s">
        <v>236</v>
      </c>
      <c r="C64" s="53"/>
      <c r="D64" s="53"/>
    </row>
    <row r="65" spans="2:16" ht="45.95" hidden="1" customHeight="1" thickBot="1">
      <c r="B65" s="54"/>
      <c r="C65" s="53"/>
      <c r="D65" s="53"/>
      <c r="G65" s="139"/>
    </row>
    <row r="66" spans="2:16" ht="63.95" hidden="1" customHeight="1">
      <c r="B66" s="327" t="s">
        <v>237</v>
      </c>
      <c r="C66" s="302" t="s">
        <v>238</v>
      </c>
      <c r="D66" s="293"/>
      <c r="E66" s="302" t="s">
        <v>239</v>
      </c>
      <c r="F66" s="293"/>
    </row>
    <row r="67" spans="2:16" ht="15.95" hidden="1" customHeight="1">
      <c r="B67" s="328"/>
      <c r="C67" s="88" t="s">
        <v>137</v>
      </c>
      <c r="D67" s="89" t="s">
        <v>138</v>
      </c>
      <c r="E67" s="88" t="s">
        <v>137</v>
      </c>
      <c r="F67" s="89" t="s">
        <v>138</v>
      </c>
    </row>
    <row r="68" spans="2:16" ht="16.5" hidden="1" customHeight="1">
      <c r="B68" s="69" t="s">
        <v>222</v>
      </c>
      <c r="C68" s="70">
        <f t="shared" ref="C68:C73" si="4">$C$19*C28+$D$19</f>
        <v>7.7045561415928444E-7</v>
      </c>
      <c r="D68" s="71">
        <f t="shared" ref="D68:D73" si="5">$E$19*D28+$F$19</f>
        <v>2.7653201229093888E-3</v>
      </c>
      <c r="E68" s="218">
        <f t="shared" ref="E68:E73" si="6">C68*C41/D41</f>
        <v>1.0554186495332662E-7</v>
      </c>
      <c r="F68" s="219">
        <f t="shared" ref="F68:F73" si="7">D68*C41/D41</f>
        <v>3.7881097574101217E-4</v>
      </c>
      <c r="I68" s="79"/>
    </row>
    <row r="69" spans="2:16" ht="32.1" hidden="1" customHeight="1">
      <c r="B69" s="69" t="s">
        <v>223</v>
      </c>
      <c r="C69" s="70">
        <f t="shared" si="4"/>
        <v>1.4008283893805171E-5</v>
      </c>
      <c r="D69" s="71">
        <f t="shared" si="5"/>
        <v>2.5080810417085152E-3</v>
      </c>
      <c r="E69" s="218">
        <f t="shared" si="6"/>
        <v>1.151365799490836E-7</v>
      </c>
      <c r="F69" s="219">
        <f t="shared" si="7"/>
        <v>2.0614364726371358E-5</v>
      </c>
      <c r="I69" s="79"/>
    </row>
    <row r="70" spans="2:16" ht="30.95" hidden="1" customHeight="1">
      <c r="B70" s="69" t="s">
        <v>224</v>
      </c>
      <c r="C70" s="70">
        <f t="shared" si="4"/>
        <v>1.4008283893805171E-5</v>
      </c>
      <c r="D70" s="71">
        <f t="shared" si="5"/>
        <v>2.5080810417085152E-3</v>
      </c>
      <c r="E70" s="218">
        <f t="shared" si="6"/>
        <v>3.8378859983027866E-8</v>
      </c>
      <c r="F70" s="219">
        <f t="shared" si="7"/>
        <v>6.8714549087904525E-6</v>
      </c>
      <c r="I70" s="79"/>
    </row>
    <row r="71" spans="2:16" ht="30.95" hidden="1" customHeight="1">
      <c r="B71" s="69" t="s">
        <v>225</v>
      </c>
      <c r="C71" s="70">
        <f t="shared" si="4"/>
        <v>5.8834792353981714E-6</v>
      </c>
      <c r="D71" s="71">
        <f t="shared" si="5"/>
        <v>1.0289563248034935E-3</v>
      </c>
      <c r="E71" s="218">
        <f t="shared" si="6"/>
        <v>4.0297802982179257E-6</v>
      </c>
      <c r="F71" s="219">
        <f t="shared" si="7"/>
        <v>7.0476460602979002E-4</v>
      </c>
      <c r="I71" s="79"/>
      <c r="P71" s="121"/>
    </row>
    <row r="72" spans="2:16" ht="46.5" hidden="1">
      <c r="B72" s="69" t="s">
        <v>226</v>
      </c>
      <c r="C72" s="70">
        <f>$C$19*E32+$D$19</f>
        <v>5.7784171061946325E-6</v>
      </c>
      <c r="D72" s="71">
        <f>$E$19*F32+$F$19</f>
        <v>7.1383845033242346E-5</v>
      </c>
      <c r="E72" s="218">
        <f t="shared" si="6"/>
        <v>3.9578199357497483E-6</v>
      </c>
      <c r="F72" s="219">
        <f t="shared" si="7"/>
        <v>4.8893044543316675E-5</v>
      </c>
      <c r="I72" s="79"/>
      <c r="P72" s="121"/>
    </row>
    <row r="73" spans="2:16" ht="21.6" hidden="1" customHeight="1" thickBot="1">
      <c r="B73" s="76" t="s">
        <v>227</v>
      </c>
      <c r="C73" s="179">
        <f t="shared" si="4"/>
        <v>1.0506212920353879E-6</v>
      </c>
      <c r="D73" s="180">
        <f t="shared" si="5"/>
        <v>2.0579126496069868E-4</v>
      </c>
      <c r="E73" s="220">
        <f t="shared" si="6"/>
        <v>7.1960362468177256E-7</v>
      </c>
      <c r="F73" s="221">
        <f t="shared" si="7"/>
        <v>1.4095292120595799E-4</v>
      </c>
      <c r="I73" s="79"/>
      <c r="P73" s="121"/>
    </row>
    <row r="74" spans="2:16" ht="15.6" hidden="1" customHeight="1">
      <c r="P74" s="121"/>
    </row>
    <row r="75" spans="2:16" ht="15.6" hidden="1" customHeight="1">
      <c r="P75" s="121"/>
    </row>
    <row r="76" spans="2:16" ht="26.45" hidden="1" customHeight="1">
      <c r="B76" s="5" t="s">
        <v>240</v>
      </c>
      <c r="P76" s="121"/>
    </row>
    <row r="77" spans="2:16" ht="17.45" hidden="1" customHeight="1" thickBot="1">
      <c r="B77" s="52" t="s">
        <v>241</v>
      </c>
      <c r="P77" s="121"/>
    </row>
    <row r="78" spans="2:16" ht="47.85" hidden="1" customHeight="1">
      <c r="B78" s="181"/>
      <c r="C78" s="182" t="s">
        <v>242</v>
      </c>
      <c r="D78" s="183" t="s">
        <v>243</v>
      </c>
      <c r="E78" s="96"/>
    </row>
    <row r="79" spans="2:16" ht="15.95" hidden="1" customHeight="1">
      <c r="B79" s="184" t="s">
        <v>244</v>
      </c>
      <c r="C79" s="178">
        <f>1/(3*C17)</f>
        <v>302.77012911620534</v>
      </c>
      <c r="D79" s="185">
        <f>1/(3*C19)</f>
        <v>475.90887771876481</v>
      </c>
      <c r="E79" s="96"/>
      <c r="J79" s="201"/>
    </row>
    <row r="80" spans="2:16" ht="15.95" hidden="1" customHeight="1" thickBot="1">
      <c r="B80" s="186" t="s">
        <v>245</v>
      </c>
      <c r="C80" s="196">
        <f>1/(3*E17)</f>
        <v>34.043556802510473</v>
      </c>
      <c r="D80" s="187">
        <f>1/(3*E19)</f>
        <v>51.832455904791438</v>
      </c>
      <c r="E80" s="96"/>
      <c r="J80" s="201"/>
      <c r="K80" s="201"/>
    </row>
    <row r="81" spans="2:21" hidden="1">
      <c r="B81" s="108" t="s">
        <v>246</v>
      </c>
      <c r="C81" s="106"/>
      <c r="D81" s="96"/>
      <c r="E81" s="96"/>
    </row>
    <row r="82" spans="2:21" ht="15.6" hidden="1" customHeight="1">
      <c r="B82" s="108" t="s">
        <v>247</v>
      </c>
      <c r="C82" s="106"/>
      <c r="D82" s="96"/>
      <c r="E82" s="96"/>
    </row>
    <row r="83" spans="2:21" ht="15.6" hidden="1" customHeight="1">
      <c r="B83" s="108"/>
      <c r="C83" s="106"/>
      <c r="D83" s="96"/>
      <c r="E83" s="96"/>
    </row>
    <row r="84" spans="2:21" ht="20.100000000000001" hidden="1">
      <c r="B84" s="5"/>
    </row>
    <row r="85" spans="2:21" ht="20.100000000000001">
      <c r="B85" s="5" t="s">
        <v>22</v>
      </c>
      <c r="I85" s="5" t="s">
        <v>297</v>
      </c>
    </row>
    <row r="86" spans="2:21" ht="15.6" customHeight="1" thickBot="1">
      <c r="B86" s="5"/>
      <c r="I86" s="5"/>
    </row>
    <row r="87" spans="2:21" s="52" customFormat="1">
      <c r="B87" s="204" t="s">
        <v>248</v>
      </c>
      <c r="C87" s="205">
        <v>0.23</v>
      </c>
      <c r="D87" s="52" t="s">
        <v>298</v>
      </c>
      <c r="I87" s="204" t="s">
        <v>248</v>
      </c>
      <c r="J87" s="205">
        <v>0.2</v>
      </c>
    </row>
    <row r="88" spans="2:21" s="52" customFormat="1" ht="15.95" thickBot="1">
      <c r="B88" s="206" t="s">
        <v>249</v>
      </c>
      <c r="C88" s="123">
        <v>9.8000000000000004E-2</v>
      </c>
      <c r="D88" s="52" t="s">
        <v>298</v>
      </c>
      <c r="I88" s="206" t="s">
        <v>249</v>
      </c>
      <c r="J88" s="123">
        <v>0.08</v>
      </c>
    </row>
    <row r="89" spans="2:21" s="52" customFormat="1">
      <c r="B89" s="203" t="s">
        <v>251</v>
      </c>
      <c r="I89" s="203" t="s">
        <v>251</v>
      </c>
      <c r="T89" s="52">
        <v>9.8000000000000004E-2</v>
      </c>
      <c r="U89" s="52">
        <f>T90/T89</f>
        <v>0.81632653061224492</v>
      </c>
    </row>
    <row r="90" spans="2:21" s="52" customFormat="1">
      <c r="B90" s="203"/>
      <c r="I90" s="203"/>
      <c r="T90" s="52">
        <v>0.08</v>
      </c>
      <c r="U90" s="52">
        <f>((T89-T90)/T89)*100</f>
        <v>18.367346938775512</v>
      </c>
    </row>
    <row r="91" spans="2:21" s="52" customFormat="1">
      <c r="B91" s="203"/>
      <c r="I91" s="203"/>
    </row>
    <row r="92" spans="2:21" ht="20.100000000000001">
      <c r="B92" s="5" t="s">
        <v>252</v>
      </c>
      <c r="I92" s="5" t="s">
        <v>252</v>
      </c>
    </row>
    <row r="93" spans="2:21" ht="20.100000000000001">
      <c r="B93" s="5"/>
      <c r="I93" s="5"/>
    </row>
    <row r="94" spans="2:21" ht="20.45" thickBot="1">
      <c r="B94" s="207" t="s">
        <v>253</v>
      </c>
      <c r="C94" s="359" t="s">
        <v>299</v>
      </c>
      <c r="D94" s="356"/>
      <c r="E94" s="356" t="s">
        <v>300</v>
      </c>
      <c r="F94" s="356"/>
      <c r="I94" s="207" t="s">
        <v>253</v>
      </c>
      <c r="J94" s="359" t="s">
        <v>299</v>
      </c>
      <c r="K94" s="359"/>
      <c r="L94" s="356" t="s">
        <v>300</v>
      </c>
      <c r="M94" s="356"/>
      <c r="Q94" s="359" t="s">
        <v>299</v>
      </c>
      <c r="R94" s="359"/>
      <c r="S94" s="356" t="s">
        <v>300</v>
      </c>
      <c r="T94" s="356"/>
    </row>
    <row r="95" spans="2:21" ht="38.1" customHeight="1">
      <c r="B95" s="324" t="s">
        <v>232</v>
      </c>
      <c r="C95" s="329" t="s">
        <v>256</v>
      </c>
      <c r="D95" s="326"/>
      <c r="E95" s="300" t="s">
        <v>257</v>
      </c>
      <c r="F95" s="326"/>
      <c r="I95" s="324" t="s">
        <v>232</v>
      </c>
      <c r="J95" s="357" t="s">
        <v>256</v>
      </c>
      <c r="K95" s="358"/>
      <c r="L95" s="357" t="s">
        <v>257</v>
      </c>
      <c r="M95" s="358"/>
      <c r="P95" s="324" t="s">
        <v>232</v>
      </c>
      <c r="Q95" s="357" t="s">
        <v>256</v>
      </c>
      <c r="R95" s="358"/>
      <c r="S95" s="357" t="s">
        <v>257</v>
      </c>
      <c r="T95" s="358"/>
    </row>
    <row r="96" spans="2:21">
      <c r="B96" s="325"/>
      <c r="C96" s="72" t="s">
        <v>137</v>
      </c>
      <c r="D96" s="67" t="s">
        <v>138</v>
      </c>
      <c r="E96" s="62" t="s">
        <v>137</v>
      </c>
      <c r="F96" s="67" t="s">
        <v>138</v>
      </c>
      <c r="I96" s="325"/>
      <c r="J96" s="72" t="s">
        <v>137</v>
      </c>
      <c r="K96" s="67" t="s">
        <v>138</v>
      </c>
      <c r="L96" s="62" t="s">
        <v>137</v>
      </c>
      <c r="M96" s="67" t="s">
        <v>138</v>
      </c>
      <c r="P96" s="325"/>
      <c r="Q96" s="72" t="s">
        <v>137</v>
      </c>
      <c r="R96" s="67" t="s">
        <v>138</v>
      </c>
      <c r="S96" s="62" t="s">
        <v>137</v>
      </c>
      <c r="T96" s="67" t="s">
        <v>138</v>
      </c>
    </row>
    <row r="97" spans="2:20">
      <c r="B97" s="74" t="s">
        <v>222</v>
      </c>
      <c r="C97" s="228">
        <f t="shared" ref="C97:D102" si="8">E55*$C$87</f>
        <v>3.8156047458338203E-8</v>
      </c>
      <c r="D97" s="228">
        <f t="shared" si="8"/>
        <v>1.3265305271589002E-4</v>
      </c>
      <c r="E97" s="230">
        <f>E55*$C$88</f>
        <v>1.6257794134422365E-8</v>
      </c>
      <c r="F97" s="231">
        <f>F55*$C$88</f>
        <v>5.6521735505031401E-5</v>
      </c>
      <c r="I97" s="74" t="s">
        <v>222</v>
      </c>
      <c r="J97" s="228">
        <v>3.3179171702902788E-8</v>
      </c>
      <c r="K97" s="228">
        <v>1.1535048062251306E-4</v>
      </c>
      <c r="L97" s="230">
        <v>1.3271668681161114E-8</v>
      </c>
      <c r="M97" s="231">
        <v>4.6140192249005224E-5</v>
      </c>
      <c r="P97" s="74" t="s">
        <v>222</v>
      </c>
      <c r="Q97" s="234" t="s">
        <v>301</v>
      </c>
      <c r="R97" s="234" t="s">
        <v>301</v>
      </c>
      <c r="S97" s="234" t="s">
        <v>301</v>
      </c>
      <c r="T97" s="234" t="s">
        <v>301</v>
      </c>
    </row>
    <row r="98" spans="2:20" ht="30.95">
      <c r="B98" s="74" t="s">
        <v>223</v>
      </c>
      <c r="C98" s="228">
        <f t="shared" si="8"/>
        <v>4.1624779045459857E-8</v>
      </c>
      <c r="D98" s="228">
        <f t="shared" si="8"/>
        <v>7.2187940315158764E-6</v>
      </c>
      <c r="E98" s="230">
        <f t="shared" ref="E98:F102" si="9">E56*$C$88</f>
        <v>1.7735775419369852E-8</v>
      </c>
      <c r="F98" s="231">
        <f t="shared" si="9"/>
        <v>3.0758339786458949E-6</v>
      </c>
      <c r="I98" s="74" t="s">
        <v>223</v>
      </c>
      <c r="J98" s="228">
        <v>3.6195460039530308E-8</v>
      </c>
      <c r="K98" s="228">
        <v>6.2772122013181535E-6</v>
      </c>
      <c r="L98" s="230">
        <v>1.4478184015812123E-8</v>
      </c>
      <c r="M98" s="231">
        <v>2.5108848805272612E-6</v>
      </c>
      <c r="N98" s="236"/>
      <c r="P98" s="74" t="s">
        <v>223</v>
      </c>
      <c r="Q98" s="234" t="s">
        <v>301</v>
      </c>
      <c r="R98" s="234" t="s">
        <v>301</v>
      </c>
      <c r="S98" s="234" t="s">
        <v>301</v>
      </c>
      <c r="T98" s="234" t="s">
        <v>301</v>
      </c>
    </row>
    <row r="99" spans="2:20" ht="30.95">
      <c r="B99" s="74" t="s">
        <v>224</v>
      </c>
      <c r="C99" s="228">
        <f t="shared" si="8"/>
        <v>1.3874926348486617E-8</v>
      </c>
      <c r="D99" s="228">
        <f t="shared" si="8"/>
        <v>2.4062646771719585E-6</v>
      </c>
      <c r="E99" s="230">
        <f t="shared" si="9"/>
        <v>5.9119251397899496E-9</v>
      </c>
      <c r="F99" s="231">
        <f t="shared" si="9"/>
        <v>1.025277992881965E-6</v>
      </c>
      <c r="I99" s="74" t="s">
        <v>224</v>
      </c>
      <c r="J99" s="228">
        <v>1.2065153346510103E-8</v>
      </c>
      <c r="K99" s="228">
        <v>2.0924040671060508E-6</v>
      </c>
      <c r="L99" s="230">
        <v>4.8260613386040404E-9</v>
      </c>
      <c r="M99" s="231">
        <v>8.3696162684242034E-7</v>
      </c>
      <c r="P99" s="74" t="s">
        <v>224</v>
      </c>
      <c r="Q99" s="234" t="s">
        <v>301</v>
      </c>
      <c r="R99" s="234" t="s">
        <v>301</v>
      </c>
      <c r="S99" s="234" t="s">
        <v>301</v>
      </c>
      <c r="T99" s="235" t="s">
        <v>302</v>
      </c>
    </row>
    <row r="100" spans="2:20" ht="30.95">
      <c r="B100" s="74" t="s">
        <v>225</v>
      </c>
      <c r="C100" s="228">
        <f t="shared" si="8"/>
        <v>1.4568672665910948E-6</v>
      </c>
      <c r="D100" s="228">
        <f t="shared" si="8"/>
        <v>2.4679637714584187E-4</v>
      </c>
      <c r="E100" s="230">
        <f t="shared" si="9"/>
        <v>6.2075213967794471E-7</v>
      </c>
      <c r="F100" s="231">
        <f t="shared" si="9"/>
        <v>1.0515671721866306E-4</v>
      </c>
      <c r="I100" s="74" t="s">
        <v>225</v>
      </c>
      <c r="J100" s="228">
        <v>1.2668411013835607E-6</v>
      </c>
      <c r="K100" s="228">
        <v>2.1460554534421034E-4</v>
      </c>
      <c r="L100" s="230">
        <v>5.0673644055342422E-7</v>
      </c>
      <c r="M100" s="231">
        <v>8.584221813768414E-5</v>
      </c>
      <c r="P100" s="74" t="s">
        <v>225</v>
      </c>
      <c r="Q100" s="234" t="s">
        <v>301</v>
      </c>
      <c r="R100" s="234" t="s">
        <v>301</v>
      </c>
      <c r="S100" s="234" t="s">
        <v>301</v>
      </c>
      <c r="T100" s="234" t="s">
        <v>301</v>
      </c>
    </row>
    <row r="101" spans="2:20" ht="46.5">
      <c r="B101" s="74" t="s">
        <v>226</v>
      </c>
      <c r="C101" s="228">
        <f>E59*$C$87</f>
        <v>1.4308517796876826E-6</v>
      </c>
      <c r="D101" s="228">
        <f>F59*$C$87</f>
        <v>1.7121498664492783E-5</v>
      </c>
      <c r="E101" s="230">
        <f>E59*$C$88</f>
        <v>6.096672800408387E-7</v>
      </c>
      <c r="F101" s="231">
        <f>F59*$C$88</f>
        <v>7.2952472570447503E-6</v>
      </c>
      <c r="I101" s="74" t="s">
        <v>226</v>
      </c>
      <c r="J101" s="228">
        <v>1.2442189388588545E-6</v>
      </c>
      <c r="K101" s="228">
        <v>1.4888259708254594E-5</v>
      </c>
      <c r="L101" s="230">
        <v>4.9768757554354173E-7</v>
      </c>
      <c r="M101" s="231">
        <v>5.955303883301837E-6</v>
      </c>
      <c r="P101" s="74" t="s">
        <v>226</v>
      </c>
      <c r="Q101" s="234" t="s">
        <v>301</v>
      </c>
      <c r="R101" s="234" t="s">
        <v>301</v>
      </c>
      <c r="S101" s="234" t="s">
        <v>301</v>
      </c>
      <c r="T101" s="234" t="s">
        <v>301</v>
      </c>
    </row>
    <row r="102" spans="2:20" ht="15.95" thickBot="1">
      <c r="B102" s="75" t="s">
        <v>227</v>
      </c>
      <c r="C102" s="229">
        <f t="shared" si="8"/>
        <v>2.6015486903412404E-7</v>
      </c>
      <c r="D102" s="229">
        <f t="shared" si="8"/>
        <v>4.9359275429168377E-5</v>
      </c>
      <c r="E102" s="232">
        <f t="shared" si="9"/>
        <v>1.1084859637106156E-7</v>
      </c>
      <c r="F102" s="233">
        <f t="shared" si="9"/>
        <v>2.1031343443732613E-5</v>
      </c>
      <c r="I102" s="75" t="s">
        <v>227</v>
      </c>
      <c r="J102" s="229">
        <v>2.2622162524706441E-7</v>
      </c>
      <c r="K102" s="229">
        <v>4.292110906884207E-5</v>
      </c>
      <c r="L102" s="232">
        <v>9.0488650098825754E-8</v>
      </c>
      <c r="M102" s="233">
        <v>1.7168443627536828E-5</v>
      </c>
      <c r="P102" s="75" t="s">
        <v>227</v>
      </c>
      <c r="Q102" s="234" t="s">
        <v>301</v>
      </c>
      <c r="R102" s="234" t="s">
        <v>301</v>
      </c>
      <c r="S102" s="234" t="s">
        <v>301</v>
      </c>
      <c r="T102" s="234" t="s">
        <v>301</v>
      </c>
    </row>
    <row r="105" spans="2:20" ht="20.45" thickBot="1">
      <c r="B105" s="207" t="s">
        <v>258</v>
      </c>
      <c r="C105" s="356" t="s">
        <v>300</v>
      </c>
      <c r="D105" s="356"/>
      <c r="E105" s="359" t="s">
        <v>299</v>
      </c>
      <c r="F105" s="356"/>
      <c r="I105" s="207" t="s">
        <v>258</v>
      </c>
      <c r="J105" s="356" t="s">
        <v>300</v>
      </c>
      <c r="K105" s="356"/>
      <c r="L105" s="359" t="s">
        <v>299</v>
      </c>
      <c r="M105" s="359"/>
      <c r="Q105" s="356" t="s">
        <v>300</v>
      </c>
      <c r="R105" s="356"/>
      <c r="S105" s="359" t="s">
        <v>299</v>
      </c>
      <c r="T105" s="359"/>
    </row>
    <row r="106" spans="2:20" ht="33.6" customHeight="1">
      <c r="B106" s="341" t="s">
        <v>232</v>
      </c>
      <c r="C106" s="343" t="s">
        <v>256</v>
      </c>
      <c r="D106" s="293"/>
      <c r="E106" s="302" t="s">
        <v>257</v>
      </c>
      <c r="F106" s="293"/>
      <c r="I106" s="341" t="s">
        <v>232</v>
      </c>
      <c r="J106" s="327" t="s">
        <v>256</v>
      </c>
      <c r="K106" s="360"/>
      <c r="L106" s="327" t="s">
        <v>257</v>
      </c>
      <c r="M106" s="360"/>
      <c r="P106" s="324" t="s">
        <v>232</v>
      </c>
      <c r="Q106" s="357" t="s">
        <v>256</v>
      </c>
      <c r="R106" s="358"/>
      <c r="S106" s="357" t="s">
        <v>257</v>
      </c>
      <c r="T106" s="358"/>
    </row>
    <row r="107" spans="2:20" ht="15.6" customHeight="1">
      <c r="B107" s="342"/>
      <c r="C107" s="208" t="s">
        <v>137</v>
      </c>
      <c r="D107" s="89" t="s">
        <v>138</v>
      </c>
      <c r="E107" s="88" t="s">
        <v>137</v>
      </c>
      <c r="F107" s="89" t="s">
        <v>138</v>
      </c>
      <c r="I107" s="342"/>
      <c r="J107" s="208" t="s">
        <v>137</v>
      </c>
      <c r="K107" s="89" t="s">
        <v>138</v>
      </c>
      <c r="L107" s="88" t="s">
        <v>137</v>
      </c>
      <c r="M107" s="89" t="s">
        <v>138</v>
      </c>
      <c r="P107" s="325"/>
      <c r="Q107" s="72" t="s">
        <v>137</v>
      </c>
      <c r="R107" s="67" t="s">
        <v>138</v>
      </c>
      <c r="S107" s="62" t="s">
        <v>137</v>
      </c>
      <c r="T107" s="67" t="s">
        <v>138</v>
      </c>
    </row>
    <row r="108" spans="2:20">
      <c r="B108" s="74" t="s">
        <v>222</v>
      </c>
      <c r="C108" s="228">
        <f>E68*$C$87</f>
        <v>2.4274628939265125E-8</v>
      </c>
      <c r="D108" s="228">
        <f>F68*$C$87</f>
        <v>8.7126524420432798E-5</v>
      </c>
      <c r="E108" s="230">
        <f>E68*$C$88</f>
        <v>1.0343102765426009E-8</v>
      </c>
      <c r="F108" s="231">
        <f>F68*$C$88</f>
        <v>3.7123475622619194E-5</v>
      </c>
      <c r="I108" s="74" t="s">
        <v>222</v>
      </c>
      <c r="J108" s="228">
        <v>2.1108372990665326E-8</v>
      </c>
      <c r="K108" s="228">
        <v>7.5762195148202445E-5</v>
      </c>
      <c r="L108" s="230">
        <v>8.4433491962661302E-9</v>
      </c>
      <c r="M108" s="231">
        <v>3.0304878059280975E-5</v>
      </c>
      <c r="P108" s="74" t="s">
        <v>222</v>
      </c>
      <c r="Q108" s="234" t="s">
        <v>301</v>
      </c>
      <c r="R108" s="234" t="s">
        <v>301</v>
      </c>
      <c r="S108" s="234" t="s">
        <v>301</v>
      </c>
      <c r="T108" s="234" t="s">
        <v>301</v>
      </c>
    </row>
    <row r="109" spans="2:20" ht="30.95">
      <c r="B109" s="74" t="s">
        <v>223</v>
      </c>
      <c r="C109" s="228">
        <f t="shared" ref="C109:D113" si="10">E69*$C$87</f>
        <v>2.648141338828923E-8</v>
      </c>
      <c r="D109" s="228">
        <f t="shared" si="10"/>
        <v>4.7413038870654122E-6</v>
      </c>
      <c r="E109" s="230">
        <f t="shared" ref="E109:F113" si="11">E69*$C$88</f>
        <v>1.1283384835010192E-8</v>
      </c>
      <c r="F109" s="231">
        <f t="shared" si="11"/>
        <v>2.0202077431843931E-6</v>
      </c>
      <c r="I109" s="74" t="s">
        <v>223</v>
      </c>
      <c r="J109" s="228">
        <v>2.3027315989816722E-8</v>
      </c>
      <c r="K109" s="228">
        <v>4.1228729452742713E-6</v>
      </c>
      <c r="L109" s="230">
        <v>9.2109263959266883E-9</v>
      </c>
      <c r="M109" s="231">
        <v>1.6491491781097087E-6</v>
      </c>
      <c r="P109" s="74" t="s">
        <v>223</v>
      </c>
      <c r="Q109" s="234" t="s">
        <v>301</v>
      </c>
      <c r="R109" s="234" t="s">
        <v>301</v>
      </c>
      <c r="S109" s="234" t="s">
        <v>301</v>
      </c>
      <c r="T109" s="234" t="s">
        <v>301</v>
      </c>
    </row>
    <row r="110" spans="2:20" ht="30.95">
      <c r="B110" s="74" t="s">
        <v>224</v>
      </c>
      <c r="C110" s="228">
        <f t="shared" si="10"/>
        <v>8.8271377960964101E-9</v>
      </c>
      <c r="D110" s="228">
        <f t="shared" si="10"/>
        <v>1.5804346290218042E-6</v>
      </c>
      <c r="E110" s="230">
        <f t="shared" si="11"/>
        <v>3.7611282783367313E-9</v>
      </c>
      <c r="F110" s="231">
        <f t="shared" si="11"/>
        <v>6.7340258106146434E-7</v>
      </c>
      <c r="I110" s="74" t="s">
        <v>224</v>
      </c>
      <c r="J110" s="228">
        <v>7.6757719966055739E-9</v>
      </c>
      <c r="K110" s="228">
        <v>1.3742909817580906E-6</v>
      </c>
      <c r="L110" s="230">
        <v>3.0703087986422293E-9</v>
      </c>
      <c r="M110" s="231">
        <v>5.4971639270323626E-7</v>
      </c>
      <c r="P110" s="74" t="s">
        <v>224</v>
      </c>
      <c r="Q110" s="234" t="s">
        <v>301</v>
      </c>
      <c r="R110" s="234" t="s">
        <v>301</v>
      </c>
      <c r="S110" s="234" t="s">
        <v>301</v>
      </c>
      <c r="T110" s="234" t="s">
        <v>301</v>
      </c>
    </row>
    <row r="111" spans="2:20" ht="30.95">
      <c r="B111" s="74" t="s">
        <v>225</v>
      </c>
      <c r="C111" s="228">
        <f t="shared" si="10"/>
        <v>9.2684946859012292E-7</v>
      </c>
      <c r="D111" s="228">
        <f t="shared" si="10"/>
        <v>1.6209585938685171E-4</v>
      </c>
      <c r="E111" s="230">
        <f t="shared" si="11"/>
        <v>3.9491846922535671E-7</v>
      </c>
      <c r="F111" s="231">
        <f t="shared" si="11"/>
        <v>6.9066931390919419E-5</v>
      </c>
      <c r="I111" s="74" t="s">
        <v>225</v>
      </c>
      <c r="J111" s="228">
        <v>8.0595605964358521E-7</v>
      </c>
      <c r="K111" s="228">
        <v>1.4095292120595802E-4</v>
      </c>
      <c r="L111" s="230">
        <v>3.2238242385743404E-7</v>
      </c>
      <c r="M111" s="231">
        <v>5.6381168482383204E-5</v>
      </c>
      <c r="P111" s="74" t="s">
        <v>225</v>
      </c>
      <c r="Q111" s="234" t="s">
        <v>301</v>
      </c>
      <c r="R111" s="234" t="s">
        <v>301</v>
      </c>
      <c r="S111" s="234" t="s">
        <v>301</v>
      </c>
      <c r="T111" s="234" t="s">
        <v>301</v>
      </c>
    </row>
    <row r="112" spans="2:20" ht="46.5">
      <c r="B112" s="74" t="s">
        <v>226</v>
      </c>
      <c r="C112" s="228">
        <f>E72*$C$87</f>
        <v>9.1029858522244212E-7</v>
      </c>
      <c r="D112" s="228">
        <f>F72*$C$87</f>
        <v>1.1245400244962835E-5</v>
      </c>
      <c r="E112" s="230">
        <f>E72*$C$88</f>
        <v>3.8786635370347537E-7</v>
      </c>
      <c r="F112" s="231">
        <f>F72*$C$88</f>
        <v>4.7915183652450342E-6</v>
      </c>
      <c r="I112" s="74" t="s">
        <v>226</v>
      </c>
      <c r="J112" s="228">
        <v>7.915639871499497E-7</v>
      </c>
      <c r="K112" s="228">
        <v>9.7786089086633356E-6</v>
      </c>
      <c r="L112" s="230">
        <v>3.1662559485997985E-7</v>
      </c>
      <c r="M112" s="231">
        <v>3.9114435634653337E-6</v>
      </c>
      <c r="P112" s="74" t="s">
        <v>226</v>
      </c>
      <c r="Q112" s="234" t="s">
        <v>301</v>
      </c>
      <c r="R112" s="234" t="s">
        <v>301</v>
      </c>
      <c r="S112" s="234" t="s">
        <v>301</v>
      </c>
      <c r="T112" s="234" t="s">
        <v>301</v>
      </c>
    </row>
    <row r="113" spans="2:20" ht="15.95" thickBot="1">
      <c r="B113" s="75" t="s">
        <v>227</v>
      </c>
      <c r="C113" s="229">
        <f t="shared" si="10"/>
        <v>1.6550883367680771E-7</v>
      </c>
      <c r="D113" s="229">
        <f t="shared" si="10"/>
        <v>3.2419171877370337E-5</v>
      </c>
      <c r="E113" s="232">
        <f t="shared" si="11"/>
        <v>7.052115521881371E-8</v>
      </c>
      <c r="F113" s="233">
        <f t="shared" si="11"/>
        <v>1.3813386278183884E-5</v>
      </c>
      <c r="I113" s="75" t="s">
        <v>227</v>
      </c>
      <c r="J113" s="229">
        <v>1.4392072493635452E-7</v>
      </c>
      <c r="K113" s="229">
        <v>2.8190584241191599E-5</v>
      </c>
      <c r="L113" s="232">
        <v>5.7568289974541806E-8</v>
      </c>
      <c r="M113" s="233">
        <v>1.127623369647664E-5</v>
      </c>
      <c r="P113" s="75" t="s">
        <v>227</v>
      </c>
      <c r="Q113" s="234" t="s">
        <v>301</v>
      </c>
      <c r="R113" s="234" t="s">
        <v>301</v>
      </c>
      <c r="S113" s="234" t="s">
        <v>301</v>
      </c>
      <c r="T113" s="234" t="s">
        <v>301</v>
      </c>
    </row>
    <row r="114" spans="2:20">
      <c r="B114" s="223"/>
      <c r="C114" s="224"/>
      <c r="D114" s="224"/>
      <c r="E114" s="224"/>
      <c r="F114" s="224"/>
    </row>
  </sheetData>
  <mergeCells count="52">
    <mergeCell ref="I106:I107"/>
    <mergeCell ref="E94:F94"/>
    <mergeCell ref="Q106:R106"/>
    <mergeCell ref="S106:T106"/>
    <mergeCell ref="Q94:R94"/>
    <mergeCell ref="S105:T105"/>
    <mergeCell ref="J106:K106"/>
    <mergeCell ref="L106:M106"/>
    <mergeCell ref="P95:P96"/>
    <mergeCell ref="Q95:R95"/>
    <mergeCell ref="S95:T95"/>
    <mergeCell ref="P106:P107"/>
    <mergeCell ref="B95:B96"/>
    <mergeCell ref="C95:D95"/>
    <mergeCell ref="E95:F95"/>
    <mergeCell ref="B106:B107"/>
    <mergeCell ref="C106:D106"/>
    <mergeCell ref="E106:F106"/>
    <mergeCell ref="E105:F105"/>
    <mergeCell ref="B53:B54"/>
    <mergeCell ref="C53:D53"/>
    <mergeCell ref="E53:F53"/>
    <mergeCell ref="B66:B67"/>
    <mergeCell ref="C66:D66"/>
    <mergeCell ref="E66:F66"/>
    <mergeCell ref="E50:G50"/>
    <mergeCell ref="C15:D15"/>
    <mergeCell ref="E15:F15"/>
    <mergeCell ref="G16:G19"/>
    <mergeCell ref="B25:B27"/>
    <mergeCell ref="C25:D25"/>
    <mergeCell ref="E25:F25"/>
    <mergeCell ref="G25:H25"/>
    <mergeCell ref="C26:D26"/>
    <mergeCell ref="E26:F26"/>
    <mergeCell ref="G26:H26"/>
    <mergeCell ref="B34:F34"/>
    <mergeCell ref="B39:B40"/>
    <mergeCell ref="E39:F39"/>
    <mergeCell ref="B48:F48"/>
    <mergeCell ref="B49:F49"/>
    <mergeCell ref="C105:D105"/>
    <mergeCell ref="S94:T94"/>
    <mergeCell ref="L95:M95"/>
    <mergeCell ref="J95:K95"/>
    <mergeCell ref="L105:M105"/>
    <mergeCell ref="J94:K94"/>
    <mergeCell ref="J105:K105"/>
    <mergeCell ref="Q105:R105"/>
    <mergeCell ref="L94:M94"/>
    <mergeCell ref="C94:D94"/>
    <mergeCell ref="I95:I96"/>
  </mergeCells>
  <conditionalFormatting sqref="C97:F102">
    <cfRule type="cellIs" dxfId="3" priority="6" operator="greaterThan">
      <formula>0.000001</formula>
    </cfRule>
  </conditionalFormatting>
  <conditionalFormatting sqref="C108:F113">
    <cfRule type="cellIs" dxfId="2" priority="5" operator="greaterThan">
      <formula>0.000001</formula>
    </cfRule>
  </conditionalFormatting>
  <conditionalFormatting sqref="J97:M102">
    <cfRule type="cellIs" dxfId="1" priority="3" operator="greaterThan">
      <formula>0.000001</formula>
    </cfRule>
  </conditionalFormatting>
  <conditionalFormatting sqref="J108:M113">
    <cfRule type="cellIs" dxfId="0" priority="2" operator="greaterThan">
      <formula>0.000001</formula>
    </cfRule>
  </conditionalFormatting>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2023-10-05T17:05:10+00:00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6C92EB84-FAF1-4052-A48E-A9ECCC5F5E48}"/>
</file>

<file path=customXml/itemProps2.xml><?xml version="1.0" encoding="utf-8"?>
<ds:datastoreItem xmlns:ds="http://schemas.openxmlformats.org/officeDocument/2006/customXml" ds:itemID="{2EA6657C-ED19-40A1-BA45-408F4A66325D}"/>
</file>

<file path=customXml/itemProps3.xml><?xml version="1.0" encoding="utf-8"?>
<ds:datastoreItem xmlns:ds="http://schemas.openxmlformats.org/officeDocument/2006/customXml" ds:itemID="{6894D88C-021A-4EC8-B3B3-650F450A0413}"/>
</file>

<file path=customXml/itemProps4.xml><?xml version="1.0" encoding="utf-8"?>
<ds:datastoreItem xmlns:ds="http://schemas.openxmlformats.org/officeDocument/2006/customXml" ds:itemID="{2F29D96D-0A11-4996-8350-869191840061}"/>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ICF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Riley, Karie</dc:creator>
  <cp:keywords/>
  <dc:description/>
  <cp:lastModifiedBy>Sullivan, Ryan</cp:lastModifiedBy>
  <cp:revision/>
  <dcterms:created xsi:type="dcterms:W3CDTF">2023-05-23T02:28:48Z</dcterms:created>
  <dcterms:modified xsi:type="dcterms:W3CDTF">2024-11-21T15:00:17Z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