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7"/>
  <workbookPr defaultThemeVersion="166925"/>
  <mc:AlternateContent xmlns:mc="http://schemas.openxmlformats.org/markup-compatibility/2006">
    <mc:Choice Requires="x15">
      <x15ac:absPath xmlns:x15ac="http://schemas.microsoft.com/office/spreadsheetml/2010/11/ac" url="https://usepa.sharepoint.com/sites/ocspp_Work/wpc/TSCA Scoping Next 20 HPS Review/Other Chems/Asbestos 2/Final RE/Supplemental Files/"/>
    </mc:Choice>
  </mc:AlternateContent>
  <xr:revisionPtr revIDLastSave="2448" documentId="8_{DD7DACF4-996A-4B45-9080-E400D1EF8833}" xr6:coauthVersionLast="47" xr6:coauthVersionMax="47" xr10:uidLastSave="{314D41D5-6F66-4494-A4E1-81879A783C57}"/>
  <bookViews>
    <workbookView xWindow="28680" yWindow="-120" windowWidth="38640" windowHeight="15720" firstSheet="1" xr2:uid="{9DC5631C-A45E-45B3-AEEB-0D42CD5D9E5C}"/>
  </bookViews>
  <sheets>
    <sheet name="Equations and parameters" sheetId="1" r:id="rId1"/>
    <sheet name="Summary No Infiltration" sheetId="16" r:id="rId2"/>
    <sheet name="0,1 LTL Cancer Risk" sheetId="14" r:id="rId3"/>
    <sheet name="0,20 LTL Cancer Risk" sheetId="9" r:id="rId4"/>
    <sheet name="20,30 LTL Cancer Risk" sheetId="12" r:id="rId5"/>
    <sheet name="Lifetime Cancer Risk" sheetId="7" r:id="rId6"/>
    <sheet name="Comparison" sheetId="15" r:id="rId7"/>
    <sheet name="16,62 LTL Cancer Risk" sheetId="10" r:id="rId8"/>
    <sheet name="30,10 LTL Cancer Risk" sheetId="13" r:id="rId9"/>
    <sheet name="20,10 LTL Cancer Risk" sheetId="11" r:id="rId10"/>
    <sheet name="IUR Comparison" sheetId="18" r:id="rId11"/>
    <sheet name="High End" sheetId="5" r:id="rId12"/>
    <sheet name="Central Tendency" sheetId="4" r:id="rId13"/>
    <sheet name="Low End" sheetId="3" r:id="rId14"/>
    <sheet name="Summary Tables Infiltration" sheetId="19" r:id="rId15"/>
  </sheets>
  <definedNames>
    <definedName name="_xlnm._FilterDatabase" localSheetId="1" hidden="1">'Summary No Infiltration'!$A$2:$Z$24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 i="1" l="1"/>
  <c r="C37" i="1"/>
  <c r="M5" i="5"/>
  <c r="M4" i="5"/>
  <c r="N3" i="5"/>
  <c r="O3" i="5"/>
  <c r="P3" i="5"/>
  <c r="Q3" i="5"/>
  <c r="R3" i="5"/>
  <c r="S3" i="5"/>
  <c r="T3" i="5"/>
  <c r="M3" i="5"/>
  <c r="D37" i="1" l="1"/>
  <c r="Y7" i="16" s="1"/>
  <c r="F93" i="1"/>
  <c r="F99" i="1"/>
  <c r="F100" i="1"/>
  <c r="F101" i="1"/>
  <c r="F94" i="1"/>
  <c r="F95" i="1"/>
  <c r="F96" i="1"/>
  <c r="F97" i="1"/>
  <c r="F98" i="1"/>
  <c r="J20" i="11" l="1"/>
  <c r="O6" i="16"/>
  <c r="J4" i="14"/>
  <c r="K4" i="14"/>
  <c r="O5" i="14"/>
  <c r="P5" i="14"/>
  <c r="Q5" i="14"/>
  <c r="N4" i="14"/>
  <c r="K3" i="14"/>
  <c r="O4" i="14"/>
  <c r="L3" i="14"/>
  <c r="P4" i="14"/>
  <c r="M3" i="14"/>
  <c r="Q4" i="14"/>
  <c r="N3" i="14"/>
  <c r="J5" i="14"/>
  <c r="O3" i="14"/>
  <c r="K5" i="14"/>
  <c r="L5" i="14"/>
  <c r="M5" i="14"/>
  <c r="J3" i="14"/>
  <c r="L4" i="14"/>
  <c r="M4" i="14"/>
  <c r="P3" i="14"/>
  <c r="Q3" i="14"/>
  <c r="N5" i="14"/>
  <c r="Y22" i="19"/>
  <c r="M22" i="19"/>
  <c r="Q21" i="19"/>
  <c r="U20" i="19"/>
  <c r="Y19" i="19"/>
  <c r="M19" i="19"/>
  <c r="Q15" i="19"/>
  <c r="U14" i="19"/>
  <c r="Y13" i="19"/>
  <c r="M13" i="19"/>
  <c r="Q12" i="19"/>
  <c r="U11" i="19"/>
  <c r="Y6" i="19"/>
  <c r="U7" i="19"/>
  <c r="S4" i="19"/>
  <c r="W3" i="19"/>
  <c r="Q7" i="19"/>
  <c r="M5" i="19"/>
  <c r="L3" i="16"/>
  <c r="M4" i="19"/>
  <c r="V22" i="19"/>
  <c r="V19" i="19"/>
  <c r="R14" i="19"/>
  <c r="J13" i="19"/>
  <c r="V6" i="19"/>
  <c r="R3" i="19"/>
  <c r="O3" i="16"/>
  <c r="M21" i="19"/>
  <c r="Q14" i="19"/>
  <c r="M12" i="19"/>
  <c r="Y5" i="19"/>
  <c r="M7" i="19"/>
  <c r="Q3" i="19"/>
  <c r="T22" i="19"/>
  <c r="X21" i="19"/>
  <c r="L21" i="19"/>
  <c r="T19" i="19"/>
  <c r="L15" i="19"/>
  <c r="P14" i="19"/>
  <c r="T13" i="19"/>
  <c r="X12" i="19"/>
  <c r="L12" i="19"/>
  <c r="P11" i="19"/>
  <c r="T6" i="19"/>
  <c r="X4" i="19"/>
  <c r="P6" i="19"/>
  <c r="Q3" i="16"/>
  <c r="O20" i="19"/>
  <c r="S13" i="19"/>
  <c r="S6" i="19"/>
  <c r="M4" i="16"/>
  <c r="J21" i="19"/>
  <c r="N6" i="19"/>
  <c r="U21" i="19"/>
  <c r="U15" i="19"/>
  <c r="M14" i="19"/>
  <c r="M11" i="19"/>
  <c r="U5" i="19"/>
  <c r="O4" i="16"/>
  <c r="X20" i="19"/>
  <c r="L14" i="19"/>
  <c r="L11" i="19"/>
  <c r="L6" i="19"/>
  <c r="X22" i="19"/>
  <c r="L22" i="19"/>
  <c r="P21" i="19"/>
  <c r="T20" i="19"/>
  <c r="X19" i="19"/>
  <c r="L19" i="19"/>
  <c r="P15" i="19"/>
  <c r="T14" i="19"/>
  <c r="X13" i="19"/>
  <c r="L13" i="19"/>
  <c r="P12" i="19"/>
  <c r="T11" i="19"/>
  <c r="X6" i="19"/>
  <c r="T7" i="19"/>
  <c r="T4" i="19"/>
  <c r="X3" i="19"/>
  <c r="P7" i="19"/>
  <c r="L5" i="19"/>
  <c r="M3" i="16"/>
  <c r="L4" i="19"/>
  <c r="N21" i="19"/>
  <c r="J19" i="19"/>
  <c r="V13" i="19"/>
  <c r="R11" i="19"/>
  <c r="R7" i="19"/>
  <c r="N7" i="19"/>
  <c r="U22" i="19"/>
  <c r="Q20" i="19"/>
  <c r="Y15" i="19"/>
  <c r="U13" i="19"/>
  <c r="U6" i="19"/>
  <c r="Q6" i="19"/>
  <c r="K4" i="16"/>
  <c r="P20" i="19"/>
  <c r="L7" i="19"/>
  <c r="W21" i="19"/>
  <c r="S19" i="19"/>
  <c r="K15" i="19"/>
  <c r="K12" i="19"/>
  <c r="W5" i="19"/>
  <c r="K7" i="19"/>
  <c r="R22" i="19"/>
  <c r="R19" i="19"/>
  <c r="J15" i="19"/>
  <c r="R13" i="19"/>
  <c r="N11" i="19"/>
  <c r="V5" i="19"/>
  <c r="N4" i="16"/>
  <c r="Y20" i="19"/>
  <c r="Q13" i="19"/>
  <c r="S3" i="19"/>
  <c r="M3" i="19"/>
  <c r="L20" i="19"/>
  <c r="X14" i="19"/>
  <c r="T12" i="19"/>
  <c r="T5" i="19"/>
  <c r="P4" i="16"/>
  <c r="W22" i="19"/>
  <c r="K22" i="19"/>
  <c r="O21" i="19"/>
  <c r="S20" i="19"/>
  <c r="W19" i="19"/>
  <c r="K19" i="19"/>
  <c r="O15" i="19"/>
  <c r="S14" i="19"/>
  <c r="W13" i="19"/>
  <c r="K13" i="19"/>
  <c r="O12" i="19"/>
  <c r="S11" i="19"/>
  <c r="W6" i="19"/>
  <c r="S7" i="19"/>
  <c r="U4" i="19"/>
  <c r="Y3" i="19"/>
  <c r="O7" i="19"/>
  <c r="K5" i="19"/>
  <c r="N3" i="16"/>
  <c r="K4" i="19"/>
  <c r="J22" i="19"/>
  <c r="R20" i="19"/>
  <c r="N15" i="19"/>
  <c r="N12" i="19"/>
  <c r="V4" i="19"/>
  <c r="J5" i="19"/>
  <c r="J4" i="19"/>
  <c r="Y21" i="19"/>
  <c r="U19" i="19"/>
  <c r="M15" i="19"/>
  <c r="Y12" i="19"/>
  <c r="Q11" i="19"/>
  <c r="W4" i="19"/>
  <c r="P3" i="16"/>
  <c r="X15" i="19"/>
  <c r="X5" i="19"/>
  <c r="L4" i="16"/>
  <c r="S22" i="19"/>
  <c r="O14" i="19"/>
  <c r="O11" i="19"/>
  <c r="O6" i="19"/>
  <c r="O3" i="19"/>
  <c r="V21" i="19"/>
  <c r="V15" i="19"/>
  <c r="N14" i="19"/>
  <c r="V12" i="19"/>
  <c r="R6" i="19"/>
  <c r="J7" i="19"/>
  <c r="N3" i="19"/>
  <c r="Q22" i="19"/>
  <c r="Q19" i="19"/>
  <c r="Y14" i="19"/>
  <c r="U12" i="19"/>
  <c r="Y7" i="19"/>
  <c r="Q5" i="19"/>
  <c r="P22" i="19"/>
  <c r="P19" i="19"/>
  <c r="P13" i="19"/>
  <c r="X7" i="19"/>
  <c r="P5" i="19"/>
  <c r="L3" i="19"/>
  <c r="O22" i="19"/>
  <c r="S21" i="19"/>
  <c r="W20" i="19"/>
  <c r="K20" i="19"/>
  <c r="O19" i="19"/>
  <c r="S15" i="19"/>
  <c r="W14" i="19"/>
  <c r="K14" i="19"/>
  <c r="O13" i="19"/>
  <c r="S12" i="19"/>
  <c r="W11" i="19"/>
  <c r="K11" i="19"/>
  <c r="W7" i="19"/>
  <c r="S5" i="19"/>
  <c r="U3" i="19"/>
  <c r="K6" i="19"/>
  <c r="O5" i="19"/>
  <c r="Q4" i="16"/>
  <c r="O4" i="19"/>
  <c r="K3" i="19"/>
  <c r="N22" i="19"/>
  <c r="R21" i="19"/>
  <c r="V20" i="19"/>
  <c r="J20" i="19"/>
  <c r="N19" i="19"/>
  <c r="R15" i="19"/>
  <c r="V14" i="19"/>
  <c r="J14" i="19"/>
  <c r="N13" i="19"/>
  <c r="R12" i="19"/>
  <c r="V11" i="19"/>
  <c r="J11" i="19"/>
  <c r="V7" i="19"/>
  <c r="R5" i="19"/>
  <c r="V3" i="19"/>
  <c r="J6" i="19"/>
  <c r="N5" i="19"/>
  <c r="K3" i="16"/>
  <c r="N4" i="19"/>
  <c r="J3" i="19"/>
  <c r="P3" i="19"/>
  <c r="K21" i="19"/>
  <c r="W15" i="19"/>
  <c r="W12" i="19"/>
  <c r="Y4" i="19"/>
  <c r="J4" i="16"/>
  <c r="N20" i="19"/>
  <c r="J12" i="19"/>
  <c r="R4" i="19"/>
  <c r="J3" i="16"/>
  <c r="M20" i="19"/>
  <c r="Y11" i="19"/>
  <c r="M6" i="19"/>
  <c r="Q4" i="19"/>
  <c r="T21" i="19"/>
  <c r="T15" i="19"/>
  <c r="X11" i="19"/>
  <c r="T3" i="19"/>
  <c r="P4" i="19"/>
  <c r="S15" i="14"/>
  <c r="Y3" i="12"/>
  <c r="Q6" i="16"/>
  <c r="S3" i="12"/>
  <c r="E25" i="15" s="1"/>
  <c r="W6" i="16"/>
  <c r="R6" i="16"/>
  <c r="Y5" i="14"/>
  <c r="R3" i="12"/>
  <c r="E24" i="15" s="1"/>
  <c r="U6" i="16"/>
  <c r="V3" i="12"/>
  <c r="U14" i="9"/>
  <c r="D23" i="15" s="1"/>
  <c r="V5" i="14"/>
  <c r="X6" i="16"/>
  <c r="Y22" i="16"/>
  <c r="Q19" i="16"/>
  <c r="L6" i="16"/>
  <c r="U4" i="16"/>
  <c r="R21" i="16"/>
  <c r="X7" i="16"/>
  <c r="T16" i="14"/>
  <c r="U4" i="14"/>
  <c r="R5" i="14"/>
  <c r="R14" i="9"/>
  <c r="D20" i="15" s="1"/>
  <c r="Y4" i="9"/>
  <c r="S3" i="9"/>
  <c r="C25" i="15" s="1"/>
  <c r="V22" i="16"/>
  <c r="N19" i="16"/>
  <c r="K6" i="16"/>
  <c r="V4" i="16"/>
  <c r="X20" i="16"/>
  <c r="W7" i="16"/>
  <c r="U16" i="14"/>
  <c r="V4" i="14"/>
  <c r="W4" i="9"/>
  <c r="R3" i="9"/>
  <c r="C24" i="15" s="1"/>
  <c r="W5" i="16"/>
  <c r="U7" i="16"/>
  <c r="X16" i="14"/>
  <c r="S5" i="14"/>
  <c r="W13" i="9"/>
  <c r="V3" i="16"/>
  <c r="X5" i="16"/>
  <c r="U20" i="16"/>
  <c r="R7" i="16"/>
  <c r="V13" i="12"/>
  <c r="R13" i="12"/>
  <c r="E20" i="15" s="1"/>
  <c r="Y16" i="14"/>
  <c r="S3" i="14"/>
  <c r="T5" i="14"/>
  <c r="Q21" i="16"/>
  <c r="V13" i="9"/>
  <c r="S4" i="9"/>
  <c r="D25" i="15" s="1"/>
  <c r="N22" i="16"/>
  <c r="U3" i="16"/>
  <c r="Y5" i="16"/>
  <c r="R20" i="16"/>
  <c r="W13" i="12"/>
  <c r="U22" i="16"/>
  <c r="M19" i="16"/>
  <c r="J6" i="16"/>
  <c r="R5" i="16"/>
  <c r="W20" i="16"/>
  <c r="V7" i="16"/>
  <c r="R14" i="12"/>
  <c r="F20" i="15" s="1"/>
  <c r="V16" i="14"/>
  <c r="X4" i="14"/>
  <c r="X13" i="9"/>
  <c r="V4" i="9"/>
  <c r="P22" i="16"/>
  <c r="Y3" i="16"/>
  <c r="V20" i="16"/>
  <c r="S13" i="12"/>
  <c r="E21" i="15" s="1"/>
  <c r="Y4" i="14"/>
  <c r="T4" i="9"/>
  <c r="D26" i="15" s="1"/>
  <c r="O22" i="16"/>
  <c r="X13" i="12"/>
  <c r="T15" i="14"/>
  <c r="W3" i="9"/>
  <c r="Y13" i="12"/>
  <c r="V15" i="14"/>
  <c r="R4" i="9"/>
  <c r="D24" i="15" s="1"/>
  <c r="V3" i="9"/>
  <c r="W15" i="14"/>
  <c r="T3" i="9"/>
  <c r="C26" i="15" s="1"/>
  <c r="X15" i="14"/>
  <c r="T3" i="14"/>
  <c r="X14" i="9"/>
  <c r="R4" i="16"/>
  <c r="U4" i="12"/>
  <c r="F27" i="15" s="1"/>
  <c r="S16" i="14"/>
  <c r="W3" i="14"/>
  <c r="U5" i="14"/>
  <c r="V14" i="9"/>
  <c r="Y15" i="14"/>
  <c r="V3" i="14"/>
  <c r="R3" i="14"/>
  <c r="W14" i="9"/>
  <c r="U13" i="9"/>
  <c r="C23" i="15" s="1"/>
  <c r="T13" i="9"/>
  <c r="C22" i="15" s="1"/>
  <c r="R16" i="14"/>
  <c r="X3" i="12"/>
  <c r="R15" i="14"/>
  <c r="W3" i="12"/>
  <c r="S14" i="9"/>
  <c r="D21" i="15" s="1"/>
  <c r="X5" i="14"/>
  <c r="V6" i="16"/>
  <c r="T14" i="9"/>
  <c r="D22" i="15" s="1"/>
  <c r="W5" i="14"/>
  <c r="Y3" i="9"/>
  <c r="S21" i="16"/>
  <c r="R19" i="16"/>
  <c r="T21" i="16"/>
  <c r="S19" i="16"/>
  <c r="T4" i="14"/>
  <c r="Y21" i="16"/>
  <c r="T19" i="16"/>
  <c r="S4" i="14"/>
  <c r="Y14" i="12"/>
  <c r="Y19" i="16"/>
  <c r="R13" i="9"/>
  <c r="C20" i="15" s="1"/>
  <c r="Y3" i="14"/>
  <c r="Y4" i="12"/>
  <c r="V14" i="12"/>
  <c r="J22" i="16"/>
  <c r="S13" i="9"/>
  <c r="C21" i="15" s="1"/>
  <c r="X3" i="14"/>
  <c r="V4" i="12"/>
  <c r="U14" i="12"/>
  <c r="F23" i="15" s="1"/>
  <c r="M22" i="16"/>
  <c r="Q20" i="16"/>
  <c r="J20" i="16"/>
  <c r="K20" i="16"/>
  <c r="L20" i="16"/>
  <c r="Q5" i="16"/>
  <c r="M7" i="16"/>
  <c r="N21" i="16"/>
  <c r="J7" i="16"/>
  <c r="N5" i="16"/>
  <c r="K7" i="16"/>
  <c r="M5" i="16"/>
  <c r="L7" i="16"/>
  <c r="L5" i="16"/>
  <c r="K5" i="16"/>
  <c r="Q7" i="16"/>
  <c r="M21" i="16"/>
  <c r="X3" i="9"/>
  <c r="X4" i="9"/>
  <c r="W4" i="14"/>
  <c r="W16" i="14"/>
  <c r="R4" i="12"/>
  <c r="F24" i="15" s="1"/>
  <c r="T4" i="12"/>
  <c r="F26" i="15" s="1"/>
  <c r="T14" i="12"/>
  <c r="F22" i="15" s="1"/>
  <c r="S7" i="16"/>
  <c r="S20" i="16"/>
  <c r="O21" i="16"/>
  <c r="P5" i="16"/>
  <c r="T4" i="16"/>
  <c r="W3" i="16"/>
  <c r="S6" i="16"/>
  <c r="O19" i="16"/>
  <c r="K22" i="16"/>
  <c r="W22" i="16"/>
  <c r="S4" i="12"/>
  <c r="F25" i="15" s="1"/>
  <c r="S14" i="12"/>
  <c r="F21" i="15" s="1"/>
  <c r="T7" i="16"/>
  <c r="T20" i="16"/>
  <c r="P21" i="16"/>
  <c r="O5" i="16"/>
  <c r="S4" i="16"/>
  <c r="X3" i="16"/>
  <c r="T6" i="16"/>
  <c r="P19" i="16"/>
  <c r="L22" i="16"/>
  <c r="X22" i="16"/>
  <c r="M20" i="16"/>
  <c r="Y20" i="16"/>
  <c r="U21" i="16"/>
  <c r="V5" i="16"/>
  <c r="J5" i="16"/>
  <c r="M6" i="16"/>
  <c r="Y6" i="16"/>
  <c r="U19" i="16"/>
  <c r="Q22" i="16"/>
  <c r="N7" i="16"/>
  <c r="N20" i="16"/>
  <c r="J21" i="16"/>
  <c r="V21" i="16"/>
  <c r="U5" i="16"/>
  <c r="Y4" i="16"/>
  <c r="R3" i="16"/>
  <c r="N6" i="16"/>
  <c r="J19" i="16"/>
  <c r="V19" i="16"/>
  <c r="R22" i="16"/>
  <c r="X4" i="12"/>
  <c r="U3" i="12"/>
  <c r="E27" i="15" s="1"/>
  <c r="X14" i="12"/>
  <c r="U13" i="12"/>
  <c r="E23" i="15" s="1"/>
  <c r="O7" i="16"/>
  <c r="O20" i="16"/>
  <c r="K21" i="16"/>
  <c r="W21" i="16"/>
  <c r="T5" i="16"/>
  <c r="X4" i="16"/>
  <c r="S3" i="16"/>
  <c r="K19" i="16"/>
  <c r="W19" i="16"/>
  <c r="S22" i="16"/>
  <c r="U3" i="9"/>
  <c r="C27" i="15" s="1"/>
  <c r="U4" i="9"/>
  <c r="D27" i="15" s="1"/>
  <c r="Y13" i="9"/>
  <c r="Y14" i="9"/>
  <c r="R4" i="14"/>
  <c r="U3" i="14"/>
  <c r="U15" i="14"/>
  <c r="W4" i="12"/>
  <c r="T3" i="12"/>
  <c r="E26" i="15" s="1"/>
  <c r="W14" i="12"/>
  <c r="T13" i="12"/>
  <c r="E22" i="15" s="1"/>
  <c r="P7" i="16"/>
  <c r="P20" i="16"/>
  <c r="L21" i="16"/>
  <c r="X21" i="16"/>
  <c r="S5" i="16"/>
  <c r="W4" i="16"/>
  <c r="T3" i="16"/>
  <c r="P6" i="16"/>
  <c r="L19" i="16"/>
  <c r="X19" i="16"/>
  <c r="T22" i="16"/>
  <c r="R13" i="7"/>
  <c r="G20" i="15" s="1"/>
  <c r="R14" i="7"/>
  <c r="H20" i="15" s="1"/>
  <c r="S13" i="7"/>
  <c r="G21" i="15" s="1"/>
  <c r="T13" i="7"/>
  <c r="G22" i="15" s="1"/>
  <c r="U13" i="7"/>
  <c r="G23" i="15" s="1"/>
  <c r="V13" i="7"/>
  <c r="W13" i="7"/>
  <c r="X13" i="7"/>
  <c r="Y13" i="7"/>
  <c r="S14" i="7"/>
  <c r="H21" i="15" s="1"/>
  <c r="T14" i="7"/>
  <c r="H22" i="15" s="1"/>
  <c r="U14" i="7"/>
  <c r="H23" i="15" s="1"/>
  <c r="V14" i="7"/>
  <c r="W14" i="7"/>
  <c r="X14" i="7"/>
  <c r="Y14" i="7"/>
  <c r="S3" i="7"/>
  <c r="G25" i="15" s="1"/>
  <c r="T3" i="7"/>
  <c r="G26" i="15" s="1"/>
  <c r="U3" i="7"/>
  <c r="G27" i="15" s="1"/>
  <c r="V3" i="7"/>
  <c r="W3" i="7"/>
  <c r="X3" i="7"/>
  <c r="Y3" i="7"/>
  <c r="S4" i="7"/>
  <c r="H25" i="15" s="1"/>
  <c r="T4" i="7"/>
  <c r="H26" i="15" s="1"/>
  <c r="U4" i="7"/>
  <c r="H27" i="15" s="1"/>
  <c r="V4" i="7"/>
  <c r="W4" i="7"/>
  <c r="X4" i="7"/>
  <c r="Y4" i="7"/>
  <c r="R4" i="7"/>
  <c r="H24" i="15" s="1"/>
  <c r="R3" i="7"/>
  <c r="G24" i="15" s="1"/>
  <c r="J13" i="7" l="1"/>
  <c r="G4" i="15" s="1"/>
  <c r="J3" i="7"/>
  <c r="G8" i="15" s="1"/>
  <c r="M3" i="4" l="1"/>
  <c r="F37" i="1"/>
  <c r="N5" i="4"/>
  <c r="O5" i="4"/>
  <c r="P5" i="4"/>
  <c r="Q5" i="4"/>
  <c r="R5" i="4"/>
  <c r="S5" i="4"/>
  <c r="T5" i="4"/>
  <c r="M5" i="4"/>
  <c r="N4" i="4"/>
  <c r="O4" i="4"/>
  <c r="P4" i="4"/>
  <c r="Q4" i="4"/>
  <c r="R4" i="4"/>
  <c r="S4" i="4"/>
  <c r="T4" i="4"/>
  <c r="M4" i="4"/>
  <c r="N3" i="4"/>
  <c r="O3" i="4"/>
  <c r="P3" i="4"/>
  <c r="Q3" i="4"/>
  <c r="R3" i="4"/>
  <c r="S3" i="4"/>
  <c r="T3" i="4"/>
  <c r="N5" i="5"/>
  <c r="O5" i="5"/>
  <c r="P5" i="5"/>
  <c r="Q5" i="5"/>
  <c r="R5" i="5"/>
  <c r="S5" i="5"/>
  <c r="T5" i="5"/>
  <c r="N4" i="5"/>
  <c r="O4" i="5"/>
  <c r="P4" i="5"/>
  <c r="Q4" i="5"/>
  <c r="R4" i="5"/>
  <c r="S4" i="5"/>
  <c r="T4" i="5"/>
  <c r="X14" i="16" l="1"/>
  <c r="L14" i="16"/>
  <c r="P11" i="16"/>
  <c r="X15" i="16"/>
  <c r="L15" i="16"/>
  <c r="P13" i="16"/>
  <c r="T12" i="16"/>
  <c r="Y8" i="12"/>
  <c r="U9" i="14"/>
  <c r="R10" i="14"/>
  <c r="W14" i="16"/>
  <c r="K14" i="16"/>
  <c r="O11" i="16"/>
  <c r="W15" i="16"/>
  <c r="K15" i="16"/>
  <c r="O13" i="16"/>
  <c r="S12" i="16"/>
  <c r="V9" i="14"/>
  <c r="V14" i="16"/>
  <c r="J14" i="16"/>
  <c r="N11" i="16"/>
  <c r="V15" i="16"/>
  <c r="J15" i="16"/>
  <c r="N13" i="16"/>
  <c r="R12" i="16"/>
  <c r="W9" i="14"/>
  <c r="S11" i="14"/>
  <c r="Y9" i="9"/>
  <c r="Y8" i="9"/>
  <c r="U14" i="16"/>
  <c r="Y11" i="16"/>
  <c r="M11" i="16"/>
  <c r="U15" i="16"/>
  <c r="Y13" i="16"/>
  <c r="M13" i="16"/>
  <c r="R14" i="16"/>
  <c r="V11" i="16"/>
  <c r="J11" i="16"/>
  <c r="R15" i="16"/>
  <c r="V13" i="16"/>
  <c r="J13" i="16"/>
  <c r="N12" i="16"/>
  <c r="S8" i="12"/>
  <c r="E29" i="15" s="1"/>
  <c r="V9" i="12"/>
  <c r="T10" i="14"/>
  <c r="W11" i="14"/>
  <c r="U9" i="9"/>
  <c r="D31" i="15" s="1"/>
  <c r="U8" i="9"/>
  <c r="C31" i="15" s="1"/>
  <c r="Q14" i="16"/>
  <c r="U11" i="16"/>
  <c r="Q15" i="16"/>
  <c r="U13" i="16"/>
  <c r="Y12" i="16"/>
  <c r="M12" i="16"/>
  <c r="T8" i="12"/>
  <c r="E30" i="15" s="1"/>
  <c r="W9" i="12"/>
  <c r="U10" i="14"/>
  <c r="X11" i="14"/>
  <c r="T9" i="9"/>
  <c r="D30" i="15" s="1"/>
  <c r="T8" i="9"/>
  <c r="C30" i="15" s="1"/>
  <c r="O14" i="16"/>
  <c r="O15" i="16"/>
  <c r="W12" i="16"/>
  <c r="N14" i="16"/>
  <c r="N15" i="16"/>
  <c r="V12" i="16"/>
  <c r="R9" i="12"/>
  <c r="F28" i="15" s="1"/>
  <c r="M14" i="16"/>
  <c r="M15" i="16"/>
  <c r="U12" i="16"/>
  <c r="X11" i="16"/>
  <c r="X13" i="16"/>
  <c r="Q12" i="16"/>
  <c r="S9" i="12"/>
  <c r="F29" i="15" s="1"/>
  <c r="S9" i="14"/>
  <c r="W11" i="16"/>
  <c r="W13" i="16"/>
  <c r="P12" i="16"/>
  <c r="U8" i="12"/>
  <c r="E31" i="15" s="1"/>
  <c r="T9" i="12"/>
  <c r="F30" i="15" s="1"/>
  <c r="R8" i="12"/>
  <c r="E28" i="15" s="1"/>
  <c r="T9" i="14"/>
  <c r="T11" i="16"/>
  <c r="T13" i="16"/>
  <c r="O12" i="16"/>
  <c r="V8" i="12"/>
  <c r="U9" i="12"/>
  <c r="F31" i="15" s="1"/>
  <c r="X9" i="14"/>
  <c r="X9" i="9"/>
  <c r="V11" i="14"/>
  <c r="R11" i="14"/>
  <c r="V8" i="9"/>
  <c r="S14" i="16"/>
  <c r="K13" i="16"/>
  <c r="P14" i="16"/>
  <c r="P15" i="16"/>
  <c r="S8" i="9"/>
  <c r="C29" i="15" s="1"/>
  <c r="R8" i="9"/>
  <c r="C28" i="15" s="1"/>
  <c r="X12" i="16"/>
  <c r="Y11" i="14"/>
  <c r="S11" i="16"/>
  <c r="S13" i="16"/>
  <c r="L12" i="16"/>
  <c r="W8" i="12"/>
  <c r="X9" i="12"/>
  <c r="Y9" i="14"/>
  <c r="W9" i="9"/>
  <c r="R11" i="16"/>
  <c r="R13" i="16"/>
  <c r="K12" i="16"/>
  <c r="X8" i="12"/>
  <c r="Y9" i="12"/>
  <c r="S10" i="14"/>
  <c r="T11" i="14"/>
  <c r="V9" i="9"/>
  <c r="X8" i="9"/>
  <c r="Y14" i="16"/>
  <c r="Q11" i="16"/>
  <c r="Y15" i="16"/>
  <c r="Q13" i="16"/>
  <c r="J12" i="16"/>
  <c r="V10" i="14"/>
  <c r="U11" i="14"/>
  <c r="R9" i="14"/>
  <c r="S9" i="9"/>
  <c r="D29" i="15" s="1"/>
  <c r="W8" i="9"/>
  <c r="T14" i="16"/>
  <c r="L11" i="16"/>
  <c r="T15" i="16"/>
  <c r="L13" i="16"/>
  <c r="W10" i="14"/>
  <c r="R9" i="9"/>
  <c r="D28" i="15" s="1"/>
  <c r="K11" i="16"/>
  <c r="S15" i="16"/>
  <c r="X10" i="14"/>
  <c r="Y10" i="14"/>
  <c r="V8" i="7"/>
  <c r="Y9" i="7"/>
  <c r="R8" i="7"/>
  <c r="G28" i="15" s="1"/>
  <c r="W8" i="7"/>
  <c r="X8" i="7"/>
  <c r="Y8" i="7"/>
  <c r="U9" i="7"/>
  <c r="H31" i="15" s="1"/>
  <c r="V9" i="7"/>
  <c r="U8" i="7"/>
  <c r="G31" i="15" s="1"/>
  <c r="S9" i="7"/>
  <c r="H29" i="15" s="1"/>
  <c r="T9" i="7"/>
  <c r="H30" i="15" s="1"/>
  <c r="R9" i="7"/>
  <c r="H28" i="15" s="1"/>
  <c r="S8" i="7"/>
  <c r="G29" i="15" s="1"/>
  <c r="T8" i="7"/>
  <c r="G30" i="15" s="1"/>
  <c r="W9" i="7"/>
  <c r="X9" i="7"/>
  <c r="J8" i="7"/>
  <c r="G12" i="15" s="1"/>
  <c r="N15" i="14"/>
  <c r="O16" i="14"/>
  <c r="M19" i="13"/>
  <c r="N20" i="13"/>
  <c r="O21" i="13"/>
  <c r="P22" i="13"/>
  <c r="J21" i="13"/>
  <c r="O15" i="14"/>
  <c r="P16" i="14"/>
  <c r="J15" i="14"/>
  <c r="P15" i="14"/>
  <c r="Q16" i="14"/>
  <c r="J16" i="14"/>
  <c r="O19" i="13"/>
  <c r="P20" i="13"/>
  <c r="Q21" i="13"/>
  <c r="O3" i="13"/>
  <c r="P4" i="13"/>
  <c r="Q5" i="13"/>
  <c r="L7" i="13"/>
  <c r="J7" i="13"/>
  <c r="O13" i="12"/>
  <c r="K15" i="14"/>
  <c r="L16" i="14"/>
  <c r="K20" i="13"/>
  <c r="L21" i="13"/>
  <c r="M22" i="13"/>
  <c r="J19" i="13"/>
  <c r="K4" i="13"/>
  <c r="L5" i="13"/>
  <c r="M6" i="13"/>
  <c r="O7" i="13"/>
  <c r="J3" i="13"/>
  <c r="M14" i="12"/>
  <c r="F7" i="15" s="1"/>
  <c r="J13" i="12"/>
  <c r="E4" i="15" s="1"/>
  <c r="M4" i="12"/>
  <c r="F11" i="15" s="1"/>
  <c r="J3" i="12"/>
  <c r="E8" i="15" s="1"/>
  <c r="K20" i="11"/>
  <c r="L21" i="11"/>
  <c r="M22" i="11"/>
  <c r="O23" i="11"/>
  <c r="J19" i="11"/>
  <c r="O20" i="13"/>
  <c r="N22" i="13"/>
  <c r="J20" i="13"/>
  <c r="Q3" i="13"/>
  <c r="N5" i="13"/>
  <c r="Q6" i="13"/>
  <c r="N7" i="13"/>
  <c r="Q13" i="12"/>
  <c r="L15" i="14"/>
  <c r="K19" i="13"/>
  <c r="Q20" i="13"/>
  <c r="O22" i="13"/>
  <c r="J22" i="13"/>
  <c r="L4" i="13"/>
  <c r="O5" i="13"/>
  <c r="P7" i="13"/>
  <c r="O3" i="12"/>
  <c r="L4" i="12"/>
  <c r="F10" i="15" s="1"/>
  <c r="O19" i="11"/>
  <c r="Q20" i="11"/>
  <c r="L22" i="11"/>
  <c r="M15" i="14"/>
  <c r="L19" i="13"/>
  <c r="K21" i="13"/>
  <c r="Q22" i="13"/>
  <c r="M4" i="13"/>
  <c r="P5" i="13"/>
  <c r="Q7" i="13"/>
  <c r="P3" i="12"/>
  <c r="N4" i="12"/>
  <c r="P19" i="11"/>
  <c r="K21" i="11"/>
  <c r="N22" i="11"/>
  <c r="J23" i="11"/>
  <c r="O3" i="11"/>
  <c r="P4" i="11"/>
  <c r="Q5" i="11"/>
  <c r="L7" i="11"/>
  <c r="J7" i="11"/>
  <c r="N20" i="10"/>
  <c r="N21" i="10"/>
  <c r="N22" i="10"/>
  <c r="O19" i="10"/>
  <c r="Q15" i="14"/>
  <c r="N19" i="13"/>
  <c r="M21" i="13"/>
  <c r="K3" i="13"/>
  <c r="N4" i="13"/>
  <c r="K6" i="13"/>
  <c r="K13" i="12"/>
  <c r="E5" i="15" s="1"/>
  <c r="K14" i="12"/>
  <c r="F5" i="15" s="1"/>
  <c r="Q3" i="12"/>
  <c r="O4" i="12"/>
  <c r="Q19" i="11"/>
  <c r="M21" i="11"/>
  <c r="O22" i="11"/>
  <c r="P3" i="11"/>
  <c r="Q4" i="11"/>
  <c r="K6" i="11"/>
  <c r="M7" i="11"/>
  <c r="O20" i="10"/>
  <c r="O21" i="10"/>
  <c r="O22" i="10"/>
  <c r="P19" i="10"/>
  <c r="K16" i="14"/>
  <c r="P19" i="13"/>
  <c r="N21" i="13"/>
  <c r="L3" i="13"/>
  <c r="O4" i="13"/>
  <c r="L6" i="13"/>
  <c r="L13" i="12"/>
  <c r="E6" i="15" s="1"/>
  <c r="L14" i="12"/>
  <c r="F6" i="15" s="1"/>
  <c r="P4" i="12"/>
  <c r="L20" i="11"/>
  <c r="N21" i="11"/>
  <c r="P22" i="11"/>
  <c r="K23" i="11"/>
  <c r="Q3" i="11"/>
  <c r="K5" i="11"/>
  <c r="L6" i="11"/>
  <c r="N7" i="11"/>
  <c r="P20" i="10"/>
  <c r="P21" i="10"/>
  <c r="P22" i="10"/>
  <c r="Q19" i="10"/>
  <c r="N16" i="14"/>
  <c r="L20" i="13"/>
  <c r="K22" i="13"/>
  <c r="N3" i="13"/>
  <c r="K5" i="13"/>
  <c r="O6" i="13"/>
  <c r="K7" i="13"/>
  <c r="J5" i="13"/>
  <c r="N13" i="12"/>
  <c r="O14" i="12"/>
  <c r="L3" i="12"/>
  <c r="E10" i="15" s="1"/>
  <c r="L19" i="11"/>
  <c r="N20" i="11"/>
  <c r="P21" i="11"/>
  <c r="M23" i="11"/>
  <c r="K3" i="11"/>
  <c r="L4" i="11"/>
  <c r="M5" i="11"/>
  <c r="N6" i="11"/>
  <c r="P7" i="11"/>
  <c r="J4" i="11"/>
  <c r="J20" i="10"/>
  <c r="J21" i="10"/>
  <c r="J22" i="10"/>
  <c r="K19" i="10"/>
  <c r="M16" i="14"/>
  <c r="Q4" i="13"/>
  <c r="J4" i="13"/>
  <c r="P14" i="12"/>
  <c r="O21" i="11"/>
  <c r="N23" i="11"/>
  <c r="J21" i="11"/>
  <c r="L3" i="11"/>
  <c r="N5" i="11"/>
  <c r="K20" i="10"/>
  <c r="K22" i="10"/>
  <c r="L19" i="10"/>
  <c r="K4" i="10"/>
  <c r="K5" i="10"/>
  <c r="K6" i="10"/>
  <c r="K7" i="10"/>
  <c r="L3" i="10"/>
  <c r="K14" i="9"/>
  <c r="D5" i="15" s="1"/>
  <c r="L13" i="9"/>
  <c r="C6" i="15" s="1"/>
  <c r="K4" i="9"/>
  <c r="D9" i="15" s="1"/>
  <c r="L3" i="9"/>
  <c r="C10" i="15" s="1"/>
  <c r="P5" i="10"/>
  <c r="L5" i="11"/>
  <c r="J4" i="9"/>
  <c r="D8" i="15" s="1"/>
  <c r="K3" i="9"/>
  <c r="C9" i="15" s="1"/>
  <c r="M5" i="13"/>
  <c r="J6" i="13"/>
  <c r="Q14" i="12"/>
  <c r="J14" i="12"/>
  <c r="F4" i="15" s="1"/>
  <c r="J4" i="12"/>
  <c r="F8" i="15" s="1"/>
  <c r="Q21" i="11"/>
  <c r="P23" i="11"/>
  <c r="J22" i="11"/>
  <c r="M3" i="11"/>
  <c r="O5" i="11"/>
  <c r="L20" i="10"/>
  <c r="L22" i="10"/>
  <c r="M19" i="10"/>
  <c r="L4" i="10"/>
  <c r="L5" i="10"/>
  <c r="L6" i="10"/>
  <c r="L7" i="10"/>
  <c r="M3" i="10"/>
  <c r="L14" i="9"/>
  <c r="D6" i="15" s="1"/>
  <c r="M13" i="9"/>
  <c r="C7" i="15" s="1"/>
  <c r="L4" i="9"/>
  <c r="D10" i="15" s="1"/>
  <c r="M3" i="9"/>
  <c r="C11" i="15" s="1"/>
  <c r="N3" i="9"/>
  <c r="Q19" i="13"/>
  <c r="N6" i="13"/>
  <c r="M13" i="12"/>
  <c r="E7" i="15" s="1"/>
  <c r="K19" i="11"/>
  <c r="K22" i="11"/>
  <c r="Q23" i="11"/>
  <c r="N3" i="11"/>
  <c r="P5" i="11"/>
  <c r="K7" i="11"/>
  <c r="M20" i="10"/>
  <c r="M22" i="10"/>
  <c r="N19" i="10"/>
  <c r="M4" i="10"/>
  <c r="M5" i="10"/>
  <c r="M6" i="10"/>
  <c r="M7" i="10"/>
  <c r="N3" i="10"/>
  <c r="M14" i="9"/>
  <c r="D7" i="15" s="1"/>
  <c r="N13" i="9"/>
  <c r="M4" i="9"/>
  <c r="D11" i="15" s="1"/>
  <c r="O3" i="9"/>
  <c r="J4" i="10"/>
  <c r="J6" i="10"/>
  <c r="J7" i="10"/>
  <c r="J14" i="9"/>
  <c r="D4" i="15" s="1"/>
  <c r="K13" i="9"/>
  <c r="C5" i="15" s="1"/>
  <c r="M20" i="13"/>
  <c r="P6" i="13"/>
  <c r="P13" i="12"/>
  <c r="M19" i="11"/>
  <c r="Q22" i="11"/>
  <c r="K4" i="11"/>
  <c r="M6" i="11"/>
  <c r="O7" i="11"/>
  <c r="Q20" i="10"/>
  <c r="Q22" i="10"/>
  <c r="J19" i="10"/>
  <c r="N4" i="10"/>
  <c r="N5" i="10"/>
  <c r="N6" i="10"/>
  <c r="N7" i="10"/>
  <c r="O3" i="10"/>
  <c r="N14" i="9"/>
  <c r="O13" i="9"/>
  <c r="N4" i="9"/>
  <c r="K4" i="12"/>
  <c r="F9" i="15" s="1"/>
  <c r="M20" i="11"/>
  <c r="P6" i="11"/>
  <c r="L21" i="10"/>
  <c r="P6" i="10"/>
  <c r="Q3" i="10"/>
  <c r="P14" i="9"/>
  <c r="Q13" i="9"/>
  <c r="P4" i="9"/>
  <c r="Q3" i="9"/>
  <c r="P21" i="13"/>
  <c r="N19" i="11"/>
  <c r="M4" i="11"/>
  <c r="O6" i="11"/>
  <c r="Q7" i="11"/>
  <c r="J5" i="11"/>
  <c r="K21" i="10"/>
  <c r="O4" i="10"/>
  <c r="O5" i="10"/>
  <c r="O6" i="10"/>
  <c r="O7" i="10"/>
  <c r="P3" i="10"/>
  <c r="O14" i="9"/>
  <c r="P13" i="9"/>
  <c r="O4" i="9"/>
  <c r="P3" i="9"/>
  <c r="L22" i="13"/>
  <c r="M7" i="13"/>
  <c r="K3" i="12"/>
  <c r="E9" i="15" s="1"/>
  <c r="N4" i="11"/>
  <c r="J6" i="11"/>
  <c r="P4" i="10"/>
  <c r="P7" i="10"/>
  <c r="M3" i="13"/>
  <c r="M3" i="12"/>
  <c r="E11" i="15" s="1"/>
  <c r="Q4" i="12"/>
  <c r="O20" i="11"/>
  <c r="O4" i="11"/>
  <c r="Q6" i="11"/>
  <c r="M21" i="10"/>
  <c r="Q4" i="10"/>
  <c r="Q5" i="10"/>
  <c r="Q6" i="10"/>
  <c r="Q7" i="10"/>
  <c r="J3" i="10"/>
  <c r="Q14" i="9"/>
  <c r="J13" i="9"/>
  <c r="C4" i="15" s="1"/>
  <c r="Q4" i="9"/>
  <c r="J3" i="9"/>
  <c r="C8" i="15" s="1"/>
  <c r="P3" i="13"/>
  <c r="N14" i="12"/>
  <c r="N3" i="12"/>
  <c r="P20" i="11"/>
  <c r="L23" i="11"/>
  <c r="J3" i="11"/>
  <c r="Q21" i="10"/>
  <c r="J5" i="10"/>
  <c r="K3" i="10"/>
  <c r="N9" i="14"/>
  <c r="O10" i="14"/>
  <c r="M11" i="13"/>
  <c r="P9" i="14"/>
  <c r="Q10" i="14"/>
  <c r="L11" i="14"/>
  <c r="J11" i="14"/>
  <c r="O11" i="13"/>
  <c r="P12" i="13"/>
  <c r="Q13" i="13"/>
  <c r="L15" i="13"/>
  <c r="J15" i="13"/>
  <c r="O8" i="12"/>
  <c r="K9" i="14"/>
  <c r="L10" i="14"/>
  <c r="O11" i="14"/>
  <c r="K12" i="13"/>
  <c r="L13" i="13"/>
  <c r="M14" i="13"/>
  <c r="O15" i="13"/>
  <c r="J11" i="13"/>
  <c r="M9" i="12"/>
  <c r="F15" i="15" s="1"/>
  <c r="J8" i="12"/>
  <c r="E12" i="15" s="1"/>
  <c r="Q12" i="11"/>
  <c r="Q13" i="11"/>
  <c r="Q14" i="11"/>
  <c r="Q15" i="11"/>
  <c r="O9" i="14"/>
  <c r="M11" i="14"/>
  <c r="Q11" i="13"/>
  <c r="N13" i="13"/>
  <c r="Q14" i="13"/>
  <c r="N15" i="13"/>
  <c r="Q9" i="14"/>
  <c r="N11" i="14"/>
  <c r="L12" i="13"/>
  <c r="O13" i="13"/>
  <c r="P15" i="13"/>
  <c r="K10" i="14"/>
  <c r="P11" i="14"/>
  <c r="M12" i="13"/>
  <c r="P13" i="13"/>
  <c r="Q15" i="13"/>
  <c r="O12" i="11"/>
  <c r="P13" i="11"/>
  <c r="K15" i="11"/>
  <c r="O11" i="11"/>
  <c r="N12" i="10"/>
  <c r="N13" i="10"/>
  <c r="N14" i="10"/>
  <c r="N15" i="10"/>
  <c r="M10" i="14"/>
  <c r="Q11" i="14"/>
  <c r="N12" i="13"/>
  <c r="K14" i="13"/>
  <c r="K8" i="12"/>
  <c r="E13" i="15" s="1"/>
  <c r="K9" i="12"/>
  <c r="F13" i="15" s="1"/>
  <c r="P12" i="11"/>
  <c r="J14" i="11"/>
  <c r="L15" i="11"/>
  <c r="P11" i="11"/>
  <c r="O12" i="10"/>
  <c r="O13" i="10"/>
  <c r="O14" i="10"/>
  <c r="O15" i="10"/>
  <c r="N10" i="14"/>
  <c r="J9" i="14"/>
  <c r="K11" i="13"/>
  <c r="O12" i="13"/>
  <c r="L14" i="13"/>
  <c r="L8" i="12"/>
  <c r="E14" i="15" s="1"/>
  <c r="L9" i="12"/>
  <c r="F14" i="15" s="1"/>
  <c r="J13" i="11"/>
  <c r="K14" i="11"/>
  <c r="M15" i="11"/>
  <c r="Q11" i="11"/>
  <c r="P12" i="10"/>
  <c r="P13" i="10"/>
  <c r="P14" i="10"/>
  <c r="P15" i="10"/>
  <c r="L9" i="14"/>
  <c r="N11" i="13"/>
  <c r="K13" i="13"/>
  <c r="O14" i="13"/>
  <c r="K15" i="13"/>
  <c r="J13" i="13"/>
  <c r="N8" i="12"/>
  <c r="O9" i="12"/>
  <c r="K12" i="11"/>
  <c r="L13" i="11"/>
  <c r="M14" i="11"/>
  <c r="O15" i="11"/>
  <c r="K11" i="11"/>
  <c r="J12" i="10"/>
  <c r="J13" i="10"/>
  <c r="J14" i="10"/>
  <c r="J15" i="10"/>
  <c r="K11" i="10"/>
  <c r="P10" i="14"/>
  <c r="M13" i="11"/>
  <c r="K13" i="10"/>
  <c r="L11" i="10"/>
  <c r="K9" i="9"/>
  <c r="D13" i="15" s="1"/>
  <c r="L8" i="9"/>
  <c r="C14" i="15" s="1"/>
  <c r="M13" i="13"/>
  <c r="M15" i="13"/>
  <c r="N9" i="12"/>
  <c r="N13" i="11"/>
  <c r="L13" i="10"/>
  <c r="M11" i="10"/>
  <c r="L9" i="9"/>
  <c r="D14" i="15" s="1"/>
  <c r="M8" i="9"/>
  <c r="C15" i="15" s="1"/>
  <c r="P9" i="9"/>
  <c r="J11" i="11"/>
  <c r="J9" i="9"/>
  <c r="D12" i="15" s="1"/>
  <c r="L11" i="13"/>
  <c r="P9" i="12"/>
  <c r="O13" i="11"/>
  <c r="J15" i="11"/>
  <c r="M13" i="10"/>
  <c r="N11" i="10"/>
  <c r="M9" i="9"/>
  <c r="D15" i="15" s="1"/>
  <c r="N8" i="9"/>
  <c r="L12" i="10"/>
  <c r="Q14" i="10"/>
  <c r="K11" i="14"/>
  <c r="P11" i="13"/>
  <c r="M8" i="12"/>
  <c r="E15" i="15" s="1"/>
  <c r="Q9" i="12"/>
  <c r="J12" i="11"/>
  <c r="L14" i="11"/>
  <c r="N15" i="11"/>
  <c r="Q13" i="10"/>
  <c r="O11" i="10"/>
  <c r="N9" i="9"/>
  <c r="O8" i="9"/>
  <c r="J14" i="13"/>
  <c r="O14" i="11"/>
  <c r="M11" i="11"/>
  <c r="L14" i="10"/>
  <c r="Q11" i="10"/>
  <c r="Q8" i="9"/>
  <c r="K13" i="11"/>
  <c r="Q12" i="13"/>
  <c r="J12" i="13"/>
  <c r="P8" i="12"/>
  <c r="J9" i="12"/>
  <c r="F12" i="15" s="1"/>
  <c r="L12" i="11"/>
  <c r="N14" i="11"/>
  <c r="P15" i="11"/>
  <c r="L11" i="11"/>
  <c r="K12" i="10"/>
  <c r="K14" i="10"/>
  <c r="K15" i="10"/>
  <c r="P11" i="10"/>
  <c r="O9" i="9"/>
  <c r="P8" i="9"/>
  <c r="Q8" i="12"/>
  <c r="M12" i="11"/>
  <c r="L15" i="10"/>
  <c r="K8" i="9"/>
  <c r="C13" i="15" s="1"/>
  <c r="J10" i="14"/>
  <c r="N14" i="13"/>
  <c r="N12" i="11"/>
  <c r="P14" i="11"/>
  <c r="N11" i="11"/>
  <c r="M12" i="10"/>
  <c r="M14" i="10"/>
  <c r="M15" i="10"/>
  <c r="J11" i="10"/>
  <c r="Q9" i="9"/>
  <c r="J8" i="9"/>
  <c r="C12" i="15" s="1"/>
  <c r="M9" i="14"/>
  <c r="P14" i="13"/>
  <c r="Q12" i="10"/>
  <c r="Q15" i="10"/>
  <c r="J14" i="7"/>
  <c r="H4" i="15" s="1"/>
  <c r="K13" i="7"/>
  <c r="G5" i="15" s="1"/>
  <c r="J4" i="7"/>
  <c r="H8" i="15" s="1"/>
  <c r="K3" i="7"/>
  <c r="G9" i="15" s="1"/>
  <c r="M13" i="7"/>
  <c r="G7" i="15" s="1"/>
  <c r="M4" i="7"/>
  <c r="H11" i="15" s="1"/>
  <c r="P4" i="7"/>
  <c r="K14" i="7"/>
  <c r="H5" i="15" s="1"/>
  <c r="L13" i="7"/>
  <c r="G6" i="15" s="1"/>
  <c r="L14" i="7"/>
  <c r="H6" i="15" s="1"/>
  <c r="M14" i="7"/>
  <c r="H7" i="15" s="1"/>
  <c r="M3" i="7"/>
  <c r="G11" i="15" s="1"/>
  <c r="N3" i="7"/>
  <c r="P14" i="7"/>
  <c r="Q13" i="7"/>
  <c r="P3" i="7"/>
  <c r="Q14" i="7"/>
  <c r="Q3" i="7"/>
  <c r="Q4" i="7"/>
  <c r="K4" i="7"/>
  <c r="H9" i="15" s="1"/>
  <c r="L3" i="7"/>
  <c r="G10" i="15" s="1"/>
  <c r="L4" i="7"/>
  <c r="H10" i="15" s="1"/>
  <c r="N13" i="7"/>
  <c r="N14" i="7"/>
  <c r="O13" i="7"/>
  <c r="N4" i="7"/>
  <c r="O14" i="7"/>
  <c r="P13" i="7"/>
  <c r="O3" i="7"/>
  <c r="O4" i="7"/>
  <c r="Q8" i="7"/>
  <c r="Q9" i="7"/>
  <c r="K8" i="7"/>
  <c r="G13" i="15" s="1"/>
  <c r="K9" i="7"/>
  <c r="H13" i="15" s="1"/>
  <c r="L8" i="7"/>
  <c r="G14" i="15" s="1"/>
  <c r="N8" i="7"/>
  <c r="N9" i="7"/>
  <c r="O9" i="7"/>
  <c r="J9" i="7"/>
  <c r="H12" i="15" s="1"/>
  <c r="O8" i="7"/>
  <c r="P8" i="7"/>
  <c r="P9" i="7"/>
  <c r="L9" i="7"/>
  <c r="H14" i="15" s="1"/>
  <c r="M8" i="7"/>
  <c r="G15" i="15" s="1"/>
  <c r="M9" i="7"/>
  <c r="H15" i="15" s="1"/>
</calcChain>
</file>

<file path=xl/sharedStrings.xml><?xml version="1.0" encoding="utf-8"?>
<sst xmlns="http://schemas.openxmlformats.org/spreadsheetml/2006/main" count="667" uniqueCount="139">
  <si>
    <t>PUBLIC RELEASE DRAFT - November 2024</t>
  </si>
  <si>
    <t>Air Concentrations</t>
  </si>
  <si>
    <t>Lifetime</t>
  </si>
  <si>
    <t>Where,</t>
  </si>
  <si>
    <t>ELCR = Excess Lifetime Cancer Risk, the risk of developing cancer as a consequence of the site-related exposure</t>
  </si>
  <si>
    <t>EPC = Exposure Point Concentration, the concentration of asbestos fibers in air (f/cc) for the specific activity being assessed</t>
  </si>
  <si>
    <t>IUR LTL or Liftetime = Inhalation Unit Risk per (f/cc) Less than Lifetime or Lifetime</t>
  </si>
  <si>
    <t>TWF = Time Weighting Factor, this factor accounts for less-than-continous exposure during a one-year exposure</t>
  </si>
  <si>
    <t>Exposure time in hours per day = 24 hrs/day</t>
  </si>
  <si>
    <t>Exposure Frequency in days per year = 365 days/year</t>
  </si>
  <si>
    <t>33 = Number of years resident assumed to reside in a single residential location (years) [from Exposure Factors Handbook]</t>
  </si>
  <si>
    <t>78 = Number of years a receptor is assumed to live (years) [from Exposure Factors Handbook]</t>
  </si>
  <si>
    <t xml:space="preserve">Non-Cancer Chronic </t>
  </si>
  <si>
    <r>
      <t>Non-Cancer Chronic MOE = (EPC x TWF x ED)/AT</t>
    </r>
    <r>
      <rPr>
        <vertAlign val="subscript"/>
        <sz val="11"/>
        <color theme="1"/>
        <rFont val="Calibri"/>
        <family val="2"/>
        <scheme val="minor"/>
      </rPr>
      <t>ADC</t>
    </r>
  </si>
  <si>
    <t>Non-Cancer Chronic MOE = Non-Cancer Chronic Margine of Exposure (f/cc)</t>
  </si>
  <si>
    <t>EPC = Exposure Point Concentration, the concentration of asbestos fibers in air (f/cc) for the specific activity being assessed, also the annual concentration</t>
  </si>
  <si>
    <t>TWF = Time Weighting Factor, this factor accounts for less-than-continous exposure during a one-year (non-stationary asbestos release activities/facilities) or 20-year (stationary asbestos release activities/facilities) exposure</t>
  </si>
  <si>
    <t>ED = Exposure Duration (1 or 20 yr)</t>
  </si>
  <si>
    <r>
      <t>AT</t>
    </r>
    <r>
      <rPr>
        <vertAlign val="subscript"/>
        <sz val="11"/>
        <color theme="1"/>
        <rFont val="Calibri"/>
        <family val="2"/>
        <scheme val="minor"/>
      </rPr>
      <t>ADC =</t>
    </r>
    <r>
      <rPr>
        <sz val="11"/>
        <color theme="1"/>
        <rFont val="Calibri"/>
        <family val="2"/>
        <scheme val="minor"/>
      </rPr>
      <t xml:space="preserve"> Averaging Time (78 yr)</t>
    </r>
  </si>
  <si>
    <t>IUR or POD Selection</t>
  </si>
  <si>
    <t>IUR: Inhalation Unit Risk (per f/cc)</t>
  </si>
  <si>
    <t>Scenario parameter</t>
  </si>
  <si>
    <t>TWF Exp time CT</t>
  </si>
  <si>
    <t>TWF CT</t>
  </si>
  <si>
    <t>TWF Exp time HE</t>
  </si>
  <si>
    <t>TWF HE</t>
  </si>
  <si>
    <t>Exposure Time =</t>
  </si>
  <si>
    <t>Exposure Frequency =</t>
  </si>
  <si>
    <t>High-End Tendency:</t>
  </si>
  <si>
    <t>Time spent indoors from EFH, Chapter 16 Table 16-1</t>
  </si>
  <si>
    <t>Selected 18 to 65 group age 95th percentile to be used for the High End Tendecy calculations.</t>
  </si>
  <si>
    <t>General population assessed indoor exposure instead of outdoor, assuming indoor concentrations are the same as outdoor concentrations</t>
  </si>
  <si>
    <t>1428 min per day spent indoors was obtained from Table 16-1 in Exposure Factors Handbook Chapter 16 see Figure below.</t>
  </si>
  <si>
    <t>Central and Low-End Tendency:</t>
  </si>
  <si>
    <t>Selected 18 to 65 group age mean to be used for the central and low-end tendency calculations.</t>
  </si>
  <si>
    <t>948 min per day spent indoors was obtained from Table 16-1 in Exposure Factors Handbook Chapter 16 see Figure below.</t>
  </si>
  <si>
    <r>
      <t>IUR</t>
    </r>
    <r>
      <rPr>
        <vertAlign val="subscript"/>
        <sz val="11"/>
        <color theme="1"/>
        <rFont val="Calibri"/>
        <family val="2"/>
        <scheme val="minor"/>
      </rPr>
      <t>Lifetime</t>
    </r>
    <r>
      <rPr>
        <sz val="11"/>
        <color theme="1"/>
        <rFont val="Calibri"/>
        <family val="2"/>
        <scheme val="minor"/>
      </rPr>
      <t xml:space="preserve"> = </t>
    </r>
  </si>
  <si>
    <t>Lifetime IUR (0,78)</t>
  </si>
  <si>
    <t xml:space="preserve">IUR 16,62 = </t>
  </si>
  <si>
    <t>Starting exposure at 16</t>
  </si>
  <si>
    <t xml:space="preserve">IUR 0,20 = </t>
  </si>
  <si>
    <t>Used in main body of RE Starting at birth, 20 years living in same residence</t>
  </si>
  <si>
    <t>IUR 20,10 =</t>
  </si>
  <si>
    <t>Not used in main body of RE, consideration of IUR(0,10) and IUR(0,20) result in greater exposure than exposures with this value</t>
  </si>
  <si>
    <t xml:space="preserve">IUR 20,30 = </t>
  </si>
  <si>
    <t>Starting exposure at 20 living in same residence for 30 years. The 30 year assumption is close to the Exposure Factor Handbook recommendation of 33 years (95th percentile)</t>
  </si>
  <si>
    <t>IUR 30,10 =</t>
  </si>
  <si>
    <t>Not used in main body of RE, consideration of IUR(0,10) and IUR(0,20) result in greater exposures than this value</t>
  </si>
  <si>
    <t>IUR 0,1 =</t>
  </si>
  <si>
    <t>Used in main body of RE for COUs and scenarios for non-stationary sources</t>
  </si>
  <si>
    <t>POC =</t>
  </si>
  <si>
    <t>Lifetime Cancer Risk Benchmark</t>
  </si>
  <si>
    <t>Non-Cancer Chronic Benchmark</t>
  </si>
  <si>
    <t>There are two main sources of LTL values:</t>
  </si>
  <si>
    <r>
      <t>1.</t>
    </r>
    <r>
      <rPr>
        <sz val="7"/>
        <color theme="1"/>
        <rFont val="Times New Roman"/>
        <family val="1"/>
      </rPr>
      <t xml:space="preserve">     </t>
    </r>
    <r>
      <rPr>
        <sz val="12"/>
        <color theme="1"/>
        <rFont val="Times New Roman"/>
        <family val="1"/>
      </rPr>
      <t>The LTL numbers for the 1988 IUR are here:</t>
    </r>
  </si>
  <si>
    <t>a.     Framework for Investigating Asbestos-Contaminated Comprehensive Environmental Response, Compensation and Liability Act Sitesframework for Investigating Asbestos-Contaminated Comprehensive Environmental Response, Compensation and Liability Act Sites. See Table H-4.</t>
  </si>
  <si>
    <r>
      <t>2.</t>
    </r>
    <r>
      <rPr>
        <sz val="7"/>
        <color theme="1"/>
        <rFont val="Times New Roman"/>
        <family val="1"/>
      </rPr>
      <t xml:space="preserve">     </t>
    </r>
    <r>
      <rPr>
        <sz val="12"/>
        <color theme="1"/>
        <rFont val="Times New Roman"/>
        <family val="1"/>
      </rPr>
      <t>The LTL IUR value for the Asbestos Part 1 Risk Evaluation is provided in this Appendix K.</t>
    </r>
  </si>
  <si>
    <t>There are no LTL numbers for Libby Amphibole Asbestos (LAA).</t>
  </si>
  <si>
    <t>Recommended estimates of the LTL values for Part 2 are the mean of the 1988 LTL values and the Asbestos Part 1 LTL values for the specific age at first exposure and the duration of exposure combinations, rounded up to two significant digits to be protective of public health.</t>
  </si>
  <si>
    <t>The lifetime exposure scenario already has an IUR or 0.2 per f/cc.</t>
  </si>
  <si>
    <t>Age at First Exposure (years)</t>
  </si>
  <si>
    <t>Duration</t>
  </si>
  <si>
    <t>1988 LTL IUR (per f/cc)</t>
  </si>
  <si>
    <t>Part 1 LTL IUR</t>
  </si>
  <si>
    <t>Part 2 LTL IUR</t>
  </si>
  <si>
    <t>(years)</t>
  </si>
  <si>
    <t>(per f/cc)</t>
  </si>
  <si>
    <t>Outdoor to indoor infiltration factor:</t>
  </si>
  <si>
    <t>Chen, C., Zhao, B. (2022). Impact of Outdoor Particles on Indoor Air. In: Zhang, Y., Hopke, P.K., Mandin, C. (eds) Handbook of Indoor Air Quality. Springer, Singapore. https://doi.org/10.1007/978-981-16-7680-2_9</t>
  </si>
  <si>
    <t>The infiltration factors of PM2.5 are approximately 0.50, which are lower than ultrafine particles and higher than PM10 under the same conditions. Infiltration factors are also influenced by air change rates, window opening behaviors, ventilation systems, etc</t>
  </si>
  <si>
    <t>Central Tendency Ambient Air Concentrations Summary</t>
  </si>
  <si>
    <t>CT ELCR</t>
  </si>
  <si>
    <t>CT MOE Non-Cancer Chronic (Benchmark 300, Risk if MOE &lt; 300, in red)</t>
  </si>
  <si>
    <t>OES Description</t>
  </si>
  <si>
    <t>100-1000</t>
  </si>
  <si>
    <t>Waste Handling, Disposal, and Treatment Fugitive</t>
  </si>
  <si>
    <t>Handling Asbestos-Containing Building Materials During Maintenance, Renovation, and Demolition Activities Fugitive</t>
  </si>
  <si>
    <t>Use, Repair, or Disposal of Industrial and Commercial Appliances or Machinery Containing Asbestos Fugitive</t>
  </si>
  <si>
    <t>Handling Articles or Formulations that Contain Asbestos Fugitive</t>
  </si>
  <si>
    <t>Handling Asbestos-Containing Building Materials During Firefighting or Other Disaster Response Activities Fugitive</t>
  </si>
  <si>
    <t>Orange rows are from the (0,20) tab. Stationary activities or facilities</t>
  </si>
  <si>
    <t>Green rows are from the (0,1) tab. Non-Stationary activities</t>
  </si>
  <si>
    <t>High-End Ambient Air Concentrations Summary</t>
  </si>
  <si>
    <t>HE ELCR</t>
  </si>
  <si>
    <t>HE MOE Non-Cancer Chronic (Benchmark 300, Risk if MOE &lt; 300, in red)</t>
  </si>
  <si>
    <t>Low-End Tendency Ambient Air Concentrations Summary</t>
  </si>
  <si>
    <t>LE ELCR</t>
  </si>
  <si>
    <t>LE MOE Non-Cancer Chronic (Benchmark 300, Risk if MOE &lt; 300, in red)</t>
  </si>
  <si>
    <t>Non-stationary activities</t>
  </si>
  <si>
    <t>Stationary activities longer exposure durations</t>
  </si>
  <si>
    <t>CT ELCR (Benchmark 1e-6, Risk if ELCR &gt; 1e-6, in red)</t>
  </si>
  <si>
    <t>HE ELCR (Benchmark 1e-6, Risk if ELCR &gt; 1e-6, in red)</t>
  </si>
  <si>
    <t>LE ELCR (Benchmark 1e-6, Risk if ELCR &gt; 1e-6, in red)</t>
  </si>
  <si>
    <t>Comparison of OES with multiple LTL IUR considerations</t>
  </si>
  <si>
    <t>LE / CT / HE</t>
  </si>
  <si>
    <t>Distance from release source (m)</t>
  </si>
  <si>
    <t>ELCR Using IUR (0,20)</t>
  </si>
  <si>
    <t>ELCR Using IUR (20,30)</t>
  </si>
  <si>
    <t>ELCR Using IUR (Lifetime (0,78))</t>
  </si>
  <si>
    <t>Waste Handling</t>
  </si>
  <si>
    <t>Handling articles and formulations</t>
  </si>
  <si>
    <t>LE</t>
  </si>
  <si>
    <t>CT</t>
  </si>
  <si>
    <t>HE</t>
  </si>
  <si>
    <t>Highlights indicate benchmark exceedances, ELCR benchmark = 1x10-6</t>
  </si>
  <si>
    <t>MOE Using ED (0,20)</t>
  </si>
  <si>
    <t>MOE Using ED (20,30)</t>
  </si>
  <si>
    <t>MOE Using ED (Lifetime (0,78))</t>
  </si>
  <si>
    <t>Highlights indicate benchmark exceedances, MOE benchmark = 3x102</t>
  </si>
  <si>
    <t>Central Tendency Ambient Air IUR ELCR Comparison</t>
  </si>
  <si>
    <t>CT ELCR Part 2 IUR</t>
  </si>
  <si>
    <t>CT ELCR {U.S. EPA, 1988, 783514}</t>
  </si>
  <si>
    <t>ü</t>
  </si>
  <si>
    <t>Orange rows are from the (0,20) tab.</t>
  </si>
  <si>
    <t>Green rows are from the (0,1) tab.</t>
  </si>
  <si>
    <t>High-End Ambient Air IUR ELCR Comparison</t>
  </si>
  <si>
    <t>HE ELCR Part 2 IUR</t>
  </si>
  <si>
    <t>HE ELCR {U.S. EPA, 1988, 783514}</t>
  </si>
  <si>
    <t>Low-End Tendency Ambient Air  IUR ELCR Comparison</t>
  </si>
  <si>
    <t>LE ELCR Part 2 IUR</t>
  </si>
  <si>
    <t>LE ELCR {U.S. EPA, 1988, 783514}</t>
  </si>
  <si>
    <t>High-End Tendency Concentrations</t>
  </si>
  <si>
    <t>Analysis</t>
  </si>
  <si>
    <t>Generic Facilities</t>
  </si>
  <si>
    <t>Use, Repair, or Disposal of Industrial and Commercial Appliances or Machinery Containing Asbestos Rural Fugitive</t>
  </si>
  <si>
    <t>Use, Repair, or Disposal of Industrial and Commercial Appliances or Machinery Containing Asbestos Urban Fugitive</t>
  </si>
  <si>
    <t>Specific Facilities</t>
  </si>
  <si>
    <t>Measured Air</t>
  </si>
  <si>
    <t>Near near source in public urban space during remodeling and demolition activities </t>
  </si>
  <si>
    <t>Handling Asbestos-Containing Building Materials During Maintenance, Renovation, and Demolition Activities Rural Fugitive</t>
  </si>
  <si>
    <t>Handling Asbestos-Containing Building Materials During Maintenance, Renovation, and Demolition Activities Urban Fugitive</t>
  </si>
  <si>
    <t>Near near source urban public space with fireproofing material </t>
  </si>
  <si>
    <t>Handling Asbestos-Containing Building Materials During Firefighting or Other Disaster Response Activities Urban Fugitive</t>
  </si>
  <si>
    <t>Handling Asbestos-Containing Building Materials During Firefighting or Other Disaster Response Activities Rural Fugitive</t>
  </si>
  <si>
    <t>Background or perimeter to asbestos disposal and waste locations</t>
  </si>
  <si>
    <t>Central Tendency</t>
  </si>
  <si>
    <t>Near near source in public urban space during remodeling and demolition activities</t>
  </si>
  <si>
    <t>Background or perimeter to asbestos disposal and waste locations </t>
  </si>
  <si>
    <t>Low-End Tendency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</si>
</sst>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E+00"/>
    <numFmt numFmtId="165" formatCode="0.0"/>
  </numFmts>
  <fonts count="20">
    <font>
      <sz val="11"/>
      <color theme="1"/>
      <name val="Calibri"/>
      <family val="2"/>
      <scheme val="minor"/>
    </font>
    <font>
      <sz val="11"/>
      <color rgb="FFFF0000"/>
      <name val="Calibri"/>
      <family val="2"/>
      <scheme val="minor"/>
    </font>
    <font>
      <b/>
      <sz val="11"/>
      <color theme="1"/>
      <name val="Calibri"/>
      <family val="2"/>
      <scheme val="minor"/>
    </font>
    <font>
      <sz val="10"/>
      <color theme="1"/>
      <name val="Times New Roman"/>
      <family val="1"/>
    </font>
    <font>
      <sz val="10"/>
      <color rgb="FF000000"/>
      <name val="Times New Roman"/>
      <family val="1"/>
    </font>
    <font>
      <sz val="10"/>
      <color rgb="FFFF0000"/>
      <name val="Times New Roman"/>
      <family val="1"/>
    </font>
    <font>
      <b/>
      <sz val="14"/>
      <color theme="1"/>
      <name val="Calibri"/>
      <family val="2"/>
      <scheme val="minor"/>
    </font>
    <font>
      <sz val="11"/>
      <color theme="1"/>
      <name val="Times New Roman"/>
      <family val="1"/>
    </font>
    <font>
      <b/>
      <sz val="12"/>
      <color theme="1"/>
      <name val="Times New Roman"/>
      <family val="1"/>
    </font>
    <font>
      <sz val="12"/>
      <color theme="1"/>
      <name val="Times New Roman"/>
      <family val="1"/>
    </font>
    <font>
      <b/>
      <sz val="10"/>
      <color theme="1"/>
      <name val="Times New Roman"/>
      <family val="1"/>
    </font>
    <font>
      <vertAlign val="subscript"/>
      <sz val="11"/>
      <color theme="1"/>
      <name val="Calibri"/>
      <family val="2"/>
      <scheme val="minor"/>
    </font>
    <font>
      <sz val="10"/>
      <name val="Times New Roman"/>
      <family val="1"/>
    </font>
    <font>
      <b/>
      <sz val="10"/>
      <color rgb="FF000000"/>
      <name val="Times New Roman"/>
      <family val="1"/>
    </font>
    <font>
      <sz val="10"/>
      <color theme="9" tint="-0.249977111117893"/>
      <name val="Wingdings"/>
      <charset val="2"/>
    </font>
    <font>
      <sz val="7"/>
      <color theme="1"/>
      <name val="Times New Roman"/>
      <family val="1"/>
    </font>
    <font>
      <u/>
      <sz val="11"/>
      <color theme="10"/>
      <name val="Calibri"/>
      <family val="2"/>
      <scheme val="minor"/>
    </font>
    <font>
      <b/>
      <sz val="12"/>
      <color rgb="FF000000"/>
      <name val="Times New Roman"/>
      <family val="1"/>
    </font>
    <font>
      <sz val="11"/>
      <color rgb="FF333333"/>
      <name val="Calibri"/>
      <family val="2"/>
      <scheme val="minor"/>
    </font>
    <font>
      <sz val="11"/>
      <color rgb="FFFF0000"/>
      <name val="Times New Roman"/>
    </font>
  </fonts>
  <fills count="16">
    <fill>
      <patternFill patternType="none"/>
    </fill>
    <fill>
      <patternFill patternType="gray125"/>
    </fill>
    <fill>
      <patternFill patternType="solid">
        <fgColor theme="4" tint="0.79998168889431442"/>
        <bgColor theme="4" tint="0.79998168889431442"/>
      </patternFill>
    </fill>
    <fill>
      <patternFill patternType="solid">
        <fgColor theme="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rgb="FF00B050"/>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rgb="FFE7E6E6"/>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2F2F2"/>
        <bgColor indexed="64"/>
      </patternFill>
    </fill>
    <fill>
      <patternFill patternType="solid">
        <fgColor theme="9" tint="0.59999389629810485"/>
        <bgColor indexed="64"/>
      </patternFill>
    </fill>
  </fills>
  <borders count="17">
    <border>
      <left/>
      <right/>
      <top/>
      <bottom/>
      <diagonal/>
    </border>
    <border>
      <left/>
      <right/>
      <top/>
      <bottom style="thin">
        <color theme="4" tint="0.3999755851924192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16" fillId="0" borderId="0" applyNumberFormat="0" applyFill="0" applyBorder="0" applyAlignment="0" applyProtection="0"/>
  </cellStyleXfs>
  <cellXfs count="136">
    <xf numFmtId="0" fontId="0" fillId="0" borderId="0" xfId="0"/>
    <xf numFmtId="11" fontId="0" fillId="0" borderId="0" xfId="0" applyNumberFormat="1"/>
    <xf numFmtId="11" fontId="0" fillId="0" borderId="1" xfId="0" applyNumberFormat="1" applyBorder="1"/>
    <xf numFmtId="0" fontId="0" fillId="0" borderId="0" xfId="0" applyAlignment="1">
      <alignment wrapText="1"/>
    </xf>
    <xf numFmtId="0" fontId="0" fillId="0" borderId="0" xfId="0" applyAlignment="1">
      <alignment horizontal="left" wrapText="1"/>
    </xf>
    <xf numFmtId="11" fontId="0" fillId="0" borderId="0" xfId="0" applyNumberFormat="1" applyFont="1"/>
    <xf numFmtId="0" fontId="0" fillId="0" borderId="0" xfId="0" applyFont="1" applyAlignment="1">
      <alignment horizontal="left" wrapText="1"/>
    </xf>
    <xf numFmtId="0" fontId="4" fillId="0" borderId="0" xfId="0" applyFont="1" applyFill="1" applyBorder="1" applyAlignment="1">
      <alignment vertical="center" wrapText="1"/>
    </xf>
    <xf numFmtId="164" fontId="4" fillId="0" borderId="0" xfId="0" applyNumberFormat="1" applyFont="1" applyFill="1" applyBorder="1" applyAlignment="1">
      <alignment vertical="center" wrapText="1"/>
    </xf>
    <xf numFmtId="0" fontId="1" fillId="0" borderId="0" xfId="0" applyFont="1" applyAlignment="1">
      <alignment wrapText="1"/>
    </xf>
    <xf numFmtId="0" fontId="2" fillId="4" borderId="0" xfId="0" applyFont="1" applyFill="1" applyAlignment="1">
      <alignment horizontal="center" wrapText="1"/>
    </xf>
    <xf numFmtId="0" fontId="2" fillId="2" borderId="1" xfId="0" applyFont="1" applyFill="1" applyBorder="1" applyAlignment="1">
      <alignment horizontal="center" vertical="center"/>
    </xf>
    <xf numFmtId="0" fontId="2" fillId="4" borderId="0" xfId="0" applyFont="1" applyFill="1" applyAlignment="1">
      <alignment horizontal="center"/>
    </xf>
    <xf numFmtId="0" fontId="5" fillId="0" borderId="0" xfId="0" applyFont="1" applyFill="1" applyBorder="1" applyAlignment="1">
      <alignment horizontal="left" vertical="center" wrapText="1"/>
    </xf>
    <xf numFmtId="164" fontId="5" fillId="0" borderId="0" xfId="0" applyNumberFormat="1" applyFont="1" applyFill="1" applyBorder="1" applyAlignment="1">
      <alignment vertical="center" wrapText="1"/>
    </xf>
    <xf numFmtId="0" fontId="5" fillId="0" borderId="0" xfId="0" applyFont="1" applyBorder="1" applyAlignment="1">
      <alignment horizontal="left" vertical="center" wrapText="1"/>
    </xf>
    <xf numFmtId="0" fontId="0" fillId="0" borderId="0" xfId="0" applyBorder="1"/>
    <xf numFmtId="0" fontId="0" fillId="0" borderId="0" xfId="0" applyBorder="1" applyAlignment="1">
      <alignment horizontal="left" wrapText="1" indent="1"/>
    </xf>
    <xf numFmtId="11" fontId="0" fillId="0" borderId="0" xfId="0" applyNumberFormat="1" applyBorder="1"/>
    <xf numFmtId="0" fontId="0" fillId="0" borderId="0" xfId="0" applyBorder="1" applyAlignment="1">
      <alignment horizontal="left" indent="1"/>
    </xf>
    <xf numFmtId="0" fontId="5" fillId="0" borderId="0" xfId="0" applyFont="1" applyBorder="1" applyAlignment="1">
      <alignment vertical="center" wrapText="1"/>
    </xf>
    <xf numFmtId="0" fontId="0" fillId="0" borderId="0" xfId="0" applyBorder="1" applyAlignment="1">
      <alignment wrapText="1"/>
    </xf>
    <xf numFmtId="0" fontId="3" fillId="0" borderId="0" xfId="0" applyFont="1" applyBorder="1" applyAlignment="1">
      <alignment vertical="center" wrapText="1"/>
    </xf>
    <xf numFmtId="164" fontId="3" fillId="0" borderId="0" xfId="0" applyNumberFormat="1" applyFont="1" applyBorder="1" applyAlignment="1">
      <alignment vertical="center" wrapText="1"/>
    </xf>
    <xf numFmtId="0" fontId="1" fillId="0" borderId="0" xfId="0" applyFont="1" applyBorder="1"/>
    <xf numFmtId="0" fontId="5" fillId="0" borderId="0" xfId="0" applyFont="1" applyFill="1" applyBorder="1" applyAlignment="1">
      <alignment vertical="center" wrapText="1"/>
    </xf>
    <xf numFmtId="0" fontId="7" fillId="0" borderId="0" xfId="0" applyFont="1"/>
    <xf numFmtId="0" fontId="9" fillId="0" borderId="0" xfId="0" applyFont="1"/>
    <xf numFmtId="0" fontId="3" fillId="0" borderId="0" xfId="0" applyFont="1"/>
    <xf numFmtId="0" fontId="10" fillId="4" borderId="0" xfId="0" applyFont="1" applyFill="1" applyAlignment="1">
      <alignment horizontal="center" vertical="center"/>
    </xf>
    <xf numFmtId="0" fontId="10" fillId="4" borderId="0" xfId="0" applyFont="1" applyFill="1" applyAlignment="1">
      <alignment horizontal="center" wrapText="1"/>
    </xf>
    <xf numFmtId="0" fontId="10" fillId="2" borderId="1" xfId="0" applyFont="1" applyFill="1" applyBorder="1" applyAlignment="1">
      <alignment horizontal="center" vertical="center"/>
    </xf>
    <xf numFmtId="0" fontId="3" fillId="0" borderId="0" xfId="0" applyFont="1" applyAlignment="1">
      <alignment horizontal="left" wrapText="1" indent="1"/>
    </xf>
    <xf numFmtId="0" fontId="3" fillId="0" borderId="0" xfId="0" applyFont="1" applyBorder="1" applyAlignment="1">
      <alignment horizontal="left" wrapText="1"/>
    </xf>
    <xf numFmtId="0" fontId="3" fillId="0" borderId="1" xfId="0" applyFont="1" applyBorder="1" applyAlignment="1">
      <alignment horizontal="left" indent="1"/>
    </xf>
    <xf numFmtId="0" fontId="3" fillId="0" borderId="0" xfId="0" applyFont="1" applyAlignment="1">
      <alignment horizontal="left" indent="1"/>
    </xf>
    <xf numFmtId="0" fontId="5" fillId="0" borderId="0" xfId="0" applyFont="1"/>
    <xf numFmtId="0" fontId="3" fillId="0" borderId="0" xfId="0" applyFont="1" applyBorder="1"/>
    <xf numFmtId="0" fontId="3" fillId="0" borderId="0" xfId="0" applyFont="1" applyBorder="1" applyAlignment="1">
      <alignment horizontal="left" wrapText="1" indent="1"/>
    </xf>
    <xf numFmtId="164" fontId="3" fillId="0" borderId="0" xfId="0" applyNumberFormat="1" applyFont="1" applyAlignment="1">
      <alignment horizontal="center" vertical="center"/>
    </xf>
    <xf numFmtId="164" fontId="3" fillId="0" borderId="1" xfId="0" applyNumberFormat="1" applyFont="1" applyBorder="1" applyAlignment="1">
      <alignment horizontal="center" vertical="center"/>
    </xf>
    <xf numFmtId="0" fontId="3" fillId="0" borderId="0" xfId="0" applyFont="1" applyAlignment="1">
      <alignment horizontal="center" vertical="center"/>
    </xf>
    <xf numFmtId="164" fontId="5" fillId="0" borderId="0" xfId="0" applyNumberFormat="1" applyFont="1" applyFill="1" applyBorder="1" applyAlignment="1">
      <alignment horizontal="center" vertical="center" wrapText="1"/>
    </xf>
    <xf numFmtId="164" fontId="3" fillId="0" borderId="0" xfId="0" applyNumberFormat="1" applyFont="1" applyBorder="1" applyAlignment="1">
      <alignment horizontal="center" vertical="center"/>
    </xf>
    <xf numFmtId="164" fontId="5" fillId="0" borderId="0" xfId="0" applyNumberFormat="1" applyFont="1" applyBorder="1" applyAlignment="1">
      <alignment horizontal="center" vertical="center" wrapText="1"/>
    </xf>
    <xf numFmtId="164" fontId="5" fillId="0" borderId="0" xfId="0" applyNumberFormat="1" applyFont="1" applyAlignment="1">
      <alignment horizontal="center" vertical="center"/>
    </xf>
    <xf numFmtId="11" fontId="7" fillId="0" borderId="0" xfId="0" applyNumberFormat="1" applyFont="1"/>
    <xf numFmtId="0" fontId="3" fillId="0" borderId="0" xfId="0" applyFont="1" applyBorder="1" applyAlignment="1">
      <alignment horizontal="left" indent="1"/>
    </xf>
    <xf numFmtId="0" fontId="5" fillId="0" borderId="0" xfId="0" applyFont="1" applyAlignment="1">
      <alignment horizontal="left" wrapText="1" indent="1"/>
    </xf>
    <xf numFmtId="0" fontId="5" fillId="0" borderId="0" xfId="0" applyFont="1" applyBorder="1"/>
    <xf numFmtId="11" fontId="3" fillId="0" borderId="0" xfId="0" applyNumberFormat="1" applyFont="1" applyAlignment="1">
      <alignment horizontal="center" vertical="center"/>
    </xf>
    <xf numFmtId="11"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0" fillId="6" borderId="0" xfId="0" applyFill="1"/>
    <xf numFmtId="0" fontId="0" fillId="7" borderId="2" xfId="0" applyFill="1" applyBorder="1" applyAlignment="1">
      <alignment horizontal="right"/>
    </xf>
    <xf numFmtId="0" fontId="0" fillId="7" borderId="2" xfId="0" applyFill="1" applyBorder="1"/>
    <xf numFmtId="0" fontId="0" fillId="7" borderId="2" xfId="0" applyFill="1" applyBorder="1" applyAlignment="1">
      <alignment wrapText="1"/>
    </xf>
    <xf numFmtId="11" fontId="0" fillId="7" borderId="2" xfId="0" applyNumberFormat="1" applyFill="1" applyBorder="1"/>
    <xf numFmtId="0" fontId="10" fillId="2" borderId="0" xfId="0" applyFont="1" applyFill="1" applyBorder="1" applyAlignment="1">
      <alignment horizontal="center" vertical="center"/>
    </xf>
    <xf numFmtId="0" fontId="2" fillId="5" borderId="3" xfId="0" applyFont="1" applyFill="1" applyBorder="1"/>
    <xf numFmtId="0" fontId="2" fillId="5" borderId="0" xfId="0" applyFont="1" applyFill="1"/>
    <xf numFmtId="0" fontId="10" fillId="4" borderId="0" xfId="0" applyFont="1" applyFill="1" applyAlignment="1">
      <alignment horizontal="center" vertical="center" wrapText="1"/>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11" fontId="3" fillId="0" borderId="1" xfId="0" applyNumberFormat="1" applyFont="1" applyBorder="1" applyAlignment="1">
      <alignment horizontal="center" vertical="center"/>
    </xf>
    <xf numFmtId="0" fontId="3" fillId="0" borderId="0" xfId="0" applyFont="1" applyAlignment="1">
      <alignment horizontal="left" vertical="center"/>
    </xf>
    <xf numFmtId="164" fontId="3" fillId="8" borderId="2" xfId="0" applyNumberFormat="1" applyFont="1" applyFill="1" applyBorder="1" applyAlignment="1">
      <alignment horizontal="center" vertical="center"/>
    </xf>
    <xf numFmtId="2" fontId="0" fillId="7" borderId="2" xfId="0" applyNumberFormat="1" applyFill="1" applyBorder="1"/>
    <xf numFmtId="0" fontId="0" fillId="7" borderId="2" xfId="0" applyFill="1" applyBorder="1" applyAlignment="1">
      <alignment horizontal="left" wrapText="1"/>
    </xf>
    <xf numFmtId="164" fontId="3" fillId="9" borderId="5" xfId="0" applyNumberFormat="1" applyFont="1" applyFill="1" applyBorder="1" applyAlignment="1">
      <alignment horizontal="center" vertical="center"/>
    </xf>
    <xf numFmtId="0" fontId="10" fillId="4" borderId="2" xfId="0" applyFont="1" applyFill="1" applyBorder="1" applyAlignment="1">
      <alignment horizontal="center" wrapText="1"/>
    </xf>
    <xf numFmtId="0" fontId="10" fillId="2" borderId="2" xfId="0" applyFont="1" applyFill="1" applyBorder="1" applyAlignment="1">
      <alignment horizontal="center" vertical="center"/>
    </xf>
    <xf numFmtId="164" fontId="3" fillId="0" borderId="2" xfId="0" applyNumberFormat="1" applyFont="1" applyBorder="1" applyAlignment="1">
      <alignment horizontal="center" vertical="center"/>
    </xf>
    <xf numFmtId="0" fontId="10" fillId="4" borderId="2" xfId="0" applyFont="1" applyFill="1" applyBorder="1" applyAlignment="1">
      <alignment horizontal="center" vertical="center" wrapText="1"/>
    </xf>
    <xf numFmtId="0" fontId="12" fillId="0" borderId="0" xfId="0" applyFont="1" applyAlignment="1">
      <alignment horizontal="left" vertical="center" wrapText="1"/>
    </xf>
    <xf numFmtId="0" fontId="7" fillId="10" borderId="0" xfId="0" applyFont="1" applyFill="1"/>
    <xf numFmtId="0" fontId="3" fillId="12" borderId="0" xfId="0" applyFont="1" applyFill="1" applyAlignment="1">
      <alignment horizontal="left" vertical="center"/>
    </xf>
    <xf numFmtId="0" fontId="7" fillId="12" borderId="0" xfId="0" applyFont="1" applyFill="1"/>
    <xf numFmtId="0" fontId="7" fillId="13" borderId="0" xfId="0" applyFont="1" applyFill="1"/>
    <xf numFmtId="0" fontId="12" fillId="13" borderId="0" xfId="0" applyFont="1" applyFill="1" applyAlignment="1">
      <alignment horizontal="left" vertical="center" wrapText="1"/>
    </xf>
    <xf numFmtId="164" fontId="14" fillId="0" borderId="0" xfId="0" applyNumberFormat="1" applyFont="1" applyBorder="1" applyAlignment="1">
      <alignment horizontal="center" vertical="center"/>
    </xf>
    <xf numFmtId="0" fontId="9" fillId="0" borderId="0" xfId="0" applyFont="1" applyAlignment="1">
      <alignment vertical="center"/>
    </xf>
    <xf numFmtId="0" fontId="9" fillId="0" borderId="0" xfId="0" applyFont="1" applyAlignment="1">
      <alignment horizontal="left" vertical="center" indent="4"/>
    </xf>
    <xf numFmtId="0" fontId="16" fillId="0" borderId="0" xfId="1" applyAlignment="1">
      <alignment horizontal="left" vertical="center" indent="9"/>
    </xf>
    <xf numFmtId="0" fontId="17" fillId="14" borderId="11" xfId="0" applyFont="1" applyFill="1" applyBorder="1" applyAlignment="1">
      <alignment horizontal="center" vertical="center" wrapText="1"/>
    </xf>
    <xf numFmtId="0" fontId="17" fillId="14" borderId="12" xfId="0" applyFont="1" applyFill="1" applyBorder="1" applyAlignment="1">
      <alignment horizontal="center" vertical="center" wrapText="1"/>
    </xf>
    <xf numFmtId="0" fontId="0" fillId="0" borderId="2" xfId="0" applyBorder="1"/>
    <xf numFmtId="0" fontId="4" fillId="0" borderId="2" xfId="0" applyFont="1" applyBorder="1" applyAlignment="1">
      <alignment horizontal="center" vertical="center" wrapText="1"/>
    </xf>
    <xf numFmtId="0" fontId="3" fillId="0" borderId="2" xfId="0" applyFont="1" applyBorder="1" applyAlignment="1">
      <alignment horizontal="center" vertical="center"/>
    </xf>
    <xf numFmtId="0" fontId="4" fillId="0" borderId="2" xfId="0" applyFont="1" applyFill="1" applyBorder="1" applyAlignment="1">
      <alignment horizontal="center" vertical="center" wrapText="1"/>
    </xf>
    <xf numFmtId="0" fontId="3" fillId="0" borderId="2" xfId="0" applyNumberFormat="1" applyFont="1" applyBorder="1" applyAlignment="1">
      <alignment horizontal="center" vertical="center"/>
    </xf>
    <xf numFmtId="0" fontId="4" fillId="0" borderId="2" xfId="0" applyNumberFormat="1" applyFont="1" applyBorder="1" applyAlignment="1">
      <alignment horizontal="center" vertical="center" wrapText="1"/>
    </xf>
    <xf numFmtId="0" fontId="0" fillId="0" borderId="2" xfId="0" applyNumberFormat="1" applyBorder="1" applyAlignment="1">
      <alignment horizontal="center" vertical="center"/>
    </xf>
    <xf numFmtId="0" fontId="0" fillId="0" borderId="2" xfId="0" applyNumberFormat="1" applyBorder="1" applyAlignment="1">
      <alignment horizontal="center" vertical="center" wrapText="1"/>
    </xf>
    <xf numFmtId="0" fontId="0" fillId="0" borderId="0" xfId="0" applyFont="1" applyFill="1" applyBorder="1"/>
    <xf numFmtId="0" fontId="0" fillId="0" borderId="0" xfId="0" applyFill="1" applyBorder="1" applyAlignment="1">
      <alignment horizontal="right"/>
    </xf>
    <xf numFmtId="0" fontId="0" fillId="0" borderId="0" xfId="0" applyFill="1" applyBorder="1"/>
    <xf numFmtId="0" fontId="2" fillId="5" borderId="13" xfId="0" applyFont="1" applyFill="1" applyBorder="1"/>
    <xf numFmtId="0" fontId="3" fillId="0" borderId="14" xfId="0" applyFont="1" applyBorder="1" applyAlignment="1">
      <alignment horizontal="center" vertical="center" wrapText="1"/>
    </xf>
    <xf numFmtId="0" fontId="18" fillId="0" borderId="0" xfId="0" applyFont="1"/>
    <xf numFmtId="0" fontId="6" fillId="0" borderId="0" xfId="0" applyFont="1"/>
    <xf numFmtId="165" fontId="0" fillId="7" borderId="2" xfId="0" applyNumberFormat="1" applyFill="1" applyBorder="1"/>
    <xf numFmtId="164" fontId="3" fillId="8" borderId="5" xfId="0" applyNumberFormat="1" applyFont="1" applyFill="1" applyBorder="1" applyAlignment="1">
      <alignment horizontal="center" vertical="center"/>
    </xf>
    <xf numFmtId="0" fontId="2" fillId="0" borderId="0" xfId="0" applyFont="1" applyFill="1" applyBorder="1" applyAlignment="1">
      <alignment horizontal="right"/>
    </xf>
    <xf numFmtId="0" fontId="2" fillId="0" borderId="0" xfId="0" applyFont="1" applyFill="1" applyBorder="1" applyAlignment="1">
      <alignment horizontal="left"/>
    </xf>
    <xf numFmtId="1" fontId="3" fillId="0" borderId="2" xfId="0" applyNumberFormat="1" applyFont="1" applyBorder="1" applyAlignment="1">
      <alignment horizontal="center" vertical="center"/>
    </xf>
    <xf numFmtId="1" fontId="3" fillId="9" borderId="5" xfId="0" applyNumberFormat="1" applyFont="1" applyFill="1" applyBorder="1" applyAlignment="1">
      <alignment horizontal="center" vertical="center"/>
    </xf>
    <xf numFmtId="0" fontId="19" fillId="0" borderId="0" xfId="0" applyFont="1"/>
    <xf numFmtId="0" fontId="8" fillId="5" borderId="0" xfId="0" applyFont="1" applyFill="1" applyAlignment="1">
      <alignment horizontal="center"/>
    </xf>
    <xf numFmtId="0" fontId="13" fillId="11" borderId="7" xfId="0" applyFont="1" applyFill="1" applyBorder="1" applyAlignment="1">
      <alignment horizontal="center" vertical="center" wrapText="1"/>
    </xf>
    <xf numFmtId="0" fontId="3" fillId="10" borderId="2" xfId="0" applyFont="1" applyFill="1" applyBorder="1" applyAlignment="1">
      <alignment horizontal="left" vertical="center"/>
    </xf>
    <xf numFmtId="0" fontId="12" fillId="15" borderId="2" xfId="0" applyFont="1" applyFill="1" applyBorder="1" applyAlignment="1">
      <alignment horizontal="left" vertical="center" wrapText="1"/>
    </xf>
    <xf numFmtId="0" fontId="17" fillId="14" borderId="6" xfId="0" applyFont="1" applyFill="1" applyBorder="1" applyAlignment="1">
      <alignment horizontal="center" vertical="center" wrapText="1"/>
    </xf>
    <xf numFmtId="0" fontId="17" fillId="14" borderId="9" xfId="0" applyFont="1" applyFill="1" applyBorder="1" applyAlignment="1">
      <alignment horizontal="center" vertical="center" wrapText="1"/>
    </xf>
    <xf numFmtId="0" fontId="8" fillId="5" borderId="2" xfId="0" applyFont="1" applyFill="1" applyBorder="1" applyAlignment="1">
      <alignment horizontal="center" vertical="center"/>
    </xf>
    <xf numFmtId="0" fontId="8" fillId="8" borderId="0" xfId="0" applyFont="1" applyFill="1" applyAlignment="1">
      <alignment horizontal="center"/>
    </xf>
    <xf numFmtId="0" fontId="8" fillId="9" borderId="4" xfId="0" applyFont="1" applyFill="1" applyBorder="1" applyAlignment="1">
      <alignment horizontal="center"/>
    </xf>
    <xf numFmtId="0" fontId="8" fillId="9" borderId="5" xfId="0" applyFont="1" applyFill="1" applyBorder="1" applyAlignment="1">
      <alignment horizontal="center"/>
    </xf>
    <xf numFmtId="0" fontId="8" fillId="5" borderId="0" xfId="0" applyFont="1" applyFill="1" applyAlignment="1">
      <alignment horizontal="center"/>
    </xf>
    <xf numFmtId="0" fontId="8" fillId="9" borderId="15" xfId="0" applyFont="1" applyFill="1" applyBorder="1" applyAlignment="1">
      <alignment horizontal="center"/>
    </xf>
    <xf numFmtId="0" fontId="8" fillId="9" borderId="16" xfId="0" applyFont="1" applyFill="1" applyBorder="1" applyAlignment="1">
      <alignment horizontal="center"/>
    </xf>
    <xf numFmtId="0" fontId="8" fillId="5" borderId="2" xfId="0" applyFont="1" applyFill="1" applyBorder="1" applyAlignment="1">
      <alignment horizontal="center"/>
    </xf>
    <xf numFmtId="0" fontId="8" fillId="5" borderId="0" xfId="0" applyFont="1" applyFill="1" applyAlignment="1">
      <alignment horizontal="center" vertical="center"/>
    </xf>
    <xf numFmtId="0" fontId="8" fillId="8" borderId="2" xfId="0" applyFont="1" applyFill="1" applyBorder="1" applyAlignment="1">
      <alignment horizontal="center"/>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13" fillId="11" borderId="6" xfId="0" applyFont="1" applyFill="1" applyBorder="1" applyAlignment="1">
      <alignment horizontal="center" vertical="center" wrapText="1"/>
    </xf>
    <xf numFmtId="0" fontId="13" fillId="11" borderId="9" xfId="0" applyFont="1" applyFill="1" applyBorder="1" applyAlignment="1">
      <alignment horizontal="center" vertical="center" wrapText="1"/>
    </xf>
    <xf numFmtId="0" fontId="13" fillId="11" borderId="7" xfId="0" applyFont="1" applyFill="1" applyBorder="1" applyAlignment="1">
      <alignment horizontal="center" vertical="center" wrapText="1"/>
    </xf>
    <xf numFmtId="0" fontId="13" fillId="11" borderId="8" xfId="0" applyFont="1" applyFill="1" applyBorder="1" applyAlignment="1">
      <alignment horizontal="center" vertical="center" wrapText="1"/>
    </xf>
    <xf numFmtId="0" fontId="10" fillId="3" borderId="0" xfId="0" applyFont="1" applyFill="1" applyAlignment="1">
      <alignment horizontal="center" wrapText="1"/>
    </xf>
    <xf numFmtId="0" fontId="10" fillId="5" borderId="0" xfId="0" applyFont="1" applyFill="1" applyAlignment="1">
      <alignment horizontal="center"/>
    </xf>
    <xf numFmtId="0" fontId="6" fillId="3" borderId="0" xfId="0" applyFont="1" applyFill="1" applyAlignment="1">
      <alignment horizontal="center" wrapText="1"/>
    </xf>
    <xf numFmtId="0" fontId="10" fillId="5" borderId="0" xfId="0" applyFont="1" applyFill="1" applyAlignment="1">
      <alignment horizontal="center" vertical="center"/>
    </xf>
  </cellXfs>
  <cellStyles count="2">
    <cellStyle name="Hyperlink" xfId="1" builtinId="8"/>
    <cellStyle name="Normal" xfId="0" builtinId="0"/>
  </cellStyles>
  <dxfs count="6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'Summary No Infiltration'!$A$3</c:f>
              <c:strCache>
                <c:ptCount val="1"/>
                <c:pt idx="0">
                  <c:v>Waste Handling, Disposal, and Treatment Fugitive</c:v>
                </c:pt>
              </c:strCache>
            </c:strRef>
          </c:tx>
          <c:spPr>
            <a:solidFill>
              <a:schemeClr val="accent2"/>
            </a:solidFill>
            <a:ln>
              <a:noFill/>
            </a:ln>
            <a:effectLst/>
          </c:spPr>
          <c:invertIfNegative val="0"/>
          <c:errBars>
            <c:errBarType val="both"/>
            <c:errValType val="cust"/>
            <c:noEndCap val="0"/>
            <c:plus>
              <c:numRef>
                <c:f>'Summary No Infiltration'!$B$11:$I$11</c:f>
                <c:numCache>
                  <c:formatCode>0.0E+00</c:formatCode>
                  <c:ptCount val="8"/>
                  <c:pt idx="0">
                    <c:v>8.6993266275490182E-3</c:v>
                  </c:pt>
                  <c:pt idx="1">
                    <c:v>1.799139474872549E-3</c:v>
                  </c:pt>
                  <c:pt idx="2">
                    <c:v>4.4589988808333325E-4</c:v>
                  </c:pt>
                  <c:pt idx="3">
                    <c:v>1.3620846726960785E-4</c:v>
                  </c:pt>
                  <c:pt idx="4">
                    <c:v>6.0413392088627454E-6</c:v>
                  </c:pt>
                  <c:pt idx="5">
                    <c:v>1.6207534092352938E-7</c:v>
                  </c:pt>
                  <c:pt idx="6">
                    <c:v>5.4987900652156868E-8</c:v>
                  </c:pt>
                  <c:pt idx="7">
                    <c:v>2.0387977811666661E-8</c:v>
                  </c:pt>
                </c:numCache>
              </c:numRef>
            </c:plus>
            <c:minus>
              <c:numRef>
                <c:f>'Summary No Infiltration'!$B$19:$I$19</c:f>
                <c:numCache>
                  <c:formatCode>0.0E+00</c:formatCode>
                  <c:ptCount val="8"/>
                  <c:pt idx="0">
                    <c:v>1.9490313372450977E-3</c:v>
                  </c:pt>
                  <c:pt idx="1">
                    <c:v>2.5487194999999994E-4</c:v>
                  </c:pt>
                  <c:pt idx="2">
                    <c:v>5.1477723616666643E-5</c:v>
                  </c:pt>
                  <c:pt idx="3">
                    <c:v>1.4273579038039217E-5</c:v>
                  </c:pt>
                  <c:pt idx="4">
                    <c:v>1.6484850324725481E-7</c:v>
                  </c:pt>
                  <c:pt idx="5">
                    <c:v>2.2288924375686271E-8</c:v>
                  </c:pt>
                  <c:pt idx="6">
                    <c:v>7.808994876666665E-9</c:v>
                  </c:pt>
                  <c:pt idx="7">
                    <c:v>2.6503411566470585E-9</c:v>
                  </c:pt>
                </c:numCache>
              </c:numRef>
            </c:minus>
            <c:spPr>
              <a:noFill/>
              <a:ln w="9525" cap="flat" cmpd="sng" algn="ctr">
                <a:solidFill>
                  <a:schemeClr val="tx1">
                    <a:lumMod val="65000"/>
                    <a:lumOff val="35000"/>
                  </a:schemeClr>
                </a:solidFill>
                <a:round/>
              </a:ln>
              <a:effectLst/>
            </c:spPr>
          </c:errBars>
          <c:cat>
            <c:strRef>
              <c:f>'Summary No Infiltration'!$B$2:$I$2</c:f>
              <c:strCache>
                <c:ptCount val="8"/>
                <c:pt idx="0">
                  <c:v>10</c:v>
                </c:pt>
                <c:pt idx="1">
                  <c:v>30</c:v>
                </c:pt>
                <c:pt idx="2">
                  <c:v>60</c:v>
                </c:pt>
                <c:pt idx="3">
                  <c:v>100</c:v>
                </c:pt>
                <c:pt idx="4">
                  <c:v>100-1000</c:v>
                </c:pt>
                <c:pt idx="5">
                  <c:v>2500</c:v>
                </c:pt>
                <c:pt idx="6">
                  <c:v>5000</c:v>
                </c:pt>
                <c:pt idx="7">
                  <c:v>10000</c:v>
                </c:pt>
              </c:strCache>
            </c:strRef>
          </c:cat>
          <c:val>
            <c:numRef>
              <c:f>'Summary No Infiltration'!$B$3:$I$3</c:f>
              <c:numCache>
                <c:formatCode>0.0E+00</c:formatCode>
                <c:ptCount val="8"/>
                <c:pt idx="0">
                  <c:v>4.5319573852365194E-3</c:v>
                </c:pt>
                <c:pt idx="1">
                  <c:v>7.7447768557291623E-4</c:v>
                </c:pt>
                <c:pt idx="2">
                  <c:v>1.7812485533468133E-4</c:v>
                </c:pt>
                <c:pt idx="3">
                  <c:v>5.2778195849093143E-5</c:v>
                </c:pt>
                <c:pt idx="4">
                  <c:v>1.760324355276712E-6</c:v>
                </c:pt>
                <c:pt idx="5">
                  <c:v>7.4436248199865172E-8</c:v>
                </c:pt>
                <c:pt idx="6">
                  <c:v>2.5684620436887255E-8</c:v>
                </c:pt>
                <c:pt idx="7">
                  <c:v>9.076123417975486E-9</c:v>
                </c:pt>
              </c:numCache>
            </c:numRef>
          </c:val>
          <c:extLst>
            <c:ext xmlns:c16="http://schemas.microsoft.com/office/drawing/2014/chart" uri="{C3380CC4-5D6E-409C-BE32-E72D297353CC}">
              <c16:uniqueId val="{00000001-1331-423A-9D50-F1AFF94CF043}"/>
            </c:ext>
          </c:extLst>
        </c:ser>
        <c:ser>
          <c:idx val="2"/>
          <c:order val="1"/>
          <c:tx>
            <c:strRef>
              <c:f>'Summary No Infiltration'!$A$4</c:f>
              <c:strCache>
                <c:ptCount val="1"/>
                <c:pt idx="0">
                  <c:v>Handling Asbestos-Containing Building Materials During Maintenance, Renovation, and Demolition Activities Fugitive</c:v>
                </c:pt>
              </c:strCache>
            </c:strRef>
          </c:tx>
          <c:spPr>
            <a:solidFill>
              <a:schemeClr val="accent3"/>
            </a:solidFill>
            <a:ln>
              <a:noFill/>
            </a:ln>
            <a:effectLst/>
          </c:spPr>
          <c:invertIfNegative val="0"/>
          <c:errBars>
            <c:errBarType val="both"/>
            <c:errValType val="cust"/>
            <c:noEndCap val="0"/>
            <c:plus>
              <c:numRef>
                <c:f>'Summary No Infiltration'!$B$12:$I$12</c:f>
                <c:numCache>
                  <c:formatCode>0.0E+00</c:formatCode>
                  <c:ptCount val="8"/>
                  <c:pt idx="0">
                    <c:v>6.3474400086666683E-3</c:v>
                  </c:pt>
                  <c:pt idx="1">
                    <c:v>1.2925505564646462E-3</c:v>
                  </c:pt>
                  <c:pt idx="2">
                    <c:v>3.2621595656868682E-4</c:v>
                  </c:pt>
                  <c:pt idx="3">
                    <c:v>9.891058985757568E-5</c:v>
                  </c:pt>
                  <c:pt idx="4">
                    <c:v>5.7990301253131326E-6</c:v>
                  </c:pt>
                  <c:pt idx="5">
                    <c:v>1.1680228753131318E-7</c:v>
                  </c:pt>
                  <c:pt idx="6">
                    <c:v>3.9953431133434353E-8</c:v>
                  </c:pt>
                  <c:pt idx="7">
                    <c:v>1.4907595141818181E-8</c:v>
                  </c:pt>
                </c:numCache>
              </c:numRef>
            </c:plus>
            <c:minus>
              <c:numRef>
                <c:f>'Summary No Infiltration'!$B$20:$I$20</c:f>
                <c:numCache>
                  <c:formatCode>0.0E+00</c:formatCode>
                  <c:ptCount val="8"/>
                  <c:pt idx="0">
                    <c:v>4.5130390373030304E-3</c:v>
                  </c:pt>
                  <c:pt idx="1">
                    <c:v>6.3669660966060614E-4</c:v>
                  </c:pt>
                  <c:pt idx="2">
                    <c:v>1.2073819498969696E-4</c:v>
                  </c:pt>
                  <c:pt idx="3">
                    <c:v>3.0476589395515156E-5</c:v>
                  </c:pt>
                  <c:pt idx="4">
                    <c:v>2.4887715068848471E-7</c:v>
                  </c:pt>
                  <c:pt idx="5">
                    <c:v>2.3358804032569695E-8</c:v>
                  </c:pt>
                  <c:pt idx="6">
                    <c:v>9.3255687168454555E-9</c:v>
                  </c:pt>
                  <c:pt idx="7">
                    <c:v>3.4841229971351516E-9</c:v>
                  </c:pt>
                </c:numCache>
              </c:numRef>
            </c:minus>
            <c:spPr>
              <a:noFill/>
              <a:ln w="9525" cap="flat" cmpd="sng" algn="ctr">
                <a:solidFill>
                  <a:schemeClr val="tx1">
                    <a:lumMod val="65000"/>
                    <a:lumOff val="35000"/>
                  </a:schemeClr>
                </a:solidFill>
                <a:round/>
              </a:ln>
              <a:effectLst/>
            </c:spPr>
          </c:errBars>
          <c:cat>
            <c:strRef>
              <c:f>'Summary No Infiltration'!$B$2:$I$2</c:f>
              <c:strCache>
                <c:ptCount val="8"/>
                <c:pt idx="0">
                  <c:v>10</c:v>
                </c:pt>
                <c:pt idx="1">
                  <c:v>30</c:v>
                </c:pt>
                <c:pt idx="2">
                  <c:v>60</c:v>
                </c:pt>
                <c:pt idx="3">
                  <c:v>100</c:v>
                </c:pt>
                <c:pt idx="4">
                  <c:v>100-1000</c:v>
                </c:pt>
                <c:pt idx="5">
                  <c:v>2500</c:v>
                </c:pt>
                <c:pt idx="6">
                  <c:v>5000</c:v>
                </c:pt>
                <c:pt idx="7">
                  <c:v>10000</c:v>
                </c:pt>
              </c:strCache>
            </c:strRef>
          </c:cat>
          <c:val>
            <c:numRef>
              <c:f>'Summary No Infiltration'!$B$4:$I$4</c:f>
              <c:numCache>
                <c:formatCode>0.0E+00</c:formatCode>
                <c:ptCount val="8"/>
                <c:pt idx="0">
                  <c:v>3.3276384168484858E-3</c:v>
                </c:pt>
                <c:pt idx="1">
                  <c:v>6.3050630160404043E-4</c:v>
                </c:pt>
                <c:pt idx="2">
                  <c:v>1.5091414194545453E-4</c:v>
                </c:pt>
                <c:pt idx="3">
                  <c:v>4.4387325121313125E-5</c:v>
                </c:pt>
                <c:pt idx="4">
                  <c:v>1.3241578194444451E-6</c:v>
                </c:pt>
                <c:pt idx="5">
                  <c:v>5.1024980651111105E-8</c:v>
                </c:pt>
                <c:pt idx="6">
                  <c:v>1.839434279421717E-8</c:v>
                </c:pt>
                <c:pt idx="7">
                  <c:v>6.976556711444447E-9</c:v>
                </c:pt>
              </c:numCache>
            </c:numRef>
          </c:val>
          <c:extLst>
            <c:ext xmlns:c16="http://schemas.microsoft.com/office/drawing/2014/chart" uri="{C3380CC4-5D6E-409C-BE32-E72D297353CC}">
              <c16:uniqueId val="{00000002-1331-423A-9D50-F1AFF94CF043}"/>
            </c:ext>
          </c:extLst>
        </c:ser>
        <c:ser>
          <c:idx val="3"/>
          <c:order val="2"/>
          <c:tx>
            <c:strRef>
              <c:f>'Summary No Infiltration'!$A$5</c:f>
              <c:strCache>
                <c:ptCount val="1"/>
                <c:pt idx="0">
                  <c:v>Use, Repair, or Disposal of Industrial and Commercial Appliances or Machinery Containing Asbestos Fugitive</c:v>
                </c:pt>
              </c:strCache>
            </c:strRef>
          </c:tx>
          <c:spPr>
            <a:solidFill>
              <a:schemeClr val="accent4"/>
            </a:solidFill>
            <a:ln>
              <a:noFill/>
            </a:ln>
            <a:effectLst/>
          </c:spPr>
          <c:invertIfNegative val="0"/>
          <c:errBars>
            <c:errBarType val="both"/>
            <c:errValType val="cust"/>
            <c:noEndCap val="0"/>
            <c:plus>
              <c:numRef>
                <c:f>'Summary No Infiltration'!$B$13:$I$13</c:f>
                <c:numCache>
                  <c:formatCode>0.0E+00</c:formatCode>
                  <c:ptCount val="8"/>
                  <c:pt idx="0">
                    <c:v>1.3537204644615386E-2</c:v>
                  </c:pt>
                  <c:pt idx="1">
                    <c:v>2.7015248207692306E-3</c:v>
                  </c:pt>
                  <c:pt idx="2">
                    <c:v>6.9011351100000003E-4</c:v>
                  </c:pt>
                  <c:pt idx="3">
                    <c:v>2.1402435569230769E-4</c:v>
                  </c:pt>
                  <c:pt idx="4">
                    <c:v>7.7436287725641024E-6</c:v>
                  </c:pt>
                  <c:pt idx="5">
                    <c:v>2.6077604312820514E-7</c:v>
                  </c:pt>
                  <c:pt idx="6">
                    <c:v>9.0084268666666659E-8</c:v>
                  </c:pt>
                  <c:pt idx="7">
                    <c:v>3.3455450297435899E-8</c:v>
                  </c:pt>
                </c:numCache>
              </c:numRef>
            </c:plus>
            <c:minus>
              <c:numRef>
                <c:f>'Summary No Infiltration'!$B$21:$I$21</c:f>
                <c:numCache>
                  <c:formatCode>0.0E+00</c:formatCode>
                  <c:ptCount val="8"/>
                  <c:pt idx="0">
                    <c:v>2.6243228818461544E-3</c:v>
                  </c:pt>
                  <c:pt idx="1">
                    <c:v>2.9524665500769228E-4</c:v>
                  </c:pt>
                  <c:pt idx="2">
                    <c:v>5.6059499976923063E-5</c:v>
                  </c:pt>
                  <c:pt idx="3">
                    <c:v>1.6261920197692298E-5</c:v>
                  </c:pt>
                  <c:pt idx="4">
                    <c:v>2.0314289963076925E-7</c:v>
                  </c:pt>
                  <c:pt idx="5">
                    <c:v>2.8596080103076917E-8</c:v>
                  </c:pt>
                  <c:pt idx="6">
                    <c:v>1.0281176473846153E-8</c:v>
                  </c:pt>
                  <c:pt idx="7">
                    <c:v>3.4089097503846153E-9</c:v>
                  </c:pt>
                </c:numCache>
              </c:numRef>
            </c:minus>
            <c:spPr>
              <a:noFill/>
              <a:ln w="9525" cap="flat" cmpd="sng" algn="ctr">
                <a:solidFill>
                  <a:schemeClr val="tx1">
                    <a:lumMod val="65000"/>
                    <a:lumOff val="35000"/>
                  </a:schemeClr>
                </a:solidFill>
                <a:round/>
              </a:ln>
              <a:effectLst/>
            </c:spPr>
          </c:errBars>
          <c:cat>
            <c:strRef>
              <c:f>'Summary No Infiltration'!$B$2:$I$2</c:f>
              <c:strCache>
                <c:ptCount val="8"/>
                <c:pt idx="0">
                  <c:v>10</c:v>
                </c:pt>
                <c:pt idx="1">
                  <c:v>30</c:v>
                </c:pt>
                <c:pt idx="2">
                  <c:v>60</c:v>
                </c:pt>
                <c:pt idx="3">
                  <c:v>100</c:v>
                </c:pt>
                <c:pt idx="4">
                  <c:v>100-1000</c:v>
                </c:pt>
                <c:pt idx="5">
                  <c:v>2500</c:v>
                </c:pt>
                <c:pt idx="6">
                  <c:v>5000</c:v>
                </c:pt>
                <c:pt idx="7">
                  <c:v>10000</c:v>
                </c:pt>
              </c:strCache>
            </c:strRef>
          </c:cat>
          <c:val>
            <c:numRef>
              <c:f>'Summary No Infiltration'!$B$5:$I$5</c:f>
              <c:numCache>
                <c:formatCode>0.0E+00</c:formatCode>
                <c:ptCount val="8"/>
                <c:pt idx="0">
                  <c:v>2.0810512598076923E-3</c:v>
                </c:pt>
                <c:pt idx="1">
                  <c:v>3.3295768303846156E-4</c:v>
                </c:pt>
                <c:pt idx="2">
                  <c:v>7.4734155365384613E-5</c:v>
                </c:pt>
                <c:pt idx="3">
                  <c:v>2.2266696692307692E-5</c:v>
                </c:pt>
                <c:pt idx="4">
                  <c:v>7.8860088969230756E-7</c:v>
                </c:pt>
                <c:pt idx="5">
                  <c:v>3.5184516997435894E-8</c:v>
                </c:pt>
                <c:pt idx="6">
                  <c:v>1.266149423525641E-8</c:v>
                </c:pt>
                <c:pt idx="7">
                  <c:v>4.4313918124358979E-9</c:v>
                </c:pt>
              </c:numCache>
            </c:numRef>
          </c:val>
          <c:extLst>
            <c:ext xmlns:c16="http://schemas.microsoft.com/office/drawing/2014/chart" uri="{C3380CC4-5D6E-409C-BE32-E72D297353CC}">
              <c16:uniqueId val="{00000003-1331-423A-9D50-F1AFF94CF043}"/>
            </c:ext>
          </c:extLst>
        </c:ser>
        <c:ser>
          <c:idx val="4"/>
          <c:order val="3"/>
          <c:tx>
            <c:strRef>
              <c:f>'Summary No Infiltration'!$A$6</c:f>
              <c:strCache>
                <c:ptCount val="1"/>
                <c:pt idx="0">
                  <c:v>Handling Articles or Formulations that Contain Asbestos Fugitive</c:v>
                </c:pt>
              </c:strCache>
            </c:strRef>
          </c:tx>
          <c:spPr>
            <a:solidFill>
              <a:schemeClr val="accent5"/>
            </a:solidFill>
            <a:ln>
              <a:noFill/>
            </a:ln>
            <a:effectLst/>
          </c:spPr>
          <c:invertIfNegative val="0"/>
          <c:errBars>
            <c:errBarType val="both"/>
            <c:errValType val="cust"/>
            <c:noEndCap val="0"/>
            <c:plus>
              <c:numRef>
                <c:f>'Summary No Infiltration'!$B$14:$I$14</c:f>
                <c:numCache>
                  <c:formatCode>0.0E+00</c:formatCode>
                  <c:ptCount val="8"/>
                  <c:pt idx="0">
                    <c:v>8.2805012500000003E-4</c:v>
                  </c:pt>
                  <c:pt idx="1">
                    <c:v>3.1913081250000005E-4</c:v>
                  </c:pt>
                  <c:pt idx="2">
                    <c:v>2.2562065E-4</c:v>
                  </c:pt>
                  <c:pt idx="3">
                    <c:v>2.0709854874999996E-4</c:v>
                  </c:pt>
                  <c:pt idx="4">
                    <c:v>1.2245061500000002E-5</c:v>
                  </c:pt>
                  <c:pt idx="5">
                    <c:v>4.5099968250000001E-7</c:v>
                  </c:pt>
                  <c:pt idx="6">
                    <c:v>1.8799859749999996E-7</c:v>
                  </c:pt>
                  <c:pt idx="7">
                    <c:v>6.8520011249999995E-8</c:v>
                  </c:pt>
                </c:numCache>
              </c:numRef>
            </c:plus>
            <c:minus>
              <c:numRef>
                <c:f>'Summary No Infiltration'!$B$22:$I$22</c:f>
                <c:numCache>
                  <c:formatCode>0.0E+00</c:formatCode>
                  <c:ptCount val="8"/>
                  <c:pt idx="0">
                    <c:v>3.093181625E-4</c:v>
                  </c:pt>
                  <c:pt idx="1">
                    <c:v>2.0818470875E-4</c:v>
                  </c:pt>
                  <c:pt idx="2">
                    <c:v>1.9622648500000004E-4</c:v>
                  </c:pt>
                  <c:pt idx="3">
                    <c:v>1.8569540074999999E-4</c:v>
                  </c:pt>
                  <c:pt idx="4">
                    <c:v>4.428356812500001E-7</c:v>
                  </c:pt>
                  <c:pt idx="5">
                    <c:v>1.3008098062499998E-7</c:v>
                  </c:pt>
                  <c:pt idx="6">
                    <c:v>5.0093227375000008E-8</c:v>
                  </c:pt>
                  <c:pt idx="7">
                    <c:v>1.59030885E-8</c:v>
                  </c:pt>
                </c:numCache>
              </c:numRef>
            </c:minus>
            <c:spPr>
              <a:noFill/>
              <a:ln w="9525" cap="flat" cmpd="sng" algn="ctr">
                <a:solidFill>
                  <a:schemeClr val="tx1">
                    <a:lumMod val="65000"/>
                    <a:lumOff val="35000"/>
                  </a:schemeClr>
                </a:solidFill>
                <a:round/>
              </a:ln>
              <a:effectLst/>
            </c:spPr>
          </c:errBars>
          <c:cat>
            <c:strRef>
              <c:f>'Summary No Infiltration'!$B$2:$I$2</c:f>
              <c:strCache>
                <c:ptCount val="8"/>
                <c:pt idx="0">
                  <c:v>10</c:v>
                </c:pt>
                <c:pt idx="1">
                  <c:v>30</c:v>
                </c:pt>
                <c:pt idx="2">
                  <c:v>60</c:v>
                </c:pt>
                <c:pt idx="3">
                  <c:v>100</c:v>
                </c:pt>
                <c:pt idx="4">
                  <c:v>100-1000</c:v>
                </c:pt>
                <c:pt idx="5">
                  <c:v>2500</c:v>
                </c:pt>
                <c:pt idx="6">
                  <c:v>5000</c:v>
                </c:pt>
                <c:pt idx="7">
                  <c:v>10000</c:v>
                </c:pt>
              </c:strCache>
            </c:strRef>
          </c:cat>
          <c:val>
            <c:numRef>
              <c:f>'Summary No Infiltration'!$B$6:$I$6</c:f>
              <c:numCache>
                <c:formatCode>0.0E+00</c:formatCode>
                <c:ptCount val="8"/>
                <c:pt idx="0">
                  <c:v>4.5651837500000007E-4</c:v>
                </c:pt>
                <c:pt idx="1">
                  <c:v>2.3694862499999998E-4</c:v>
                </c:pt>
                <c:pt idx="2">
                  <c:v>2.0382312374999997E-4</c:v>
                </c:pt>
                <c:pt idx="3">
                  <c:v>1.9382921500000003E-4</c:v>
                </c:pt>
                <c:pt idx="4">
                  <c:v>5.0327569875000004E-6</c:v>
                </c:pt>
                <c:pt idx="5">
                  <c:v>2.7655659250000006E-7</c:v>
                </c:pt>
                <c:pt idx="6">
                  <c:v>1.1473112262499999E-7</c:v>
                </c:pt>
                <c:pt idx="7">
                  <c:v>4.0400155874999994E-8</c:v>
                </c:pt>
              </c:numCache>
            </c:numRef>
          </c:val>
          <c:extLst>
            <c:ext xmlns:c16="http://schemas.microsoft.com/office/drawing/2014/chart" uri="{C3380CC4-5D6E-409C-BE32-E72D297353CC}">
              <c16:uniqueId val="{00000004-1331-423A-9D50-F1AFF94CF043}"/>
            </c:ext>
          </c:extLst>
        </c:ser>
        <c:ser>
          <c:idx val="6"/>
          <c:order val="4"/>
          <c:tx>
            <c:strRef>
              <c:f>'Summary No Infiltration'!$A$7</c:f>
              <c:strCache>
                <c:ptCount val="1"/>
                <c:pt idx="0">
                  <c:v>Handling Asbestos-Containing Building Materials During Firefighting or Other Disaster Response Activities Fugitive</c:v>
                </c:pt>
              </c:strCache>
            </c:strRef>
          </c:tx>
          <c:spPr>
            <a:solidFill>
              <a:schemeClr val="accent1">
                <a:lumMod val="60000"/>
              </a:schemeClr>
            </a:solidFill>
            <a:ln>
              <a:noFill/>
            </a:ln>
            <a:effectLst/>
          </c:spPr>
          <c:invertIfNegative val="0"/>
          <c:errBars>
            <c:errBarType val="both"/>
            <c:errValType val="cust"/>
            <c:noEndCap val="0"/>
            <c:plus>
              <c:numRef>
                <c:f>'Summary No Infiltration'!$B$15:$I$15</c:f>
                <c:numCache>
                  <c:formatCode>0.0E+00</c:formatCode>
                  <c:ptCount val="8"/>
                  <c:pt idx="0">
                    <c:v>8.3524999999999995E-4</c:v>
                  </c:pt>
                  <c:pt idx="1">
                    <c:v>2.1149999999999999E-4</c:v>
                  </c:pt>
                  <c:pt idx="2">
                    <c:v>6.135E-5</c:v>
                  </c:pt>
                  <c:pt idx="3">
                    <c:v>2.0000000000000002E-5</c:v>
                  </c:pt>
                  <c:pt idx="4">
                    <c:v>6.6199999999999997E-7</c:v>
                  </c:pt>
                  <c:pt idx="5">
                    <c:v>2.07E-8</c:v>
                  </c:pt>
                  <c:pt idx="6">
                    <c:v>6.1775000000000002E-9</c:v>
                  </c:pt>
                  <c:pt idx="7">
                    <c:v>2.2874999999999998E-9</c:v>
                  </c:pt>
                </c:numCache>
              </c:numRef>
            </c:plus>
            <c:minus>
              <c:numLit>
                <c:formatCode>General</c:formatCode>
                <c:ptCount val="1"/>
                <c:pt idx="0">
                  <c:v>1</c:v>
                </c:pt>
              </c:numLit>
            </c:minus>
            <c:spPr>
              <a:noFill/>
              <a:ln w="9525" cap="flat" cmpd="sng" algn="ctr">
                <a:solidFill>
                  <a:schemeClr val="tx1">
                    <a:lumMod val="65000"/>
                    <a:lumOff val="35000"/>
                  </a:schemeClr>
                </a:solidFill>
                <a:round/>
              </a:ln>
              <a:effectLst/>
            </c:spPr>
          </c:errBars>
          <c:cat>
            <c:strRef>
              <c:f>'Summary No Infiltration'!$B$2:$I$2</c:f>
              <c:strCache>
                <c:ptCount val="8"/>
                <c:pt idx="0">
                  <c:v>10</c:v>
                </c:pt>
                <c:pt idx="1">
                  <c:v>30</c:v>
                </c:pt>
                <c:pt idx="2">
                  <c:v>60</c:v>
                </c:pt>
                <c:pt idx="3">
                  <c:v>100</c:v>
                </c:pt>
                <c:pt idx="4">
                  <c:v>100-1000</c:v>
                </c:pt>
                <c:pt idx="5">
                  <c:v>2500</c:v>
                </c:pt>
                <c:pt idx="6">
                  <c:v>5000</c:v>
                </c:pt>
                <c:pt idx="7">
                  <c:v>10000</c:v>
                </c:pt>
              </c:strCache>
            </c:strRef>
          </c:cat>
          <c:val>
            <c:numRef>
              <c:f>'Summary No Infiltration'!$B$7:$I$7</c:f>
              <c:numCache>
                <c:formatCode>0.0E+00</c:formatCode>
                <c:ptCount val="8"/>
                <c:pt idx="0">
                  <c:v>4.1775000000000002E-6</c:v>
                </c:pt>
                <c:pt idx="1">
                  <c:v>1.0562500000000001E-6</c:v>
                </c:pt>
                <c:pt idx="2">
                  <c:v>3.0674999999999996E-7</c:v>
                </c:pt>
                <c:pt idx="3">
                  <c:v>9.9949999999999992E-8</c:v>
                </c:pt>
                <c:pt idx="4">
                  <c:v>3.3099999999999999E-9</c:v>
                </c:pt>
                <c:pt idx="5">
                  <c:v>1.035E-10</c:v>
                </c:pt>
                <c:pt idx="6">
                  <c:v>3.0900000000000004E-11</c:v>
                </c:pt>
                <c:pt idx="7">
                  <c:v>1.145E-11</c:v>
                </c:pt>
              </c:numCache>
            </c:numRef>
          </c:val>
          <c:extLst>
            <c:ext xmlns:c16="http://schemas.microsoft.com/office/drawing/2014/chart" uri="{C3380CC4-5D6E-409C-BE32-E72D297353CC}">
              <c16:uniqueId val="{00000006-1331-423A-9D50-F1AFF94CF043}"/>
            </c:ext>
          </c:extLst>
        </c:ser>
        <c:dLbls>
          <c:showLegendKey val="0"/>
          <c:showVal val="0"/>
          <c:showCatName val="0"/>
          <c:showSerName val="0"/>
          <c:showPercent val="0"/>
          <c:showBubbleSize val="0"/>
        </c:dLbls>
        <c:gapWidth val="219"/>
        <c:overlap val="-27"/>
        <c:axId val="885246431"/>
        <c:axId val="665211455"/>
      </c:barChart>
      <c:catAx>
        <c:axId val="885246431"/>
        <c:scaling>
          <c:orientation val="minMax"/>
        </c:scaling>
        <c:delete val="0"/>
        <c:axPos val="b"/>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en-US"/>
                  <a:t>Distance from Source</a:t>
                </a:r>
                <a:r>
                  <a:rPr lang="en-US" baseline="0"/>
                  <a:t> (m)</a:t>
                </a:r>
                <a:endParaRPr lang="en-US"/>
              </a:p>
            </c:rich>
          </c:tx>
          <c:layout>
            <c:manualLayout>
              <c:xMode val="edge"/>
              <c:yMode val="edge"/>
              <c:x val="0.46582200808595409"/>
              <c:y val="0.76100024960856838"/>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665211455"/>
        <c:crossesAt val="1.0000000000000008E-14"/>
        <c:auto val="1"/>
        <c:lblAlgn val="ctr"/>
        <c:lblOffset val="100"/>
        <c:noMultiLvlLbl val="0"/>
      </c:catAx>
      <c:valAx>
        <c:axId val="665211455"/>
        <c:scaling>
          <c:logBase val="10"/>
          <c:orientation val="minMax"/>
          <c:min val="1.0000000000000008E-14"/>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en-US"/>
                  <a:t>Ambient</a:t>
                </a:r>
                <a:r>
                  <a:rPr lang="en-US" baseline="0"/>
                  <a:t> Air Concentration (f/cc)</a:t>
                </a:r>
                <a:endParaRPr lang="en-US"/>
              </a:p>
            </c:rich>
          </c:tx>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numFmt formatCode="0.0E+0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8852464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81246787156788"/>
          <c:y val="2.3686831299316199E-2"/>
          <c:w val="0.70271084819060814"/>
          <c:h val="0.83338949678254848"/>
        </c:manualLayout>
      </c:layout>
      <c:barChart>
        <c:barDir val="col"/>
        <c:grouping val="clustered"/>
        <c:varyColors val="0"/>
        <c:ser>
          <c:idx val="1"/>
          <c:order val="0"/>
          <c:tx>
            <c:strRef>
              <c:f>'0,1 LTL Cancer Risk'!$A$3</c:f>
              <c:strCache>
                <c:ptCount val="1"/>
                <c:pt idx="0">
                  <c:v>Handling Asbestos-Containing Building Materials During Maintenance, Renovation, and Demolition Activities Fugitive</c:v>
                </c:pt>
              </c:strCache>
            </c:strRef>
          </c:tx>
          <c:spPr>
            <a:solidFill>
              <a:schemeClr val="accent2"/>
            </a:solidFill>
            <a:ln>
              <a:noFill/>
            </a:ln>
            <a:effectLst/>
          </c:spPr>
          <c:invertIfNegative val="0"/>
          <c:errBars>
            <c:errBarType val="both"/>
            <c:errValType val="cust"/>
            <c:noEndCap val="0"/>
            <c:plus>
              <c:numRef>
                <c:f>'0,1 LTL Cancer Risk'!$B$9:$I$9</c:f>
                <c:numCache>
                  <c:formatCode>0.0E+00</c:formatCode>
                  <c:ptCount val="8"/>
                  <c:pt idx="0">
                    <c:v>6.3474400086666683E-3</c:v>
                  </c:pt>
                  <c:pt idx="1">
                    <c:v>1.2925505564646462E-3</c:v>
                  </c:pt>
                  <c:pt idx="2">
                    <c:v>3.2621595656868682E-4</c:v>
                  </c:pt>
                  <c:pt idx="3">
                    <c:v>9.891058985757568E-5</c:v>
                  </c:pt>
                  <c:pt idx="4">
                    <c:v>5.7990301253131326E-6</c:v>
                  </c:pt>
                  <c:pt idx="5">
                    <c:v>1.1680228753131318E-7</c:v>
                  </c:pt>
                  <c:pt idx="6">
                    <c:v>3.9953431133434353E-8</c:v>
                  </c:pt>
                  <c:pt idx="7">
                    <c:v>1.4907595141818181E-8</c:v>
                  </c:pt>
                </c:numCache>
              </c:numRef>
            </c:plus>
            <c:minus>
              <c:numRef>
                <c:f>'0,1 LTL Cancer Risk'!$B$15:$I$15</c:f>
                <c:numCache>
                  <c:formatCode>0.0E+00</c:formatCode>
                  <c:ptCount val="8"/>
                  <c:pt idx="0">
                    <c:v>4.5130390373030304E-3</c:v>
                  </c:pt>
                  <c:pt idx="1">
                    <c:v>6.3669660966060614E-4</c:v>
                  </c:pt>
                  <c:pt idx="2">
                    <c:v>1.2073819498969696E-4</c:v>
                  </c:pt>
                  <c:pt idx="3">
                    <c:v>3.0476589395515156E-5</c:v>
                  </c:pt>
                  <c:pt idx="4">
                    <c:v>2.4887715068848471E-7</c:v>
                  </c:pt>
                  <c:pt idx="5">
                    <c:v>2.3358804032569695E-8</c:v>
                  </c:pt>
                  <c:pt idx="6">
                    <c:v>9.3255687168454555E-9</c:v>
                  </c:pt>
                  <c:pt idx="7">
                    <c:v>3.4841229971351516E-9</c:v>
                  </c:pt>
                </c:numCache>
              </c:numRef>
            </c:minus>
            <c:spPr>
              <a:noFill/>
              <a:ln w="9525" cap="flat" cmpd="sng" algn="ctr">
                <a:solidFill>
                  <a:schemeClr val="tx1">
                    <a:lumMod val="65000"/>
                    <a:lumOff val="35000"/>
                  </a:schemeClr>
                </a:solidFill>
                <a:round/>
              </a:ln>
              <a:effectLst/>
            </c:spPr>
          </c:errBars>
          <c:cat>
            <c:strRef>
              <c:f>'0,1 LTL Cancer Risk'!$B$2:$I$2</c:f>
              <c:strCache>
                <c:ptCount val="8"/>
                <c:pt idx="0">
                  <c:v>10</c:v>
                </c:pt>
                <c:pt idx="1">
                  <c:v>30</c:v>
                </c:pt>
                <c:pt idx="2">
                  <c:v>60</c:v>
                </c:pt>
                <c:pt idx="3">
                  <c:v>100</c:v>
                </c:pt>
                <c:pt idx="4">
                  <c:v>100-1000</c:v>
                </c:pt>
                <c:pt idx="5">
                  <c:v>2500</c:v>
                </c:pt>
                <c:pt idx="6">
                  <c:v>5000</c:v>
                </c:pt>
                <c:pt idx="7">
                  <c:v>10000</c:v>
                </c:pt>
              </c:strCache>
            </c:strRef>
          </c:cat>
          <c:val>
            <c:numRef>
              <c:f>'0,1 LTL Cancer Risk'!$B$3:$I$3</c:f>
              <c:numCache>
                <c:formatCode>0.0E+00</c:formatCode>
                <c:ptCount val="8"/>
                <c:pt idx="0">
                  <c:v>3.3276384168484858E-3</c:v>
                </c:pt>
                <c:pt idx="1">
                  <c:v>6.3050630160404043E-4</c:v>
                </c:pt>
                <c:pt idx="2">
                  <c:v>1.5091414194545453E-4</c:v>
                </c:pt>
                <c:pt idx="3">
                  <c:v>4.4387325121313125E-5</c:v>
                </c:pt>
                <c:pt idx="4">
                  <c:v>1.3241578194444451E-6</c:v>
                </c:pt>
                <c:pt idx="5">
                  <c:v>5.1024980651111105E-8</c:v>
                </c:pt>
                <c:pt idx="6">
                  <c:v>1.839434279421717E-8</c:v>
                </c:pt>
                <c:pt idx="7">
                  <c:v>6.976556711444447E-9</c:v>
                </c:pt>
              </c:numCache>
            </c:numRef>
          </c:val>
          <c:extLst>
            <c:ext xmlns:c16="http://schemas.microsoft.com/office/drawing/2014/chart" uri="{C3380CC4-5D6E-409C-BE32-E72D297353CC}">
              <c16:uniqueId val="{00000001-2671-4AFB-98CA-D8F8B6A484F2}"/>
            </c:ext>
          </c:extLst>
        </c:ser>
        <c:ser>
          <c:idx val="2"/>
          <c:order val="1"/>
          <c:tx>
            <c:strRef>
              <c:f>'0,1 LTL Cancer Risk'!$A$4</c:f>
              <c:strCache>
                <c:ptCount val="1"/>
                <c:pt idx="0">
                  <c:v>Use, Repair, or Disposal of Industrial and Commercial Appliances or Machinery Containing Asbestos Fugitive</c:v>
                </c:pt>
              </c:strCache>
            </c:strRef>
          </c:tx>
          <c:spPr>
            <a:solidFill>
              <a:schemeClr val="accent3"/>
            </a:solidFill>
            <a:ln>
              <a:noFill/>
            </a:ln>
            <a:effectLst/>
          </c:spPr>
          <c:invertIfNegative val="0"/>
          <c:errBars>
            <c:errBarType val="both"/>
            <c:errValType val="cust"/>
            <c:noEndCap val="0"/>
            <c:plus>
              <c:numRef>
                <c:f>'0,1 LTL Cancer Risk'!$B$10:$I$10</c:f>
                <c:numCache>
                  <c:formatCode>0.0E+00</c:formatCode>
                  <c:ptCount val="8"/>
                  <c:pt idx="0">
                    <c:v>1.3537204644615386E-2</c:v>
                  </c:pt>
                  <c:pt idx="1">
                    <c:v>2.7015248207692306E-3</c:v>
                  </c:pt>
                  <c:pt idx="2">
                    <c:v>6.9011351100000003E-4</c:v>
                  </c:pt>
                  <c:pt idx="3">
                    <c:v>2.1402435569230769E-4</c:v>
                  </c:pt>
                  <c:pt idx="4">
                    <c:v>7.7436287725641024E-6</c:v>
                  </c:pt>
                  <c:pt idx="5">
                    <c:v>2.6077604312820514E-7</c:v>
                  </c:pt>
                  <c:pt idx="6">
                    <c:v>9.0084268666666659E-8</c:v>
                  </c:pt>
                  <c:pt idx="7">
                    <c:v>3.3455450297435899E-8</c:v>
                  </c:pt>
                </c:numCache>
              </c:numRef>
            </c:plus>
            <c:minus>
              <c:numRef>
                <c:f>'0,1 LTL Cancer Risk'!$B$16:$I$16</c:f>
                <c:numCache>
                  <c:formatCode>0.0E+00</c:formatCode>
                  <c:ptCount val="8"/>
                  <c:pt idx="0">
                    <c:v>2.6243228818461544E-3</c:v>
                  </c:pt>
                  <c:pt idx="1">
                    <c:v>2.9524665500769228E-4</c:v>
                  </c:pt>
                  <c:pt idx="2">
                    <c:v>5.6059499976923063E-5</c:v>
                  </c:pt>
                  <c:pt idx="3">
                    <c:v>1.6261920197692298E-5</c:v>
                  </c:pt>
                  <c:pt idx="4">
                    <c:v>2.0314289963076925E-7</c:v>
                  </c:pt>
                  <c:pt idx="5">
                    <c:v>2.8596080103076917E-8</c:v>
                  </c:pt>
                  <c:pt idx="6">
                    <c:v>1.0281176473846153E-8</c:v>
                  </c:pt>
                  <c:pt idx="7">
                    <c:v>3.4089097503846153E-9</c:v>
                  </c:pt>
                </c:numCache>
              </c:numRef>
            </c:minus>
            <c:spPr>
              <a:noFill/>
              <a:ln w="9525" cap="flat" cmpd="sng" algn="ctr">
                <a:solidFill>
                  <a:schemeClr val="tx1">
                    <a:lumMod val="65000"/>
                    <a:lumOff val="35000"/>
                  </a:schemeClr>
                </a:solidFill>
                <a:round/>
              </a:ln>
              <a:effectLst/>
            </c:spPr>
          </c:errBars>
          <c:cat>
            <c:strRef>
              <c:f>'0,1 LTL Cancer Risk'!$B$2:$I$2</c:f>
              <c:strCache>
                <c:ptCount val="8"/>
                <c:pt idx="0">
                  <c:v>10</c:v>
                </c:pt>
                <c:pt idx="1">
                  <c:v>30</c:v>
                </c:pt>
                <c:pt idx="2">
                  <c:v>60</c:v>
                </c:pt>
                <c:pt idx="3">
                  <c:v>100</c:v>
                </c:pt>
                <c:pt idx="4">
                  <c:v>100-1000</c:v>
                </c:pt>
                <c:pt idx="5">
                  <c:v>2500</c:v>
                </c:pt>
                <c:pt idx="6">
                  <c:v>5000</c:v>
                </c:pt>
                <c:pt idx="7">
                  <c:v>10000</c:v>
                </c:pt>
              </c:strCache>
            </c:strRef>
          </c:cat>
          <c:val>
            <c:numRef>
              <c:f>'0,1 LTL Cancer Risk'!$B$4:$I$4</c:f>
              <c:numCache>
                <c:formatCode>0.0E+00</c:formatCode>
                <c:ptCount val="8"/>
                <c:pt idx="0">
                  <c:v>2.0810512598076923E-3</c:v>
                </c:pt>
                <c:pt idx="1">
                  <c:v>3.3295768303846156E-4</c:v>
                </c:pt>
                <c:pt idx="2">
                  <c:v>7.4734155365384613E-5</c:v>
                </c:pt>
                <c:pt idx="3">
                  <c:v>2.2266696692307692E-5</c:v>
                </c:pt>
                <c:pt idx="4">
                  <c:v>7.8860088969230756E-7</c:v>
                </c:pt>
                <c:pt idx="5">
                  <c:v>3.5184516997435894E-8</c:v>
                </c:pt>
                <c:pt idx="6">
                  <c:v>1.266149423525641E-8</c:v>
                </c:pt>
                <c:pt idx="7">
                  <c:v>4.4313918124358979E-9</c:v>
                </c:pt>
              </c:numCache>
            </c:numRef>
          </c:val>
          <c:extLst>
            <c:ext xmlns:c16="http://schemas.microsoft.com/office/drawing/2014/chart" uri="{C3380CC4-5D6E-409C-BE32-E72D297353CC}">
              <c16:uniqueId val="{00000002-2671-4AFB-98CA-D8F8B6A484F2}"/>
            </c:ext>
          </c:extLst>
        </c:ser>
        <c:ser>
          <c:idx val="5"/>
          <c:order val="2"/>
          <c:tx>
            <c:strRef>
              <c:f>'0,1 LTL Cancer Risk'!$A$5</c:f>
              <c:strCache>
                <c:ptCount val="1"/>
                <c:pt idx="0">
                  <c:v>Handling Asbestos-Containing Building Materials During Firefighting or Other Disaster Response Activities Fugitive</c:v>
                </c:pt>
              </c:strCache>
            </c:strRef>
          </c:tx>
          <c:spPr>
            <a:solidFill>
              <a:schemeClr val="accent6"/>
            </a:solidFill>
            <a:ln>
              <a:noFill/>
            </a:ln>
            <a:effectLst/>
          </c:spPr>
          <c:invertIfNegative val="0"/>
          <c:errBars>
            <c:errBarType val="both"/>
            <c:errValType val="cust"/>
            <c:noEndCap val="0"/>
            <c:plus>
              <c:numRef>
                <c:f>'0,1 LTL Cancer Risk'!$B$11:$I$11</c:f>
                <c:numCache>
                  <c:formatCode>0.0E+00</c:formatCode>
                  <c:ptCount val="8"/>
                  <c:pt idx="0">
                    <c:v>8.3524999999999995E-4</c:v>
                  </c:pt>
                  <c:pt idx="1">
                    <c:v>2.1149999999999999E-4</c:v>
                  </c:pt>
                  <c:pt idx="2">
                    <c:v>6.135E-5</c:v>
                  </c:pt>
                  <c:pt idx="3">
                    <c:v>2.0000000000000002E-5</c:v>
                  </c:pt>
                  <c:pt idx="4">
                    <c:v>6.6199999999999997E-7</c:v>
                  </c:pt>
                  <c:pt idx="5">
                    <c:v>2.07E-8</c:v>
                  </c:pt>
                  <c:pt idx="6">
                    <c:v>6.1775000000000002E-9</c:v>
                  </c:pt>
                  <c:pt idx="7">
                    <c:v>2.2874999999999998E-9</c:v>
                  </c:pt>
                </c:numCache>
              </c:numRef>
            </c:plus>
            <c:minus>
              <c:numLit>
                <c:formatCode>General</c:formatCode>
                <c:ptCount val="1"/>
                <c:pt idx="0">
                  <c:v>1</c:v>
                </c:pt>
              </c:numLit>
            </c:minus>
            <c:spPr>
              <a:noFill/>
              <a:ln w="9525" cap="flat" cmpd="sng" algn="ctr">
                <a:solidFill>
                  <a:schemeClr val="tx1">
                    <a:lumMod val="65000"/>
                    <a:lumOff val="35000"/>
                  </a:schemeClr>
                </a:solidFill>
                <a:round/>
              </a:ln>
              <a:effectLst/>
            </c:spPr>
          </c:errBars>
          <c:cat>
            <c:strRef>
              <c:f>'0,1 LTL Cancer Risk'!$B$2:$I$2</c:f>
              <c:strCache>
                <c:ptCount val="8"/>
                <c:pt idx="0">
                  <c:v>10</c:v>
                </c:pt>
                <c:pt idx="1">
                  <c:v>30</c:v>
                </c:pt>
                <c:pt idx="2">
                  <c:v>60</c:v>
                </c:pt>
                <c:pt idx="3">
                  <c:v>100</c:v>
                </c:pt>
                <c:pt idx="4">
                  <c:v>100-1000</c:v>
                </c:pt>
                <c:pt idx="5">
                  <c:v>2500</c:v>
                </c:pt>
                <c:pt idx="6">
                  <c:v>5000</c:v>
                </c:pt>
                <c:pt idx="7">
                  <c:v>10000</c:v>
                </c:pt>
              </c:strCache>
            </c:strRef>
          </c:cat>
          <c:val>
            <c:numRef>
              <c:f>'0,1 LTL Cancer Risk'!$B$5:$I$5</c:f>
              <c:numCache>
                <c:formatCode>0.0E+00</c:formatCode>
                <c:ptCount val="8"/>
                <c:pt idx="0">
                  <c:v>4.1775000000000002E-6</c:v>
                </c:pt>
                <c:pt idx="1">
                  <c:v>1.0562500000000001E-6</c:v>
                </c:pt>
                <c:pt idx="2">
                  <c:v>3.0674999999999996E-7</c:v>
                </c:pt>
                <c:pt idx="3">
                  <c:v>9.9949999999999992E-8</c:v>
                </c:pt>
                <c:pt idx="4">
                  <c:v>3.3099999999999999E-9</c:v>
                </c:pt>
                <c:pt idx="5">
                  <c:v>1.035E-10</c:v>
                </c:pt>
                <c:pt idx="6">
                  <c:v>3.0900000000000004E-11</c:v>
                </c:pt>
                <c:pt idx="7">
                  <c:v>1.145E-11</c:v>
                </c:pt>
              </c:numCache>
            </c:numRef>
          </c:val>
          <c:extLst>
            <c:ext xmlns:c16="http://schemas.microsoft.com/office/drawing/2014/chart" uri="{C3380CC4-5D6E-409C-BE32-E72D297353CC}">
              <c16:uniqueId val="{00000005-2671-4AFB-98CA-D8F8B6A484F2}"/>
            </c:ext>
          </c:extLst>
        </c:ser>
        <c:ser>
          <c:idx val="7"/>
          <c:order val="3"/>
          <c:tx>
            <c:strRef>
              <c:f>'0,1 LTL Cancer Risk'!#REF!</c:f>
              <c:strCache>
                <c:ptCount val="1"/>
                <c:pt idx="0">
                  <c:v>#REF!</c:v>
                </c:pt>
              </c:strCache>
            </c:strRef>
          </c:tx>
          <c:spPr>
            <a:solidFill>
              <a:schemeClr val="accent2">
                <a:lumMod val="60000"/>
              </a:schemeClr>
            </a:solidFill>
            <a:ln>
              <a:noFill/>
            </a:ln>
            <a:effectLst/>
          </c:spPr>
          <c:invertIfNegative val="0"/>
          <c:errBars>
            <c:errBarType val="both"/>
            <c:errValType val="cust"/>
            <c:noEndCap val="0"/>
            <c:plus>
              <c:numRef>
                <c:f>'0,1 LTL Cancer Risk'!#REF!</c:f>
                <c:numCache>
                  <c:formatCode>General</c:formatCode>
                  <c:ptCount val="1"/>
                  <c:pt idx="0">
                    <c:v>1</c:v>
                  </c:pt>
                </c:numCache>
              </c:numRef>
            </c:plus>
            <c:minus>
              <c:numRef>
                <c:f>'0,1 LTL Cancer Risk'!#REF!</c:f>
                <c:numCache>
                  <c:formatCode>General</c:formatCode>
                  <c:ptCount val="1"/>
                  <c:pt idx="0">
                    <c:v>1</c:v>
                  </c:pt>
                </c:numCache>
              </c:numRef>
            </c:minus>
            <c:spPr>
              <a:noFill/>
              <a:ln w="9525" cap="flat" cmpd="sng" algn="ctr">
                <a:solidFill>
                  <a:schemeClr val="tx1">
                    <a:lumMod val="65000"/>
                    <a:lumOff val="35000"/>
                  </a:schemeClr>
                </a:solidFill>
                <a:round/>
              </a:ln>
              <a:effectLst/>
            </c:spPr>
          </c:errBars>
          <c:cat>
            <c:strRef>
              <c:f>'0,1 LTL Cancer Risk'!$B$2:$I$2</c:f>
              <c:strCache>
                <c:ptCount val="8"/>
                <c:pt idx="0">
                  <c:v>10</c:v>
                </c:pt>
                <c:pt idx="1">
                  <c:v>30</c:v>
                </c:pt>
                <c:pt idx="2">
                  <c:v>60</c:v>
                </c:pt>
                <c:pt idx="3">
                  <c:v>100</c:v>
                </c:pt>
                <c:pt idx="4">
                  <c:v>100-1000</c:v>
                </c:pt>
                <c:pt idx="5">
                  <c:v>2500</c:v>
                </c:pt>
                <c:pt idx="6">
                  <c:v>5000</c:v>
                </c:pt>
                <c:pt idx="7">
                  <c:v>10000</c:v>
                </c:pt>
              </c:strCache>
            </c:strRef>
          </c:cat>
          <c:val>
            <c:numRef>
              <c:f>'0,1 LTL Cancer Risk'!#REF!</c:f>
              <c:numCache>
                <c:formatCode>General</c:formatCode>
                <c:ptCount val="1"/>
                <c:pt idx="0">
                  <c:v>1</c:v>
                </c:pt>
              </c:numCache>
            </c:numRef>
          </c:val>
          <c:extLst>
            <c:ext xmlns:c16="http://schemas.microsoft.com/office/drawing/2014/chart" uri="{C3380CC4-5D6E-409C-BE32-E72D297353CC}">
              <c16:uniqueId val="{00000007-2671-4AFB-98CA-D8F8B6A484F2}"/>
            </c:ext>
          </c:extLst>
        </c:ser>
        <c:dLbls>
          <c:showLegendKey val="0"/>
          <c:showVal val="0"/>
          <c:showCatName val="0"/>
          <c:showSerName val="0"/>
          <c:showPercent val="0"/>
          <c:showBubbleSize val="0"/>
        </c:dLbls>
        <c:gapWidth val="219"/>
        <c:overlap val="-27"/>
        <c:axId val="89251344"/>
        <c:axId val="89252176"/>
      </c:barChart>
      <c:catAx>
        <c:axId val="89251344"/>
        <c:scaling>
          <c:orientation val="minMax"/>
        </c:scaling>
        <c:delete val="0"/>
        <c:axPos val="b"/>
        <c:title>
          <c:tx>
            <c:rich>
              <a:bodyPr rot="0" spcFirstLastPara="1" vertOverflow="ellipsis" vert="horz" wrap="square" anchor="ctr" anchorCtr="1"/>
              <a:lstStyle/>
              <a:p>
                <a:pPr>
                  <a:defRPr sz="20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en-US"/>
                  <a:t>Distance From Source (m)</a:t>
                </a:r>
              </a:p>
            </c:rich>
          </c:tx>
          <c:layout>
            <c:manualLayout>
              <c:xMode val="edge"/>
              <c:yMode val="edge"/>
              <c:x val="0.38061141528293424"/>
              <c:y val="0.93394649360212789"/>
            </c:manualLayout>
          </c:layout>
          <c:overlay val="0"/>
          <c:spPr>
            <a:noFill/>
            <a:ln>
              <a:noFill/>
            </a:ln>
            <a:effectLst/>
          </c:spPr>
          <c:txPr>
            <a:bodyPr rot="0" spcFirstLastPara="1" vertOverflow="ellipsis" vert="horz" wrap="square" anchor="ctr" anchorCtr="1"/>
            <a:lstStyle/>
            <a:p>
              <a:pPr>
                <a:defRPr sz="20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89252176"/>
        <c:crossesAt val="1.0000000000000009E-15"/>
        <c:auto val="1"/>
        <c:lblAlgn val="ctr"/>
        <c:lblOffset val="100"/>
        <c:noMultiLvlLbl val="0"/>
      </c:catAx>
      <c:valAx>
        <c:axId val="89252176"/>
        <c:scaling>
          <c:logBase val="10"/>
          <c:orientation val="minMax"/>
          <c:max val="0.1"/>
          <c:min val="1.0000000000000009E-1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20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en-US"/>
                  <a:t>Ambient Air Concentrations (f/cc)</a:t>
                </a:r>
              </a:p>
            </c:rich>
          </c:tx>
          <c:layout>
            <c:manualLayout>
              <c:xMode val="edge"/>
              <c:yMode val="edge"/>
              <c:x val="6.6321243523316063E-3"/>
              <c:y val="0.19145674585624836"/>
            </c:manualLayout>
          </c:layout>
          <c:overlay val="0"/>
          <c:spPr>
            <a:noFill/>
            <a:ln>
              <a:noFill/>
            </a:ln>
            <a:effectLst/>
          </c:spPr>
          <c:txPr>
            <a:bodyPr rot="-5400000" spcFirstLastPara="1" vertOverflow="ellipsis" vert="horz" wrap="square" anchor="ctr" anchorCtr="1"/>
            <a:lstStyle/>
            <a:p>
              <a:pPr>
                <a:defRPr sz="20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numFmt formatCode="0.0E+00" sourceLinked="1"/>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89251344"/>
        <c:crosses val="autoZero"/>
        <c:crossBetween val="between"/>
      </c:valAx>
      <c:spPr>
        <a:noFill/>
        <a:ln>
          <a:noFill/>
        </a:ln>
        <a:effectLst/>
      </c:spPr>
    </c:plotArea>
    <c:legend>
      <c:legendPos val="b"/>
      <c:layout>
        <c:manualLayout>
          <c:xMode val="edge"/>
          <c:yMode val="edge"/>
          <c:x val="0.81077720207253889"/>
          <c:y val="3.2277335745602174E-2"/>
          <c:w val="0.1797738484761944"/>
          <c:h val="0.95348423226592804"/>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20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06268360676265"/>
          <c:y val="2.751560754644573E-2"/>
          <c:w val="0.63193596145189557"/>
          <c:h val="0.83667235568261522"/>
        </c:manualLayout>
      </c:layout>
      <c:barChart>
        <c:barDir val="col"/>
        <c:grouping val="clustered"/>
        <c:varyColors val="0"/>
        <c:ser>
          <c:idx val="1"/>
          <c:order val="0"/>
          <c:tx>
            <c:strRef>
              <c:f>'0,1 LTL Cancer Risk'!$A$3</c:f>
              <c:strCache>
                <c:ptCount val="1"/>
                <c:pt idx="0">
                  <c:v>Handling Asbestos-Containing Building Materials During Maintenance, Renovation, and Demolition Activities Fugitive</c:v>
                </c:pt>
              </c:strCache>
            </c:strRef>
          </c:tx>
          <c:spPr>
            <a:solidFill>
              <a:schemeClr val="accent2"/>
            </a:solidFill>
            <a:ln>
              <a:noFill/>
            </a:ln>
            <a:effectLst/>
          </c:spPr>
          <c:invertIfNegative val="0"/>
          <c:errBars>
            <c:errBarType val="both"/>
            <c:errValType val="cust"/>
            <c:noEndCap val="0"/>
            <c:plus>
              <c:numRef>
                <c:f>'0,1 LTL Cancer Risk'!$J$9:$Q$9</c:f>
                <c:numCache>
                  <c:formatCode>0.0E+00</c:formatCode>
                  <c:ptCount val="8"/>
                  <c:pt idx="0">
                    <c:v>6.294544675261113E-5</c:v>
                  </c:pt>
                  <c:pt idx="1">
                    <c:v>1.2817793018274409E-5</c:v>
                  </c:pt>
                  <c:pt idx="2">
                    <c:v>3.2349749026394779E-6</c:v>
                  </c:pt>
                  <c:pt idx="3">
                    <c:v>9.80863349420959E-7</c:v>
                  </c:pt>
                  <c:pt idx="4">
                    <c:v>5.7507048742688575E-8</c:v>
                  </c:pt>
                  <c:pt idx="5">
                    <c:v>1.1582893513521892E-9</c:v>
                  </c:pt>
                  <c:pt idx="6">
                    <c:v>3.9620485873989071E-10</c:v>
                  </c:pt>
                  <c:pt idx="7">
                    <c:v>1.478336518230303E-10</c:v>
                  </c:pt>
                </c:numCache>
              </c:numRef>
            </c:plus>
            <c:minus>
              <c:numRef>
                <c:f>'0,1 LTL Cancer Risk'!$J$15:$Q$15</c:f>
                <c:numCache>
                  <c:formatCode>0.0E+00</c:formatCode>
                  <c:ptCount val="8"/>
                  <c:pt idx="0">
                    <c:v>2.9710840328911617E-5</c:v>
                  </c:pt>
                  <c:pt idx="1">
                    <c:v>4.1915860135989902E-6</c:v>
                  </c:pt>
                  <c:pt idx="2">
                    <c:v>7.9485978368217177E-7</c:v>
                  </c:pt>
                  <c:pt idx="3">
                    <c:v>2.0063754685380809E-7</c:v>
                  </c:pt>
                  <c:pt idx="4">
                    <c:v>1.6384412420325243E-9</c:v>
                  </c:pt>
                  <c:pt idx="5">
                    <c:v>1.5377879321441716E-10</c:v>
                  </c:pt>
                  <c:pt idx="6">
                    <c:v>6.1393327385899255E-11</c:v>
                  </c:pt>
                  <c:pt idx="7">
                    <c:v>2.293714306447308E-11</c:v>
                  </c:pt>
                </c:numCache>
              </c:numRef>
            </c:minus>
            <c:spPr>
              <a:noFill/>
              <a:ln w="9525" cap="flat" cmpd="sng" algn="ctr">
                <a:solidFill>
                  <a:schemeClr val="tx1">
                    <a:lumMod val="65000"/>
                    <a:lumOff val="35000"/>
                  </a:schemeClr>
                </a:solidFill>
                <a:round/>
              </a:ln>
              <a:effectLst/>
            </c:spPr>
          </c:errBars>
          <c:cat>
            <c:strRef>
              <c:f>'0,1 LTL Cancer Risk'!$J$2:$Q$2</c:f>
              <c:strCache>
                <c:ptCount val="8"/>
                <c:pt idx="0">
                  <c:v>10</c:v>
                </c:pt>
                <c:pt idx="1">
                  <c:v>30</c:v>
                </c:pt>
                <c:pt idx="2">
                  <c:v>60</c:v>
                </c:pt>
                <c:pt idx="3">
                  <c:v>100</c:v>
                </c:pt>
                <c:pt idx="4">
                  <c:v>100-1000</c:v>
                </c:pt>
                <c:pt idx="5">
                  <c:v>2500</c:v>
                </c:pt>
                <c:pt idx="6">
                  <c:v>5000</c:v>
                </c:pt>
                <c:pt idx="7">
                  <c:v>10000</c:v>
                </c:pt>
              </c:strCache>
            </c:strRef>
          </c:cat>
          <c:val>
            <c:numRef>
              <c:f>'0,1 LTL Cancer Risk'!$J$3:$Q$3</c:f>
              <c:numCache>
                <c:formatCode>0.0E+00</c:formatCode>
                <c:ptCount val="8"/>
                <c:pt idx="0">
                  <c:v>1.0953476455459599E-5</c:v>
                </c:pt>
                <c:pt idx="1">
                  <c:v>2.0754165761132996E-6</c:v>
                </c:pt>
                <c:pt idx="2">
                  <c:v>4.9675905057045451E-7</c:v>
                </c:pt>
                <c:pt idx="3">
                  <c:v>1.4610827852432237E-7</c:v>
                </c:pt>
                <c:pt idx="4">
                  <c:v>4.3586861556712987E-9</c:v>
                </c:pt>
                <c:pt idx="5">
                  <c:v>1.6795722797657407E-10</c:v>
                </c:pt>
                <c:pt idx="6">
                  <c:v>6.054804503096485E-11</c:v>
                </c:pt>
                <c:pt idx="7">
                  <c:v>2.2964499175171305E-11</c:v>
                </c:pt>
              </c:numCache>
            </c:numRef>
          </c:val>
          <c:extLst>
            <c:ext xmlns:c16="http://schemas.microsoft.com/office/drawing/2014/chart" uri="{C3380CC4-5D6E-409C-BE32-E72D297353CC}">
              <c16:uniqueId val="{00000001-EEB9-4E78-AE4F-4F77D7752C35}"/>
            </c:ext>
          </c:extLst>
        </c:ser>
        <c:ser>
          <c:idx val="2"/>
          <c:order val="1"/>
          <c:tx>
            <c:strRef>
              <c:f>'0,1 LTL Cancer Risk'!$A$4</c:f>
              <c:strCache>
                <c:ptCount val="1"/>
                <c:pt idx="0">
                  <c:v>Use, Repair, or Disposal of Industrial and Commercial Appliances or Machinery Containing Asbestos Fugitive</c:v>
                </c:pt>
              </c:strCache>
            </c:strRef>
          </c:tx>
          <c:spPr>
            <a:solidFill>
              <a:schemeClr val="accent3"/>
            </a:solidFill>
            <a:ln>
              <a:noFill/>
            </a:ln>
            <a:effectLst/>
          </c:spPr>
          <c:invertIfNegative val="0"/>
          <c:errBars>
            <c:errBarType val="both"/>
            <c:errValType val="cust"/>
            <c:noEndCap val="0"/>
            <c:plus>
              <c:numRef>
                <c:f>'0,1 LTL Cancer Risk'!$J$10:$Q$10</c:f>
                <c:numCache>
                  <c:formatCode>0.0E+00</c:formatCode>
                  <c:ptCount val="8"/>
                  <c:pt idx="0">
                    <c:v>1.3424394605910259E-4</c:v>
                  </c:pt>
                  <c:pt idx="1">
                    <c:v>2.679012113929487E-5</c:v>
                  </c:pt>
                  <c:pt idx="2">
                    <c:v>6.8436256507500008E-6</c:v>
                  </c:pt>
                  <c:pt idx="3">
                    <c:v>2.1224081939487182E-6</c:v>
                  </c:pt>
                  <c:pt idx="4">
                    <c:v>7.6790985327927351E-8</c:v>
                  </c:pt>
                  <c:pt idx="5">
                    <c:v>2.5860290943547009E-9</c:v>
                  </c:pt>
                  <c:pt idx="6">
                    <c:v>8.9333566427777781E-10</c:v>
                  </c:pt>
                  <c:pt idx="7">
                    <c:v>3.3176654878290601E-10</c:v>
                  </c:pt>
                </c:numCache>
              </c:numRef>
            </c:plus>
            <c:minus>
              <c:numRef>
                <c:f>'0,1 LTL Cancer Risk'!$J$16:$Q$16</c:f>
                <c:numCache>
                  <c:formatCode>0.0E+00</c:formatCode>
                  <c:ptCount val="8"/>
                  <c:pt idx="0">
                    <c:v>1.7276792305487184E-5</c:v>
                  </c:pt>
                  <c:pt idx="1">
                    <c:v>1.9437071454673078E-6</c:v>
                  </c:pt>
                  <c:pt idx="2">
                    <c:v>3.6905837484807689E-7</c:v>
                  </c:pt>
                  <c:pt idx="3">
                    <c:v>1.0705764130147429E-7</c:v>
                  </c:pt>
                  <c:pt idx="4">
                    <c:v>1.337357422569231E-9</c:v>
                  </c:pt>
                  <c:pt idx="5">
                    <c:v>1.8825752734525638E-10</c:v>
                  </c:pt>
                  <c:pt idx="6">
                    <c:v>6.7684411786153849E-11</c:v>
                  </c:pt>
                  <c:pt idx="7">
                    <c:v>2.244198919003205E-11</c:v>
                  </c:pt>
                </c:numCache>
              </c:numRef>
            </c:minus>
            <c:spPr>
              <a:noFill/>
              <a:ln w="9525" cap="flat" cmpd="sng" algn="ctr">
                <a:solidFill>
                  <a:schemeClr val="tx1">
                    <a:lumMod val="65000"/>
                    <a:lumOff val="35000"/>
                  </a:schemeClr>
                </a:solidFill>
                <a:round/>
              </a:ln>
              <a:effectLst/>
            </c:spPr>
          </c:errBars>
          <c:cat>
            <c:strRef>
              <c:f>'0,1 LTL Cancer Risk'!$J$2:$Q$2</c:f>
              <c:strCache>
                <c:ptCount val="8"/>
                <c:pt idx="0">
                  <c:v>10</c:v>
                </c:pt>
                <c:pt idx="1">
                  <c:v>30</c:v>
                </c:pt>
                <c:pt idx="2">
                  <c:v>60</c:v>
                </c:pt>
                <c:pt idx="3">
                  <c:v>100</c:v>
                </c:pt>
                <c:pt idx="4">
                  <c:v>100-1000</c:v>
                </c:pt>
                <c:pt idx="5">
                  <c:v>2500</c:v>
                </c:pt>
                <c:pt idx="6">
                  <c:v>5000</c:v>
                </c:pt>
                <c:pt idx="7">
                  <c:v>10000</c:v>
                </c:pt>
              </c:strCache>
            </c:strRef>
          </c:cat>
          <c:val>
            <c:numRef>
              <c:f>'0,1 LTL Cancer Risk'!$J$4:$Q$4</c:f>
              <c:numCache>
                <c:formatCode>0.0E+00</c:formatCode>
                <c:ptCount val="8"/>
                <c:pt idx="0">
                  <c:v>6.8501270635336539E-6</c:v>
                </c:pt>
                <c:pt idx="1">
                  <c:v>1.0959857066682694E-6</c:v>
                </c:pt>
                <c:pt idx="2">
                  <c:v>2.4599992807772433E-7</c:v>
                </c:pt>
                <c:pt idx="3">
                  <c:v>7.3294543278846163E-8</c:v>
                </c:pt>
                <c:pt idx="4">
                  <c:v>2.5958112619038457E-9</c:v>
                </c:pt>
                <c:pt idx="5">
                  <c:v>1.1581570178322648E-10</c:v>
                </c:pt>
                <c:pt idx="6">
                  <c:v>4.1677418524385683E-11</c:v>
                </c:pt>
                <c:pt idx="7">
                  <c:v>1.4586664715934832E-11</c:v>
                </c:pt>
              </c:numCache>
            </c:numRef>
          </c:val>
          <c:extLst>
            <c:ext xmlns:c16="http://schemas.microsoft.com/office/drawing/2014/chart" uri="{C3380CC4-5D6E-409C-BE32-E72D297353CC}">
              <c16:uniqueId val="{00000002-EEB9-4E78-AE4F-4F77D7752C35}"/>
            </c:ext>
          </c:extLst>
        </c:ser>
        <c:ser>
          <c:idx val="5"/>
          <c:order val="2"/>
          <c:tx>
            <c:strRef>
              <c:f>'0,1 LTL Cancer Risk'!$A$5</c:f>
              <c:strCache>
                <c:ptCount val="1"/>
                <c:pt idx="0">
                  <c:v>Handling Asbestos-Containing Building Materials During Firefighting or Other Disaster Response Activities Fugitive</c:v>
                </c:pt>
              </c:strCache>
            </c:strRef>
          </c:tx>
          <c:spPr>
            <a:solidFill>
              <a:schemeClr val="accent6"/>
            </a:solidFill>
            <a:ln>
              <a:noFill/>
            </a:ln>
            <a:effectLst/>
          </c:spPr>
          <c:invertIfNegative val="0"/>
          <c:errBars>
            <c:errBarType val="both"/>
            <c:errValType val="cust"/>
            <c:noEndCap val="0"/>
            <c:plus>
              <c:numRef>
                <c:f>'0,1 LTL Cancer Risk'!$J$11:$Q$11</c:f>
                <c:numCache>
                  <c:formatCode>0.0E+00</c:formatCode>
                  <c:ptCount val="8"/>
                  <c:pt idx="0">
                    <c:v>8.2828958333333341E-6</c:v>
                  </c:pt>
                  <c:pt idx="1">
                    <c:v>2.097375E-6</c:v>
                  </c:pt>
                  <c:pt idx="2">
                    <c:v>6.0838750000000005E-7</c:v>
                  </c:pt>
                  <c:pt idx="3">
                    <c:v>1.9833333333333335E-7</c:v>
                  </c:pt>
                  <c:pt idx="4">
                    <c:v>6.5648333333333333E-9</c:v>
                  </c:pt>
                  <c:pt idx="5">
                    <c:v>2.05275E-10</c:v>
                  </c:pt>
                  <c:pt idx="6">
                    <c:v>6.1260208333333334E-11</c:v>
                  </c:pt>
                  <c:pt idx="7">
                    <c:v>2.2684374999999998E-11</c:v>
                  </c:pt>
                </c:numCache>
              </c:numRef>
            </c:plus>
            <c:minus>
              <c:numLit>
                <c:formatCode>General</c:formatCode>
                <c:ptCount val="1"/>
                <c:pt idx="0">
                  <c:v>1</c:v>
                </c:pt>
              </c:numLit>
            </c:minus>
            <c:spPr>
              <a:noFill/>
              <a:ln w="9525" cap="flat" cmpd="sng" algn="ctr">
                <a:solidFill>
                  <a:schemeClr val="tx1">
                    <a:lumMod val="65000"/>
                    <a:lumOff val="35000"/>
                  </a:schemeClr>
                </a:solidFill>
                <a:round/>
              </a:ln>
              <a:effectLst/>
            </c:spPr>
          </c:errBars>
          <c:cat>
            <c:strRef>
              <c:f>'0,1 LTL Cancer Risk'!$J$2:$Q$2</c:f>
              <c:strCache>
                <c:ptCount val="8"/>
                <c:pt idx="0">
                  <c:v>10</c:v>
                </c:pt>
                <c:pt idx="1">
                  <c:v>30</c:v>
                </c:pt>
                <c:pt idx="2">
                  <c:v>60</c:v>
                </c:pt>
                <c:pt idx="3">
                  <c:v>100</c:v>
                </c:pt>
                <c:pt idx="4">
                  <c:v>100-1000</c:v>
                </c:pt>
                <c:pt idx="5">
                  <c:v>2500</c:v>
                </c:pt>
                <c:pt idx="6">
                  <c:v>5000</c:v>
                </c:pt>
                <c:pt idx="7">
                  <c:v>10000</c:v>
                </c:pt>
              </c:strCache>
            </c:strRef>
          </c:cat>
          <c:val>
            <c:numRef>
              <c:f>'0,1 LTL Cancer Risk'!$J$5:$Q$5</c:f>
              <c:numCache>
                <c:formatCode>0.0E+00</c:formatCode>
                <c:ptCount val="8"/>
                <c:pt idx="0">
                  <c:v>1.37509375E-8</c:v>
                </c:pt>
                <c:pt idx="1">
                  <c:v>3.476822916666667E-9</c:v>
                </c:pt>
                <c:pt idx="2">
                  <c:v>1.0097187499999999E-9</c:v>
                </c:pt>
                <c:pt idx="3">
                  <c:v>3.2900208333333331E-10</c:v>
                </c:pt>
                <c:pt idx="4">
                  <c:v>1.0895416666666666E-11</c:v>
                </c:pt>
                <c:pt idx="5">
                  <c:v>3.4068750000000001E-13</c:v>
                </c:pt>
                <c:pt idx="6">
                  <c:v>1.0171250000000002E-13</c:v>
                </c:pt>
                <c:pt idx="7">
                  <c:v>3.7689583333333334E-14</c:v>
                </c:pt>
              </c:numCache>
            </c:numRef>
          </c:val>
          <c:extLst>
            <c:ext xmlns:c16="http://schemas.microsoft.com/office/drawing/2014/chart" uri="{C3380CC4-5D6E-409C-BE32-E72D297353CC}">
              <c16:uniqueId val="{00000005-EEB9-4E78-AE4F-4F77D7752C35}"/>
            </c:ext>
          </c:extLst>
        </c:ser>
        <c:ser>
          <c:idx val="7"/>
          <c:order val="3"/>
          <c:tx>
            <c:strRef>
              <c:f>'0,1 LTL Cancer Risk'!#REF!</c:f>
              <c:strCache>
                <c:ptCount val="1"/>
                <c:pt idx="0">
                  <c:v>#REF!</c:v>
                </c:pt>
              </c:strCache>
            </c:strRef>
          </c:tx>
          <c:spPr>
            <a:solidFill>
              <a:schemeClr val="accent2">
                <a:lumMod val="60000"/>
              </a:schemeClr>
            </a:solidFill>
            <a:ln>
              <a:noFill/>
            </a:ln>
            <a:effectLst/>
          </c:spPr>
          <c:invertIfNegative val="0"/>
          <c:errBars>
            <c:errBarType val="both"/>
            <c:errValType val="cust"/>
            <c:noEndCap val="0"/>
            <c:plus>
              <c:numRef>
                <c:f>'0,1 LTL Cancer Risk'!#REF!</c:f>
                <c:numCache>
                  <c:formatCode>General</c:formatCode>
                  <c:ptCount val="1"/>
                  <c:pt idx="0">
                    <c:v>1</c:v>
                  </c:pt>
                </c:numCache>
              </c:numRef>
            </c:plus>
            <c:minus>
              <c:numRef>
                <c:f>'0,1 LTL Cancer Risk'!#REF!</c:f>
                <c:numCache>
                  <c:formatCode>General</c:formatCode>
                  <c:ptCount val="1"/>
                  <c:pt idx="0">
                    <c:v>1</c:v>
                  </c:pt>
                </c:numCache>
              </c:numRef>
            </c:minus>
            <c:spPr>
              <a:noFill/>
              <a:ln w="9525" cap="flat" cmpd="sng" algn="ctr">
                <a:solidFill>
                  <a:schemeClr val="tx1">
                    <a:lumMod val="65000"/>
                    <a:lumOff val="35000"/>
                  </a:schemeClr>
                </a:solidFill>
                <a:round/>
              </a:ln>
              <a:effectLst/>
            </c:spPr>
          </c:errBars>
          <c:cat>
            <c:strRef>
              <c:f>'0,1 LTL Cancer Risk'!$J$2:$Q$2</c:f>
              <c:strCache>
                <c:ptCount val="8"/>
                <c:pt idx="0">
                  <c:v>10</c:v>
                </c:pt>
                <c:pt idx="1">
                  <c:v>30</c:v>
                </c:pt>
                <c:pt idx="2">
                  <c:v>60</c:v>
                </c:pt>
                <c:pt idx="3">
                  <c:v>100</c:v>
                </c:pt>
                <c:pt idx="4">
                  <c:v>100-1000</c:v>
                </c:pt>
                <c:pt idx="5">
                  <c:v>2500</c:v>
                </c:pt>
                <c:pt idx="6">
                  <c:v>5000</c:v>
                </c:pt>
                <c:pt idx="7">
                  <c:v>10000</c:v>
                </c:pt>
              </c:strCache>
            </c:strRef>
          </c:cat>
          <c:val>
            <c:numRef>
              <c:f>'0,1 LTL Cancer Risk'!#REF!</c:f>
              <c:numCache>
                <c:formatCode>General</c:formatCode>
                <c:ptCount val="1"/>
                <c:pt idx="0">
                  <c:v>1</c:v>
                </c:pt>
              </c:numCache>
            </c:numRef>
          </c:val>
          <c:extLst>
            <c:ext xmlns:c16="http://schemas.microsoft.com/office/drawing/2014/chart" uri="{C3380CC4-5D6E-409C-BE32-E72D297353CC}">
              <c16:uniqueId val="{00000007-EEB9-4E78-AE4F-4F77D7752C35}"/>
            </c:ext>
          </c:extLst>
        </c:ser>
        <c:dLbls>
          <c:showLegendKey val="0"/>
          <c:showVal val="0"/>
          <c:showCatName val="0"/>
          <c:showSerName val="0"/>
          <c:showPercent val="0"/>
          <c:showBubbleSize val="0"/>
        </c:dLbls>
        <c:gapWidth val="219"/>
        <c:overlap val="-27"/>
        <c:axId val="1928617856"/>
        <c:axId val="1928618688"/>
      </c:barChart>
      <c:scatterChart>
        <c:scatterStyle val="lineMarker"/>
        <c:varyColors val="0"/>
        <c:ser>
          <c:idx val="8"/>
          <c:order val="4"/>
          <c:tx>
            <c:v>Risk Benchmark</c:v>
          </c:tx>
          <c:spPr>
            <a:ln w="28575" cap="rnd">
              <a:solidFill>
                <a:schemeClr val="accent3">
                  <a:lumMod val="60000"/>
                </a:schemeClr>
              </a:solidFill>
              <a:round/>
            </a:ln>
            <a:effectLst/>
          </c:spPr>
          <c:marker>
            <c:symbol val="none"/>
          </c:marker>
          <c:yVal>
            <c:numRef>
              <c:f>'0,1 LTL Cancer Risk'!$AB$2:$AB$8</c:f>
              <c:numCache>
                <c:formatCode>0.00E+00</c:formatCode>
                <c:ptCount val="7"/>
                <c:pt idx="0">
                  <c:v>9.9999999999999995E-7</c:v>
                </c:pt>
                <c:pt idx="1">
                  <c:v>9.9999999999999995E-7</c:v>
                </c:pt>
                <c:pt idx="2">
                  <c:v>9.9999999999999995E-7</c:v>
                </c:pt>
                <c:pt idx="3">
                  <c:v>9.9999999999999995E-7</c:v>
                </c:pt>
                <c:pt idx="4">
                  <c:v>9.9999999999999995E-7</c:v>
                </c:pt>
                <c:pt idx="5">
                  <c:v>9.9999999999999995E-7</c:v>
                </c:pt>
                <c:pt idx="6">
                  <c:v>9.9999999999999995E-7</c:v>
                </c:pt>
              </c:numCache>
            </c:numRef>
          </c:yVal>
          <c:smooth val="0"/>
          <c:extLst>
            <c:ext xmlns:c16="http://schemas.microsoft.com/office/drawing/2014/chart" uri="{C3380CC4-5D6E-409C-BE32-E72D297353CC}">
              <c16:uniqueId val="{00000008-EEB9-4E78-AE4F-4F77D7752C35}"/>
            </c:ext>
          </c:extLst>
        </c:ser>
        <c:dLbls>
          <c:showLegendKey val="0"/>
          <c:showVal val="0"/>
          <c:showCatName val="0"/>
          <c:showSerName val="0"/>
          <c:showPercent val="0"/>
          <c:showBubbleSize val="0"/>
        </c:dLbls>
        <c:axId val="1928617856"/>
        <c:axId val="1928618688"/>
      </c:scatterChart>
      <c:catAx>
        <c:axId val="1928617856"/>
        <c:scaling>
          <c:orientation val="minMax"/>
        </c:scaling>
        <c:delete val="0"/>
        <c:axPos val="b"/>
        <c:title>
          <c:tx>
            <c:rich>
              <a:bodyPr rot="0" spcFirstLastPara="1" vertOverflow="ellipsis" vert="horz" wrap="square" anchor="ctr" anchorCtr="1"/>
              <a:lstStyle/>
              <a:p>
                <a:pPr>
                  <a:defRPr sz="20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en-US"/>
                  <a:t>Distance From Source (m)</a:t>
                </a:r>
              </a:p>
            </c:rich>
          </c:tx>
          <c:layout>
            <c:manualLayout>
              <c:xMode val="edge"/>
              <c:yMode val="edge"/>
              <c:x val="0.34840510040741418"/>
              <c:y val="0.93698914953098322"/>
            </c:manualLayout>
          </c:layout>
          <c:overlay val="0"/>
          <c:spPr>
            <a:noFill/>
            <a:ln>
              <a:noFill/>
            </a:ln>
            <a:effectLst/>
          </c:spPr>
          <c:txPr>
            <a:bodyPr rot="0" spcFirstLastPara="1" vertOverflow="ellipsis" vert="horz" wrap="square" anchor="ctr" anchorCtr="1"/>
            <a:lstStyle/>
            <a:p>
              <a:pPr>
                <a:defRPr sz="20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928618688"/>
        <c:crossesAt val="1.000000000000001E-16"/>
        <c:auto val="1"/>
        <c:lblAlgn val="ctr"/>
        <c:lblOffset val="100"/>
        <c:noMultiLvlLbl val="0"/>
      </c:catAx>
      <c:valAx>
        <c:axId val="1928618688"/>
        <c:scaling>
          <c:logBase val="10"/>
          <c:orientation val="minMax"/>
          <c:max val="1.0000000000000002E-3"/>
          <c:min val="1.000000000000001E-16"/>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20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en-US"/>
                  <a:t>ELCR</a:t>
                </a:r>
              </a:p>
            </c:rich>
          </c:tx>
          <c:overlay val="0"/>
          <c:spPr>
            <a:noFill/>
            <a:ln>
              <a:noFill/>
            </a:ln>
            <a:effectLst/>
          </c:spPr>
          <c:txPr>
            <a:bodyPr rot="-5400000" spcFirstLastPara="1" vertOverflow="ellipsis" vert="horz" wrap="square" anchor="ctr" anchorCtr="1"/>
            <a:lstStyle/>
            <a:p>
              <a:pPr>
                <a:defRPr sz="20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numFmt formatCode="0.0E+00" sourceLinked="1"/>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928617856"/>
        <c:crosses val="autoZero"/>
        <c:crossBetween val="between"/>
      </c:valAx>
      <c:spPr>
        <a:noFill/>
        <a:ln>
          <a:noFill/>
        </a:ln>
        <a:effectLst/>
      </c:spPr>
    </c:plotArea>
    <c:legend>
      <c:legendPos val="r"/>
      <c:layout>
        <c:manualLayout>
          <c:xMode val="edge"/>
          <c:yMode val="edge"/>
          <c:x val="0.73230282491034804"/>
          <c:y val="1.596969582803889E-2"/>
          <c:w val="0.26249561255035236"/>
          <c:h val="0.9767659656120008"/>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20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255389424636531E-2"/>
          <c:y val="2.751560754644573E-2"/>
          <c:w val="0.65274325728010596"/>
          <c:h val="0.83667235568261522"/>
        </c:manualLayout>
      </c:layout>
      <c:barChart>
        <c:barDir val="col"/>
        <c:grouping val="clustered"/>
        <c:varyColors val="0"/>
        <c:ser>
          <c:idx val="0"/>
          <c:order val="0"/>
          <c:tx>
            <c:strRef>
              <c:f>'0,20 LTL Cancer Risk'!$A$3</c:f>
              <c:strCache>
                <c:ptCount val="1"/>
                <c:pt idx="0">
                  <c:v>Waste Handling, Disposal, and Treatment Fugitive</c:v>
                </c:pt>
              </c:strCache>
            </c:strRef>
          </c:tx>
          <c:spPr>
            <a:solidFill>
              <a:schemeClr val="accent1"/>
            </a:solidFill>
            <a:ln>
              <a:noFill/>
            </a:ln>
            <a:effectLst/>
          </c:spPr>
          <c:invertIfNegative val="0"/>
          <c:errBars>
            <c:errBarType val="both"/>
            <c:errValType val="cust"/>
            <c:noEndCap val="0"/>
            <c:plus>
              <c:numRef>
                <c:f>'0,20 LTL Cancer Risk'!$J$8:$Q$8</c:f>
                <c:numCache>
                  <c:formatCode>0.0E+00</c:formatCode>
                  <c:ptCount val="8"/>
                  <c:pt idx="0">
                    <c:v>8.6268322389861096E-4</c:v>
                  </c:pt>
                  <c:pt idx="1">
                    <c:v>1.7841466459152778E-4</c:v>
                  </c:pt>
                  <c:pt idx="2">
                    <c:v>4.4218405568263885E-5</c:v>
                  </c:pt>
                  <c:pt idx="3">
                    <c:v>1.3507339670902778E-5</c:v>
                  </c:pt>
                  <c:pt idx="4">
                    <c:v>5.990994715455556E-7</c:v>
                  </c:pt>
                  <c:pt idx="5">
                    <c:v>1.6072471308249998E-8</c:v>
                  </c:pt>
                  <c:pt idx="6">
                    <c:v>5.4529668146722239E-9</c:v>
                  </c:pt>
                  <c:pt idx="7">
                    <c:v>2.021807799656944E-9</c:v>
                  </c:pt>
                </c:numCache>
              </c:numRef>
            </c:plus>
            <c:minus>
              <c:numRef>
                <c:f>'0,20 LTL Cancer Risk'!$J$13:$Q$13</c:f>
                <c:numCache>
                  <c:formatCode>0.0E+00</c:formatCode>
                  <c:ptCount val="8"/>
                  <c:pt idx="0">
                    <c:v>1.2831122970196894E-4</c:v>
                  </c:pt>
                  <c:pt idx="1">
                    <c:v>1.6779070041666663E-5</c:v>
                  </c:pt>
                  <c:pt idx="2">
                    <c:v>3.388950138097221E-6</c:v>
                  </c:pt>
                  <c:pt idx="3">
                    <c:v>9.3967728667091517E-7</c:v>
                  </c:pt>
                  <c:pt idx="4">
                    <c:v>1.085252646377761E-8</c:v>
                  </c:pt>
                  <c:pt idx="5">
                    <c:v>1.4673541880660128E-9</c:v>
                  </c:pt>
                  <c:pt idx="6">
                    <c:v>5.1409216271388884E-10</c:v>
                  </c:pt>
                  <c:pt idx="7">
                    <c:v>1.7448079281259803E-10</c:v>
                  </c:pt>
                </c:numCache>
              </c:numRef>
            </c:minus>
            <c:spPr>
              <a:noFill/>
              <a:ln w="9525" cap="flat" cmpd="sng" algn="ctr">
                <a:solidFill>
                  <a:schemeClr val="tx1">
                    <a:lumMod val="65000"/>
                    <a:lumOff val="35000"/>
                  </a:schemeClr>
                </a:solidFill>
                <a:round/>
              </a:ln>
              <a:effectLst/>
            </c:spPr>
          </c:errBars>
          <c:cat>
            <c:strRef>
              <c:f>'0,20 LTL Cancer Risk'!$J$2:$Q$2</c:f>
              <c:strCache>
                <c:ptCount val="8"/>
                <c:pt idx="0">
                  <c:v>10</c:v>
                </c:pt>
                <c:pt idx="1">
                  <c:v>30</c:v>
                </c:pt>
                <c:pt idx="2">
                  <c:v>60</c:v>
                </c:pt>
                <c:pt idx="3">
                  <c:v>100</c:v>
                </c:pt>
                <c:pt idx="4">
                  <c:v>100-1000</c:v>
                </c:pt>
                <c:pt idx="5">
                  <c:v>2500</c:v>
                </c:pt>
                <c:pt idx="6">
                  <c:v>5000</c:v>
                </c:pt>
                <c:pt idx="7">
                  <c:v>10000</c:v>
                </c:pt>
              </c:strCache>
            </c:strRef>
          </c:cat>
          <c:val>
            <c:numRef>
              <c:f>'0,20 LTL Cancer Risk'!$J$3:$Q$3</c:f>
              <c:numCache>
                <c:formatCode>0.0E+00</c:formatCode>
                <c:ptCount val="8"/>
                <c:pt idx="0">
                  <c:v>2.9835386119473755E-4</c:v>
                </c:pt>
                <c:pt idx="1">
                  <c:v>5.0986447633550326E-5</c:v>
                </c:pt>
                <c:pt idx="2">
                  <c:v>1.1726552976199853E-5</c:v>
                </c:pt>
                <c:pt idx="3">
                  <c:v>3.474564560065299E-6</c:v>
                </c:pt>
                <c:pt idx="4">
                  <c:v>1.1588802005571688E-7</c:v>
                </c:pt>
                <c:pt idx="5">
                  <c:v>4.9003863398244575E-9</c:v>
                </c:pt>
                <c:pt idx="6">
                  <c:v>1.6909041787617444E-9</c:v>
                </c:pt>
                <c:pt idx="7">
                  <c:v>5.9751145835005285E-10</c:v>
                </c:pt>
              </c:numCache>
            </c:numRef>
          </c:val>
          <c:extLst>
            <c:ext xmlns:c16="http://schemas.microsoft.com/office/drawing/2014/chart" uri="{C3380CC4-5D6E-409C-BE32-E72D297353CC}">
              <c16:uniqueId val="{00000000-3771-4C34-AE96-1F1A4EF14774}"/>
            </c:ext>
          </c:extLst>
        </c:ser>
        <c:ser>
          <c:idx val="3"/>
          <c:order val="1"/>
          <c:tx>
            <c:strRef>
              <c:f>'0,20 LTL Cancer Risk'!$A$4</c:f>
              <c:strCache>
                <c:ptCount val="1"/>
                <c:pt idx="0">
                  <c:v>Handling Articles or Formulations that Contain Asbestos Fugitive</c:v>
                </c:pt>
              </c:strCache>
            </c:strRef>
          </c:tx>
          <c:spPr>
            <a:solidFill>
              <a:schemeClr val="accent4"/>
            </a:solidFill>
            <a:ln>
              <a:noFill/>
            </a:ln>
            <a:effectLst/>
          </c:spPr>
          <c:invertIfNegative val="0"/>
          <c:errBars>
            <c:errBarType val="both"/>
            <c:errValType val="cust"/>
            <c:noEndCap val="0"/>
            <c:plus>
              <c:numRef>
                <c:f>'0,20 LTL Cancer Risk'!$J$9:$Q$9</c:f>
                <c:numCache>
                  <c:formatCode>0.0E+00</c:formatCode>
                  <c:ptCount val="8"/>
                  <c:pt idx="0">
                    <c:v>8.211497072916668E-5</c:v>
                  </c:pt>
                  <c:pt idx="1">
                    <c:v>3.1647138906250011E-5</c:v>
                  </c:pt>
                  <c:pt idx="2">
                    <c:v>2.2374047791666671E-5</c:v>
                  </c:pt>
                  <c:pt idx="3">
                    <c:v>2.0537272751041665E-5</c:v>
                  </c:pt>
                  <c:pt idx="4">
                    <c:v>1.2143019320833336E-6</c:v>
                  </c:pt>
                  <c:pt idx="5">
                    <c:v>4.4724135181250007E-8</c:v>
                  </c:pt>
                  <c:pt idx="6">
                    <c:v>1.8643194252083331E-8</c:v>
                  </c:pt>
                  <c:pt idx="7">
                    <c:v>6.7949011156249998E-9</c:v>
                  </c:pt>
                </c:numCache>
              </c:numRef>
            </c:plus>
            <c:minus>
              <c:numRef>
                <c:f>'0,20 LTL Cancer Risk'!$J$14:$Q$14</c:f>
                <c:numCache>
                  <c:formatCode>0.0E+00</c:formatCode>
                  <c:ptCount val="8"/>
                  <c:pt idx="0">
                    <c:v>2.0363445697916668E-5</c:v>
                  </c:pt>
                  <c:pt idx="1">
                    <c:v>1.3705493326041666E-5</c:v>
                  </c:pt>
                  <c:pt idx="2">
                    <c:v>1.2918243595833337E-5</c:v>
                  </c:pt>
                  <c:pt idx="3">
                    <c:v>1.2224947216041668E-5</c:v>
                  </c:pt>
                  <c:pt idx="4">
                    <c:v>2.915334901562501E-8</c:v>
                  </c:pt>
                  <c:pt idx="5">
                    <c:v>8.5636645578124988E-9</c:v>
                  </c:pt>
                  <c:pt idx="6">
                    <c:v>3.2978041355208341E-9</c:v>
                  </c:pt>
                  <c:pt idx="7">
                    <c:v>1.0469533262500002E-9</c:v>
                  </c:pt>
                </c:numCache>
              </c:numRef>
            </c:minus>
            <c:spPr>
              <a:noFill/>
              <a:ln w="9525" cap="flat" cmpd="sng" algn="ctr">
                <a:solidFill>
                  <a:schemeClr val="tx1">
                    <a:lumMod val="65000"/>
                    <a:lumOff val="35000"/>
                  </a:schemeClr>
                </a:solidFill>
                <a:round/>
              </a:ln>
              <a:effectLst/>
            </c:spPr>
          </c:errBars>
          <c:cat>
            <c:strRef>
              <c:f>'0,20 LTL Cancer Risk'!$J$2:$Q$2</c:f>
              <c:strCache>
                <c:ptCount val="8"/>
                <c:pt idx="0">
                  <c:v>10</c:v>
                </c:pt>
                <c:pt idx="1">
                  <c:v>30</c:v>
                </c:pt>
                <c:pt idx="2">
                  <c:v>60</c:v>
                </c:pt>
                <c:pt idx="3">
                  <c:v>100</c:v>
                </c:pt>
                <c:pt idx="4">
                  <c:v>100-1000</c:v>
                </c:pt>
                <c:pt idx="5">
                  <c:v>2500</c:v>
                </c:pt>
                <c:pt idx="6">
                  <c:v>5000</c:v>
                </c:pt>
                <c:pt idx="7">
                  <c:v>10000</c:v>
                </c:pt>
              </c:strCache>
            </c:strRef>
          </c:cat>
          <c:val>
            <c:numRef>
              <c:f>'0,20 LTL Cancer Risk'!$J$4:$Q$4</c:f>
              <c:numCache>
                <c:formatCode>0.0E+00</c:formatCode>
                <c:ptCount val="8"/>
                <c:pt idx="0">
                  <c:v>3.0054126354166673E-5</c:v>
                </c:pt>
                <c:pt idx="1">
                  <c:v>1.5599117812499998E-5</c:v>
                </c:pt>
                <c:pt idx="2">
                  <c:v>1.3418355646874998E-5</c:v>
                </c:pt>
                <c:pt idx="3">
                  <c:v>1.2760423320833336E-5</c:v>
                </c:pt>
                <c:pt idx="4">
                  <c:v>3.3132316834375004E-7</c:v>
                </c:pt>
                <c:pt idx="5">
                  <c:v>1.8206642339583341E-8</c:v>
                </c:pt>
                <c:pt idx="6">
                  <c:v>7.5531322394791657E-9</c:v>
                </c:pt>
                <c:pt idx="7">
                  <c:v>2.6596769284374999E-9</c:v>
                </c:pt>
              </c:numCache>
            </c:numRef>
          </c:val>
          <c:extLst>
            <c:ext xmlns:c16="http://schemas.microsoft.com/office/drawing/2014/chart" uri="{C3380CC4-5D6E-409C-BE32-E72D297353CC}">
              <c16:uniqueId val="{00000003-3771-4C34-AE96-1F1A4EF14774}"/>
            </c:ext>
          </c:extLst>
        </c:ser>
        <c:ser>
          <c:idx val="4"/>
          <c:order val="2"/>
          <c:tx>
            <c:strRef>
              <c:f>'0,20 LTL Cancer Risk'!#REF!</c:f>
              <c:strCache>
                <c:ptCount val="1"/>
                <c:pt idx="0">
                  <c:v>#REF!</c:v>
                </c:pt>
              </c:strCache>
            </c:strRef>
          </c:tx>
          <c:spPr>
            <a:solidFill>
              <a:schemeClr val="accent5"/>
            </a:solidFill>
            <a:ln>
              <a:noFill/>
            </a:ln>
            <a:effectLst/>
          </c:spPr>
          <c:invertIfNegative val="0"/>
          <c:errBars>
            <c:errBarType val="both"/>
            <c:errValType val="cust"/>
            <c:noEndCap val="0"/>
            <c:plus>
              <c:numRef>
                <c:f>'0,20 LTL Cancer Risk'!#REF!</c:f>
                <c:numCache>
                  <c:formatCode>General</c:formatCode>
                  <c:ptCount val="1"/>
                  <c:pt idx="0">
                    <c:v>1</c:v>
                  </c:pt>
                </c:numCache>
              </c:numRef>
            </c:plus>
            <c:minus>
              <c:numRef>
                <c:f>'0,20 LTL Cancer Risk'!#REF!</c:f>
                <c:numCache>
                  <c:formatCode>General</c:formatCode>
                  <c:ptCount val="1"/>
                  <c:pt idx="0">
                    <c:v>1</c:v>
                  </c:pt>
                </c:numCache>
              </c:numRef>
            </c:minus>
            <c:spPr>
              <a:noFill/>
              <a:ln w="9525" cap="flat" cmpd="sng" algn="ctr">
                <a:solidFill>
                  <a:schemeClr val="tx1">
                    <a:lumMod val="65000"/>
                    <a:lumOff val="35000"/>
                  </a:schemeClr>
                </a:solidFill>
                <a:round/>
              </a:ln>
              <a:effectLst/>
            </c:spPr>
          </c:errBars>
          <c:cat>
            <c:strRef>
              <c:f>'0,20 LTL Cancer Risk'!$J$2:$Q$2</c:f>
              <c:strCache>
                <c:ptCount val="8"/>
                <c:pt idx="0">
                  <c:v>10</c:v>
                </c:pt>
                <c:pt idx="1">
                  <c:v>30</c:v>
                </c:pt>
                <c:pt idx="2">
                  <c:v>60</c:v>
                </c:pt>
                <c:pt idx="3">
                  <c:v>100</c:v>
                </c:pt>
                <c:pt idx="4">
                  <c:v>100-1000</c:v>
                </c:pt>
                <c:pt idx="5">
                  <c:v>2500</c:v>
                </c:pt>
                <c:pt idx="6">
                  <c:v>5000</c:v>
                </c:pt>
                <c:pt idx="7">
                  <c:v>10000</c:v>
                </c:pt>
              </c:strCache>
            </c:strRef>
          </c:cat>
          <c:val>
            <c:numRef>
              <c:f>'0,20 LTL Cancer Risk'!#REF!</c:f>
              <c:numCache>
                <c:formatCode>General</c:formatCode>
                <c:ptCount val="1"/>
                <c:pt idx="0">
                  <c:v>1</c:v>
                </c:pt>
              </c:numCache>
            </c:numRef>
          </c:val>
          <c:extLst>
            <c:ext xmlns:c16="http://schemas.microsoft.com/office/drawing/2014/chart" uri="{C3380CC4-5D6E-409C-BE32-E72D297353CC}">
              <c16:uniqueId val="{00000004-3771-4C34-AE96-1F1A4EF14774}"/>
            </c:ext>
          </c:extLst>
        </c:ser>
        <c:ser>
          <c:idx val="6"/>
          <c:order val="3"/>
          <c:tx>
            <c:strRef>
              <c:f>'0,20 LTL Cancer Risk'!#REF!</c:f>
              <c:strCache>
                <c:ptCount val="1"/>
                <c:pt idx="0">
                  <c:v>#REF!</c:v>
                </c:pt>
              </c:strCache>
            </c:strRef>
          </c:tx>
          <c:spPr>
            <a:solidFill>
              <a:schemeClr val="accent1">
                <a:lumMod val="60000"/>
              </a:schemeClr>
            </a:solidFill>
            <a:ln>
              <a:noFill/>
            </a:ln>
            <a:effectLst/>
          </c:spPr>
          <c:invertIfNegative val="0"/>
          <c:errBars>
            <c:errBarType val="both"/>
            <c:errValType val="cust"/>
            <c:noEndCap val="0"/>
            <c:plus>
              <c:numRef>
                <c:f>'0,20 LTL Cancer Risk'!#REF!</c:f>
                <c:numCache>
                  <c:formatCode>General</c:formatCode>
                  <c:ptCount val="1"/>
                  <c:pt idx="0">
                    <c:v>1</c:v>
                  </c:pt>
                </c:numCache>
              </c:numRef>
            </c:plus>
            <c:minus>
              <c:numRef>
                <c:f>'0,20 LTL Cancer Risk'!#REF!</c:f>
                <c:numCache>
                  <c:formatCode>General</c:formatCode>
                  <c:ptCount val="1"/>
                  <c:pt idx="0">
                    <c:v>1</c:v>
                  </c:pt>
                </c:numCache>
              </c:numRef>
            </c:minus>
            <c:spPr>
              <a:noFill/>
              <a:ln w="9525" cap="flat" cmpd="sng" algn="ctr">
                <a:solidFill>
                  <a:schemeClr val="tx1">
                    <a:lumMod val="65000"/>
                    <a:lumOff val="35000"/>
                  </a:schemeClr>
                </a:solidFill>
                <a:round/>
              </a:ln>
              <a:effectLst/>
            </c:spPr>
          </c:errBars>
          <c:cat>
            <c:strRef>
              <c:f>'0,20 LTL Cancer Risk'!$J$2:$Q$2</c:f>
              <c:strCache>
                <c:ptCount val="8"/>
                <c:pt idx="0">
                  <c:v>10</c:v>
                </c:pt>
                <c:pt idx="1">
                  <c:v>30</c:v>
                </c:pt>
                <c:pt idx="2">
                  <c:v>60</c:v>
                </c:pt>
                <c:pt idx="3">
                  <c:v>100</c:v>
                </c:pt>
                <c:pt idx="4">
                  <c:v>100-1000</c:v>
                </c:pt>
                <c:pt idx="5">
                  <c:v>2500</c:v>
                </c:pt>
                <c:pt idx="6">
                  <c:v>5000</c:v>
                </c:pt>
                <c:pt idx="7">
                  <c:v>10000</c:v>
                </c:pt>
              </c:strCache>
            </c:strRef>
          </c:cat>
          <c:val>
            <c:numRef>
              <c:f>'0,20 LTL Cancer Risk'!#REF!</c:f>
              <c:numCache>
                <c:formatCode>General</c:formatCode>
                <c:ptCount val="1"/>
                <c:pt idx="0">
                  <c:v>1</c:v>
                </c:pt>
              </c:numCache>
            </c:numRef>
          </c:val>
          <c:extLst>
            <c:ext xmlns:c16="http://schemas.microsoft.com/office/drawing/2014/chart" uri="{C3380CC4-5D6E-409C-BE32-E72D297353CC}">
              <c16:uniqueId val="{00000006-3771-4C34-AE96-1F1A4EF14774}"/>
            </c:ext>
          </c:extLst>
        </c:ser>
        <c:dLbls>
          <c:showLegendKey val="0"/>
          <c:showVal val="0"/>
          <c:showCatName val="0"/>
          <c:showSerName val="0"/>
          <c:showPercent val="0"/>
          <c:showBubbleSize val="0"/>
        </c:dLbls>
        <c:gapWidth val="219"/>
        <c:overlap val="-27"/>
        <c:axId val="1928617856"/>
        <c:axId val="1928618688"/>
      </c:barChart>
      <c:scatterChart>
        <c:scatterStyle val="lineMarker"/>
        <c:varyColors val="0"/>
        <c:ser>
          <c:idx val="8"/>
          <c:order val="4"/>
          <c:tx>
            <c:v>Risk Benchmark</c:v>
          </c:tx>
          <c:spPr>
            <a:ln w="28575" cap="rnd">
              <a:solidFill>
                <a:schemeClr val="accent3">
                  <a:lumMod val="60000"/>
                </a:schemeClr>
              </a:solidFill>
              <a:round/>
            </a:ln>
            <a:effectLst/>
          </c:spPr>
          <c:marker>
            <c:symbol val="none"/>
          </c:marker>
          <c:yVal>
            <c:numRef>
              <c:f>'0,20 LTL Cancer Risk'!$AB$2:$AB$7</c:f>
              <c:numCache>
                <c:formatCode>0.00E+00</c:formatCode>
                <c:ptCount val="6"/>
                <c:pt idx="0">
                  <c:v>9.9999999999999995E-7</c:v>
                </c:pt>
                <c:pt idx="1">
                  <c:v>9.9999999999999995E-7</c:v>
                </c:pt>
                <c:pt idx="2">
                  <c:v>9.9999999999999995E-7</c:v>
                </c:pt>
                <c:pt idx="3">
                  <c:v>9.9999999999999995E-7</c:v>
                </c:pt>
                <c:pt idx="4">
                  <c:v>9.9999999999999995E-7</c:v>
                </c:pt>
                <c:pt idx="5">
                  <c:v>9.9999999999999995E-7</c:v>
                </c:pt>
              </c:numCache>
            </c:numRef>
          </c:yVal>
          <c:smooth val="0"/>
          <c:extLst>
            <c:ext xmlns:c16="http://schemas.microsoft.com/office/drawing/2014/chart" uri="{C3380CC4-5D6E-409C-BE32-E72D297353CC}">
              <c16:uniqueId val="{00000008-3771-4C34-AE96-1F1A4EF14774}"/>
            </c:ext>
          </c:extLst>
        </c:ser>
        <c:dLbls>
          <c:showLegendKey val="0"/>
          <c:showVal val="0"/>
          <c:showCatName val="0"/>
          <c:showSerName val="0"/>
          <c:showPercent val="0"/>
          <c:showBubbleSize val="0"/>
        </c:dLbls>
        <c:axId val="1928617856"/>
        <c:axId val="1928618688"/>
      </c:scatterChart>
      <c:catAx>
        <c:axId val="1928617856"/>
        <c:scaling>
          <c:orientation val="minMax"/>
        </c:scaling>
        <c:delete val="0"/>
        <c:axPos val="b"/>
        <c:title>
          <c:tx>
            <c:rich>
              <a:bodyPr rot="0" spcFirstLastPara="1" vertOverflow="ellipsis" vert="horz" wrap="square" anchor="ctr" anchorCtr="1"/>
              <a:lstStyle/>
              <a:p>
                <a:pPr>
                  <a:defRPr sz="20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en-US"/>
                  <a:t>Distance From Source (m)</a:t>
                </a:r>
              </a:p>
            </c:rich>
          </c:tx>
          <c:layout>
            <c:manualLayout>
              <c:xMode val="edge"/>
              <c:yMode val="edge"/>
              <c:x val="0.34840510040741418"/>
              <c:y val="0.93698914953098322"/>
            </c:manualLayout>
          </c:layout>
          <c:overlay val="0"/>
          <c:spPr>
            <a:noFill/>
            <a:ln>
              <a:noFill/>
            </a:ln>
            <a:effectLst/>
          </c:spPr>
          <c:txPr>
            <a:bodyPr rot="0" spcFirstLastPara="1" vertOverflow="ellipsis" vert="horz" wrap="square" anchor="ctr" anchorCtr="1"/>
            <a:lstStyle/>
            <a:p>
              <a:pPr>
                <a:defRPr sz="20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928618688"/>
        <c:crossesAt val="1.000000000000001E-16"/>
        <c:auto val="1"/>
        <c:lblAlgn val="ctr"/>
        <c:lblOffset val="100"/>
        <c:noMultiLvlLbl val="0"/>
      </c:catAx>
      <c:valAx>
        <c:axId val="1928618688"/>
        <c:scaling>
          <c:logBase val="10"/>
          <c:orientation val="minMax"/>
          <c:max val="1.0000000000000002E-3"/>
          <c:min val="1.000000000000001E-16"/>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20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en-US"/>
                  <a:t>ELCR</a:t>
                </a:r>
              </a:p>
            </c:rich>
          </c:tx>
          <c:layout>
            <c:manualLayout>
              <c:xMode val="edge"/>
              <c:yMode val="edge"/>
              <c:x val="3.9652534069945381E-3"/>
              <c:y val="0.39867295009519077"/>
            </c:manualLayout>
          </c:layout>
          <c:overlay val="0"/>
          <c:spPr>
            <a:noFill/>
            <a:ln>
              <a:noFill/>
            </a:ln>
            <a:effectLst/>
          </c:spPr>
          <c:txPr>
            <a:bodyPr rot="-5400000" spcFirstLastPara="1" vertOverflow="ellipsis" vert="horz" wrap="square" anchor="ctr" anchorCtr="1"/>
            <a:lstStyle/>
            <a:p>
              <a:pPr>
                <a:defRPr sz="20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numFmt formatCode="0E+00" sourceLinked="0"/>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928617856"/>
        <c:crosses val="autoZero"/>
        <c:crossBetween val="between"/>
      </c:valAx>
      <c:spPr>
        <a:noFill/>
        <a:ln>
          <a:noFill/>
        </a:ln>
        <a:effectLst/>
      </c:spPr>
    </c:plotArea>
    <c:legend>
      <c:legendPos val="r"/>
      <c:layout>
        <c:manualLayout>
          <c:xMode val="edge"/>
          <c:yMode val="edge"/>
          <c:x val="0.73230282491034804"/>
          <c:y val="1.596969582803889E-2"/>
          <c:w val="0.26249561255035236"/>
          <c:h val="0.9767659656120008"/>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20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0</xdr:col>
      <xdr:colOff>0</xdr:colOff>
      <xdr:row>33</xdr:row>
      <xdr:rowOff>0</xdr:rowOff>
    </xdr:from>
    <xdr:ext cx="65" cy="172227"/>
    <xdr:sp macro="" textlink="">
      <xdr:nvSpPr>
        <xdr:cNvPr id="3" name="TextBox 2">
          <a:extLst>
            <a:ext uri="{FF2B5EF4-FFF2-40B4-BE49-F238E27FC236}">
              <a16:creationId xmlns:a16="http://schemas.microsoft.com/office/drawing/2014/main" id="{1B259C2D-1FAB-4E15-AE1C-4CB3BFCE8720}"/>
            </a:ext>
          </a:extLst>
        </xdr:cNvPr>
        <xdr:cNvSpPr txBox="1"/>
      </xdr:nvSpPr>
      <xdr:spPr>
        <a:xfrm>
          <a:off x="0" y="3619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0</xdr:col>
      <xdr:colOff>396875</xdr:colOff>
      <xdr:row>33</xdr:row>
      <xdr:rowOff>0</xdr:rowOff>
    </xdr:from>
    <xdr:ext cx="65" cy="172227"/>
    <xdr:sp macro="" textlink="">
      <xdr:nvSpPr>
        <xdr:cNvPr id="4" name="TextBox 3">
          <a:extLst>
            <a:ext uri="{FF2B5EF4-FFF2-40B4-BE49-F238E27FC236}">
              <a16:creationId xmlns:a16="http://schemas.microsoft.com/office/drawing/2014/main" id="{7616178B-B251-47E6-AF95-A605CF2163B3}"/>
            </a:ext>
          </a:extLst>
        </xdr:cNvPr>
        <xdr:cNvSpPr txBox="1"/>
      </xdr:nvSpPr>
      <xdr:spPr>
        <a:xfrm>
          <a:off x="396875" y="3619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0</xdr:col>
      <xdr:colOff>396875</xdr:colOff>
      <xdr:row>34</xdr:row>
      <xdr:rowOff>0</xdr:rowOff>
    </xdr:from>
    <xdr:ext cx="65" cy="172227"/>
    <xdr:sp macro="" textlink="">
      <xdr:nvSpPr>
        <xdr:cNvPr id="5" name="TextBox 10">
          <a:extLst>
            <a:ext uri="{FF2B5EF4-FFF2-40B4-BE49-F238E27FC236}">
              <a16:creationId xmlns:a16="http://schemas.microsoft.com/office/drawing/2014/main" id="{57778F51-E316-4DFF-8E1C-7C31E2DD7B87}"/>
            </a:ext>
          </a:extLst>
        </xdr:cNvPr>
        <xdr:cNvSpPr txBox="1"/>
      </xdr:nvSpPr>
      <xdr:spPr>
        <a:xfrm>
          <a:off x="396875" y="38004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13</xdr:col>
      <xdr:colOff>0</xdr:colOff>
      <xdr:row>33</xdr:row>
      <xdr:rowOff>0</xdr:rowOff>
    </xdr:from>
    <xdr:ext cx="65" cy="172227"/>
    <xdr:sp macro="" textlink="">
      <xdr:nvSpPr>
        <xdr:cNvPr id="6" name="TextBox 5">
          <a:extLst>
            <a:ext uri="{FF2B5EF4-FFF2-40B4-BE49-F238E27FC236}">
              <a16:creationId xmlns:a16="http://schemas.microsoft.com/office/drawing/2014/main" id="{E74F1F1B-FBDC-4A98-B253-3ADC319694C5}"/>
            </a:ext>
          </a:extLst>
        </xdr:cNvPr>
        <xdr:cNvSpPr txBox="1"/>
      </xdr:nvSpPr>
      <xdr:spPr>
        <a:xfrm>
          <a:off x="9391650" y="3619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13</xdr:col>
      <xdr:colOff>396875</xdr:colOff>
      <xdr:row>33</xdr:row>
      <xdr:rowOff>0</xdr:rowOff>
    </xdr:from>
    <xdr:ext cx="65" cy="172227"/>
    <xdr:sp macro="" textlink="">
      <xdr:nvSpPr>
        <xdr:cNvPr id="7" name="TextBox 6">
          <a:extLst>
            <a:ext uri="{FF2B5EF4-FFF2-40B4-BE49-F238E27FC236}">
              <a16:creationId xmlns:a16="http://schemas.microsoft.com/office/drawing/2014/main" id="{535BE6C4-C5E3-4141-B99A-3702658A5B61}"/>
            </a:ext>
          </a:extLst>
        </xdr:cNvPr>
        <xdr:cNvSpPr txBox="1"/>
      </xdr:nvSpPr>
      <xdr:spPr>
        <a:xfrm>
          <a:off x="9788525" y="3619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0</xdr:col>
      <xdr:colOff>466725</xdr:colOff>
      <xdr:row>11</xdr:row>
      <xdr:rowOff>11112</xdr:rowOff>
    </xdr:from>
    <xdr:ext cx="5207901" cy="376706"/>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F82F38EF-6CDC-4D1E-9A88-2177C9C9316D}"/>
                </a:ext>
              </a:extLst>
            </xdr:cNvPr>
            <xdr:cNvSpPr txBox="1"/>
          </xdr:nvSpPr>
          <xdr:spPr>
            <a:xfrm>
              <a:off x="463550" y="1817687"/>
              <a:ext cx="5207901" cy="3767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panose="02040503050406030204" pitchFamily="18" charset="0"/>
                      </a:rPr>
                      <m:t>𝑇𝑊𝐹</m:t>
                    </m:r>
                    <m:r>
                      <a:rPr lang="en-US" sz="1100" b="0" i="1">
                        <a:latin typeface="Cambria Math" panose="02040503050406030204" pitchFamily="18" charset="0"/>
                      </a:rPr>
                      <m:t>=</m:t>
                    </m:r>
                    <m:d>
                      <m:dPr>
                        <m:begChr m:val="["/>
                        <m:endChr m:val="]"/>
                        <m:ctrlPr>
                          <a:rPr lang="en-US" sz="1100" b="0" i="1">
                            <a:latin typeface="Cambria Math" panose="02040503050406030204" pitchFamily="18" charset="0"/>
                          </a:rPr>
                        </m:ctrlPr>
                      </m:dPr>
                      <m:e>
                        <m:f>
                          <m:fPr>
                            <m:ctrlPr>
                              <a:rPr lang="en-US" sz="1100" b="0" i="1">
                                <a:latin typeface="Cambria Math" panose="02040503050406030204" pitchFamily="18" charset="0"/>
                              </a:rPr>
                            </m:ctrlPr>
                          </m:fPr>
                          <m:num>
                            <m:r>
                              <a:rPr lang="en-US" sz="1100" b="0" i="1">
                                <a:latin typeface="Cambria Math" panose="02040503050406030204" pitchFamily="18" charset="0"/>
                              </a:rPr>
                              <m:t>𝐸𝑥𝑝𝑜𝑠𝑢𝑟𝑒</m:t>
                            </m:r>
                            <m:r>
                              <a:rPr lang="en-US" sz="1100" b="0" i="1">
                                <a:latin typeface="Cambria Math" panose="02040503050406030204" pitchFamily="18" charset="0"/>
                              </a:rPr>
                              <m:t> </m:t>
                            </m:r>
                            <m:r>
                              <a:rPr lang="en-US" sz="1100" b="0" i="1">
                                <a:latin typeface="Cambria Math" panose="02040503050406030204" pitchFamily="18" charset="0"/>
                              </a:rPr>
                              <m:t>𝑡𝑖𝑚𝑒</m:t>
                            </m:r>
                            <m:r>
                              <a:rPr lang="en-US" sz="1100" b="0" i="1">
                                <a:latin typeface="Cambria Math" panose="02040503050406030204" pitchFamily="18" charset="0"/>
                              </a:rPr>
                              <m:t> (</m:t>
                            </m:r>
                            <m:r>
                              <a:rPr lang="en-US" sz="1100" b="0" i="1">
                                <a:latin typeface="Cambria Math" panose="02040503050406030204" pitchFamily="18" charset="0"/>
                              </a:rPr>
                              <m:t>h𝑜𝑢𝑟𝑠</m:t>
                            </m:r>
                            <m:r>
                              <a:rPr lang="en-US" sz="1100" b="0" i="1">
                                <a:latin typeface="Cambria Math" panose="02040503050406030204" pitchFamily="18" charset="0"/>
                              </a:rPr>
                              <m:t> </m:t>
                            </m:r>
                            <m:r>
                              <a:rPr lang="en-US" sz="1100" b="0" i="1">
                                <a:latin typeface="Cambria Math" panose="02040503050406030204" pitchFamily="18" charset="0"/>
                              </a:rPr>
                              <m:t>𝑝𝑒𝑟</m:t>
                            </m:r>
                            <m:r>
                              <a:rPr lang="en-US" sz="1100" b="0" i="1">
                                <a:latin typeface="Cambria Math" panose="02040503050406030204" pitchFamily="18" charset="0"/>
                              </a:rPr>
                              <m:t> </m:t>
                            </m:r>
                            <m:r>
                              <a:rPr lang="en-US" sz="1100" b="0" i="1">
                                <a:latin typeface="Cambria Math" panose="02040503050406030204" pitchFamily="18" charset="0"/>
                              </a:rPr>
                              <m:t>𝑑𝑎𝑦</m:t>
                            </m:r>
                            <m:r>
                              <a:rPr lang="en-US" sz="1100" b="0" i="1">
                                <a:latin typeface="Cambria Math" panose="02040503050406030204" pitchFamily="18" charset="0"/>
                              </a:rPr>
                              <m:t>)</m:t>
                            </m:r>
                          </m:num>
                          <m:den>
                            <m:r>
                              <a:rPr lang="en-US" sz="1100" b="0" i="1">
                                <a:latin typeface="Cambria Math" panose="02040503050406030204" pitchFamily="18" charset="0"/>
                              </a:rPr>
                              <m:t>24 </m:t>
                            </m:r>
                            <m:r>
                              <a:rPr lang="en-US" sz="1100" b="0" i="1">
                                <a:latin typeface="Cambria Math" panose="02040503050406030204" pitchFamily="18" charset="0"/>
                              </a:rPr>
                              <m:t>h𝑜𝑢𝑟𝑠</m:t>
                            </m:r>
                          </m:den>
                        </m:f>
                      </m:e>
                    </m:d>
                    <m:r>
                      <a:rPr lang="en-US" sz="1100" b="0" i="1">
                        <a:latin typeface="Cambria Math" panose="02040503050406030204" pitchFamily="18" charset="0"/>
                        <a:ea typeface="Cambria Math" panose="02040503050406030204" pitchFamily="18" charset="0"/>
                      </a:rPr>
                      <m:t>×</m:t>
                    </m:r>
                    <m:d>
                      <m:dPr>
                        <m:begChr m:val="["/>
                        <m:endChr m:val="]"/>
                        <m:ctrlPr>
                          <a:rPr lang="en-US" sz="1100" b="0" i="1">
                            <a:latin typeface="Cambria Math" panose="02040503050406030204" pitchFamily="18" charset="0"/>
                            <a:ea typeface="Cambria Math" panose="02040503050406030204" pitchFamily="18" charset="0"/>
                          </a:rPr>
                        </m:ctrlPr>
                      </m:dPr>
                      <m:e>
                        <m:f>
                          <m:fPr>
                            <m:ctrlPr>
                              <a:rPr lang="en-US" sz="1100" b="0" i="1">
                                <a:latin typeface="Cambria Math" panose="02040503050406030204" pitchFamily="18" charset="0"/>
                                <a:ea typeface="Cambria Math" panose="02040503050406030204" pitchFamily="18" charset="0"/>
                              </a:rPr>
                            </m:ctrlPr>
                          </m:fPr>
                          <m:num>
                            <m:r>
                              <a:rPr lang="en-US" sz="1100" b="0" i="1">
                                <a:latin typeface="Cambria Math" panose="02040503050406030204" pitchFamily="18" charset="0"/>
                                <a:ea typeface="Cambria Math" panose="02040503050406030204" pitchFamily="18" charset="0"/>
                              </a:rPr>
                              <m:t>𝐸𝑥𝑝𝑜𝑠𝑢𝑟𝑒</m:t>
                            </m:r>
                            <m:r>
                              <a:rPr lang="en-US" sz="1100" b="0" i="1">
                                <a:latin typeface="Cambria Math" panose="02040503050406030204" pitchFamily="18" charset="0"/>
                                <a:ea typeface="Cambria Math" panose="02040503050406030204" pitchFamily="18" charset="0"/>
                              </a:rPr>
                              <m:t> </m:t>
                            </m:r>
                            <m:r>
                              <a:rPr lang="en-US" sz="1100" b="0" i="1">
                                <a:latin typeface="Cambria Math" panose="02040503050406030204" pitchFamily="18" charset="0"/>
                                <a:ea typeface="Cambria Math" panose="02040503050406030204" pitchFamily="18" charset="0"/>
                              </a:rPr>
                              <m:t>𝑓𝑟𝑒𝑞𝑢𝑒𝑛𝑐𝑦</m:t>
                            </m:r>
                            <m:r>
                              <a:rPr lang="en-US" sz="1100" b="0" i="1">
                                <a:latin typeface="Cambria Math" panose="02040503050406030204" pitchFamily="18" charset="0"/>
                                <a:ea typeface="Cambria Math" panose="02040503050406030204" pitchFamily="18" charset="0"/>
                              </a:rPr>
                              <m:t> (</m:t>
                            </m:r>
                            <m:r>
                              <a:rPr lang="en-US" sz="1100" b="0" i="1">
                                <a:latin typeface="Cambria Math" panose="02040503050406030204" pitchFamily="18" charset="0"/>
                                <a:ea typeface="Cambria Math" panose="02040503050406030204" pitchFamily="18" charset="0"/>
                              </a:rPr>
                              <m:t>𝑑𝑎𝑦𝑠</m:t>
                            </m:r>
                            <m:r>
                              <a:rPr lang="en-US" sz="1100" b="0" i="1">
                                <a:latin typeface="Cambria Math" panose="02040503050406030204" pitchFamily="18" charset="0"/>
                                <a:ea typeface="Cambria Math" panose="02040503050406030204" pitchFamily="18" charset="0"/>
                              </a:rPr>
                              <m:t> </m:t>
                            </m:r>
                            <m:r>
                              <a:rPr lang="en-US" sz="1100" b="0" i="1">
                                <a:latin typeface="Cambria Math" panose="02040503050406030204" pitchFamily="18" charset="0"/>
                                <a:ea typeface="Cambria Math" panose="02040503050406030204" pitchFamily="18" charset="0"/>
                              </a:rPr>
                              <m:t>𝑝𝑒𝑟</m:t>
                            </m:r>
                            <m:r>
                              <a:rPr lang="en-US" sz="1100" b="0" i="1">
                                <a:latin typeface="Cambria Math" panose="02040503050406030204" pitchFamily="18" charset="0"/>
                                <a:ea typeface="Cambria Math" panose="02040503050406030204" pitchFamily="18" charset="0"/>
                              </a:rPr>
                              <m:t> </m:t>
                            </m:r>
                            <m:r>
                              <a:rPr lang="en-US" sz="1100" b="0" i="1">
                                <a:latin typeface="Cambria Math" panose="02040503050406030204" pitchFamily="18" charset="0"/>
                                <a:ea typeface="Cambria Math" panose="02040503050406030204" pitchFamily="18" charset="0"/>
                              </a:rPr>
                              <m:t>𝑦𝑒𝑎𝑟</m:t>
                            </m:r>
                            <m:r>
                              <a:rPr lang="en-US" sz="1100" b="0" i="1">
                                <a:latin typeface="Cambria Math" panose="02040503050406030204" pitchFamily="18" charset="0"/>
                                <a:ea typeface="Cambria Math" panose="02040503050406030204" pitchFamily="18" charset="0"/>
                              </a:rPr>
                              <m:t>)</m:t>
                            </m:r>
                          </m:num>
                          <m:den>
                            <m:r>
                              <a:rPr lang="en-US" sz="1100" b="0" i="1">
                                <a:latin typeface="Cambria Math" panose="02040503050406030204" pitchFamily="18" charset="0"/>
                                <a:ea typeface="Cambria Math" panose="02040503050406030204" pitchFamily="18" charset="0"/>
                              </a:rPr>
                              <m:t>365 </m:t>
                            </m:r>
                            <m:r>
                              <a:rPr lang="en-US" sz="1100" b="0" i="1">
                                <a:latin typeface="Cambria Math" panose="02040503050406030204" pitchFamily="18" charset="0"/>
                                <a:ea typeface="Cambria Math" panose="02040503050406030204" pitchFamily="18" charset="0"/>
                              </a:rPr>
                              <m:t>𝑑𝑎𝑦𝑠</m:t>
                            </m:r>
                          </m:den>
                        </m:f>
                      </m:e>
                    </m:d>
                  </m:oMath>
                </m:oMathPara>
              </a14:m>
              <a:endParaRPr lang="en-US" sz="1100"/>
            </a:p>
          </xdr:txBody>
        </xdr:sp>
      </mc:Choice>
      <mc:Fallback xmlns="">
        <xdr:sp macro="" textlink="">
          <xdr:nvSpPr>
            <xdr:cNvPr id="8" name="TextBox 7">
              <a:extLst>
                <a:ext uri="{FF2B5EF4-FFF2-40B4-BE49-F238E27FC236}">
                  <a16:creationId xmlns:a16="http://schemas.microsoft.com/office/drawing/2014/main" id="{F82F38EF-6CDC-4D1E-9A88-2177C9C9316D}"/>
                </a:ext>
              </a:extLst>
            </xdr:cNvPr>
            <xdr:cNvSpPr txBox="1"/>
          </xdr:nvSpPr>
          <xdr:spPr>
            <a:xfrm>
              <a:off x="463550" y="1817687"/>
              <a:ext cx="5207901" cy="3767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𝑇𝑊𝐹=[(𝐸𝑥𝑝𝑜𝑠𝑢𝑟𝑒 𝑡𝑖𝑚𝑒 (ℎ𝑜𝑢𝑟𝑠 𝑝𝑒𝑟 𝑑𝑎𝑦))/(24 ℎ𝑜𝑢𝑟𝑠)]</a:t>
              </a:r>
              <a:r>
                <a:rPr lang="en-US" sz="1100" b="0" i="0">
                  <a:latin typeface="Cambria Math" panose="02040503050406030204" pitchFamily="18" charset="0"/>
                  <a:ea typeface="Cambria Math" panose="02040503050406030204" pitchFamily="18" charset="0"/>
                </a:rPr>
                <a:t>×[(𝐸𝑥𝑝𝑜𝑠𝑢𝑟𝑒 𝑓𝑟𝑒𝑞𝑢𝑒𝑛𝑐𝑦 (𝑑𝑎𝑦𝑠 𝑝𝑒𝑟 𝑦𝑒𝑎𝑟))/(365 𝑑𝑎𝑦𝑠)]</a:t>
              </a:r>
              <a:endParaRPr lang="en-US" sz="1100"/>
            </a:p>
          </xdr:txBody>
        </xdr:sp>
      </mc:Fallback>
    </mc:AlternateContent>
    <xdr:clientData/>
  </xdr:oneCellAnchor>
  <xdr:oneCellAnchor>
    <xdr:from>
      <xdr:col>2</xdr:col>
      <xdr:colOff>196850</xdr:colOff>
      <xdr:row>3</xdr:row>
      <xdr:rowOff>171450</xdr:rowOff>
    </xdr:from>
    <xdr:ext cx="2586606" cy="183127"/>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44C73EA1-5D03-422C-A096-BD22F58822B3}"/>
                </a:ext>
              </a:extLst>
            </xdr:cNvPr>
            <xdr:cNvSpPr txBox="1"/>
          </xdr:nvSpPr>
          <xdr:spPr>
            <a:xfrm>
              <a:off x="2886075" y="533400"/>
              <a:ext cx="2586606" cy="183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panose="02040503050406030204" pitchFamily="18" charset="0"/>
                      </a:rPr>
                      <m:t>𝐸𝐿𝐶𝑅</m:t>
                    </m:r>
                    <m:r>
                      <a:rPr lang="en-US" sz="1100" b="0" i="1">
                        <a:latin typeface="Cambria Math" panose="02040503050406030204" pitchFamily="18" charset="0"/>
                      </a:rPr>
                      <m:t>=</m:t>
                    </m:r>
                    <m:r>
                      <a:rPr lang="en-US" sz="1100" b="0" i="1">
                        <a:latin typeface="Cambria Math" panose="02040503050406030204" pitchFamily="18" charset="0"/>
                      </a:rPr>
                      <m:t>𝐸𝑃𝐶</m:t>
                    </m:r>
                    <m:r>
                      <a:rPr lang="en-US" sz="1100" b="0" i="1">
                        <a:latin typeface="Cambria Math" panose="02040503050406030204" pitchFamily="18" charset="0"/>
                        <a:ea typeface="Cambria Math" panose="02040503050406030204" pitchFamily="18" charset="0"/>
                      </a:rPr>
                      <m:t>×</m:t>
                    </m:r>
                    <m:r>
                      <a:rPr lang="en-US" sz="1100" b="0" i="1">
                        <a:latin typeface="Cambria Math" panose="02040503050406030204" pitchFamily="18" charset="0"/>
                        <a:ea typeface="Cambria Math" panose="02040503050406030204" pitchFamily="18" charset="0"/>
                      </a:rPr>
                      <m:t>𝑇𝑊𝐹</m:t>
                    </m:r>
                    <m:r>
                      <a:rPr lang="en-US" sz="1100" b="0" i="1">
                        <a:latin typeface="Cambria Math" panose="02040503050406030204" pitchFamily="18" charset="0"/>
                        <a:ea typeface="Cambria Math" panose="02040503050406030204" pitchFamily="18" charset="0"/>
                      </a:rPr>
                      <m:t>×</m:t>
                    </m:r>
                    <m:sSub>
                      <m:sSubPr>
                        <m:ctrlPr>
                          <a:rPr lang="en-US" sz="1100" b="0" i="1">
                            <a:latin typeface="Cambria Math" panose="02040503050406030204" pitchFamily="18" charset="0"/>
                            <a:ea typeface="Cambria Math" panose="02040503050406030204" pitchFamily="18" charset="0"/>
                          </a:rPr>
                        </m:ctrlPr>
                      </m:sSubPr>
                      <m:e>
                        <m:r>
                          <a:rPr lang="en-US" sz="1100" b="0" i="1">
                            <a:latin typeface="Cambria Math" panose="02040503050406030204" pitchFamily="18" charset="0"/>
                            <a:ea typeface="Cambria Math" panose="02040503050406030204" pitchFamily="18" charset="0"/>
                          </a:rPr>
                          <m:t>𝐼𝑈𝑅</m:t>
                        </m:r>
                      </m:e>
                      <m:sub>
                        <m:r>
                          <a:rPr lang="en-US" sz="1100" b="0" i="1">
                            <a:latin typeface="Cambria Math" panose="02040503050406030204" pitchFamily="18" charset="0"/>
                            <a:ea typeface="Cambria Math" panose="02040503050406030204" pitchFamily="18" charset="0"/>
                          </a:rPr>
                          <m:t>𝐿𝑇𝐿</m:t>
                        </m:r>
                        <m:r>
                          <a:rPr lang="en-US" sz="1100" b="0" i="1">
                            <a:latin typeface="Cambria Math" panose="02040503050406030204" pitchFamily="18" charset="0"/>
                            <a:ea typeface="Cambria Math" panose="02040503050406030204" pitchFamily="18" charset="0"/>
                          </a:rPr>
                          <m:t> </m:t>
                        </m:r>
                        <m:r>
                          <a:rPr lang="en-US" sz="1100" b="0" i="1">
                            <a:latin typeface="Cambria Math" panose="02040503050406030204" pitchFamily="18" charset="0"/>
                            <a:ea typeface="Cambria Math" panose="02040503050406030204" pitchFamily="18" charset="0"/>
                          </a:rPr>
                          <m:t>𝑜𝑟</m:t>
                        </m:r>
                        <m:r>
                          <a:rPr lang="en-US" sz="1100" b="0" i="1">
                            <a:latin typeface="Cambria Math" panose="02040503050406030204" pitchFamily="18" charset="0"/>
                            <a:ea typeface="Cambria Math" panose="02040503050406030204" pitchFamily="18" charset="0"/>
                          </a:rPr>
                          <m:t> </m:t>
                        </m:r>
                        <m:r>
                          <a:rPr lang="en-US" sz="1100" b="0" i="1">
                            <a:latin typeface="Cambria Math" panose="02040503050406030204" pitchFamily="18" charset="0"/>
                            <a:ea typeface="Cambria Math" panose="02040503050406030204" pitchFamily="18" charset="0"/>
                          </a:rPr>
                          <m:t>𝐿𝑖𝑓𝑒𝑡𝑖𝑚𝑒</m:t>
                        </m:r>
                      </m:sub>
                    </m:sSub>
                  </m:oMath>
                </m:oMathPara>
              </a14:m>
              <a:endParaRPr lang="en-US" sz="1100"/>
            </a:p>
          </xdr:txBody>
        </xdr:sp>
      </mc:Choice>
      <mc:Fallback xmlns="">
        <xdr:sp macro="" textlink="">
          <xdr:nvSpPr>
            <xdr:cNvPr id="9" name="TextBox 8">
              <a:extLst>
                <a:ext uri="{FF2B5EF4-FFF2-40B4-BE49-F238E27FC236}">
                  <a16:creationId xmlns:a16="http://schemas.microsoft.com/office/drawing/2014/main" id="{44C73EA1-5D03-422C-A096-BD22F58822B3}"/>
                </a:ext>
              </a:extLst>
            </xdr:cNvPr>
            <xdr:cNvSpPr txBox="1"/>
          </xdr:nvSpPr>
          <xdr:spPr>
            <a:xfrm>
              <a:off x="2886075" y="533400"/>
              <a:ext cx="2586606" cy="183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𝐸𝐿𝐶𝑅=𝐸𝑃𝐶</a:t>
              </a:r>
              <a:r>
                <a:rPr lang="en-US" sz="1100" b="0" i="0">
                  <a:latin typeface="Cambria Math" panose="02040503050406030204" pitchFamily="18" charset="0"/>
                  <a:ea typeface="Cambria Math" panose="02040503050406030204" pitchFamily="18" charset="0"/>
                </a:rPr>
                <a:t>×𝑇𝑊𝐹×〖𝐼𝑈𝑅〗_(𝐿𝑇𝐿 𝑜𝑟 𝐿𝑖𝑓𝑒𝑡𝑖𝑚𝑒)</a:t>
              </a:r>
              <a:endParaRPr lang="en-US" sz="1100"/>
            </a:p>
          </xdr:txBody>
        </xdr:sp>
      </mc:Fallback>
    </mc:AlternateContent>
    <xdr:clientData/>
  </xdr:oneCellAnchor>
  <xdr:oneCellAnchor>
    <xdr:from>
      <xdr:col>0</xdr:col>
      <xdr:colOff>0</xdr:colOff>
      <xdr:row>33</xdr:row>
      <xdr:rowOff>0</xdr:rowOff>
    </xdr:from>
    <xdr:ext cx="65" cy="172227"/>
    <xdr:sp macro="" textlink="">
      <xdr:nvSpPr>
        <xdr:cNvPr id="10" name="TextBox 9">
          <a:extLst>
            <a:ext uri="{FF2B5EF4-FFF2-40B4-BE49-F238E27FC236}">
              <a16:creationId xmlns:a16="http://schemas.microsoft.com/office/drawing/2014/main" id="{7377D5CC-1933-4131-9FEB-7D3B41B864EF}"/>
            </a:ext>
          </a:extLst>
        </xdr:cNvPr>
        <xdr:cNvSpPr txBox="1"/>
      </xdr:nvSpPr>
      <xdr:spPr>
        <a:xfrm>
          <a:off x="0" y="3619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0</xdr:col>
      <xdr:colOff>396875</xdr:colOff>
      <xdr:row>33</xdr:row>
      <xdr:rowOff>0</xdr:rowOff>
    </xdr:from>
    <xdr:ext cx="65" cy="172227"/>
    <xdr:sp macro="" textlink="">
      <xdr:nvSpPr>
        <xdr:cNvPr id="11" name="TextBox 10">
          <a:extLst>
            <a:ext uri="{FF2B5EF4-FFF2-40B4-BE49-F238E27FC236}">
              <a16:creationId xmlns:a16="http://schemas.microsoft.com/office/drawing/2014/main" id="{064406D5-A0BA-4A6C-BEC1-8154F93161F5}"/>
            </a:ext>
          </a:extLst>
        </xdr:cNvPr>
        <xdr:cNvSpPr txBox="1"/>
      </xdr:nvSpPr>
      <xdr:spPr>
        <a:xfrm>
          <a:off x="396875" y="3619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0</xdr:col>
      <xdr:colOff>396875</xdr:colOff>
      <xdr:row>34</xdr:row>
      <xdr:rowOff>0</xdr:rowOff>
    </xdr:from>
    <xdr:ext cx="65" cy="172227"/>
    <xdr:sp macro="" textlink="">
      <xdr:nvSpPr>
        <xdr:cNvPr id="12" name="TextBox 10">
          <a:extLst>
            <a:ext uri="{FF2B5EF4-FFF2-40B4-BE49-F238E27FC236}">
              <a16:creationId xmlns:a16="http://schemas.microsoft.com/office/drawing/2014/main" id="{98C9DB56-BFCF-49AE-861C-26EE988BB148}"/>
            </a:ext>
          </a:extLst>
        </xdr:cNvPr>
        <xdr:cNvSpPr txBox="1"/>
      </xdr:nvSpPr>
      <xdr:spPr>
        <a:xfrm>
          <a:off x="396875" y="38004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twoCellAnchor editAs="oneCell">
    <xdr:from>
      <xdr:col>0</xdr:col>
      <xdr:colOff>0</xdr:colOff>
      <xdr:row>50</xdr:row>
      <xdr:rowOff>0</xdr:rowOff>
    </xdr:from>
    <xdr:to>
      <xdr:col>9</xdr:col>
      <xdr:colOff>400389</xdr:colOff>
      <xdr:row>56</xdr:row>
      <xdr:rowOff>82610</xdr:rowOff>
    </xdr:to>
    <xdr:pic>
      <xdr:nvPicPr>
        <xdr:cNvPr id="2" name="Picture 1">
          <a:extLst>
            <a:ext uri="{FF2B5EF4-FFF2-40B4-BE49-F238E27FC236}">
              <a16:creationId xmlns:a16="http://schemas.microsoft.com/office/drawing/2014/main" id="{74022FBB-80DF-D00B-DEA0-AB0117808F18}"/>
            </a:ext>
          </a:extLst>
        </xdr:cNvPr>
        <xdr:cNvPicPr>
          <a:picLocks noChangeAspect="1"/>
        </xdr:cNvPicPr>
      </xdr:nvPicPr>
      <xdr:blipFill>
        <a:blip xmlns:r="http://schemas.openxmlformats.org/officeDocument/2006/relationships" r:embed="rId1"/>
        <a:stretch>
          <a:fillRect/>
        </a:stretch>
      </xdr:blipFill>
      <xdr:spPr>
        <a:xfrm>
          <a:off x="0" y="8924925"/>
          <a:ext cx="6591639" cy="1168460"/>
        </a:xfrm>
        <a:prstGeom prst="rect">
          <a:avLst/>
        </a:prstGeom>
      </xdr:spPr>
    </xdr:pic>
    <xdr:clientData/>
  </xdr:twoCellAnchor>
  <xdr:twoCellAnchor editAs="oneCell">
    <xdr:from>
      <xdr:col>0</xdr:col>
      <xdr:colOff>0</xdr:colOff>
      <xdr:row>57</xdr:row>
      <xdr:rowOff>0</xdr:rowOff>
    </xdr:from>
    <xdr:to>
      <xdr:col>9</xdr:col>
      <xdr:colOff>343236</xdr:colOff>
      <xdr:row>65</xdr:row>
      <xdr:rowOff>139782</xdr:rowOff>
    </xdr:to>
    <xdr:pic>
      <xdr:nvPicPr>
        <xdr:cNvPr id="14" name="Picture 13">
          <a:extLst>
            <a:ext uri="{FF2B5EF4-FFF2-40B4-BE49-F238E27FC236}">
              <a16:creationId xmlns:a16="http://schemas.microsoft.com/office/drawing/2014/main" id="{0DE93DC1-9C45-A4AC-4506-55025B62464B}"/>
            </a:ext>
          </a:extLst>
        </xdr:cNvPr>
        <xdr:cNvPicPr>
          <a:picLocks noChangeAspect="1"/>
        </xdr:cNvPicPr>
      </xdr:nvPicPr>
      <xdr:blipFill>
        <a:blip xmlns:r="http://schemas.openxmlformats.org/officeDocument/2006/relationships" r:embed="rId2"/>
        <a:stretch>
          <a:fillRect/>
        </a:stretch>
      </xdr:blipFill>
      <xdr:spPr>
        <a:xfrm>
          <a:off x="0" y="10191750"/>
          <a:ext cx="6534486" cy="15875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1781176</xdr:colOff>
      <xdr:row>24</xdr:row>
      <xdr:rowOff>171450</xdr:rowOff>
    </xdr:from>
    <xdr:to>
      <xdr:col>19</xdr:col>
      <xdr:colOff>419101</xdr:colOff>
      <xdr:row>61</xdr:row>
      <xdr:rowOff>82550</xdr:rowOff>
    </xdr:to>
    <xdr:graphicFrame macro="">
      <xdr:nvGraphicFramePr>
        <xdr:cNvPr id="6" name="Chart 5">
          <a:extLst>
            <a:ext uri="{FF2B5EF4-FFF2-40B4-BE49-F238E27FC236}">
              <a16:creationId xmlns:a16="http://schemas.microsoft.com/office/drawing/2014/main" id="{58EC66E6-3754-58A0-495A-C5550190103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2971800</xdr:colOff>
      <xdr:row>25</xdr:row>
      <xdr:rowOff>69849</xdr:rowOff>
    </xdr:from>
    <xdr:to>
      <xdr:col>19</xdr:col>
      <xdr:colOff>323850</xdr:colOff>
      <xdr:row>52</xdr:row>
      <xdr:rowOff>76200</xdr:rowOff>
    </xdr:to>
    <xdr:sp macro="" textlink="">
      <xdr:nvSpPr>
        <xdr:cNvPr id="7" name="Rectangle 6">
          <a:extLst>
            <a:ext uri="{FF2B5EF4-FFF2-40B4-BE49-F238E27FC236}">
              <a16:creationId xmlns:a16="http://schemas.microsoft.com/office/drawing/2014/main" id="{B6A0B70F-C8F1-444C-2EBD-80EE7F376A8A}"/>
            </a:ext>
          </a:extLst>
        </xdr:cNvPr>
        <xdr:cNvSpPr/>
      </xdr:nvSpPr>
      <xdr:spPr>
        <a:xfrm>
          <a:off x="2971800" y="6013449"/>
          <a:ext cx="11096625" cy="4892676"/>
        </a:xfrm>
        <a:prstGeom prst="rect">
          <a:avLst/>
        </a:prstGeom>
        <a:noFill/>
        <a:ln w="38100">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c:userShapes xmlns:c="http://schemas.openxmlformats.org/drawingml/2006/chart">
  <cdr:relSizeAnchor xmlns:cdr="http://schemas.openxmlformats.org/drawingml/2006/chartDrawing">
    <cdr:from>
      <cdr:x>0.10254</cdr:x>
      <cdr:y>0.02594</cdr:y>
    </cdr:from>
    <cdr:to>
      <cdr:x>0.43015</cdr:x>
      <cdr:y>0.72911</cdr:y>
    </cdr:to>
    <cdr:sp macro="" textlink="">
      <cdr:nvSpPr>
        <cdr:cNvPr id="2" name="Rectangle 1">
          <a:extLst xmlns:a="http://schemas.openxmlformats.org/drawingml/2006/main">
            <a:ext uri="{FF2B5EF4-FFF2-40B4-BE49-F238E27FC236}">
              <a16:creationId xmlns:a16="http://schemas.microsoft.com/office/drawing/2014/main" id="{58AD2A84-4BE3-3A88-8CD9-2B051EFA20DE}"/>
            </a:ext>
          </a:extLst>
        </cdr:cNvPr>
        <cdr:cNvSpPr/>
      </cdr:nvSpPr>
      <cdr:spPr>
        <a:xfrm xmlns:a="http://schemas.openxmlformats.org/drawingml/2006/main">
          <a:off x="1270027" y="171472"/>
          <a:ext cx="4057671" cy="4648178"/>
        </a:xfrm>
        <a:prstGeom xmlns:a="http://schemas.openxmlformats.org/drawingml/2006/main" prst="rect">
          <a:avLst/>
        </a:prstGeom>
        <a:noFill xmlns:a="http://schemas.openxmlformats.org/drawingml/2006/main"/>
        <a:ln xmlns:a="http://schemas.openxmlformats.org/drawingml/2006/main" w="38100">
          <a:solidFill>
            <a:schemeClr val="accent1"/>
          </a:solidFill>
          <a:prstDash val="dash"/>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0.17944</cdr:x>
      <cdr:y>0.0634</cdr:y>
    </cdr:from>
    <cdr:to>
      <cdr:x>0.36785</cdr:x>
      <cdr:y>0.11527</cdr:y>
    </cdr:to>
    <cdr:sp macro="" textlink="">
      <cdr:nvSpPr>
        <cdr:cNvPr id="3" name="TextBox 2">
          <a:extLst xmlns:a="http://schemas.openxmlformats.org/drawingml/2006/main">
            <a:ext uri="{FF2B5EF4-FFF2-40B4-BE49-F238E27FC236}">
              <a16:creationId xmlns:a16="http://schemas.microsoft.com/office/drawing/2014/main" id="{C5968410-87D3-6B2D-8416-2013036DC375}"/>
            </a:ext>
          </a:extLst>
        </cdr:cNvPr>
        <cdr:cNvSpPr txBox="1"/>
      </cdr:nvSpPr>
      <cdr:spPr>
        <a:xfrm xmlns:a="http://schemas.openxmlformats.org/drawingml/2006/main">
          <a:off x="2222498" y="419100"/>
          <a:ext cx="2333625" cy="3429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400">
              <a:latin typeface="Times New Roman" panose="02020603050405020304" pitchFamily="18" charset="0"/>
              <a:cs typeface="Times New Roman" panose="02020603050405020304" pitchFamily="18" charset="0"/>
            </a:rPr>
            <a:t>Co-located </a:t>
          </a:r>
          <a:r>
            <a:rPr lang="en-US" sz="1400">
              <a:effectLst/>
              <a:latin typeface="Times New Roman" panose="02020603050405020304" pitchFamily="18" charset="0"/>
              <a:ea typeface="+mn-ea"/>
              <a:cs typeface="Times New Roman" panose="02020603050405020304" pitchFamily="18" charset="0"/>
            </a:rPr>
            <a:t>General Population </a:t>
          </a:r>
          <a:endParaRPr lang="en-US" sz="1400">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0.59087</cdr:x>
      <cdr:y>0.05668</cdr:y>
    </cdr:from>
    <cdr:to>
      <cdr:x>0.77929</cdr:x>
      <cdr:y>0.10855</cdr:y>
    </cdr:to>
    <cdr:sp macro="" textlink="">
      <cdr:nvSpPr>
        <cdr:cNvPr id="4" name="TextBox 1">
          <a:extLst xmlns:a="http://schemas.openxmlformats.org/drawingml/2006/main">
            <a:ext uri="{FF2B5EF4-FFF2-40B4-BE49-F238E27FC236}">
              <a16:creationId xmlns:a16="http://schemas.microsoft.com/office/drawing/2014/main" id="{5184A5E6-6397-FC0C-2299-6366AC3AE4AF}"/>
            </a:ext>
          </a:extLst>
        </cdr:cNvPr>
        <cdr:cNvSpPr txBox="1"/>
      </cdr:nvSpPr>
      <cdr:spPr>
        <a:xfrm xmlns:a="http://schemas.openxmlformats.org/drawingml/2006/main">
          <a:off x="7318375" y="374650"/>
          <a:ext cx="2333625" cy="3429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a:latin typeface="Times New Roman" panose="02020603050405020304" pitchFamily="18" charset="0"/>
              <a:cs typeface="Times New Roman" panose="02020603050405020304" pitchFamily="18" charset="0"/>
            </a:rPr>
            <a:t>General Population</a:t>
          </a:r>
        </a:p>
      </cdr:txBody>
    </cdr:sp>
  </cdr:relSizeAnchor>
</c:userShapes>
</file>

<file path=xl/drawings/drawing4.xml><?xml version="1.0" encoding="utf-8"?>
<xdr:wsDr xmlns:xdr="http://schemas.openxmlformats.org/drawingml/2006/spreadsheetDrawing" xmlns:a="http://schemas.openxmlformats.org/drawingml/2006/main">
  <xdr:twoCellAnchor>
    <xdr:from>
      <xdr:col>28</xdr:col>
      <xdr:colOff>34926</xdr:colOff>
      <xdr:row>18</xdr:row>
      <xdr:rowOff>131761</xdr:rowOff>
    </xdr:from>
    <xdr:to>
      <xdr:col>53</xdr:col>
      <xdr:colOff>114301</xdr:colOff>
      <xdr:row>60</xdr:row>
      <xdr:rowOff>92075</xdr:rowOff>
    </xdr:to>
    <xdr:graphicFrame macro="">
      <xdr:nvGraphicFramePr>
        <xdr:cNvPr id="2" name="Chart 1">
          <a:extLst>
            <a:ext uri="{FF2B5EF4-FFF2-40B4-BE49-F238E27FC236}">
              <a16:creationId xmlns:a16="http://schemas.microsoft.com/office/drawing/2014/main" id="{42C522B9-5E58-4FFB-9238-574997D783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28</xdr:col>
      <xdr:colOff>101600</xdr:colOff>
      <xdr:row>0</xdr:row>
      <xdr:rowOff>101601</xdr:rowOff>
    </xdr:from>
    <xdr:to>
      <xdr:col>53</xdr:col>
      <xdr:colOff>120650</xdr:colOff>
      <xdr:row>16</xdr:row>
      <xdr:rowOff>120650</xdr:rowOff>
    </xdr:to>
    <xdr:graphicFrame macro="">
      <xdr:nvGraphicFramePr>
        <xdr:cNvPr id="3" name="Chart 2">
          <a:extLst>
            <a:ext uri="{FF2B5EF4-FFF2-40B4-BE49-F238E27FC236}">
              <a16:creationId xmlns:a16="http://schemas.microsoft.com/office/drawing/2014/main" id="{7088D40C-06DF-4E08-AB29-E22388A343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30</xdr:col>
      <xdr:colOff>304800</xdr:colOff>
      <xdr:row>19</xdr:row>
      <xdr:rowOff>95250</xdr:rowOff>
    </xdr:from>
    <xdr:to>
      <xdr:col>48</xdr:col>
      <xdr:colOff>165100</xdr:colOff>
      <xdr:row>57</xdr:row>
      <xdr:rowOff>120650</xdr:rowOff>
    </xdr:to>
    <xdr:sp macro="" textlink="">
      <xdr:nvSpPr>
        <xdr:cNvPr id="4" name="Rectangle 3">
          <a:extLst>
            <a:ext uri="{FF2B5EF4-FFF2-40B4-BE49-F238E27FC236}">
              <a16:creationId xmlns:a16="http://schemas.microsoft.com/office/drawing/2014/main" id="{770D57B4-AAAE-5C91-6729-A514A52AFF6A}"/>
            </a:ext>
          </a:extLst>
        </xdr:cNvPr>
        <xdr:cNvSpPr/>
      </xdr:nvSpPr>
      <xdr:spPr>
        <a:xfrm>
          <a:off x="20808950" y="8204200"/>
          <a:ext cx="10833100" cy="6781800"/>
        </a:xfrm>
        <a:prstGeom prst="rect">
          <a:avLst/>
        </a:prstGeom>
        <a:noFill/>
        <a:ln w="38100">
          <a:prstDash val="solid"/>
          <a:extLst>
            <a:ext uri="{C807C97D-BFC1-408E-A445-0C87EB9F89A2}">
              <ask:lineSketchStyleProps xmlns:ask="http://schemas.microsoft.com/office/drawing/2018/sketchyshapes">
                <ask:type>
                  <ask:lineSketchNone/>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30</xdr:col>
      <xdr:colOff>444501</xdr:colOff>
      <xdr:row>20</xdr:row>
      <xdr:rowOff>50800</xdr:rowOff>
    </xdr:from>
    <xdr:to>
      <xdr:col>37</xdr:col>
      <xdr:colOff>254001</xdr:colOff>
      <xdr:row>57</xdr:row>
      <xdr:rowOff>12700</xdr:rowOff>
    </xdr:to>
    <xdr:sp macro="" textlink="">
      <xdr:nvSpPr>
        <xdr:cNvPr id="5" name="Rectangle 4">
          <a:extLst>
            <a:ext uri="{FF2B5EF4-FFF2-40B4-BE49-F238E27FC236}">
              <a16:creationId xmlns:a16="http://schemas.microsoft.com/office/drawing/2014/main" id="{790B24F6-F561-41CF-9CEF-21446A7260BE}"/>
            </a:ext>
          </a:extLst>
        </xdr:cNvPr>
        <xdr:cNvSpPr/>
      </xdr:nvSpPr>
      <xdr:spPr>
        <a:xfrm>
          <a:off x="20948651" y="8337550"/>
          <a:ext cx="4076700" cy="6540500"/>
        </a:xfrm>
        <a:prstGeom prst="rect">
          <a:avLst/>
        </a:prstGeom>
        <a:noFill/>
        <a:ln w="38100">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5.xml><?xml version="1.0" encoding="utf-8"?>
<c:userShapes xmlns:c="http://schemas.openxmlformats.org/drawingml/2006/chart">
  <cdr:relSizeAnchor xmlns:cdr="http://schemas.openxmlformats.org/drawingml/2006/chartDrawing">
    <cdr:from>
      <cdr:x>0.50383</cdr:x>
      <cdr:y>0.03926</cdr:y>
    </cdr:from>
    <cdr:to>
      <cdr:x>0.65803</cdr:x>
      <cdr:y>0.10099</cdr:y>
    </cdr:to>
    <cdr:sp macro="" textlink="">
      <cdr:nvSpPr>
        <cdr:cNvPr id="2" name="TextBox 1">
          <a:extLst xmlns:a="http://schemas.openxmlformats.org/drawingml/2006/main">
            <a:ext uri="{FF2B5EF4-FFF2-40B4-BE49-F238E27FC236}">
              <a16:creationId xmlns:a16="http://schemas.microsoft.com/office/drawing/2014/main" id="{C5322F60-F4BE-DCB0-6A0D-9974C4E84DA8}"/>
            </a:ext>
          </a:extLst>
        </cdr:cNvPr>
        <cdr:cNvSpPr txBox="1"/>
      </cdr:nvSpPr>
      <cdr:spPr>
        <a:xfrm xmlns:a="http://schemas.openxmlformats.org/drawingml/2006/main">
          <a:off x="7718423" y="296864"/>
          <a:ext cx="2362201" cy="4667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2000">
              <a:latin typeface="Times New Roman" panose="02020603050405020304" pitchFamily="18" charset="0"/>
              <a:cs typeface="Times New Roman" panose="02020603050405020304" pitchFamily="18" charset="0"/>
            </a:rPr>
            <a:t>General Population</a:t>
          </a:r>
        </a:p>
      </cdr:txBody>
    </cdr:sp>
  </cdr:relSizeAnchor>
  <cdr:relSizeAnchor xmlns:cdr="http://schemas.openxmlformats.org/drawingml/2006/chartDrawing">
    <cdr:from>
      <cdr:x>0.12891</cdr:x>
      <cdr:y>0.03947</cdr:y>
    </cdr:from>
    <cdr:to>
      <cdr:x>0.36021</cdr:x>
      <cdr:y>0.1012</cdr:y>
    </cdr:to>
    <cdr:sp macro="" textlink="">
      <cdr:nvSpPr>
        <cdr:cNvPr id="3" name="TextBox 1">
          <a:extLst xmlns:a="http://schemas.openxmlformats.org/drawingml/2006/main">
            <a:ext uri="{FF2B5EF4-FFF2-40B4-BE49-F238E27FC236}">
              <a16:creationId xmlns:a16="http://schemas.microsoft.com/office/drawing/2014/main" id="{8DEDBAD4-F84C-67A6-DEBA-C737F952371B}"/>
            </a:ext>
          </a:extLst>
        </cdr:cNvPr>
        <cdr:cNvSpPr txBox="1"/>
      </cdr:nvSpPr>
      <cdr:spPr>
        <a:xfrm xmlns:a="http://schemas.openxmlformats.org/drawingml/2006/main">
          <a:off x="1974850" y="298450"/>
          <a:ext cx="3543299" cy="4667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2000">
              <a:latin typeface="Times New Roman" panose="02020603050405020304" pitchFamily="18" charset="0"/>
              <a:cs typeface="Times New Roman" panose="02020603050405020304" pitchFamily="18" charset="0"/>
            </a:rPr>
            <a:t>Co-located General Population</a:t>
          </a:r>
        </a:p>
      </cdr:txBody>
    </cdr:sp>
  </cdr:relSizeAnchor>
</c:userShapes>
</file>

<file path=xl/drawings/drawing6.xml><?xml version="1.0" encoding="utf-8"?>
<xdr:wsDr xmlns:xdr="http://schemas.openxmlformats.org/drawingml/2006/spreadsheetDrawing" xmlns:a="http://schemas.openxmlformats.org/drawingml/2006/main">
  <xdr:twoCellAnchor>
    <xdr:from>
      <xdr:col>30</xdr:col>
      <xdr:colOff>282575</xdr:colOff>
      <xdr:row>0</xdr:row>
      <xdr:rowOff>114300</xdr:rowOff>
    </xdr:from>
    <xdr:to>
      <xdr:col>55</xdr:col>
      <xdr:colOff>301625</xdr:colOff>
      <xdr:row>25</xdr:row>
      <xdr:rowOff>66675</xdr:rowOff>
    </xdr:to>
    <xdr:graphicFrame macro="">
      <xdr:nvGraphicFramePr>
        <xdr:cNvPr id="3" name="Chart 2">
          <a:extLst>
            <a:ext uri="{FF2B5EF4-FFF2-40B4-BE49-F238E27FC236}">
              <a16:creationId xmlns:a16="http://schemas.microsoft.com/office/drawing/2014/main" id="{CC78BB9E-C610-4C94-B2B7-DC2F542B3E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emspub.epa.gov/work/HQ/100002942.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29880-A8E4-4A18-88DA-17EDEBEF77B2}">
  <sheetPr>
    <tabColor theme="8" tint="0.79998168889431442"/>
  </sheetPr>
  <dimension ref="A1:P106"/>
  <sheetViews>
    <sheetView tabSelected="1" workbookViewId="0">
      <selection activeCell="G8" sqref="G8"/>
    </sheetView>
  </sheetViews>
  <sheetFormatPr defaultRowHeight="14.45"/>
  <cols>
    <col min="1" max="1" width="18.85546875" customWidth="1"/>
  </cols>
  <sheetData>
    <row r="1" spans="1:12">
      <c r="A1" s="108" t="s">
        <v>0</v>
      </c>
    </row>
    <row r="2" spans="1:12">
      <c r="A2" s="53" t="s">
        <v>1</v>
      </c>
      <c r="B2" s="53"/>
      <c r="C2" s="53"/>
      <c r="D2" s="53"/>
      <c r="E2" s="53"/>
      <c r="F2" s="53"/>
      <c r="G2" s="53"/>
      <c r="H2" s="53"/>
      <c r="I2" s="53"/>
      <c r="J2" s="53"/>
      <c r="K2" s="53"/>
      <c r="L2" s="53"/>
    </row>
    <row r="3" spans="1:12">
      <c r="A3" s="53" t="s">
        <v>2</v>
      </c>
      <c r="B3" s="53"/>
      <c r="C3" s="53"/>
      <c r="D3" s="53"/>
      <c r="E3" s="53"/>
      <c r="F3" s="53"/>
      <c r="G3" s="53"/>
      <c r="H3" s="53"/>
      <c r="I3" s="53"/>
      <c r="J3" s="53"/>
      <c r="K3" s="53"/>
      <c r="L3" s="53"/>
    </row>
    <row r="6" spans="1:12">
      <c r="A6" t="s">
        <v>3</v>
      </c>
    </row>
    <row r="7" spans="1:12">
      <c r="A7" t="s">
        <v>4</v>
      </c>
    </row>
    <row r="8" spans="1:12">
      <c r="A8" t="s">
        <v>5</v>
      </c>
    </row>
    <row r="9" spans="1:12">
      <c r="A9" t="s">
        <v>6</v>
      </c>
    </row>
    <row r="10" spans="1:12">
      <c r="A10" t="s">
        <v>7</v>
      </c>
    </row>
    <row r="15" spans="1:12">
      <c r="A15" t="s">
        <v>3</v>
      </c>
    </row>
    <row r="16" spans="1:12">
      <c r="A16" t="s">
        <v>8</v>
      </c>
    </row>
    <row r="17" spans="1:16">
      <c r="A17" t="s">
        <v>9</v>
      </c>
    </row>
    <row r="19" spans="1:16">
      <c r="A19" t="s">
        <v>10</v>
      </c>
    </row>
    <row r="20" spans="1:16">
      <c r="A20" t="s">
        <v>11</v>
      </c>
    </row>
    <row r="21" spans="1:16">
      <c r="A21" s="53" t="s">
        <v>12</v>
      </c>
      <c r="B21" s="53"/>
      <c r="C21" s="53"/>
      <c r="D21" s="53"/>
      <c r="E21" s="53"/>
      <c r="F21" s="53"/>
      <c r="G21" s="53"/>
      <c r="H21" s="53"/>
      <c r="I21" s="53"/>
      <c r="J21" s="53"/>
      <c r="K21" s="53"/>
      <c r="L21" s="53"/>
      <c r="M21" s="53"/>
      <c r="N21" s="53"/>
      <c r="O21" s="53"/>
      <c r="P21" s="53"/>
    </row>
    <row r="23" spans="1:16" ht="16.5">
      <c r="A23" t="s">
        <v>13</v>
      </c>
    </row>
    <row r="25" spans="1:16">
      <c r="A25" t="s">
        <v>3</v>
      </c>
    </row>
    <row r="26" spans="1:16">
      <c r="A26" t="s">
        <v>14</v>
      </c>
    </row>
    <row r="27" spans="1:16">
      <c r="A27" t="s">
        <v>15</v>
      </c>
    </row>
    <row r="28" spans="1:16">
      <c r="A28" t="s">
        <v>16</v>
      </c>
    </row>
    <row r="29" spans="1:16">
      <c r="A29" t="s">
        <v>17</v>
      </c>
    </row>
    <row r="30" spans="1:16" ht="16.5">
      <c r="A30" t="s">
        <v>18</v>
      </c>
    </row>
    <row r="32" spans="1:16">
      <c r="A32" s="53"/>
      <c r="B32" s="53"/>
      <c r="C32" s="53"/>
      <c r="D32" s="53"/>
      <c r="E32" s="53"/>
      <c r="F32" s="53"/>
      <c r="G32" s="53"/>
      <c r="H32" s="53"/>
      <c r="I32" s="53"/>
      <c r="J32" s="53"/>
      <c r="K32" s="53"/>
      <c r="L32" s="53"/>
      <c r="M32" s="53"/>
      <c r="N32" s="53"/>
      <c r="O32" s="53"/>
      <c r="P32" s="53"/>
    </row>
    <row r="34" spans="1:12">
      <c r="A34" s="53" t="s">
        <v>19</v>
      </c>
      <c r="B34" s="53"/>
      <c r="C34" s="53"/>
      <c r="D34" s="53"/>
      <c r="E34" s="53"/>
      <c r="F34" s="53"/>
      <c r="G34" s="53"/>
      <c r="H34" s="53"/>
      <c r="I34" s="53"/>
      <c r="J34" s="53"/>
      <c r="K34" s="53"/>
      <c r="L34" s="53"/>
    </row>
    <row r="35" spans="1:12">
      <c r="A35" t="s">
        <v>20</v>
      </c>
    </row>
    <row r="36" spans="1:12">
      <c r="B36" s="98" t="s">
        <v>21</v>
      </c>
      <c r="C36" s="98" t="s">
        <v>22</v>
      </c>
      <c r="D36" s="60" t="s">
        <v>23</v>
      </c>
      <c r="E36" s="98" t="s">
        <v>24</v>
      </c>
      <c r="F36" s="59" t="s">
        <v>25</v>
      </c>
    </row>
    <row r="37" spans="1:12">
      <c r="A37" s="54" t="s">
        <v>26</v>
      </c>
      <c r="B37" s="55">
        <v>24</v>
      </c>
      <c r="C37" s="55">
        <f>948/60</f>
        <v>15.8</v>
      </c>
      <c r="D37" s="68">
        <f>(C37/B37)*(C38/B38)</f>
        <v>0.65833333333333333</v>
      </c>
      <c r="E37" s="55">
        <f>1428/60</f>
        <v>23.8</v>
      </c>
      <c r="F37" s="68">
        <f>(E37/B37)*(E38/B38)</f>
        <v>0.9916666666666667</v>
      </c>
    </row>
    <row r="38" spans="1:12">
      <c r="A38" s="54" t="s">
        <v>27</v>
      </c>
      <c r="B38" s="55">
        <v>365</v>
      </c>
      <c r="C38" s="55">
        <v>365</v>
      </c>
      <c r="D38" s="87"/>
      <c r="E38" s="55">
        <v>365</v>
      </c>
      <c r="F38" s="87"/>
    </row>
    <row r="39" spans="1:12">
      <c r="A39" s="96"/>
      <c r="B39" s="97"/>
      <c r="C39" s="97"/>
      <c r="D39" s="97"/>
      <c r="E39" s="97"/>
    </row>
    <row r="40" spans="1:12">
      <c r="A40" s="104" t="s">
        <v>28</v>
      </c>
      <c r="B40" s="97"/>
      <c r="C40" s="97"/>
      <c r="D40" s="97"/>
      <c r="E40" s="97"/>
    </row>
    <row r="41" spans="1:12">
      <c r="A41" t="s">
        <v>29</v>
      </c>
      <c r="B41" s="97"/>
      <c r="C41" s="97"/>
      <c r="D41" s="97"/>
      <c r="E41" s="97"/>
    </row>
    <row r="42" spans="1:12">
      <c r="A42" t="s">
        <v>30</v>
      </c>
      <c r="B42" s="97"/>
      <c r="C42" s="97"/>
      <c r="D42" s="97"/>
      <c r="E42" s="97"/>
    </row>
    <row r="43" spans="1:12">
      <c r="A43" s="95" t="s">
        <v>31</v>
      </c>
      <c r="B43" s="97"/>
      <c r="C43" s="97"/>
      <c r="D43" s="97"/>
      <c r="E43" s="97"/>
    </row>
    <row r="44" spans="1:12">
      <c r="A44" t="s">
        <v>32</v>
      </c>
      <c r="B44" s="97"/>
      <c r="C44" s="97"/>
      <c r="D44" s="97"/>
      <c r="E44" s="97"/>
    </row>
    <row r="45" spans="1:12">
      <c r="B45" s="97"/>
      <c r="C45" s="97"/>
      <c r="D45" s="97"/>
      <c r="E45" s="97"/>
    </row>
    <row r="46" spans="1:12">
      <c r="A46" s="105" t="s">
        <v>33</v>
      </c>
      <c r="B46" s="97"/>
      <c r="C46" s="97"/>
      <c r="D46" s="97"/>
      <c r="E46" s="97"/>
    </row>
    <row r="47" spans="1:12">
      <c r="A47" t="s">
        <v>29</v>
      </c>
      <c r="B47" s="97"/>
      <c r="C47" s="97"/>
      <c r="D47" s="97"/>
      <c r="E47" s="97"/>
    </row>
    <row r="48" spans="1:12">
      <c r="A48" t="s">
        <v>34</v>
      </c>
      <c r="B48" s="97"/>
      <c r="C48" s="97"/>
      <c r="D48" s="97"/>
      <c r="E48" s="97"/>
    </row>
    <row r="49" spans="1:5">
      <c r="A49" s="95" t="s">
        <v>31</v>
      </c>
      <c r="B49" s="97"/>
      <c r="C49" s="97"/>
      <c r="D49" s="97"/>
      <c r="E49" s="97"/>
    </row>
    <row r="50" spans="1:5">
      <c r="A50" t="s">
        <v>35</v>
      </c>
      <c r="B50" s="97"/>
      <c r="C50" s="97"/>
      <c r="D50" s="97"/>
      <c r="E50" s="97"/>
    </row>
    <row r="51" spans="1:5">
      <c r="A51" s="96"/>
      <c r="B51" s="97"/>
      <c r="C51" s="97"/>
      <c r="D51" s="97"/>
      <c r="E51" s="97"/>
    </row>
    <row r="52" spans="1:5">
      <c r="A52" s="96"/>
      <c r="B52" s="97"/>
      <c r="C52" s="97"/>
      <c r="D52" s="97"/>
      <c r="E52" s="97"/>
    </row>
    <row r="53" spans="1:5">
      <c r="A53" s="96"/>
      <c r="B53" s="97"/>
      <c r="C53" s="97"/>
      <c r="D53" s="97"/>
      <c r="E53" s="97"/>
    </row>
    <row r="54" spans="1:5">
      <c r="A54" s="96"/>
      <c r="B54" s="97"/>
      <c r="C54" s="97"/>
      <c r="D54" s="97"/>
      <c r="E54" s="97"/>
    </row>
    <row r="55" spans="1:5">
      <c r="A55" s="96"/>
      <c r="B55" s="97"/>
      <c r="C55" s="97"/>
      <c r="D55" s="97"/>
      <c r="E55" s="97"/>
    </row>
    <row r="56" spans="1:5">
      <c r="A56" s="96"/>
      <c r="B56" s="97"/>
      <c r="C56" s="97"/>
      <c r="D56" s="97"/>
      <c r="E56" s="97"/>
    </row>
    <row r="57" spans="1:5">
      <c r="A57" s="96"/>
      <c r="B57" s="97"/>
      <c r="C57" s="97"/>
      <c r="D57" s="97"/>
      <c r="E57" s="97"/>
    </row>
    <row r="58" spans="1:5">
      <c r="A58" s="96"/>
      <c r="B58" s="97"/>
      <c r="C58" s="97"/>
      <c r="D58" s="97"/>
      <c r="E58" s="97"/>
    </row>
    <row r="59" spans="1:5">
      <c r="A59" s="96"/>
      <c r="B59" s="97"/>
      <c r="C59" s="97"/>
      <c r="D59" s="97"/>
      <c r="E59" s="97"/>
    </row>
    <row r="60" spans="1:5">
      <c r="A60" s="96"/>
      <c r="B60" s="97"/>
      <c r="C60" s="97"/>
      <c r="D60" s="97"/>
      <c r="E60" s="97"/>
    </row>
    <row r="61" spans="1:5">
      <c r="A61" s="96"/>
      <c r="B61" s="97"/>
      <c r="C61" s="97"/>
      <c r="D61" s="97"/>
      <c r="E61" s="97"/>
    </row>
    <row r="62" spans="1:5">
      <c r="A62" s="96"/>
      <c r="B62" s="97"/>
      <c r="C62" s="97"/>
      <c r="D62" s="97"/>
      <c r="E62" s="97"/>
    </row>
    <row r="63" spans="1:5">
      <c r="A63" s="96"/>
      <c r="B63" s="97"/>
      <c r="C63" s="97"/>
      <c r="D63" s="97"/>
      <c r="E63" s="97"/>
    </row>
    <row r="64" spans="1:5">
      <c r="A64" s="96"/>
      <c r="B64" s="97"/>
      <c r="C64" s="97"/>
      <c r="D64" s="97"/>
      <c r="E64" s="97"/>
    </row>
    <row r="65" spans="1:6">
      <c r="A65" s="96"/>
      <c r="B65" s="97"/>
      <c r="C65" s="97"/>
      <c r="D65" s="97"/>
      <c r="E65" s="97"/>
    </row>
    <row r="66" spans="1:6">
      <c r="A66" s="96"/>
      <c r="B66" s="97"/>
      <c r="C66" s="97"/>
      <c r="D66" s="97"/>
      <c r="E66" s="97"/>
    </row>
    <row r="68" spans="1:6" ht="16.5">
      <c r="A68" s="54" t="s">
        <v>36</v>
      </c>
      <c r="B68" s="55">
        <v>0.2</v>
      </c>
      <c r="C68" t="s">
        <v>37</v>
      </c>
    </row>
    <row r="69" spans="1:6">
      <c r="A69" s="54" t="s">
        <v>38</v>
      </c>
      <c r="B69" s="68">
        <v>0.09</v>
      </c>
      <c r="C69" t="s">
        <v>39</v>
      </c>
    </row>
    <row r="70" spans="1:6">
      <c r="A70" s="54" t="s">
        <v>40</v>
      </c>
      <c r="B70" s="102">
        <v>0.1</v>
      </c>
      <c r="C70" t="s">
        <v>41</v>
      </c>
    </row>
    <row r="71" spans="1:6">
      <c r="A71" s="54" t="s">
        <v>42</v>
      </c>
      <c r="B71" s="68">
        <v>0.03</v>
      </c>
      <c r="C71" t="s">
        <v>43</v>
      </c>
    </row>
    <row r="72" spans="1:6">
      <c r="A72" s="54" t="s">
        <v>44</v>
      </c>
      <c r="B72" s="68">
        <v>0.06</v>
      </c>
      <c r="C72" t="s">
        <v>45</v>
      </c>
    </row>
    <row r="73" spans="1:6">
      <c r="A73" s="54" t="s">
        <v>46</v>
      </c>
      <c r="B73" s="68">
        <v>0.02</v>
      </c>
      <c r="C73" t="s">
        <v>47</v>
      </c>
    </row>
    <row r="74" spans="1:6">
      <c r="A74" s="54" t="s">
        <v>48</v>
      </c>
      <c r="B74" s="68">
        <v>0.01</v>
      </c>
      <c r="C74" t="s">
        <v>49</v>
      </c>
      <c r="D74" s="1"/>
      <c r="F74" s="1"/>
    </row>
    <row r="75" spans="1:6">
      <c r="A75" s="54" t="s">
        <v>50</v>
      </c>
      <c r="B75" s="68">
        <v>2.5999999999999999E-2</v>
      </c>
    </row>
    <row r="77" spans="1:6" ht="29.1">
      <c r="A77" s="56" t="s">
        <v>51</v>
      </c>
      <c r="B77" s="57">
        <v>9.9999999999999995E-7</v>
      </c>
    </row>
    <row r="78" spans="1:6" ht="29.1">
      <c r="A78" s="69" t="s">
        <v>52</v>
      </c>
      <c r="B78" s="68">
        <v>300</v>
      </c>
    </row>
    <row r="80" spans="1:6" ht="15.6">
      <c r="A80" s="82" t="s">
        <v>53</v>
      </c>
    </row>
    <row r="81" spans="1:6" ht="15.6">
      <c r="A81" s="83" t="s">
        <v>54</v>
      </c>
    </row>
    <row r="82" spans="1:6">
      <c r="A82" s="84" t="s">
        <v>55</v>
      </c>
    </row>
    <row r="83" spans="1:6" ht="15.6">
      <c r="A83" s="83" t="s">
        <v>56</v>
      </c>
    </row>
    <row r="84" spans="1:6" ht="15.6">
      <c r="A84" s="82" t="s">
        <v>57</v>
      </c>
    </row>
    <row r="85" spans="1:6" ht="15.6">
      <c r="A85" s="82"/>
    </row>
    <row r="86" spans="1:6" ht="15.6">
      <c r="A86" s="82" t="s">
        <v>58</v>
      </c>
    </row>
    <row r="87" spans="1:6" ht="15.6">
      <c r="A87" s="82"/>
    </row>
    <row r="88" spans="1:6" ht="15.6">
      <c r="A88" s="82" t="s">
        <v>59</v>
      </c>
    </row>
    <row r="90" spans="1:6" ht="15" thickBot="1"/>
    <row r="91" spans="1:6" ht="45">
      <c r="A91" s="113" t="s">
        <v>60</v>
      </c>
      <c r="B91" s="85" t="s">
        <v>61</v>
      </c>
      <c r="C91" s="113" t="s">
        <v>62</v>
      </c>
      <c r="D91" s="85" t="s">
        <v>63</v>
      </c>
      <c r="E91" s="85" t="s">
        <v>64</v>
      </c>
    </row>
    <row r="92" spans="1:6" ht="30">
      <c r="A92" s="114"/>
      <c r="B92" s="86" t="s">
        <v>65</v>
      </c>
      <c r="C92" s="114"/>
      <c r="D92" s="86" t="s">
        <v>66</v>
      </c>
      <c r="E92" s="86" t="s">
        <v>66</v>
      </c>
    </row>
    <row r="93" spans="1:6">
      <c r="A93" s="88">
        <v>0</v>
      </c>
      <c r="B93" s="88">
        <v>20</v>
      </c>
      <c r="C93" s="92">
        <v>0.14000000000000001</v>
      </c>
      <c r="D93" s="88">
        <v>0.106</v>
      </c>
      <c r="E93" s="88">
        <v>0.1</v>
      </c>
      <c r="F93">
        <f t="shared" ref="F93:F101" si="0">AVERAGE(C93:D93)</f>
        <v>0.123</v>
      </c>
    </row>
    <row r="94" spans="1:6">
      <c r="A94" s="88">
        <v>0</v>
      </c>
      <c r="B94" s="88">
        <v>1</v>
      </c>
      <c r="C94" s="92">
        <v>0.01</v>
      </c>
      <c r="D94" s="88">
        <v>4.1399999999999996E-3</v>
      </c>
      <c r="E94" s="88">
        <v>0.01</v>
      </c>
      <c r="F94">
        <f t="shared" si="0"/>
        <v>7.0699999999999999E-3</v>
      </c>
    </row>
    <row r="95" spans="1:6">
      <c r="A95" s="89">
        <v>16</v>
      </c>
      <c r="B95" s="89">
        <v>10</v>
      </c>
      <c r="C95" s="91">
        <v>4.4999999999999998E-2</v>
      </c>
      <c r="D95" s="89">
        <v>2.92E-2</v>
      </c>
      <c r="E95" s="89">
        <v>0.04</v>
      </c>
      <c r="F95">
        <f t="shared" si="0"/>
        <v>3.7100000000000001E-2</v>
      </c>
    </row>
    <row r="96" spans="1:6">
      <c r="A96" s="89">
        <v>16</v>
      </c>
      <c r="B96" s="89">
        <v>20</v>
      </c>
      <c r="C96" s="91">
        <v>7.1999999999999995E-2</v>
      </c>
      <c r="D96" s="89">
        <v>4.6800000000000001E-2</v>
      </c>
      <c r="E96" s="89">
        <v>0.06</v>
      </c>
      <c r="F96">
        <f t="shared" si="0"/>
        <v>5.9399999999999994E-2</v>
      </c>
    </row>
    <row r="97" spans="1:6">
      <c r="A97" s="88">
        <v>16</v>
      </c>
      <c r="B97" s="88">
        <v>40</v>
      </c>
      <c r="C97" s="92">
        <v>9.8000000000000004E-2</v>
      </c>
      <c r="D97" s="88">
        <v>6.1199999999999997E-2</v>
      </c>
      <c r="E97" s="88">
        <v>0.08</v>
      </c>
      <c r="F97">
        <f t="shared" si="0"/>
        <v>7.9600000000000004E-2</v>
      </c>
    </row>
    <row r="98" spans="1:6">
      <c r="A98" s="88">
        <v>16</v>
      </c>
      <c r="B98" s="88">
        <v>62</v>
      </c>
      <c r="C98" s="92">
        <v>0.11</v>
      </c>
      <c r="D98" s="88">
        <v>6.4100000000000004E-2</v>
      </c>
      <c r="E98" s="88">
        <v>0.09</v>
      </c>
      <c r="F98">
        <f t="shared" si="0"/>
        <v>8.7050000000000002E-2</v>
      </c>
    </row>
    <row r="99" spans="1:6">
      <c r="A99" s="90">
        <v>20</v>
      </c>
      <c r="B99" s="90">
        <v>10</v>
      </c>
      <c r="C99" s="91">
        <v>3.9E-2</v>
      </c>
      <c r="D99" s="94">
        <v>2.35E-2</v>
      </c>
      <c r="E99" s="89">
        <v>0.03</v>
      </c>
      <c r="F99">
        <f t="shared" si="0"/>
        <v>3.125E-2</v>
      </c>
    </row>
    <row r="100" spans="1:6">
      <c r="A100" s="90">
        <v>20</v>
      </c>
      <c r="B100" s="90">
        <v>30</v>
      </c>
      <c r="C100" s="91">
        <v>7.4999999999999997E-2</v>
      </c>
      <c r="D100" s="93">
        <v>4.48E-2</v>
      </c>
      <c r="E100" s="89">
        <v>0.06</v>
      </c>
      <c r="F100">
        <f t="shared" si="0"/>
        <v>5.9899999999999995E-2</v>
      </c>
    </row>
    <row r="101" spans="1:6">
      <c r="A101" s="90">
        <v>30</v>
      </c>
      <c r="B101" s="90">
        <v>10</v>
      </c>
      <c r="C101" s="91">
        <v>2.5999999999999999E-2</v>
      </c>
      <c r="D101" s="93">
        <v>1.32E-2</v>
      </c>
      <c r="E101" s="89">
        <v>0.02</v>
      </c>
      <c r="F101">
        <f t="shared" si="0"/>
        <v>1.9599999999999999E-2</v>
      </c>
    </row>
    <row r="104" spans="1:6" ht="18.600000000000001">
      <c r="A104" s="101" t="s">
        <v>67</v>
      </c>
    </row>
    <row r="105" spans="1:6">
      <c r="A105" s="100" t="s">
        <v>68</v>
      </c>
    </row>
    <row r="106" spans="1:6">
      <c r="A106" t="s">
        <v>69</v>
      </c>
    </row>
  </sheetData>
  <sheetProtection sheet="1" formatCells="0" formatColumns="0" formatRows="0" insertColumns="0" insertRows="0" insertHyperlinks="0" deleteColumns="0" deleteRows="0" autoFilter="0" pivotTables="0"/>
  <mergeCells count="2">
    <mergeCell ref="A91:A92"/>
    <mergeCell ref="C91:C92"/>
  </mergeCells>
  <hyperlinks>
    <hyperlink ref="A82" r:id="rId1" display="https://semspub.epa.gov/work/HQ/100002942.pdf" xr:uid="{287D856A-0282-45AF-B0CF-47C03FA65889}"/>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6D7FD-2D22-4FF6-B127-FB80AF912133}">
  <sheetPr>
    <tabColor theme="7" tint="0.79998168889431442"/>
  </sheetPr>
  <dimension ref="A1:T23"/>
  <sheetViews>
    <sheetView workbookViewId="0">
      <selection activeCell="J12" sqref="J12"/>
    </sheetView>
  </sheetViews>
  <sheetFormatPr defaultColWidth="8.7109375" defaultRowHeight="14.1"/>
  <cols>
    <col min="1" max="1" width="57.140625" style="26" customWidth="1"/>
    <col min="2" max="2" width="6.5703125" style="26" customWidth="1"/>
    <col min="3" max="9" width="6.5703125" style="26" bestFit="1" customWidth="1"/>
    <col min="10" max="16384" width="8.7109375" style="26"/>
  </cols>
  <sheetData>
    <row r="1" spans="1:20" s="27" customFormat="1" ht="15.6">
      <c r="A1" s="119" t="s">
        <v>70</v>
      </c>
      <c r="B1" s="119"/>
      <c r="C1" s="119"/>
      <c r="D1" s="119"/>
      <c r="E1" s="119"/>
      <c r="F1" s="119"/>
      <c r="G1" s="119"/>
      <c r="H1" s="119"/>
      <c r="I1" s="119"/>
      <c r="J1" s="116" t="s">
        <v>71</v>
      </c>
      <c r="K1" s="116"/>
      <c r="L1" s="116"/>
      <c r="M1" s="116"/>
      <c r="N1" s="116"/>
      <c r="O1" s="116"/>
      <c r="P1" s="116"/>
      <c r="Q1" s="116"/>
    </row>
    <row r="2" spans="1:20">
      <c r="A2" s="30" t="s">
        <v>73</v>
      </c>
      <c r="B2" s="31">
        <v>10</v>
      </c>
      <c r="C2" s="31">
        <v>30</v>
      </c>
      <c r="D2" s="31">
        <v>60</v>
      </c>
      <c r="E2" s="31">
        <v>100</v>
      </c>
      <c r="F2" s="31" t="s">
        <v>74</v>
      </c>
      <c r="G2" s="31">
        <v>2500</v>
      </c>
      <c r="H2" s="31">
        <v>5000</v>
      </c>
      <c r="I2" s="31">
        <v>10000</v>
      </c>
      <c r="J2" s="58">
        <v>10</v>
      </c>
      <c r="K2" s="58">
        <v>30</v>
      </c>
      <c r="L2" s="58">
        <v>60</v>
      </c>
      <c r="M2" s="58">
        <v>100</v>
      </c>
      <c r="N2" s="31" t="s">
        <v>74</v>
      </c>
      <c r="O2" s="58">
        <v>2500</v>
      </c>
      <c r="P2" s="58">
        <v>5000</v>
      </c>
      <c r="Q2" s="58">
        <v>10000</v>
      </c>
      <c r="S2" s="58">
        <v>10</v>
      </c>
      <c r="T2" s="46">
        <v>9.9999999999999995E-7</v>
      </c>
    </row>
    <row r="3" spans="1:20">
      <c r="A3" s="64" t="s">
        <v>75</v>
      </c>
      <c r="B3" s="43">
        <v>4.5319573852365194E-3</v>
      </c>
      <c r="C3" s="43">
        <v>7.7447768557291623E-4</v>
      </c>
      <c r="D3" s="43">
        <v>1.7812485533468133E-4</v>
      </c>
      <c r="E3" s="43">
        <v>5.2778195849093143E-5</v>
      </c>
      <c r="F3" s="43">
        <v>1.760324355276712E-6</v>
      </c>
      <c r="G3" s="43">
        <v>7.4436248199865172E-8</v>
      </c>
      <c r="H3" s="43">
        <v>2.5684620436887255E-8</v>
      </c>
      <c r="I3" s="43">
        <v>9.076123417975486E-9</v>
      </c>
      <c r="J3" s="67">
        <f>B3*'Equations and parameters'!$D$37*'Equations and parameters'!$B$71</f>
        <v>8.9506158358421245E-5</v>
      </c>
      <c r="K3" s="67">
        <f>C3*'Equations and parameters'!$D$37*'Equations and parameters'!$B$71</f>
        <v>1.5295934290065095E-5</v>
      </c>
      <c r="L3" s="67">
        <f>D3*'Equations and parameters'!$D$37*'Equations and parameters'!$B$71</f>
        <v>3.5179658928599557E-6</v>
      </c>
      <c r="M3" s="67">
        <f>E3*'Equations and parameters'!$D$37*'Equations and parameters'!$B$71</f>
        <v>1.0423693680195896E-6</v>
      </c>
      <c r="N3" s="67">
        <f>F3*'Equations and parameters'!$D$37*'Equations and parameters'!$B$71</f>
        <v>3.4766406016715062E-8</v>
      </c>
      <c r="O3" s="67">
        <f>G3*'Equations and parameters'!$D$37*'Equations and parameters'!$B$71</f>
        <v>1.470115901947337E-9</v>
      </c>
      <c r="P3" s="67">
        <f>H3*'Equations and parameters'!$D$37*'Equations and parameters'!$B$71</f>
        <v>5.0727125362852323E-10</v>
      </c>
      <c r="Q3" s="67">
        <f>I3*'Equations and parameters'!$D$37*'Equations and parameters'!$B$71</f>
        <v>1.7925343750501585E-10</v>
      </c>
      <c r="S3" s="58">
        <v>30</v>
      </c>
      <c r="T3" s="46">
        <v>9.9999999999999995E-7</v>
      </c>
    </row>
    <row r="4" spans="1:20" ht="26.1">
      <c r="A4" s="63" t="s">
        <v>76</v>
      </c>
      <c r="B4" s="39">
        <v>3.3276384168484858E-3</v>
      </c>
      <c r="C4" s="39">
        <v>6.3050630160404043E-4</v>
      </c>
      <c r="D4" s="39">
        <v>1.5091414194545453E-4</v>
      </c>
      <c r="E4" s="39">
        <v>4.4387325121313125E-5</v>
      </c>
      <c r="F4" s="39">
        <v>1.3241578194444451E-6</v>
      </c>
      <c r="G4" s="39">
        <v>5.1024980651111105E-8</v>
      </c>
      <c r="H4" s="39">
        <v>1.839434279421717E-8</v>
      </c>
      <c r="I4" s="39">
        <v>6.976556711444447E-9</v>
      </c>
      <c r="J4" s="67">
        <f>B4*'Equations and parameters'!$D$37*'Equations and parameters'!$B$71</f>
        <v>6.5720858732757592E-5</v>
      </c>
      <c r="K4" s="67">
        <f>C4*'Equations and parameters'!$D$37*'Equations and parameters'!$B$71</f>
        <v>1.2452499456679798E-5</v>
      </c>
      <c r="L4" s="67">
        <f>D4*'Equations and parameters'!$D$37*'Equations and parameters'!$B$71</f>
        <v>2.9805543034227269E-6</v>
      </c>
      <c r="M4" s="67">
        <f>E4*'Equations and parameters'!$D$37*'Equations and parameters'!$B$71</f>
        <v>8.7664967114593412E-7</v>
      </c>
      <c r="N4" s="67">
        <f>F4*'Equations and parameters'!$D$37*'Equations and parameters'!$B$71</f>
        <v>2.6152116934027789E-8</v>
      </c>
      <c r="O4" s="67">
        <f>G4*'Equations and parameters'!$D$37*'Equations and parameters'!$B$71</f>
        <v>1.0077433678594443E-9</v>
      </c>
      <c r="P4" s="67">
        <f>H4*'Equations and parameters'!$D$37*'Equations and parameters'!$B$71</f>
        <v>3.632882701857891E-10</v>
      </c>
      <c r="Q4" s="67">
        <f>I4*'Equations and parameters'!$D$37*'Equations and parameters'!$B$71</f>
        <v>1.3778699505102782E-10</v>
      </c>
      <c r="S4" s="58">
        <v>60</v>
      </c>
      <c r="T4" s="46">
        <v>9.9999999999999995E-7</v>
      </c>
    </row>
    <row r="5" spans="1:20" ht="26.1">
      <c r="A5" s="62" t="s">
        <v>77</v>
      </c>
      <c r="B5" s="39">
        <v>2.0810512598076923E-3</v>
      </c>
      <c r="C5" s="39">
        <v>3.3295768303846156E-4</v>
      </c>
      <c r="D5" s="39">
        <v>7.4734155365384613E-5</v>
      </c>
      <c r="E5" s="39">
        <v>2.2266696692307692E-5</v>
      </c>
      <c r="F5" s="39">
        <v>7.8860088969230756E-7</v>
      </c>
      <c r="G5" s="39">
        <v>3.5184516997435894E-8</v>
      </c>
      <c r="H5" s="39">
        <v>1.266149423525641E-8</v>
      </c>
      <c r="I5" s="39">
        <v>4.4313918124358979E-9</v>
      </c>
      <c r="J5" s="67">
        <f>B5*'Equations and parameters'!$D$37*'Equations and parameters'!$B$71</f>
        <v>4.110076238120192E-5</v>
      </c>
      <c r="K5" s="67">
        <f>C5*'Equations and parameters'!$D$37*'Equations and parameters'!$B$71</f>
        <v>6.5759142400096155E-6</v>
      </c>
      <c r="L5" s="67">
        <f>D5*'Equations and parameters'!$D$37*'Equations and parameters'!$B$71</f>
        <v>1.4759995684663461E-6</v>
      </c>
      <c r="M5" s="67">
        <f>E5*'Equations and parameters'!$D$37*'Equations and parameters'!$B$71</f>
        <v>4.3976725967307693E-7</v>
      </c>
      <c r="N5" s="67">
        <f>F5*'Equations and parameters'!$D$37*'Equations and parameters'!$B$71</f>
        <v>1.5574867571423073E-8</v>
      </c>
      <c r="O5" s="67">
        <f>G5*'Equations and parameters'!$D$37*'Equations and parameters'!$B$71</f>
        <v>6.9489421069935888E-10</v>
      </c>
      <c r="P5" s="67">
        <f>H5*'Equations and parameters'!$D$37*'Equations and parameters'!$B$71</f>
        <v>2.5006451114631407E-10</v>
      </c>
      <c r="Q5" s="67">
        <f>I5*'Equations and parameters'!$D$37*'Equations and parameters'!$B$71</f>
        <v>8.7519988295608984E-11</v>
      </c>
      <c r="S5" s="58">
        <v>100</v>
      </c>
      <c r="T5" s="46">
        <v>9.9999999999999995E-7</v>
      </c>
    </row>
    <row r="6" spans="1:20">
      <c r="A6" s="64" t="s">
        <v>78</v>
      </c>
      <c r="B6" s="43">
        <v>4.5651837500000007E-4</v>
      </c>
      <c r="C6" s="43">
        <v>2.3694862499999998E-4</v>
      </c>
      <c r="D6" s="43">
        <v>2.0382312374999997E-4</v>
      </c>
      <c r="E6" s="43">
        <v>1.9382921500000003E-4</v>
      </c>
      <c r="F6" s="43">
        <v>5.0327569875000004E-6</v>
      </c>
      <c r="G6" s="43">
        <v>2.7655659250000006E-7</v>
      </c>
      <c r="H6" s="43">
        <v>1.1473112262499999E-7</v>
      </c>
      <c r="I6" s="43">
        <v>4.0400155874999994E-8</v>
      </c>
      <c r="J6" s="67">
        <f>B6*'Equations and parameters'!$D$37*'Equations and parameters'!$B$71</f>
        <v>9.0162379062500012E-6</v>
      </c>
      <c r="K6" s="67">
        <f>C6*'Equations and parameters'!$D$37*'Equations and parameters'!$B$71</f>
        <v>4.6797353437499997E-6</v>
      </c>
      <c r="L6" s="67">
        <f>D6*'Equations and parameters'!$D$37*'Equations and parameters'!$B$71</f>
        <v>4.0255066940624989E-6</v>
      </c>
      <c r="M6" s="67">
        <f>E6*'Equations and parameters'!$D$37*'Equations and parameters'!$B$71</f>
        <v>3.8281269962500008E-6</v>
      </c>
      <c r="N6" s="67">
        <f>F6*'Equations and parameters'!$D$37*'Equations and parameters'!$B$71</f>
        <v>9.9396950503125001E-8</v>
      </c>
      <c r="O6" s="67">
        <f>G6*'Equations and parameters'!$D$37*'Equations and parameters'!$B$71</f>
        <v>5.4619927018750014E-9</v>
      </c>
      <c r="P6" s="67">
        <f>H6*'Equations and parameters'!$D$37*'Equations and parameters'!$B$71</f>
        <v>2.2659396718437497E-9</v>
      </c>
      <c r="Q6" s="67">
        <f>I6*'Equations and parameters'!$D$37*'Equations and parameters'!$B$71</f>
        <v>7.9790307853124981E-10</v>
      </c>
      <c r="S6" s="58">
        <v>1000</v>
      </c>
      <c r="T6" s="46">
        <v>9.9999999999999995E-7</v>
      </c>
    </row>
    <row r="7" spans="1:20" ht="26.1">
      <c r="A7" s="63" t="s">
        <v>79</v>
      </c>
      <c r="B7" s="39">
        <v>4.1775000000000002E-6</v>
      </c>
      <c r="C7" s="39">
        <v>1.0562500000000001E-6</v>
      </c>
      <c r="D7" s="39">
        <v>3.0674999999999996E-7</v>
      </c>
      <c r="E7" s="39">
        <v>9.9949999999999992E-8</v>
      </c>
      <c r="F7" s="39">
        <v>3.3099999999999999E-9</v>
      </c>
      <c r="G7" s="39">
        <v>1.035E-10</v>
      </c>
      <c r="H7" s="39">
        <v>3.0900000000000004E-11</v>
      </c>
      <c r="I7" s="39">
        <v>1.145E-11</v>
      </c>
      <c r="J7" s="67">
        <f>B7*'Equations and parameters'!$D$37*'Equations and parameters'!$B$71</f>
        <v>8.2505625000000001E-8</v>
      </c>
      <c r="K7" s="67">
        <f>C7*'Equations and parameters'!$D$37*'Equations and parameters'!$B$71</f>
        <v>2.0860937500000002E-8</v>
      </c>
      <c r="L7" s="67">
        <f>D7*'Equations and parameters'!$D$37*'Equations and parameters'!$B$71</f>
        <v>6.0583124999999991E-9</v>
      </c>
      <c r="M7" s="67">
        <f>E7*'Equations and parameters'!$D$37*'Equations and parameters'!$B$71</f>
        <v>1.9740124999999999E-9</v>
      </c>
      <c r="N7" s="67">
        <f>F7*'Equations and parameters'!$D$37*'Equations and parameters'!$B$71</f>
        <v>6.5372499999999998E-11</v>
      </c>
      <c r="O7" s="67">
        <f>G7*'Equations and parameters'!$D$37*'Equations and parameters'!$B$71</f>
        <v>2.044125E-12</v>
      </c>
      <c r="P7" s="67">
        <f>H7*'Equations and parameters'!$D$37*'Equations and parameters'!$B$71</f>
        <v>6.1027500000000004E-13</v>
      </c>
      <c r="Q7" s="67">
        <f>I7*'Equations and parameters'!$D$37*'Equations and parameters'!$B$71</f>
        <v>2.2613749999999998E-13</v>
      </c>
      <c r="S7" s="58">
        <v>5000</v>
      </c>
      <c r="T7" s="46">
        <v>9.9999999999999995E-7</v>
      </c>
    </row>
    <row r="9" spans="1:20" ht="15">
      <c r="A9" s="119" t="s">
        <v>82</v>
      </c>
      <c r="B9" s="119"/>
      <c r="C9" s="119"/>
      <c r="D9" s="119"/>
      <c r="E9" s="119"/>
      <c r="F9" s="119"/>
      <c r="G9" s="119"/>
      <c r="H9" s="119"/>
      <c r="I9" s="119"/>
      <c r="J9" s="116" t="s">
        <v>83</v>
      </c>
      <c r="K9" s="116"/>
      <c r="L9" s="116"/>
      <c r="M9" s="116"/>
      <c r="N9" s="116"/>
      <c r="O9" s="116"/>
      <c r="P9" s="116"/>
      <c r="Q9" s="116"/>
    </row>
    <row r="10" spans="1:20">
      <c r="A10" s="30" t="s">
        <v>73</v>
      </c>
      <c r="B10" s="31">
        <v>10</v>
      </c>
      <c r="C10" s="31">
        <v>30</v>
      </c>
      <c r="D10" s="31">
        <v>60</v>
      </c>
      <c r="E10" s="31">
        <v>100</v>
      </c>
      <c r="F10" s="31" t="s">
        <v>74</v>
      </c>
      <c r="G10" s="31">
        <v>2500</v>
      </c>
      <c r="H10" s="31">
        <v>5000</v>
      </c>
      <c r="I10" s="31">
        <v>10000</v>
      </c>
      <c r="J10" s="58">
        <v>10</v>
      </c>
      <c r="K10" s="58">
        <v>30</v>
      </c>
      <c r="L10" s="58">
        <v>60</v>
      </c>
      <c r="M10" s="58">
        <v>100</v>
      </c>
      <c r="N10" s="31" t="s">
        <v>74</v>
      </c>
      <c r="O10" s="58">
        <v>2500</v>
      </c>
      <c r="P10" s="58">
        <v>5000</v>
      </c>
      <c r="Q10" s="58">
        <v>10000</v>
      </c>
    </row>
    <row r="11" spans="1:20">
      <c r="A11" s="64" t="s">
        <v>75</v>
      </c>
      <c r="B11" s="43">
        <v>8.6993266275490182E-3</v>
      </c>
      <c r="C11" s="43">
        <v>1.799139474872549E-3</v>
      </c>
      <c r="D11" s="43">
        <v>4.4589988808333325E-4</v>
      </c>
      <c r="E11" s="43">
        <v>1.3620846726960785E-4</v>
      </c>
      <c r="F11" s="43">
        <v>6.0413392088627454E-6</v>
      </c>
      <c r="G11" s="43">
        <v>1.6207534092352938E-7</v>
      </c>
      <c r="H11" s="43">
        <v>5.4987900652156868E-8</v>
      </c>
      <c r="I11" s="43">
        <v>2.0387977811666661E-8</v>
      </c>
      <c r="J11" s="67">
        <f>B11*'Equations and parameters'!$F$37*'Equations and parameters'!$B$71</f>
        <v>2.5880496716958326E-4</v>
      </c>
      <c r="K11" s="67">
        <f>C11*'Equations and parameters'!$F$37*'Equations and parameters'!$B$71</f>
        <v>5.3524399377458328E-5</v>
      </c>
      <c r="L11" s="67">
        <f>D11*'Equations and parameters'!$F$37*'Equations and parameters'!$B$71</f>
        <v>1.3265521670479164E-5</v>
      </c>
      <c r="M11" s="67">
        <f>E11*'Equations and parameters'!$F$37*'Equations and parameters'!$B$71</f>
        <v>4.0522019012708336E-6</v>
      </c>
      <c r="N11" s="67">
        <f>F11*'Equations and parameters'!$F$37*'Equations and parameters'!$B$71</f>
        <v>1.7972984146366667E-7</v>
      </c>
      <c r="O11" s="67">
        <f>G11*'Equations and parameters'!$F$37*'Equations and parameters'!$B$71</f>
        <v>4.8217413924749994E-9</v>
      </c>
      <c r="P11" s="67">
        <f>H11*'Equations and parameters'!$F$37*'Equations and parameters'!$B$71</f>
        <v>1.6358900444016669E-9</v>
      </c>
      <c r="Q11" s="67">
        <f>I11*'Equations and parameters'!$F$37*'Equations and parameters'!$B$71</f>
        <v>6.0654233989708316E-10</v>
      </c>
    </row>
    <row r="12" spans="1:20" ht="27" customHeight="1">
      <c r="A12" s="63" t="s">
        <v>76</v>
      </c>
      <c r="B12" s="39">
        <v>6.3474400086666683E-3</v>
      </c>
      <c r="C12" s="39">
        <v>1.2925505564646462E-3</v>
      </c>
      <c r="D12" s="39">
        <v>3.2621595656868682E-4</v>
      </c>
      <c r="E12" s="39">
        <v>9.891058985757568E-5</v>
      </c>
      <c r="F12" s="39">
        <v>5.7990301253131326E-6</v>
      </c>
      <c r="G12" s="39">
        <v>1.1680228753131318E-7</v>
      </c>
      <c r="H12" s="39">
        <v>3.9953431133434353E-8</v>
      </c>
      <c r="I12" s="39">
        <v>1.4907595141818181E-8</v>
      </c>
      <c r="J12" s="67">
        <f>B12*'Equations and parameters'!$F$37*'Equations and parameters'!$B$71</f>
        <v>1.8883634025783336E-4</v>
      </c>
      <c r="K12" s="67">
        <f>C12*'Equations and parameters'!$F$37*'Equations and parameters'!$B$71</f>
        <v>3.8453379054823228E-5</v>
      </c>
      <c r="L12" s="67">
        <f>D12*'Equations and parameters'!$F$37*'Equations and parameters'!$B$71</f>
        <v>9.7049247079184327E-6</v>
      </c>
      <c r="M12" s="67">
        <f>E12*'Equations and parameters'!$F$37*'Equations and parameters'!$B$71</f>
        <v>2.9425900482628766E-6</v>
      </c>
      <c r="N12" s="67">
        <f>F12*'Equations and parameters'!$F$37*'Equations and parameters'!$B$71</f>
        <v>1.725211462280657E-7</v>
      </c>
      <c r="O12" s="67">
        <f>G12*'Equations and parameters'!$F$37*'Equations and parameters'!$B$71</f>
        <v>3.4748680540565672E-9</v>
      </c>
      <c r="P12" s="67">
        <f>H12*'Equations and parameters'!$F$37*'Equations and parameters'!$B$71</f>
        <v>1.1886145762196719E-9</v>
      </c>
      <c r="Q12" s="67">
        <f>I12*'Equations and parameters'!$F$37*'Equations and parameters'!$B$71</f>
        <v>4.4350095546909085E-10</v>
      </c>
    </row>
    <row r="13" spans="1:20" ht="26.1">
      <c r="A13" s="62" t="s">
        <v>77</v>
      </c>
      <c r="B13" s="39">
        <v>1.3537204644615386E-2</v>
      </c>
      <c r="C13" s="39">
        <v>2.7015248207692306E-3</v>
      </c>
      <c r="D13" s="39">
        <v>6.9011351100000003E-4</v>
      </c>
      <c r="E13" s="39">
        <v>2.1402435569230769E-4</v>
      </c>
      <c r="F13" s="39">
        <v>7.7436287725641024E-6</v>
      </c>
      <c r="G13" s="39">
        <v>2.6077604312820514E-7</v>
      </c>
      <c r="H13" s="39">
        <v>9.0084268666666659E-8</v>
      </c>
      <c r="I13" s="39">
        <v>3.3455450297435899E-8</v>
      </c>
      <c r="J13" s="67">
        <f>B13*'Equations and parameters'!$F$37*'Equations and parameters'!$B$71</f>
        <v>4.0273183817730776E-4</v>
      </c>
      <c r="K13" s="67">
        <f>C13*'Equations and parameters'!$F$37*'Equations and parameters'!$B$71</f>
        <v>8.0370363417884603E-5</v>
      </c>
      <c r="L13" s="67">
        <f>D13*'Equations and parameters'!$F$37*'Equations and parameters'!$B$71</f>
        <v>2.0530876952249999E-5</v>
      </c>
      <c r="M13" s="67">
        <f>E13*'Equations and parameters'!$F$37*'Equations and parameters'!$B$71</f>
        <v>6.3672245818461536E-6</v>
      </c>
      <c r="N13" s="67">
        <f>F13*'Equations and parameters'!$F$37*'Equations and parameters'!$B$71</f>
        <v>2.3037295598378204E-7</v>
      </c>
      <c r="O13" s="67">
        <f>G13*'Equations and parameters'!$F$37*'Equations and parameters'!$B$71</f>
        <v>7.7580872830641027E-9</v>
      </c>
      <c r="P13" s="67">
        <f>H13*'Equations and parameters'!$F$37*'Equations and parameters'!$B$71</f>
        <v>2.6800069928333332E-9</v>
      </c>
      <c r="Q13" s="67">
        <f>I13*'Equations and parameters'!$F$37*'Equations and parameters'!$B$71</f>
        <v>9.9529964634871803E-10</v>
      </c>
    </row>
    <row r="14" spans="1:20">
      <c r="A14" s="64" t="s">
        <v>78</v>
      </c>
      <c r="B14" s="43">
        <v>8.2805012500000003E-4</v>
      </c>
      <c r="C14" s="43">
        <v>3.1913081250000005E-4</v>
      </c>
      <c r="D14" s="43">
        <v>2.2562065E-4</v>
      </c>
      <c r="E14" s="43">
        <v>2.0709854874999996E-4</v>
      </c>
      <c r="F14" s="43">
        <v>1.2245061500000002E-5</v>
      </c>
      <c r="G14" s="43">
        <v>4.5099968250000001E-7</v>
      </c>
      <c r="H14" s="43">
        <v>1.8799859749999996E-7</v>
      </c>
      <c r="I14" s="43">
        <v>6.8520011249999995E-8</v>
      </c>
      <c r="J14" s="67">
        <f>B14*'Equations and parameters'!$F$37*'Equations and parameters'!$B$71</f>
        <v>2.4634491218750001E-5</v>
      </c>
      <c r="K14" s="67">
        <f>C14*'Equations and parameters'!$F$37*'Equations and parameters'!$B$71</f>
        <v>9.4941416718750023E-6</v>
      </c>
      <c r="L14" s="67">
        <f>D14*'Equations and parameters'!$F$37*'Equations and parameters'!$B$71</f>
        <v>6.7122143375000007E-6</v>
      </c>
      <c r="M14" s="67">
        <f>E14*'Equations and parameters'!$F$37*'Equations and parameters'!$B$71</f>
        <v>6.1611818253124984E-6</v>
      </c>
      <c r="N14" s="67">
        <f>F14*'Equations and parameters'!$F$37*'Equations and parameters'!$B$71</f>
        <v>3.6429057962500001E-7</v>
      </c>
      <c r="O14" s="67">
        <f>G14*'Equations and parameters'!$F$37*'Equations and parameters'!$B$71</f>
        <v>1.3417240554375001E-8</v>
      </c>
      <c r="P14" s="67">
        <f>H14*'Equations and parameters'!$F$37*'Equations and parameters'!$B$71</f>
        <v>5.5929582756249982E-9</v>
      </c>
      <c r="Q14" s="67">
        <f>I14*'Equations and parameters'!$F$37*'Equations and parameters'!$B$71</f>
        <v>2.0384703346874997E-9</v>
      </c>
    </row>
    <row r="15" spans="1:20" ht="26.1" customHeight="1">
      <c r="A15" s="62" t="s">
        <v>79</v>
      </c>
      <c r="B15" s="39">
        <v>8.3524999999999995E-4</v>
      </c>
      <c r="C15" s="39">
        <v>2.1149999999999999E-4</v>
      </c>
      <c r="D15" s="39">
        <v>6.135E-5</v>
      </c>
      <c r="E15" s="39">
        <v>2.0000000000000002E-5</v>
      </c>
      <c r="F15" s="39">
        <v>6.6199999999999997E-7</v>
      </c>
      <c r="G15" s="39">
        <v>2.07E-8</v>
      </c>
      <c r="H15" s="39">
        <v>6.1775000000000002E-9</v>
      </c>
      <c r="I15" s="39">
        <v>2.2874999999999998E-9</v>
      </c>
      <c r="J15" s="67">
        <f>B15*'Equations and parameters'!$F$37*'Equations and parameters'!$B$71</f>
        <v>2.4848687499999997E-5</v>
      </c>
      <c r="K15" s="67">
        <f>C15*'Equations and parameters'!$F$37*'Equations and parameters'!$B$71</f>
        <v>6.2921249999999995E-6</v>
      </c>
      <c r="L15" s="67">
        <f>D15*'Equations and parameters'!$F$37*'Equations and parameters'!$B$71</f>
        <v>1.8251625E-6</v>
      </c>
      <c r="M15" s="67">
        <f>E15*'Equations and parameters'!$F$37*'Equations and parameters'!$B$71</f>
        <v>5.9500000000000002E-7</v>
      </c>
      <c r="N15" s="67">
        <f>F15*'Equations and parameters'!$F$37*'Equations and parameters'!$B$71</f>
        <v>1.9694499999999998E-8</v>
      </c>
      <c r="O15" s="67">
        <f>G15*'Equations and parameters'!$F$37*'Equations and parameters'!$B$71</f>
        <v>6.1582499999999999E-10</v>
      </c>
      <c r="P15" s="67">
        <f>H15*'Equations and parameters'!$F$37*'Equations and parameters'!$B$71</f>
        <v>1.83780625E-10</v>
      </c>
      <c r="Q15" s="67">
        <f>I15*'Equations and parameters'!$F$37*'Equations and parameters'!$B$71</f>
        <v>6.8053124999999988E-11</v>
      </c>
    </row>
    <row r="17" spans="1:17" ht="15">
      <c r="A17" s="123" t="s">
        <v>85</v>
      </c>
      <c r="B17" s="123"/>
      <c r="C17" s="123"/>
      <c r="D17" s="123"/>
      <c r="E17" s="123"/>
      <c r="F17" s="123"/>
      <c r="G17" s="123"/>
      <c r="H17" s="123"/>
      <c r="I17" s="123"/>
      <c r="J17" s="116" t="s">
        <v>86</v>
      </c>
      <c r="K17" s="116"/>
      <c r="L17" s="116"/>
      <c r="M17" s="116"/>
      <c r="N17" s="116"/>
      <c r="O17" s="116"/>
      <c r="P17" s="116"/>
      <c r="Q17" s="116"/>
    </row>
    <row r="18" spans="1:17">
      <c r="A18" s="61" t="s">
        <v>73</v>
      </c>
      <c r="B18" s="31">
        <v>10</v>
      </c>
      <c r="C18" s="31">
        <v>30</v>
      </c>
      <c r="D18" s="31">
        <v>60</v>
      </c>
      <c r="E18" s="31">
        <v>100</v>
      </c>
      <c r="F18" s="31" t="s">
        <v>74</v>
      </c>
      <c r="G18" s="31">
        <v>2500</v>
      </c>
      <c r="H18" s="31">
        <v>5000</v>
      </c>
      <c r="I18" s="31">
        <v>10000</v>
      </c>
      <c r="J18" s="58">
        <v>10</v>
      </c>
      <c r="K18" s="58">
        <v>30</v>
      </c>
      <c r="L18" s="58">
        <v>60</v>
      </c>
      <c r="M18" s="58">
        <v>100</v>
      </c>
      <c r="N18" s="31" t="s">
        <v>74</v>
      </c>
      <c r="O18" s="58">
        <v>2500</v>
      </c>
      <c r="P18" s="58">
        <v>5000</v>
      </c>
      <c r="Q18" s="58">
        <v>10000</v>
      </c>
    </row>
    <row r="19" spans="1:17">
      <c r="A19" s="64" t="s">
        <v>75</v>
      </c>
      <c r="B19" s="43">
        <v>1.9490313372450977E-3</v>
      </c>
      <c r="C19" s="43">
        <v>2.5487194999999994E-4</v>
      </c>
      <c r="D19" s="43">
        <v>5.1477723616666643E-5</v>
      </c>
      <c r="E19" s="43">
        <v>1.4273579038039217E-5</v>
      </c>
      <c r="F19" s="43">
        <v>1.6484850324725481E-7</v>
      </c>
      <c r="G19" s="43">
        <v>2.2288924375686271E-8</v>
      </c>
      <c r="H19" s="43">
        <v>7.808994876666665E-9</v>
      </c>
      <c r="I19" s="43">
        <v>2.6503411566470585E-9</v>
      </c>
      <c r="J19" s="67">
        <f>B19*'Equations and parameters'!$D$37*'Equations and parameters'!$B$71</f>
        <v>3.849336891059068E-5</v>
      </c>
      <c r="K19" s="67">
        <f>C19*'Equations and parameters'!$D$37*'Equations and parameters'!$B$71</f>
        <v>5.0337210124999986E-6</v>
      </c>
      <c r="L19" s="67">
        <f>D19*'Equations and parameters'!$D$37*'Equations and parameters'!$B$71</f>
        <v>1.0166850414291662E-6</v>
      </c>
      <c r="M19" s="67">
        <f>E19*'Equations and parameters'!$D$37*'Equations and parameters'!$B$71</f>
        <v>2.8190318600127454E-7</v>
      </c>
      <c r="N19" s="67">
        <f>F19*'Equations and parameters'!$D$37*'Equations and parameters'!$B$71</f>
        <v>3.2557579391332825E-9</v>
      </c>
      <c r="O19" s="67">
        <f>G19*'Equations and parameters'!$D$37*'Equations and parameters'!$B$71</f>
        <v>4.4020625641980381E-10</v>
      </c>
      <c r="P19" s="67">
        <f>H19*'Equations and parameters'!$D$37*'Equations and parameters'!$B$71</f>
        <v>1.5422764881416664E-10</v>
      </c>
      <c r="Q19" s="67">
        <f>I19*'Equations and parameters'!$D$37*'Equations and parameters'!$B$71</f>
        <v>5.2344237843779401E-11</v>
      </c>
    </row>
    <row r="20" spans="1:17" ht="26.1">
      <c r="A20" s="63" t="s">
        <v>76</v>
      </c>
      <c r="B20" s="39">
        <v>4.5130390373030304E-3</v>
      </c>
      <c r="C20" s="39">
        <v>6.3669660966060614E-4</v>
      </c>
      <c r="D20" s="39">
        <v>1.2073819498969696E-4</v>
      </c>
      <c r="E20" s="39">
        <v>3.0476589395515156E-5</v>
      </c>
      <c r="F20" s="39">
        <v>2.4887715068848471E-7</v>
      </c>
      <c r="G20" s="39">
        <v>2.3358804032569695E-8</v>
      </c>
      <c r="H20" s="39">
        <v>9.3255687168454555E-9</v>
      </c>
      <c r="I20" s="39">
        <v>3.4841229971351516E-9</v>
      </c>
      <c r="J20" s="67">
        <f>B20*'Equations and parameters'!$D$37*'Equations and parameters'!$B$71</f>
        <v>8.9132520986734846E-5</v>
      </c>
      <c r="K20" s="67">
        <f>C20*'Equations and parameters'!$D$37*'Equations and parameters'!$B$71</f>
        <v>1.2574758040796971E-5</v>
      </c>
      <c r="L20" s="67">
        <f>D20*'Equations and parameters'!$D$37*'Equations and parameters'!$B$71</f>
        <v>2.384579351046515E-6</v>
      </c>
      <c r="M20" s="67">
        <f>E20*'Equations and parameters'!$D$37*'Equations and parameters'!$B$71</f>
        <v>6.0191264056142425E-7</v>
      </c>
      <c r="N20" s="67">
        <f>F20*'Equations and parameters'!$D$37*'Equations and parameters'!$B$71</f>
        <v>4.9153237260975726E-9</v>
      </c>
      <c r="O20" s="67">
        <f>G20*'Equations and parameters'!$D$37*'Equations and parameters'!$B$71</f>
        <v>4.6133637964325146E-10</v>
      </c>
      <c r="P20" s="67">
        <f>H20*'Equations and parameters'!$D$37*'Equations and parameters'!$B$71</f>
        <v>1.8417998215769775E-10</v>
      </c>
      <c r="Q20" s="67">
        <f>I20*'Equations and parameters'!$D$37*'Equations and parameters'!$B$71</f>
        <v>6.8811429193419239E-11</v>
      </c>
    </row>
    <row r="21" spans="1:17" ht="26.1">
      <c r="A21" s="62" t="s">
        <v>77</v>
      </c>
      <c r="B21" s="39">
        <v>2.6243228818461544E-3</v>
      </c>
      <c r="C21" s="39">
        <v>2.9524665500769228E-4</v>
      </c>
      <c r="D21" s="39">
        <v>5.6059499976923063E-5</v>
      </c>
      <c r="E21" s="39">
        <v>1.6261920197692298E-5</v>
      </c>
      <c r="F21" s="39">
        <v>2.0314289963076925E-7</v>
      </c>
      <c r="G21" s="39">
        <v>2.8596080103076917E-8</v>
      </c>
      <c r="H21" s="39">
        <v>1.0281176473846153E-8</v>
      </c>
      <c r="I21" s="39">
        <v>3.4089097503846153E-9</v>
      </c>
      <c r="J21" s="67">
        <f>B21*'Equations and parameters'!$D$37*'Equations and parameters'!$B$71</f>
        <v>5.1830376916461546E-5</v>
      </c>
      <c r="K21" s="67">
        <f>C21*'Equations and parameters'!$D$37*'Equations and parameters'!$B$71</f>
        <v>5.8311214364019224E-6</v>
      </c>
      <c r="L21" s="67">
        <f>D21*'Equations and parameters'!$D$37*'Equations and parameters'!$B$71</f>
        <v>1.1071751245442305E-6</v>
      </c>
      <c r="M21" s="67">
        <f>E21*'Equations and parameters'!$D$37*'Equations and parameters'!$B$71</f>
        <v>3.2117292390442284E-7</v>
      </c>
      <c r="N21" s="67">
        <f>F21*'Equations and parameters'!$D$37*'Equations and parameters'!$B$71</f>
        <v>4.0120722677076924E-9</v>
      </c>
      <c r="O21" s="67">
        <f>G21*'Equations and parameters'!$D$37*'Equations and parameters'!$B$71</f>
        <v>5.6477258203576906E-10</v>
      </c>
      <c r="P21" s="67">
        <f>H21*'Equations and parameters'!$D$37*'Equations and parameters'!$B$71</f>
        <v>2.0305323535846151E-10</v>
      </c>
      <c r="Q21" s="67">
        <f>I21*'Equations and parameters'!$D$37*'Equations and parameters'!$B$71</f>
        <v>6.7325967570096155E-11</v>
      </c>
    </row>
    <row r="22" spans="1:17">
      <c r="A22" s="64" t="s">
        <v>78</v>
      </c>
      <c r="B22" s="43">
        <v>3.093181625E-4</v>
      </c>
      <c r="C22" s="43">
        <v>2.0818470875E-4</v>
      </c>
      <c r="D22" s="43">
        <v>1.9622648500000004E-4</v>
      </c>
      <c r="E22" s="43">
        <v>1.8569540074999999E-4</v>
      </c>
      <c r="F22" s="43">
        <v>4.428356812500001E-7</v>
      </c>
      <c r="G22" s="43">
        <v>1.3008098062499998E-7</v>
      </c>
      <c r="H22" s="43">
        <v>5.0093227375000008E-8</v>
      </c>
      <c r="I22" s="39">
        <v>1.59030885E-8</v>
      </c>
      <c r="J22" s="67">
        <f>B22*'Equations and parameters'!$D$37*'Equations and parameters'!$B$71</f>
        <v>6.1090337093749998E-6</v>
      </c>
      <c r="K22" s="67">
        <f>C22*'Equations and parameters'!$D$37*'Equations and parameters'!$B$71</f>
        <v>4.1116479978124995E-6</v>
      </c>
      <c r="L22" s="67">
        <f>D22*'Equations and parameters'!$D$37*'Equations and parameters'!$B$71</f>
        <v>3.8754730787500006E-6</v>
      </c>
      <c r="M22" s="67">
        <f>E22*'Equations and parameters'!$D$37*'Equations and parameters'!$B$71</f>
        <v>3.6674841648125E-6</v>
      </c>
      <c r="N22" s="67">
        <f>F22*'Equations and parameters'!$D$37*'Equations and parameters'!$B$71</f>
        <v>8.7460047046875027E-9</v>
      </c>
      <c r="O22" s="67">
        <f>G22*'Equations and parameters'!$D$37*'Equations and parameters'!$B$71</f>
        <v>2.5690993673437494E-9</v>
      </c>
      <c r="P22" s="67">
        <f>H22*'Equations and parameters'!$D$37*'Equations and parameters'!$B$71</f>
        <v>9.8934124065625011E-10</v>
      </c>
      <c r="Q22" s="67">
        <f>I22*'Equations and parameters'!$D$37*'Equations and parameters'!$B$71</f>
        <v>3.1408599787500001E-10</v>
      </c>
    </row>
    <row r="23" spans="1:17" ht="26.1">
      <c r="A23" s="63" t="s">
        <v>79</v>
      </c>
      <c r="B23" s="39"/>
      <c r="C23" s="39"/>
      <c r="D23" s="39"/>
      <c r="E23" s="39"/>
      <c r="F23" s="39"/>
      <c r="G23" s="39"/>
      <c r="H23" s="39"/>
      <c r="I23" s="39"/>
      <c r="J23" s="67">
        <f>B23*'Equations and parameters'!$D$37*'Equations and parameters'!$B$71</f>
        <v>0</v>
      </c>
      <c r="K23" s="67">
        <f>C23*'Equations and parameters'!$D$37*'Equations and parameters'!$B$71</f>
        <v>0</v>
      </c>
      <c r="L23" s="67">
        <f>D23*'Equations and parameters'!$D$37*'Equations and parameters'!$B$71</f>
        <v>0</v>
      </c>
      <c r="M23" s="67">
        <f>E23*'Equations and parameters'!$D$37*'Equations and parameters'!$B$71</f>
        <v>0</v>
      </c>
      <c r="N23" s="67">
        <f>F23*'Equations and parameters'!$D$37*'Equations and parameters'!$B$71</f>
        <v>0</v>
      </c>
      <c r="O23" s="67">
        <f>G23*'Equations and parameters'!$D$37*'Equations and parameters'!$B$71</f>
        <v>0</v>
      </c>
      <c r="P23" s="67">
        <f>H23*'Equations and parameters'!$D$37*'Equations and parameters'!$B$71</f>
        <v>0</v>
      </c>
      <c r="Q23" s="67">
        <f>I23*'Equations and parameters'!$D$37*'Equations and parameters'!$B$71</f>
        <v>0</v>
      </c>
    </row>
  </sheetData>
  <mergeCells count="6">
    <mergeCell ref="A1:I1"/>
    <mergeCell ref="J1:Q1"/>
    <mergeCell ref="A9:I9"/>
    <mergeCell ref="J9:Q9"/>
    <mergeCell ref="A17:I17"/>
    <mergeCell ref="J17:Q17"/>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3" operator="greaterThan" id="{3C2ADD36-4C30-4EB4-B0D4-D6C37DC7A5A0}">
            <xm:f>'Equations and parameters'!$B$77</xm:f>
            <x14:dxf>
              <font>
                <color rgb="FF9C0006"/>
              </font>
              <fill>
                <patternFill>
                  <bgColor rgb="FFFFC7CE"/>
                </patternFill>
              </fill>
            </x14:dxf>
          </x14:cfRule>
          <xm:sqref>J3:Q7 J11:Q15 J19:Q23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E6838-2BD0-4629-93E6-7F2229A84303}">
  <sheetPr>
    <tabColor theme="5" tint="0.79998168889431442"/>
  </sheetPr>
  <dimension ref="A1:Y24"/>
  <sheetViews>
    <sheetView workbookViewId="0">
      <selection activeCell="A18" sqref="A18"/>
    </sheetView>
  </sheetViews>
  <sheetFormatPr defaultRowHeight="14.45"/>
  <cols>
    <col min="1" max="1" width="55.140625" customWidth="1"/>
    <col min="18" max="25" width="8.7109375" style="26"/>
  </cols>
  <sheetData>
    <row r="1" spans="1:25" ht="15.6">
      <c r="A1" s="119" t="s">
        <v>109</v>
      </c>
      <c r="B1" s="119"/>
      <c r="C1" s="119"/>
      <c r="D1" s="119"/>
      <c r="E1" s="119"/>
      <c r="F1" s="119"/>
      <c r="G1" s="119"/>
      <c r="H1" s="119"/>
      <c r="I1" s="119"/>
      <c r="J1" s="116" t="s">
        <v>110</v>
      </c>
      <c r="K1" s="116"/>
      <c r="L1" s="116"/>
      <c r="M1" s="116"/>
      <c r="N1" s="116"/>
      <c r="O1" s="116"/>
      <c r="P1" s="116"/>
      <c r="Q1" s="116"/>
      <c r="R1" s="116" t="s">
        <v>111</v>
      </c>
      <c r="S1" s="116"/>
      <c r="T1" s="116"/>
      <c r="U1" s="116"/>
      <c r="V1" s="116"/>
      <c r="W1" s="116"/>
      <c r="X1" s="116"/>
      <c r="Y1" s="116"/>
    </row>
    <row r="2" spans="1:25">
      <c r="A2" s="30" t="s">
        <v>73</v>
      </c>
      <c r="B2" s="31">
        <v>10</v>
      </c>
      <c r="C2" s="31">
        <v>30</v>
      </c>
      <c r="D2" s="31">
        <v>60</v>
      </c>
      <c r="E2" s="31">
        <v>100</v>
      </c>
      <c r="F2" s="31" t="s">
        <v>74</v>
      </c>
      <c r="G2" s="31">
        <v>2500</v>
      </c>
      <c r="H2" s="31">
        <v>5000</v>
      </c>
      <c r="I2" s="31">
        <v>10000</v>
      </c>
      <c r="J2" s="58">
        <v>10</v>
      </c>
      <c r="K2" s="58">
        <v>30</v>
      </c>
      <c r="L2" s="58">
        <v>60</v>
      </c>
      <c r="M2" s="58">
        <v>100</v>
      </c>
      <c r="N2" s="31" t="s">
        <v>74</v>
      </c>
      <c r="O2" s="58">
        <v>2500</v>
      </c>
      <c r="P2" s="58">
        <v>5000</v>
      </c>
      <c r="Q2" s="58">
        <v>10000</v>
      </c>
      <c r="R2" s="58">
        <v>10</v>
      </c>
      <c r="S2" s="58">
        <v>30</v>
      </c>
      <c r="T2" s="58">
        <v>60</v>
      </c>
      <c r="U2" s="58">
        <v>100</v>
      </c>
      <c r="V2" s="31" t="s">
        <v>74</v>
      </c>
      <c r="W2" s="58">
        <v>2500</v>
      </c>
      <c r="X2" s="58">
        <v>5000</v>
      </c>
      <c r="Y2" s="58">
        <v>10000</v>
      </c>
    </row>
    <row r="3" spans="1:25">
      <c r="A3" s="77" t="s">
        <v>75</v>
      </c>
      <c r="B3" s="81" t="s">
        <v>112</v>
      </c>
      <c r="C3" s="81" t="s">
        <v>112</v>
      </c>
      <c r="D3" s="81" t="s">
        <v>112</v>
      </c>
      <c r="E3" s="81" t="s">
        <v>112</v>
      </c>
      <c r="F3" s="81" t="s">
        <v>112</v>
      </c>
      <c r="G3" s="81" t="s">
        <v>112</v>
      </c>
      <c r="H3" s="81" t="s">
        <v>112</v>
      </c>
      <c r="I3" s="81" t="s">
        <v>112</v>
      </c>
      <c r="J3" s="67">
        <v>1.2192224243337694E-4</v>
      </c>
      <c r="K3" s="67">
        <v>2.083560106881582E-5</v>
      </c>
      <c r="L3" s="67">
        <v>4.7920533997677467E-6</v>
      </c>
      <c r="M3" s="67">
        <v>1.4198800744401866E-6</v>
      </c>
      <c r="N3" s="67">
        <v>4.7357614946819327E-8</v>
      </c>
      <c r="O3" s="67">
        <v>2.002541843932484E-9</v>
      </c>
      <c r="P3" s="67">
        <v>6.9098763592014746E-10</v>
      </c>
      <c r="Q3" s="67">
        <v>2.4417293139747943E-10</v>
      </c>
      <c r="R3" s="67">
        <v>1.3130087646671363E-4</v>
      </c>
      <c r="S3" s="67">
        <v>2.2438339612570885E-5</v>
      </c>
      <c r="T3" s="67">
        <v>5.1606728920575736E-6</v>
      </c>
      <c r="U3" s="67">
        <v>1.5291016186278933E-6</v>
      </c>
      <c r="V3" s="67">
        <v>5.1000508404266971E-8</v>
      </c>
      <c r="W3" s="67">
        <v>2.1565835242349827E-9</v>
      </c>
      <c r="X3" s="67">
        <v>7.4414053099092811E-10</v>
      </c>
      <c r="Y3" s="67">
        <v>2.6295546458190094E-10</v>
      </c>
    </row>
    <row r="4" spans="1:25" ht="26.1">
      <c r="A4" s="80" t="s">
        <v>76</v>
      </c>
      <c r="B4" s="81" t="s">
        <v>112</v>
      </c>
      <c r="C4" s="81" t="s">
        <v>112</v>
      </c>
      <c r="D4" s="81" t="s">
        <v>112</v>
      </c>
      <c r="E4" s="81" t="s">
        <v>112</v>
      </c>
      <c r="F4" s="81" t="s">
        <v>112</v>
      </c>
      <c r="G4" s="81" t="s">
        <v>112</v>
      </c>
      <c r="H4" s="81" t="s">
        <v>112</v>
      </c>
      <c r="I4" s="81" t="s">
        <v>112</v>
      </c>
      <c r="J4" s="67">
        <v>4.8686585242509729E-6</v>
      </c>
      <c r="K4" s="67">
        <v>9.2249201847047832E-7</v>
      </c>
      <c r="L4" s="67">
        <v>2.2080206187444471E-7</v>
      </c>
      <c r="M4" s="67">
        <v>6.4942972086867893E-8</v>
      </c>
      <c r="N4" s="67">
        <v>1.9373716274130025E-9</v>
      </c>
      <c r="O4" s="67">
        <v>7.465450745458329E-11</v>
      </c>
      <c r="P4" s="67">
        <v>2.691271184682249E-11</v>
      </c>
      <c r="Q4" s="67">
        <v>1.0207380745190172E-11</v>
      </c>
      <c r="R4" s="67">
        <v>4.8686585242509729E-6</v>
      </c>
      <c r="S4" s="67">
        <v>9.2249201847047832E-7</v>
      </c>
      <c r="T4" s="67">
        <v>2.2080206187444471E-7</v>
      </c>
      <c r="U4" s="67">
        <v>6.4942972086867893E-8</v>
      </c>
      <c r="V4" s="67">
        <v>1.9373716274130025E-9</v>
      </c>
      <c r="W4" s="67">
        <v>7.465450745458329E-11</v>
      </c>
      <c r="X4" s="67">
        <v>2.691271184682249E-11</v>
      </c>
      <c r="Y4" s="67">
        <v>1.0207380745190172E-11</v>
      </c>
    </row>
    <row r="5" spans="1:25" ht="26.1">
      <c r="A5" s="80" t="s">
        <v>77</v>
      </c>
      <c r="B5" s="81" t="s">
        <v>112</v>
      </c>
      <c r="C5" s="81" t="s">
        <v>112</v>
      </c>
      <c r="D5" s="81" t="s">
        <v>112</v>
      </c>
      <c r="E5" s="81" t="s">
        <v>112</v>
      </c>
      <c r="F5" s="81" t="s">
        <v>112</v>
      </c>
      <c r="G5" s="81" t="s">
        <v>112</v>
      </c>
      <c r="H5" s="81" t="s">
        <v>112</v>
      </c>
      <c r="I5" s="81" t="s">
        <v>112</v>
      </c>
      <c r="J5" s="67">
        <v>3.0447803175266907E-6</v>
      </c>
      <c r="K5" s="67">
        <v>4.8714946117112026E-7</v>
      </c>
      <c r="L5" s="67">
        <v>1.0934333512021823E-7</v>
      </c>
      <c r="M5" s="67">
        <v>3.2578342078580132E-8</v>
      </c>
      <c r="N5" s="67">
        <v>1.1537997711507882E-9</v>
      </c>
      <c r="O5" s="67">
        <v>5.1478369084179025E-11</v>
      </c>
      <c r="P5" s="67">
        <v>1.8524997044786334E-11</v>
      </c>
      <c r="Q5" s="67">
        <v>6.4835570513532616E-12</v>
      </c>
      <c r="R5" s="67">
        <v>3.0447803175266907E-6</v>
      </c>
      <c r="S5" s="67">
        <v>4.8714946117112026E-7</v>
      </c>
      <c r="T5" s="67">
        <v>1.0934333512021823E-7</v>
      </c>
      <c r="U5" s="67">
        <v>3.2578342078580132E-8</v>
      </c>
      <c r="V5" s="67">
        <v>1.1537997711507882E-9</v>
      </c>
      <c r="W5" s="67">
        <v>5.1478369084179025E-11</v>
      </c>
      <c r="X5" s="67">
        <v>1.8524997044786334E-11</v>
      </c>
      <c r="Y5" s="67">
        <v>6.4835570513532616E-12</v>
      </c>
    </row>
    <row r="6" spans="1:25">
      <c r="A6" s="77" t="s">
        <v>78</v>
      </c>
      <c r="B6" s="81" t="s">
        <v>112</v>
      </c>
      <c r="C6" s="81" t="s">
        <v>112</v>
      </c>
      <c r="D6" s="81" t="s">
        <v>112</v>
      </c>
      <c r="E6" s="81" t="s">
        <v>112</v>
      </c>
      <c r="F6" s="81" t="s">
        <v>112</v>
      </c>
      <c r="G6" s="81" t="s">
        <v>112</v>
      </c>
      <c r="H6" s="81" t="s">
        <v>112</v>
      </c>
      <c r="I6" s="81" t="s">
        <v>112</v>
      </c>
      <c r="J6" s="67">
        <v>1.2281612394097224E-5</v>
      </c>
      <c r="K6" s="67">
        <v>6.3745762031250001E-6</v>
      </c>
      <c r="L6" s="67">
        <v>5.4834082042187501E-6</v>
      </c>
      <c r="M6" s="67">
        <v>5.2145442979861122E-6</v>
      </c>
      <c r="N6" s="67">
        <v>1.3539514284427087E-7</v>
      </c>
      <c r="O6" s="67">
        <v>7.4401405510069469E-9</v>
      </c>
      <c r="P6" s="67">
        <v>3.0865858961753473E-9</v>
      </c>
      <c r="Q6" s="67">
        <v>1.0868764156927083E-9</v>
      </c>
      <c r="R6" s="67">
        <v>1.3226351809027782E-5</v>
      </c>
      <c r="S6" s="67">
        <v>6.8649282187500009E-6</v>
      </c>
      <c r="T6" s="67">
        <v>5.9052088353124999E-6</v>
      </c>
      <c r="U6" s="67">
        <v>5.6156630901388906E-6</v>
      </c>
      <c r="V6" s="67">
        <v>1.4581015383229169E-7</v>
      </c>
      <c r="W6" s="67">
        <v>8.0124590549305597E-9</v>
      </c>
      <c r="X6" s="67">
        <v>3.324015580496528E-9</v>
      </c>
      <c r="Y6" s="67">
        <v>1.1704822938229167E-9</v>
      </c>
    </row>
    <row r="7" spans="1:25" ht="26.1">
      <c r="A7" s="80" t="s">
        <v>79</v>
      </c>
      <c r="B7" s="81" t="s">
        <v>112</v>
      </c>
      <c r="C7" s="81" t="s">
        <v>112</v>
      </c>
      <c r="D7" s="81" t="s">
        <v>112</v>
      </c>
      <c r="E7" s="81" t="s">
        <v>112</v>
      </c>
      <c r="F7" s="81" t="s">
        <v>112</v>
      </c>
      <c r="G7" s="81" t="s">
        <v>112</v>
      </c>
      <c r="H7" s="81" t="s">
        <v>112</v>
      </c>
      <c r="I7" s="81" t="s">
        <v>112</v>
      </c>
      <c r="J7" s="67">
        <v>6.1120886458333338E-9</v>
      </c>
      <c r="K7" s="67">
        <v>1.5453964409722223E-9</v>
      </c>
      <c r="L7" s="67">
        <v>4.4880507291666669E-10</v>
      </c>
      <c r="M7" s="67">
        <v>1.4623656736111112E-10</v>
      </c>
      <c r="N7" s="67">
        <v>4.8428518055555562E-12</v>
      </c>
      <c r="O7" s="67">
        <v>1.5143056250000001E-13</v>
      </c>
      <c r="P7" s="67">
        <v>4.5209704166666676E-14</v>
      </c>
      <c r="Q7" s="67">
        <v>1.6752463194444447E-14</v>
      </c>
      <c r="R7" s="67">
        <v>6.1120886458333338E-9</v>
      </c>
      <c r="S7" s="67">
        <v>1.5453964409722223E-9</v>
      </c>
      <c r="T7" s="67">
        <v>4.4880507291666669E-10</v>
      </c>
      <c r="U7" s="67">
        <v>1.4623656736111112E-10</v>
      </c>
      <c r="V7" s="67">
        <v>4.8428518055555562E-12</v>
      </c>
      <c r="W7" s="67">
        <v>1.5143056250000001E-13</v>
      </c>
      <c r="X7" s="67">
        <v>4.5209704166666676E-14</v>
      </c>
      <c r="Y7" s="67">
        <v>1.6752463194444447E-14</v>
      </c>
    </row>
    <row r="8" spans="1:25">
      <c r="A8" s="78" t="s">
        <v>113</v>
      </c>
      <c r="B8" s="79" t="s">
        <v>114</v>
      </c>
      <c r="C8" s="79"/>
      <c r="D8" s="79"/>
      <c r="E8" s="79"/>
      <c r="F8" s="79"/>
      <c r="G8" s="79"/>
      <c r="H8" s="79"/>
      <c r="I8" s="79"/>
      <c r="J8" s="26"/>
      <c r="K8" s="26"/>
      <c r="L8" s="26"/>
      <c r="M8" s="26"/>
      <c r="N8" s="26"/>
      <c r="O8" s="26"/>
      <c r="P8" s="26"/>
      <c r="Q8" s="26"/>
    </row>
    <row r="9" spans="1:25" ht="15.6">
      <c r="A9" s="119" t="s">
        <v>115</v>
      </c>
      <c r="B9" s="119"/>
      <c r="C9" s="119"/>
      <c r="D9" s="119"/>
      <c r="E9" s="119"/>
      <c r="F9" s="119"/>
      <c r="G9" s="119"/>
      <c r="H9" s="119"/>
      <c r="I9" s="119"/>
      <c r="J9" s="116" t="s">
        <v>116</v>
      </c>
      <c r="K9" s="116"/>
      <c r="L9" s="116"/>
      <c r="M9" s="116"/>
      <c r="N9" s="116"/>
      <c r="O9" s="116"/>
      <c r="P9" s="116"/>
      <c r="Q9" s="116"/>
      <c r="R9" s="116" t="s">
        <v>117</v>
      </c>
      <c r="S9" s="116"/>
      <c r="T9" s="116"/>
      <c r="U9" s="116"/>
      <c r="V9" s="116"/>
      <c r="W9" s="116"/>
      <c r="X9" s="116"/>
      <c r="Y9" s="116"/>
    </row>
    <row r="10" spans="1:25">
      <c r="A10" s="30" t="s">
        <v>73</v>
      </c>
      <c r="B10" s="31">
        <v>10</v>
      </c>
      <c r="C10" s="31">
        <v>30</v>
      </c>
      <c r="D10" s="31">
        <v>60</v>
      </c>
      <c r="E10" s="31">
        <v>100</v>
      </c>
      <c r="F10" s="31" t="s">
        <v>74</v>
      </c>
      <c r="G10" s="31">
        <v>2500</v>
      </c>
      <c r="H10" s="31">
        <v>5000</v>
      </c>
      <c r="I10" s="31">
        <v>10000</v>
      </c>
      <c r="J10" s="58">
        <v>10</v>
      </c>
      <c r="K10" s="58">
        <v>30</v>
      </c>
      <c r="L10" s="58">
        <v>60</v>
      </c>
      <c r="M10" s="58">
        <v>100</v>
      </c>
      <c r="N10" s="31" t="s">
        <v>74</v>
      </c>
      <c r="O10" s="58">
        <v>2500</v>
      </c>
      <c r="P10" s="58">
        <v>5000</v>
      </c>
      <c r="Q10" s="58">
        <v>10000</v>
      </c>
      <c r="R10" s="58">
        <v>10</v>
      </c>
      <c r="S10" s="58">
        <v>30</v>
      </c>
      <c r="T10" s="58">
        <v>60</v>
      </c>
      <c r="U10" s="58">
        <v>100</v>
      </c>
      <c r="V10" s="31" t="s">
        <v>74</v>
      </c>
      <c r="W10" s="58">
        <v>2500</v>
      </c>
      <c r="X10" s="58">
        <v>5000</v>
      </c>
      <c r="Y10" s="58">
        <v>10000</v>
      </c>
    </row>
    <row r="11" spans="1:25">
      <c r="A11" s="77" t="s">
        <v>75</v>
      </c>
      <c r="B11" s="81" t="s">
        <v>112</v>
      </c>
      <c r="C11" s="81" t="s">
        <v>112</v>
      </c>
      <c r="D11" s="81" t="s">
        <v>112</v>
      </c>
      <c r="E11" s="81" t="s">
        <v>112</v>
      </c>
      <c r="F11" s="81" t="s">
        <v>112</v>
      </c>
      <c r="G11" s="81" t="s">
        <v>112</v>
      </c>
      <c r="H11" s="81" t="s">
        <v>112</v>
      </c>
      <c r="I11" s="81" t="s">
        <v>112</v>
      </c>
      <c r="J11" s="67">
        <v>3.8089759990761506E-4</v>
      </c>
      <c r="K11" s="67">
        <v>7.8774822146329329E-5</v>
      </c>
      <c r="L11" s="67">
        <v>1.9523602738648728E-5</v>
      </c>
      <c r="M11" s="67">
        <v>5.9638499037144281E-6</v>
      </c>
      <c r="N11" s="67">
        <v>2.6451835911027508E-7</v>
      </c>
      <c r="O11" s="67">
        <v>7.0964237814087002E-9</v>
      </c>
      <c r="P11" s="67">
        <v>2.4076299556378408E-9</v>
      </c>
      <c r="Q11" s="67">
        <v>8.9268194515665502E-10</v>
      </c>
      <c r="R11" s="67">
        <v>4.1019741528512395E-4</v>
      </c>
      <c r="S11" s="67">
        <v>8.4834423849893125E-5</v>
      </c>
      <c r="T11" s="67">
        <v>2.10254183339294E-5</v>
      </c>
      <c r="U11" s="67">
        <v>6.4226075886155381E-6</v>
      </c>
      <c r="V11" s="67">
        <v>2.8486592519568089E-7</v>
      </c>
      <c r="W11" s="67">
        <v>7.642302533824754E-9</v>
      </c>
      <c r="X11" s="67">
        <v>2.592832259917675E-9</v>
      </c>
      <c r="Y11" s="67">
        <v>9.6134978709178236E-10</v>
      </c>
    </row>
    <row r="12" spans="1:25" ht="26.1">
      <c r="A12" s="80" t="s">
        <v>76</v>
      </c>
      <c r="B12" s="81" t="s">
        <v>112</v>
      </c>
      <c r="C12" s="81" t="s">
        <v>112</v>
      </c>
      <c r="D12" s="81" t="s">
        <v>112</v>
      </c>
      <c r="E12" s="81" t="s">
        <v>112</v>
      </c>
      <c r="F12" s="81" t="s">
        <v>112</v>
      </c>
      <c r="G12" s="81" t="s">
        <v>112</v>
      </c>
      <c r="H12" s="81" t="s">
        <v>112</v>
      </c>
      <c r="I12" s="81" t="s">
        <v>112</v>
      </c>
      <c r="J12" s="67">
        <v>1.5114621123414981E-5</v>
      </c>
      <c r="K12" s="67">
        <v>3.0778411323537838E-6</v>
      </c>
      <c r="L12" s="67">
        <v>7.7679041963624911E-7</v>
      </c>
      <c r="M12" s="67">
        <v>2.3552740770287094E-7</v>
      </c>
      <c r="N12" s="67">
        <v>1.3808739130689212E-8</v>
      </c>
      <c r="O12" s="67">
        <v>2.7813139154895581E-10</v>
      </c>
      <c r="P12" s="67">
        <v>9.5137720614576205E-11</v>
      </c>
      <c r="Q12" s="67">
        <v>3.549819330662323E-11</v>
      </c>
      <c r="R12" s="67">
        <v>1.5114621123414981E-5</v>
      </c>
      <c r="S12" s="67">
        <v>3.0778411323537838E-6</v>
      </c>
      <c r="T12" s="67">
        <v>7.7679041963624911E-7</v>
      </c>
      <c r="U12" s="67">
        <v>2.3552740770287094E-7</v>
      </c>
      <c r="V12" s="67">
        <v>1.3808739130689212E-8</v>
      </c>
      <c r="W12" s="67">
        <v>2.7813139154895581E-10</v>
      </c>
      <c r="X12" s="67">
        <v>9.5137720614576205E-11</v>
      </c>
      <c r="Y12" s="67">
        <v>3.549819330662323E-11</v>
      </c>
    </row>
    <row r="13" spans="1:25" ht="26.1">
      <c r="A13" s="80" t="s">
        <v>77</v>
      </c>
      <c r="B13" s="81" t="s">
        <v>112</v>
      </c>
      <c r="C13" s="81" t="s">
        <v>112</v>
      </c>
      <c r="D13" s="81" t="s">
        <v>112</v>
      </c>
      <c r="E13" s="81" t="s">
        <v>112</v>
      </c>
      <c r="F13" s="81" t="s">
        <v>112</v>
      </c>
      <c r="G13" s="81" t="s">
        <v>112</v>
      </c>
      <c r="H13" s="81" t="s">
        <v>112</v>
      </c>
      <c r="I13" s="81" t="s">
        <v>112</v>
      </c>
      <c r="J13" s="67">
        <v>3.2234998518162451E-5</v>
      </c>
      <c r="K13" s="67">
        <v>6.4329121765115647E-6</v>
      </c>
      <c r="L13" s="67">
        <v>1.6433088357940627E-6</v>
      </c>
      <c r="M13" s="67">
        <v>5.0963806559106846E-7</v>
      </c>
      <c r="N13" s="67">
        <v>1.8439247138669223E-8</v>
      </c>
      <c r="O13" s="67">
        <v>6.209638979753188E-10</v>
      </c>
      <c r="P13" s="67">
        <v>2.1451003683650466E-10</v>
      </c>
      <c r="Q13" s="67">
        <v>7.9664629373189464E-11</v>
      </c>
      <c r="R13" s="67">
        <v>3.2234998518162451E-5</v>
      </c>
      <c r="S13" s="67">
        <v>6.4329121765115647E-6</v>
      </c>
      <c r="T13" s="67">
        <v>1.6433088357940627E-6</v>
      </c>
      <c r="U13" s="67">
        <v>5.0963806559106846E-7</v>
      </c>
      <c r="V13" s="67">
        <v>1.8439247138669223E-8</v>
      </c>
      <c r="W13" s="67">
        <v>6.209638979753188E-10</v>
      </c>
      <c r="X13" s="67">
        <v>2.1451003683650466E-10</v>
      </c>
      <c r="Y13" s="67">
        <v>7.9664629373189464E-11</v>
      </c>
    </row>
    <row r="14" spans="1:25">
      <c r="A14" s="77" t="s">
        <v>78</v>
      </c>
      <c r="B14" s="81" t="s">
        <v>112</v>
      </c>
      <c r="C14" s="81" t="s">
        <v>112</v>
      </c>
      <c r="D14" s="81" t="s">
        <v>112</v>
      </c>
      <c r="E14" s="81" t="s">
        <v>112</v>
      </c>
      <c r="F14" s="81" t="s">
        <v>112</v>
      </c>
      <c r="G14" s="81" t="s">
        <v>112</v>
      </c>
      <c r="H14" s="81" t="s">
        <v>112</v>
      </c>
      <c r="I14" s="81" t="s">
        <v>112</v>
      </c>
      <c r="J14" s="67">
        <v>3.6255944709201395E-5</v>
      </c>
      <c r="K14" s="67">
        <v>1.3973053977864587E-5</v>
      </c>
      <c r="L14" s="67">
        <v>9.8787374878472236E-6</v>
      </c>
      <c r="M14" s="67">
        <v>9.0677524296440982E-6</v>
      </c>
      <c r="N14" s="67">
        <v>5.3614661637152787E-7</v>
      </c>
      <c r="O14" s="67">
        <v>1.9746895820572919E-8</v>
      </c>
      <c r="P14" s="67">
        <v>8.23146636970486E-9</v>
      </c>
      <c r="Q14" s="67">
        <v>3.0001296592447917E-9</v>
      </c>
      <c r="R14" s="67">
        <v>3.9044863532986119E-5</v>
      </c>
      <c r="S14" s="67">
        <v>1.5047904283854173E-5</v>
      </c>
      <c r="T14" s="67">
        <v>1.063864037152778E-5</v>
      </c>
      <c r="U14" s="67">
        <v>9.7652718473090293E-6</v>
      </c>
      <c r="V14" s="67">
        <v>5.7738866378472238E-7</v>
      </c>
      <c r="W14" s="67">
        <v>2.1265887806770838E-8</v>
      </c>
      <c r="X14" s="67">
        <v>8.8646560904513875E-9</v>
      </c>
      <c r="Y14" s="67">
        <v>3.2309088638020838E-9</v>
      </c>
    </row>
    <row r="15" spans="1:25" ht="26.1">
      <c r="A15" s="80" t="s">
        <v>79</v>
      </c>
      <c r="B15" s="81" t="s">
        <v>112</v>
      </c>
      <c r="C15" s="81" t="s">
        <v>112</v>
      </c>
      <c r="D15" s="81" t="s">
        <v>112</v>
      </c>
      <c r="E15" s="81" t="s">
        <v>112</v>
      </c>
      <c r="F15" s="81" t="s">
        <v>112</v>
      </c>
      <c r="G15" s="81" t="s">
        <v>112</v>
      </c>
      <c r="H15" s="81" t="s">
        <v>112</v>
      </c>
      <c r="I15" s="81" t="s">
        <v>112</v>
      </c>
      <c r="J15" s="67">
        <v>1.9889100607638888E-6</v>
      </c>
      <c r="K15" s="67">
        <v>5.0362703125000002E-7</v>
      </c>
      <c r="L15" s="67">
        <v>1.4608755729166668E-7</v>
      </c>
      <c r="M15" s="67">
        <v>4.7624305555555561E-8</v>
      </c>
      <c r="N15" s="67">
        <v>1.5763645138888891E-9</v>
      </c>
      <c r="O15" s="67">
        <v>4.9291156249999999E-11</v>
      </c>
      <c r="P15" s="67">
        <v>1.4709957378472225E-11</v>
      </c>
      <c r="Q15" s="67">
        <v>5.4470299479166665E-12</v>
      </c>
      <c r="R15" s="67">
        <v>1.9889100607638888E-6</v>
      </c>
      <c r="S15" s="67">
        <v>5.0362703125000002E-7</v>
      </c>
      <c r="T15" s="67">
        <v>1.4608755729166668E-7</v>
      </c>
      <c r="U15" s="67">
        <v>4.7624305555555561E-8</v>
      </c>
      <c r="V15" s="67">
        <v>1.5763645138888891E-9</v>
      </c>
      <c r="W15" s="67">
        <v>4.9291156249999999E-11</v>
      </c>
      <c r="X15" s="67">
        <v>1.4709957378472225E-11</v>
      </c>
      <c r="Y15" s="67">
        <v>5.4470299479166665E-12</v>
      </c>
    </row>
    <row r="16" spans="1:25">
      <c r="A16" s="78" t="s">
        <v>113</v>
      </c>
      <c r="B16" s="79" t="s">
        <v>114</v>
      </c>
      <c r="C16" s="79"/>
      <c r="D16" s="79"/>
      <c r="E16" s="79"/>
      <c r="F16" s="79"/>
      <c r="G16" s="79"/>
      <c r="H16" s="79"/>
      <c r="I16" s="79"/>
      <c r="J16" s="26"/>
      <c r="K16" s="26"/>
      <c r="L16" s="26"/>
      <c r="M16" s="26"/>
      <c r="N16" s="26"/>
      <c r="O16" s="26"/>
      <c r="P16" s="26"/>
      <c r="Q16" s="26"/>
    </row>
    <row r="17" spans="1:25" ht="15.6">
      <c r="A17" s="123" t="s">
        <v>118</v>
      </c>
      <c r="B17" s="123"/>
      <c r="C17" s="123"/>
      <c r="D17" s="123"/>
      <c r="E17" s="123"/>
      <c r="F17" s="123"/>
      <c r="G17" s="123"/>
      <c r="H17" s="123"/>
      <c r="I17" s="123"/>
      <c r="J17" s="116" t="s">
        <v>119</v>
      </c>
      <c r="K17" s="116"/>
      <c r="L17" s="116"/>
      <c r="M17" s="116"/>
      <c r="N17" s="116"/>
      <c r="O17" s="116"/>
      <c r="P17" s="116"/>
      <c r="Q17" s="116"/>
      <c r="R17" s="116" t="s">
        <v>120</v>
      </c>
      <c r="S17" s="116"/>
      <c r="T17" s="116"/>
      <c r="U17" s="116"/>
      <c r="V17" s="116"/>
      <c r="W17" s="116"/>
      <c r="X17" s="116"/>
      <c r="Y17" s="116"/>
    </row>
    <row r="18" spans="1:25">
      <c r="A18" s="61" t="s">
        <v>73</v>
      </c>
      <c r="B18" s="31">
        <v>10</v>
      </c>
      <c r="C18" s="31">
        <v>30</v>
      </c>
      <c r="D18" s="31">
        <v>60</v>
      </c>
      <c r="E18" s="31">
        <v>100</v>
      </c>
      <c r="F18" s="31" t="s">
        <v>74</v>
      </c>
      <c r="G18" s="31">
        <v>2500</v>
      </c>
      <c r="H18" s="31">
        <v>5000</v>
      </c>
      <c r="I18" s="31">
        <v>10000</v>
      </c>
      <c r="J18" s="58">
        <v>10</v>
      </c>
      <c r="K18" s="58">
        <v>30</v>
      </c>
      <c r="L18" s="58">
        <v>60</v>
      </c>
      <c r="M18" s="58">
        <v>100</v>
      </c>
      <c r="N18" s="31" t="s">
        <v>74</v>
      </c>
      <c r="O18" s="58">
        <v>2500</v>
      </c>
      <c r="P18" s="58">
        <v>5000</v>
      </c>
      <c r="Q18" s="58">
        <v>10000</v>
      </c>
      <c r="R18" s="58">
        <v>10</v>
      </c>
      <c r="S18" s="58">
        <v>30</v>
      </c>
      <c r="T18" s="58">
        <v>60</v>
      </c>
      <c r="U18" s="58">
        <v>100</v>
      </c>
      <c r="V18" s="31" t="s">
        <v>74</v>
      </c>
      <c r="W18" s="58">
        <v>2500</v>
      </c>
      <c r="X18" s="58">
        <v>5000</v>
      </c>
      <c r="Y18" s="58">
        <v>10000</v>
      </c>
    </row>
    <row r="19" spans="1:25">
      <c r="A19" s="77" t="s">
        <v>75</v>
      </c>
      <c r="B19" s="81" t="s">
        <v>112</v>
      </c>
      <c r="C19" s="81" t="s">
        <v>112</v>
      </c>
      <c r="D19" s="81" t="s">
        <v>112</v>
      </c>
      <c r="E19" s="81" t="s">
        <v>112</v>
      </c>
      <c r="F19" s="81" t="s">
        <v>112</v>
      </c>
      <c r="G19" s="81" t="s">
        <v>112</v>
      </c>
      <c r="H19" s="81" t="s">
        <v>112</v>
      </c>
      <c r="I19" s="81" t="s">
        <v>112</v>
      </c>
      <c r="J19" s="67">
        <v>5.2434356947829922E-5</v>
      </c>
      <c r="K19" s="67">
        <v>6.8567634326388878E-6</v>
      </c>
      <c r="L19" s="67">
        <v>1.3848937589650459E-6</v>
      </c>
      <c r="M19" s="67">
        <v>3.8399892495391624E-7</v>
      </c>
      <c r="N19" s="67">
        <v>4.4348826498601754E-9</v>
      </c>
      <c r="O19" s="67">
        <v>5.9963397938478212E-10</v>
      </c>
      <c r="P19" s="67">
        <v>2.1008365383476849E-10</v>
      </c>
      <c r="Q19" s="67">
        <v>7.1301539172574347E-11</v>
      </c>
      <c r="R19" s="67">
        <v>5.6467769020739924E-5</v>
      </c>
      <c r="S19" s="67">
        <v>7.3842067736111108E-6</v>
      </c>
      <c r="T19" s="67">
        <v>1.4914240481162034E-6</v>
      </c>
      <c r="U19" s="67">
        <v>4.1353730379652521E-7</v>
      </c>
      <c r="V19" s="67">
        <v>4.7760274690801886E-9</v>
      </c>
      <c r="W19" s="67">
        <v>6.4575967010668844E-10</v>
      </c>
      <c r="X19" s="67">
        <v>2.2624393489898146E-10</v>
      </c>
      <c r="Y19" s="67">
        <v>7.6786272955080074E-11</v>
      </c>
    </row>
    <row r="20" spans="1:25" ht="26.1">
      <c r="A20" s="80" t="s">
        <v>76</v>
      </c>
      <c r="B20" s="81" t="s">
        <v>112</v>
      </c>
      <c r="C20" s="81" t="s">
        <v>112</v>
      </c>
      <c r="D20" s="81" t="s">
        <v>112</v>
      </c>
      <c r="E20" s="81" t="s">
        <v>112</v>
      </c>
      <c r="F20" s="81" t="s">
        <v>112</v>
      </c>
      <c r="G20" s="81" t="s">
        <v>112</v>
      </c>
      <c r="H20" s="81" t="s">
        <v>112</v>
      </c>
      <c r="I20" s="81" t="s">
        <v>112</v>
      </c>
      <c r="J20" s="67">
        <v>6.6030148792585166E-6</v>
      </c>
      <c r="K20" s="67">
        <v>9.3154904099273946E-7</v>
      </c>
      <c r="L20" s="67">
        <v>1.7665171770555067E-7</v>
      </c>
      <c r="M20" s="67">
        <v>4.4590213287385457E-8</v>
      </c>
      <c r="N20" s="67">
        <v>3.641314678469034E-10</v>
      </c>
      <c r="O20" s="67">
        <v>3.4176201294485962E-11</v>
      </c>
      <c r="P20" s="67">
        <v>1.3644213685259041E-11</v>
      </c>
      <c r="Q20" s="67">
        <v>5.0976106789890043E-12</v>
      </c>
      <c r="R20" s="67">
        <v>6.6030148792585166E-6</v>
      </c>
      <c r="S20" s="67">
        <v>9.3154904099273946E-7</v>
      </c>
      <c r="T20" s="67">
        <v>1.7665171770555067E-7</v>
      </c>
      <c r="U20" s="67">
        <v>4.4590213287385457E-8</v>
      </c>
      <c r="V20" s="67">
        <v>3.641314678469034E-10</v>
      </c>
      <c r="W20" s="67">
        <v>3.4176201294485962E-11</v>
      </c>
      <c r="X20" s="67">
        <v>1.3644213685259041E-11</v>
      </c>
      <c r="Y20" s="67">
        <v>5.0976106789890043E-12</v>
      </c>
    </row>
    <row r="21" spans="1:25" ht="26.1">
      <c r="A21" s="80" t="s">
        <v>77</v>
      </c>
      <c r="B21" s="81" t="s">
        <v>112</v>
      </c>
      <c r="C21" s="81" t="s">
        <v>112</v>
      </c>
      <c r="D21" s="81" t="s">
        <v>112</v>
      </c>
      <c r="E21" s="81" t="s">
        <v>112</v>
      </c>
      <c r="F21" s="81" t="s">
        <v>112</v>
      </c>
      <c r="G21" s="81" t="s">
        <v>112</v>
      </c>
      <c r="H21" s="81" t="s">
        <v>112</v>
      </c>
      <c r="I21" s="81" t="s">
        <v>112</v>
      </c>
      <c r="J21" s="67">
        <v>3.8396395186433258E-6</v>
      </c>
      <c r="K21" s="67">
        <v>4.3197456081215737E-7</v>
      </c>
      <c r="L21" s="67">
        <v>8.2020498695402862E-8</v>
      </c>
      <c r="M21" s="67">
        <v>2.3792770269243054E-8</v>
      </c>
      <c r="N21" s="67">
        <v>2.972178121639462E-10</v>
      </c>
      <c r="O21" s="67">
        <v>4.1838845365255998E-11</v>
      </c>
      <c r="P21" s="67">
        <v>1.504236074006077E-11</v>
      </c>
      <c r="Q21" s="67">
        <v>4.9875663865939802E-12</v>
      </c>
      <c r="R21" s="67">
        <v>3.8396395186433258E-6</v>
      </c>
      <c r="S21" s="67">
        <v>4.3197456081215737E-7</v>
      </c>
      <c r="T21" s="67">
        <v>8.2020498695402862E-8</v>
      </c>
      <c r="U21" s="67">
        <v>2.3792770269243054E-8</v>
      </c>
      <c r="V21" s="67">
        <v>2.972178121639462E-10</v>
      </c>
      <c r="W21" s="67">
        <v>4.1838845365255998E-11</v>
      </c>
      <c r="X21" s="67">
        <v>1.504236074006077E-11</v>
      </c>
      <c r="Y21" s="67">
        <v>4.9875663865939802E-12</v>
      </c>
    </row>
    <row r="22" spans="1:25">
      <c r="A22" s="77" t="s">
        <v>78</v>
      </c>
      <c r="B22" s="81" t="s">
        <v>112</v>
      </c>
      <c r="C22" s="81" t="s">
        <v>112</v>
      </c>
      <c r="D22" s="81" t="s">
        <v>112</v>
      </c>
      <c r="E22" s="81" t="s">
        <v>112</v>
      </c>
      <c r="F22" s="81" t="s">
        <v>112</v>
      </c>
      <c r="G22" s="81" t="s">
        <v>112</v>
      </c>
      <c r="H22" s="81" t="s">
        <v>112</v>
      </c>
      <c r="I22" s="81" t="s">
        <v>112</v>
      </c>
      <c r="J22" s="67">
        <v>8.3215177883680566E-6</v>
      </c>
      <c r="K22" s="67">
        <v>5.6007469562326394E-6</v>
      </c>
      <c r="L22" s="67">
        <v>5.279037520069446E-6</v>
      </c>
      <c r="M22" s="67">
        <v>4.995722100732639E-6</v>
      </c>
      <c r="N22" s="67">
        <v>1.1913509924739587E-8</v>
      </c>
      <c r="O22" s="67">
        <v>3.4995397148697916E-9</v>
      </c>
      <c r="P22" s="67">
        <v>1.3476469642413197E-9</v>
      </c>
      <c r="Q22" s="67">
        <v>4.2783725589583336E-10</v>
      </c>
      <c r="R22" s="67">
        <v>8.9616345413194463E-6</v>
      </c>
      <c r="S22" s="67">
        <v>6.0315736451736121E-6</v>
      </c>
      <c r="T22" s="67">
        <v>5.6851173293055575E-6</v>
      </c>
      <c r="U22" s="67">
        <v>5.3800084161736115E-6</v>
      </c>
      <c r="V22" s="67">
        <v>1.2829933765104172E-8</v>
      </c>
      <c r="W22" s="67">
        <v>3.7687350775520838E-9</v>
      </c>
      <c r="X22" s="67">
        <v>1.4513121153368059E-9</v>
      </c>
      <c r="Y22" s="67">
        <v>4.6074781404166672E-10</v>
      </c>
    </row>
    <row r="23" spans="1:25" ht="26.1">
      <c r="A23" s="80" t="s">
        <v>79</v>
      </c>
      <c r="B23" s="81" t="s">
        <v>112</v>
      </c>
      <c r="C23" s="81" t="s">
        <v>112</v>
      </c>
      <c r="D23" s="81" t="s">
        <v>112</v>
      </c>
      <c r="E23" s="81" t="s">
        <v>112</v>
      </c>
      <c r="F23" s="81" t="s">
        <v>112</v>
      </c>
      <c r="G23" s="81" t="s">
        <v>112</v>
      </c>
      <c r="H23" s="81" t="s">
        <v>112</v>
      </c>
      <c r="I23" s="81" t="s">
        <v>112</v>
      </c>
      <c r="J23" s="67"/>
      <c r="K23" s="67"/>
      <c r="L23" s="67"/>
      <c r="M23" s="67"/>
      <c r="N23" s="67"/>
      <c r="O23" s="67"/>
      <c r="P23" s="67"/>
      <c r="Q23" s="67"/>
      <c r="R23" s="67"/>
      <c r="S23" s="67"/>
      <c r="T23" s="67"/>
      <c r="U23" s="67"/>
      <c r="V23" s="67"/>
      <c r="W23" s="67"/>
      <c r="X23" s="67"/>
      <c r="Y23" s="67"/>
    </row>
    <row r="24" spans="1:25">
      <c r="A24" s="78" t="s">
        <v>113</v>
      </c>
      <c r="B24" s="79" t="s">
        <v>114</v>
      </c>
      <c r="C24" s="79"/>
      <c r="D24" s="79"/>
      <c r="E24" s="79"/>
      <c r="F24" s="79"/>
      <c r="G24" s="79"/>
      <c r="H24" s="79"/>
      <c r="I24" s="79"/>
      <c r="J24" s="26"/>
      <c r="K24" s="26"/>
      <c r="L24" s="26"/>
      <c r="M24" s="26"/>
      <c r="N24" s="26"/>
      <c r="O24" s="26"/>
      <c r="P24" s="26"/>
      <c r="Q24" s="26"/>
    </row>
  </sheetData>
  <mergeCells count="9">
    <mergeCell ref="R1:Y1"/>
    <mergeCell ref="R9:Y9"/>
    <mergeCell ref="R17:Y17"/>
    <mergeCell ref="A1:I1"/>
    <mergeCell ref="J1:Q1"/>
    <mergeCell ref="A9:I9"/>
    <mergeCell ref="J9:Q9"/>
    <mergeCell ref="A17:I17"/>
    <mergeCell ref="J17:Q17"/>
  </mergeCell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24" operator="greaterThan" id="{10E699EC-56CD-4D34-8896-EA22D237E580}">
            <xm:f>'Equations and parameters'!$B$77</xm:f>
            <x14:dxf>
              <font>
                <color rgb="FF9C0006"/>
              </font>
              <fill>
                <patternFill>
                  <bgColor rgb="FFFFC7CE"/>
                </patternFill>
              </fill>
            </x14:dxf>
          </x14:cfRule>
          <xm:sqref>J4:Q5 J7:Y7 J15:Y15 J23:Y23</xm:sqref>
        </x14:conditionalFormatting>
        <x14:conditionalFormatting xmlns:xm="http://schemas.microsoft.com/office/excel/2006/main">
          <x14:cfRule type="cellIs" priority="23" operator="greaterThan" id="{D67526BA-BFCA-4551-9334-D5E2959DD9E3}">
            <xm:f>'Equations and parameters'!$B$77</xm:f>
            <x14:dxf>
              <font>
                <color rgb="FF9C0006"/>
              </font>
              <fill>
                <patternFill>
                  <bgColor rgb="FFFFC7CE"/>
                </patternFill>
              </fill>
            </x14:dxf>
          </x14:cfRule>
          <xm:sqref>J12:Q13</xm:sqref>
        </x14:conditionalFormatting>
        <x14:conditionalFormatting xmlns:xm="http://schemas.microsoft.com/office/excel/2006/main">
          <x14:cfRule type="cellIs" priority="22" operator="greaterThan" id="{5A2A0164-4894-42F0-9AF0-992B52271B5A}">
            <xm:f>'Equations and parameters'!$B$77</xm:f>
            <x14:dxf>
              <font>
                <color rgb="FF9C0006"/>
              </font>
              <fill>
                <patternFill>
                  <bgColor rgb="FFFFC7CE"/>
                </patternFill>
              </fill>
            </x14:dxf>
          </x14:cfRule>
          <xm:sqref>J20:Q21</xm:sqref>
        </x14:conditionalFormatting>
        <x14:conditionalFormatting xmlns:xm="http://schemas.microsoft.com/office/excel/2006/main">
          <x14:cfRule type="cellIs" priority="21" operator="greaterThan" id="{41C8E81E-EBA5-4F3F-9BE5-E8F7D27C1442}">
            <xm:f>'Equations and parameters'!$B$77</xm:f>
            <x14:dxf>
              <font>
                <color rgb="FF9C0006"/>
              </font>
              <fill>
                <patternFill>
                  <bgColor rgb="FFFFC7CE"/>
                </patternFill>
              </fill>
            </x14:dxf>
          </x14:cfRule>
          <xm:sqref>J3:Q3</xm:sqref>
        </x14:conditionalFormatting>
        <x14:conditionalFormatting xmlns:xm="http://schemas.microsoft.com/office/excel/2006/main">
          <x14:cfRule type="cellIs" priority="20" operator="greaterThan" id="{DEFEA5E1-578B-4DC5-AA00-BC51E68C00E9}">
            <xm:f>'Equations and parameters'!$B$77</xm:f>
            <x14:dxf>
              <font>
                <color rgb="FF9C0006"/>
              </font>
              <fill>
                <patternFill>
                  <bgColor rgb="FFFFC7CE"/>
                </patternFill>
              </fill>
            </x14:dxf>
          </x14:cfRule>
          <xm:sqref>J6:Q6</xm:sqref>
        </x14:conditionalFormatting>
        <x14:conditionalFormatting xmlns:xm="http://schemas.microsoft.com/office/excel/2006/main">
          <x14:cfRule type="cellIs" priority="18" operator="greaterThan" id="{D16A5AAE-860C-413F-B213-54A7046AB0FD}">
            <xm:f>'Equations and parameters'!$B$77</xm:f>
            <x14:dxf>
              <font>
                <color rgb="FF9C0006"/>
              </font>
              <fill>
                <patternFill>
                  <bgColor rgb="FFFFC7CE"/>
                </patternFill>
              </fill>
            </x14:dxf>
          </x14:cfRule>
          <xm:sqref>J11:Q11</xm:sqref>
        </x14:conditionalFormatting>
        <x14:conditionalFormatting xmlns:xm="http://schemas.microsoft.com/office/excel/2006/main">
          <x14:cfRule type="cellIs" priority="17" operator="greaterThan" id="{F8B4AB47-28D2-4B38-B041-8465C53D77D8}">
            <xm:f>'Equations and parameters'!$B$77</xm:f>
            <x14:dxf>
              <font>
                <color rgb="FF9C0006"/>
              </font>
              <fill>
                <patternFill>
                  <bgColor rgb="FFFFC7CE"/>
                </patternFill>
              </fill>
            </x14:dxf>
          </x14:cfRule>
          <xm:sqref>J14:Q14</xm:sqref>
        </x14:conditionalFormatting>
        <x14:conditionalFormatting xmlns:xm="http://schemas.microsoft.com/office/excel/2006/main">
          <x14:cfRule type="cellIs" priority="15" operator="greaterThan" id="{1FDF82E9-7860-49EB-A666-EE2FFA0C7D22}">
            <xm:f>'Equations and parameters'!$B$77</xm:f>
            <x14:dxf>
              <font>
                <color rgb="FF9C0006"/>
              </font>
              <fill>
                <patternFill>
                  <bgColor rgb="FFFFC7CE"/>
                </patternFill>
              </fill>
            </x14:dxf>
          </x14:cfRule>
          <xm:sqref>J19:Q19</xm:sqref>
        </x14:conditionalFormatting>
        <x14:conditionalFormatting xmlns:xm="http://schemas.microsoft.com/office/excel/2006/main">
          <x14:cfRule type="cellIs" priority="14" operator="greaterThan" id="{BC43689B-87A1-4EB1-AE11-839591BD8799}">
            <xm:f>'Equations and parameters'!$B$77</xm:f>
            <x14:dxf>
              <font>
                <color rgb="FF9C0006"/>
              </font>
              <fill>
                <patternFill>
                  <bgColor rgb="FFFFC7CE"/>
                </patternFill>
              </fill>
            </x14:dxf>
          </x14:cfRule>
          <xm:sqref>J22:Q22</xm:sqref>
        </x14:conditionalFormatting>
        <x14:conditionalFormatting xmlns:xm="http://schemas.microsoft.com/office/excel/2006/main">
          <x14:cfRule type="cellIs" priority="12" operator="greaterThan" id="{C6B3AAE7-5E4C-46D1-95FB-D82E9B1C69EA}">
            <xm:f>'Equations and parameters'!$B$77</xm:f>
            <x14:dxf>
              <font>
                <color rgb="FF9C0006"/>
              </font>
              <fill>
                <patternFill>
                  <bgColor rgb="FFFFC7CE"/>
                </patternFill>
              </fill>
            </x14:dxf>
          </x14:cfRule>
          <xm:sqref>R4:Y5</xm:sqref>
        </x14:conditionalFormatting>
        <x14:conditionalFormatting xmlns:xm="http://schemas.microsoft.com/office/excel/2006/main">
          <x14:cfRule type="cellIs" priority="11" operator="greaterThan" id="{A0EA3367-83D0-46A0-BAD7-29D25CF60A99}">
            <xm:f>'Equations and parameters'!$B$77</xm:f>
            <x14:dxf>
              <font>
                <color rgb="FF9C0006"/>
              </font>
              <fill>
                <patternFill>
                  <bgColor rgb="FFFFC7CE"/>
                </patternFill>
              </fill>
            </x14:dxf>
          </x14:cfRule>
          <xm:sqref>R12:Y13</xm:sqref>
        </x14:conditionalFormatting>
        <x14:conditionalFormatting xmlns:xm="http://schemas.microsoft.com/office/excel/2006/main">
          <x14:cfRule type="cellIs" priority="10" operator="greaterThan" id="{ACA2E907-07AE-4054-8BE7-852E7169BFA4}">
            <xm:f>'Equations and parameters'!$B$77</xm:f>
            <x14:dxf>
              <font>
                <color rgb="FF9C0006"/>
              </font>
              <fill>
                <patternFill>
                  <bgColor rgb="FFFFC7CE"/>
                </patternFill>
              </fill>
            </x14:dxf>
          </x14:cfRule>
          <xm:sqref>R20:Y21</xm:sqref>
        </x14:conditionalFormatting>
        <x14:conditionalFormatting xmlns:xm="http://schemas.microsoft.com/office/excel/2006/main">
          <x14:cfRule type="cellIs" priority="9" operator="greaterThan" id="{7A77284E-A5D2-4CB1-A50D-40F6411116E7}">
            <xm:f>'Equations and parameters'!$B$77</xm:f>
            <x14:dxf>
              <font>
                <color rgb="FF9C0006"/>
              </font>
              <fill>
                <patternFill>
                  <bgColor rgb="FFFFC7CE"/>
                </patternFill>
              </fill>
            </x14:dxf>
          </x14:cfRule>
          <xm:sqref>R3:Y3</xm:sqref>
        </x14:conditionalFormatting>
        <x14:conditionalFormatting xmlns:xm="http://schemas.microsoft.com/office/excel/2006/main">
          <x14:cfRule type="cellIs" priority="8" operator="greaterThan" id="{10CEAE00-53A2-4744-94D5-D94B03ADCECC}">
            <xm:f>'Equations and parameters'!$B$77</xm:f>
            <x14:dxf>
              <font>
                <color rgb="FF9C0006"/>
              </font>
              <fill>
                <patternFill>
                  <bgColor rgb="FFFFC7CE"/>
                </patternFill>
              </fill>
            </x14:dxf>
          </x14:cfRule>
          <xm:sqref>R6:Y6</xm:sqref>
        </x14:conditionalFormatting>
        <x14:conditionalFormatting xmlns:xm="http://schemas.microsoft.com/office/excel/2006/main">
          <x14:cfRule type="cellIs" priority="6" operator="greaterThan" id="{D710EEB8-3468-48A5-8D8C-E8538DC5D2BE}">
            <xm:f>'Equations and parameters'!$B$77</xm:f>
            <x14:dxf>
              <font>
                <color rgb="FF9C0006"/>
              </font>
              <fill>
                <patternFill>
                  <bgColor rgb="FFFFC7CE"/>
                </patternFill>
              </fill>
            </x14:dxf>
          </x14:cfRule>
          <xm:sqref>R11:Y11</xm:sqref>
        </x14:conditionalFormatting>
        <x14:conditionalFormatting xmlns:xm="http://schemas.microsoft.com/office/excel/2006/main">
          <x14:cfRule type="cellIs" priority="5" operator="greaterThan" id="{3E17D2E9-E25A-4CEC-A12B-371F5E52E5A0}">
            <xm:f>'Equations and parameters'!$B$77</xm:f>
            <x14:dxf>
              <font>
                <color rgb="FF9C0006"/>
              </font>
              <fill>
                <patternFill>
                  <bgColor rgb="FFFFC7CE"/>
                </patternFill>
              </fill>
            </x14:dxf>
          </x14:cfRule>
          <xm:sqref>R14:Y14</xm:sqref>
        </x14:conditionalFormatting>
        <x14:conditionalFormatting xmlns:xm="http://schemas.microsoft.com/office/excel/2006/main">
          <x14:cfRule type="cellIs" priority="3" operator="greaterThan" id="{ED9004F5-EF0F-47C3-A6DD-247FFAF4E1F6}">
            <xm:f>'Equations and parameters'!$B$77</xm:f>
            <x14:dxf>
              <font>
                <color rgb="FF9C0006"/>
              </font>
              <fill>
                <patternFill>
                  <bgColor rgb="FFFFC7CE"/>
                </patternFill>
              </fill>
            </x14:dxf>
          </x14:cfRule>
          <xm:sqref>R19:Y19</xm:sqref>
        </x14:conditionalFormatting>
        <x14:conditionalFormatting xmlns:xm="http://schemas.microsoft.com/office/excel/2006/main">
          <x14:cfRule type="cellIs" priority="2" operator="greaterThan" id="{26F4DF95-76F2-404A-A673-A88BCE740412}">
            <xm:f>'Equations and parameters'!$B$77</xm:f>
            <x14:dxf>
              <font>
                <color rgb="FF9C0006"/>
              </font>
              <fill>
                <patternFill>
                  <bgColor rgb="FFFFC7CE"/>
                </patternFill>
              </fill>
            </x14:dxf>
          </x14:cfRule>
          <xm:sqref>R22:Y22</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24B7A-9761-43F3-A3CC-68C3B51ABCA4}">
  <dimension ref="A1:T27"/>
  <sheetViews>
    <sheetView topLeftCell="B1" workbookViewId="0">
      <selection activeCell="L9" sqref="L9"/>
    </sheetView>
  </sheetViews>
  <sheetFormatPr defaultColWidth="8.7109375" defaultRowHeight="12.95"/>
  <cols>
    <col min="1" max="1" width="15.85546875" style="28" customWidth="1"/>
    <col min="2" max="2" width="56.7109375" style="28" customWidth="1"/>
    <col min="3" max="11" width="8.7109375" style="28"/>
    <col min="12" max="12" width="63.85546875" style="28" customWidth="1"/>
    <col min="13" max="16384" width="8.7109375" style="28"/>
  </cols>
  <sheetData>
    <row r="1" spans="1:20">
      <c r="A1" s="132" t="s">
        <v>121</v>
      </c>
      <c r="B1" s="132"/>
      <c r="C1" s="132"/>
      <c r="D1" s="132"/>
      <c r="E1" s="132"/>
      <c r="F1" s="132"/>
      <c r="G1" s="132"/>
      <c r="H1" s="132"/>
      <c r="I1" s="132"/>
      <c r="J1" s="132"/>
      <c r="L1" s="133" t="s">
        <v>82</v>
      </c>
      <c r="M1" s="133"/>
      <c r="N1" s="133"/>
      <c r="O1" s="133"/>
      <c r="P1" s="133"/>
      <c r="Q1" s="133"/>
      <c r="R1" s="133"/>
      <c r="S1" s="133"/>
      <c r="T1" s="133"/>
    </row>
    <row r="2" spans="1:20">
      <c r="A2" s="29" t="s">
        <v>122</v>
      </c>
      <c r="B2" s="30" t="s">
        <v>73</v>
      </c>
      <c r="C2" s="31">
        <v>10</v>
      </c>
      <c r="D2" s="31">
        <v>30</v>
      </c>
      <c r="E2" s="31">
        <v>60</v>
      </c>
      <c r="F2" s="31">
        <v>100</v>
      </c>
      <c r="G2" s="31" t="s">
        <v>74</v>
      </c>
      <c r="H2" s="31">
        <v>2500</v>
      </c>
      <c r="I2" s="31">
        <v>5000</v>
      </c>
      <c r="J2" s="31">
        <v>10000</v>
      </c>
      <c r="L2" s="30" t="s">
        <v>73</v>
      </c>
      <c r="M2" s="31">
        <v>10</v>
      </c>
      <c r="N2" s="31">
        <v>30</v>
      </c>
      <c r="O2" s="31">
        <v>60</v>
      </c>
      <c r="P2" s="31">
        <v>100</v>
      </c>
      <c r="Q2" s="31" t="s">
        <v>74</v>
      </c>
      <c r="R2" s="31">
        <v>2500</v>
      </c>
      <c r="S2" s="31">
        <v>5000</v>
      </c>
      <c r="T2" s="31">
        <v>10000</v>
      </c>
    </row>
    <row r="3" spans="1:20" ht="26.1">
      <c r="A3" s="28" t="s">
        <v>123</v>
      </c>
      <c r="B3" s="32" t="s">
        <v>124</v>
      </c>
      <c r="C3" s="39">
        <v>1.4999999999999999E-2</v>
      </c>
      <c r="D3" s="39">
        <v>2.9250000000000001E-3</v>
      </c>
      <c r="E3" s="39">
        <v>7.5949999999999998E-4</v>
      </c>
      <c r="F3" s="39">
        <v>2.3599999999999999E-4</v>
      </c>
      <c r="G3" s="39">
        <v>7.5700000000000004E-6</v>
      </c>
      <c r="H3" s="39">
        <v>2.8350000000000002E-7</v>
      </c>
      <c r="I3" s="39">
        <v>9.4300000000000004E-8</v>
      </c>
      <c r="J3" s="39">
        <v>3.4950000000000005E-8</v>
      </c>
      <c r="L3" s="32" t="s">
        <v>77</v>
      </c>
      <c r="M3" s="39">
        <f>AVERAGE(C3:C5)</f>
        <v>1.3537204644615386E-2</v>
      </c>
      <c r="N3" s="39">
        <f t="shared" ref="N3:T3" si="0">AVERAGE(D3:D5)</f>
        <v>2.7015248207692306E-3</v>
      </c>
      <c r="O3" s="39">
        <f t="shared" si="0"/>
        <v>6.9011351100000003E-4</v>
      </c>
      <c r="P3" s="39">
        <f t="shared" si="0"/>
        <v>2.1402435569230769E-4</v>
      </c>
      <c r="Q3" s="39">
        <f t="shared" si="0"/>
        <v>7.7436287725641024E-6</v>
      </c>
      <c r="R3" s="39">
        <f t="shared" si="0"/>
        <v>2.6077604312820514E-7</v>
      </c>
      <c r="S3" s="39">
        <f t="shared" si="0"/>
        <v>9.0084268666666659E-8</v>
      </c>
      <c r="T3" s="39">
        <f t="shared" si="0"/>
        <v>3.3455450297435899E-8</v>
      </c>
    </row>
    <row r="4" spans="1:20" ht="26.1">
      <c r="A4" s="28" t="s">
        <v>123</v>
      </c>
      <c r="B4" s="32" t="s">
        <v>125</v>
      </c>
      <c r="C4" s="39">
        <v>1.465E-2</v>
      </c>
      <c r="D4" s="39">
        <v>2.8700000000000002E-3</v>
      </c>
      <c r="E4" s="39">
        <v>7.2550000000000002E-4</v>
      </c>
      <c r="F4" s="39">
        <v>2.2400000000000002E-4</v>
      </c>
      <c r="G4" s="39">
        <v>6.9750000000000001E-6</v>
      </c>
      <c r="H4" s="39">
        <v>2.5349999999999999E-7</v>
      </c>
      <c r="I4" s="39">
        <v>8.8500000000000005E-8</v>
      </c>
      <c r="J4" s="39">
        <v>3.33E-8</v>
      </c>
      <c r="L4" s="33" t="s">
        <v>76</v>
      </c>
      <c r="M4" s="39">
        <f t="shared" ref="M4:T4" si="1">AVERAGE(C12:C14)</f>
        <v>6.3474400086666683E-3</v>
      </c>
      <c r="N4" s="39">
        <f t="shared" si="1"/>
        <v>1.2925505564646462E-3</v>
      </c>
      <c r="O4" s="39">
        <f t="shared" si="1"/>
        <v>3.2621595656868682E-4</v>
      </c>
      <c r="P4" s="39">
        <f t="shared" si="1"/>
        <v>9.891058985757568E-5</v>
      </c>
      <c r="Q4" s="39">
        <f t="shared" si="1"/>
        <v>5.7990301253131326E-6</v>
      </c>
      <c r="R4" s="39">
        <f t="shared" si="1"/>
        <v>1.1680228753131318E-7</v>
      </c>
      <c r="S4" s="39">
        <f t="shared" si="1"/>
        <v>3.9953431133434353E-8</v>
      </c>
      <c r="T4" s="39">
        <f t="shared" si="1"/>
        <v>1.4907595141818181E-8</v>
      </c>
    </row>
    <row r="5" spans="1:20" ht="26.1">
      <c r="A5" s="28" t="s">
        <v>126</v>
      </c>
      <c r="B5" s="32" t="s">
        <v>77</v>
      </c>
      <c r="C5" s="39">
        <v>1.0961613933846155E-2</v>
      </c>
      <c r="D5" s="39">
        <v>2.3095744623076926E-3</v>
      </c>
      <c r="E5" s="39">
        <v>5.853405330000001E-4</v>
      </c>
      <c r="F5" s="39">
        <v>1.8207306707692308E-4</v>
      </c>
      <c r="G5" s="39">
        <v>8.6858863176923067E-6</v>
      </c>
      <c r="H5" s="39">
        <v>2.453281293846154E-7</v>
      </c>
      <c r="I5" s="39">
        <v>8.745280599999998E-8</v>
      </c>
      <c r="J5" s="39">
        <v>3.2116350892307692E-8</v>
      </c>
      <c r="L5" s="32" t="s">
        <v>79</v>
      </c>
      <c r="M5" s="39">
        <f t="shared" ref="M5:T5" si="2">AVERAGE(C18:C19)</f>
        <v>8.3524999999999995E-4</v>
      </c>
      <c r="N5" s="39">
        <f t="shared" si="2"/>
        <v>2.1149999999999999E-4</v>
      </c>
      <c r="O5" s="39">
        <f t="shared" si="2"/>
        <v>6.135E-5</v>
      </c>
      <c r="P5" s="39">
        <f t="shared" si="2"/>
        <v>2.0000000000000002E-5</v>
      </c>
      <c r="Q5" s="39">
        <f t="shared" si="2"/>
        <v>6.6199999999999997E-7</v>
      </c>
      <c r="R5" s="39">
        <f t="shared" si="2"/>
        <v>2.07E-8</v>
      </c>
      <c r="S5" s="39">
        <f t="shared" si="2"/>
        <v>6.1775000000000002E-9</v>
      </c>
      <c r="T5" s="39">
        <f t="shared" si="2"/>
        <v>2.2874999999999998E-9</v>
      </c>
    </row>
    <row r="6" spans="1:20">
      <c r="B6" s="32"/>
      <c r="C6" s="39"/>
      <c r="D6" s="39"/>
      <c r="E6" s="39"/>
      <c r="F6" s="39"/>
      <c r="G6" s="39"/>
      <c r="H6" s="39"/>
      <c r="I6" s="39"/>
      <c r="J6" s="39"/>
      <c r="L6" s="34" t="s">
        <v>75</v>
      </c>
      <c r="M6" s="40">
        <v>8.6993266275490182E-3</v>
      </c>
      <c r="N6" s="40">
        <v>1.799139474872549E-3</v>
      </c>
      <c r="O6" s="40">
        <v>4.4589988808333325E-4</v>
      </c>
      <c r="P6" s="40">
        <v>1.3620846726960785E-4</v>
      </c>
      <c r="Q6" s="40">
        <v>6.0413392088627454E-6</v>
      </c>
      <c r="R6" s="40">
        <v>1.6207534092352938E-7</v>
      </c>
      <c r="S6" s="40">
        <v>5.4987900652156868E-8</v>
      </c>
      <c r="T6" s="40">
        <v>2.0387977811666661E-8</v>
      </c>
    </row>
    <row r="7" spans="1:20">
      <c r="B7" s="32"/>
      <c r="C7" s="39"/>
      <c r="D7" s="39"/>
      <c r="E7" s="39"/>
      <c r="F7" s="39"/>
      <c r="G7" s="39"/>
      <c r="H7" s="39"/>
      <c r="I7" s="39"/>
      <c r="J7" s="39"/>
      <c r="L7" s="35" t="s">
        <v>78</v>
      </c>
      <c r="M7" s="39">
        <v>8.2805012500000003E-4</v>
      </c>
      <c r="N7" s="39">
        <v>3.1913081250000005E-4</v>
      </c>
      <c r="O7" s="39">
        <v>2.2562065E-4</v>
      </c>
      <c r="P7" s="39">
        <v>2.0709854874999996E-4</v>
      </c>
      <c r="Q7" s="39">
        <v>1.2245061500000002E-5</v>
      </c>
      <c r="R7" s="39">
        <v>4.5099968250000001E-7</v>
      </c>
      <c r="S7" s="39">
        <v>1.8799859749999996E-7</v>
      </c>
      <c r="T7" s="39">
        <v>6.8520011249999995E-8</v>
      </c>
    </row>
    <row r="8" spans="1:20">
      <c r="B8" s="32"/>
      <c r="C8" s="39"/>
      <c r="D8" s="39"/>
      <c r="E8" s="39"/>
      <c r="F8" s="39"/>
      <c r="G8" s="39"/>
      <c r="H8" s="39"/>
      <c r="I8" s="39"/>
      <c r="J8" s="39"/>
    </row>
    <row r="9" spans="1:20">
      <c r="C9" s="41"/>
      <c r="D9" s="41"/>
      <c r="E9" s="41"/>
      <c r="F9" s="41"/>
      <c r="G9" s="41"/>
      <c r="H9" s="41"/>
      <c r="I9" s="41"/>
      <c r="J9" s="41"/>
    </row>
    <row r="10" spans="1:20">
      <c r="C10" s="41"/>
      <c r="D10" s="41"/>
      <c r="E10" s="41"/>
      <c r="F10" s="41"/>
      <c r="G10" s="41"/>
      <c r="H10" s="41"/>
      <c r="I10" s="41"/>
      <c r="J10" s="41"/>
      <c r="L10" s="35"/>
      <c r="M10" s="39"/>
      <c r="N10" s="39"/>
      <c r="O10" s="39"/>
      <c r="P10" s="39"/>
      <c r="Q10" s="39"/>
      <c r="R10" s="39"/>
      <c r="S10" s="39"/>
      <c r="T10" s="39"/>
    </row>
    <row r="11" spans="1:20" ht="26.1">
      <c r="A11" s="36" t="s">
        <v>127</v>
      </c>
      <c r="B11" s="13" t="s">
        <v>128</v>
      </c>
      <c r="C11" s="42">
        <v>0.02</v>
      </c>
      <c r="D11" s="41"/>
      <c r="E11" s="41"/>
      <c r="F11" s="41"/>
      <c r="G11" s="41"/>
      <c r="H11" s="41"/>
      <c r="I11" s="41"/>
      <c r="J11" s="41"/>
    </row>
    <row r="12" spans="1:20" ht="26.1">
      <c r="A12" s="37" t="s">
        <v>126</v>
      </c>
      <c r="B12" s="33" t="s">
        <v>76</v>
      </c>
      <c r="C12" s="43">
        <v>1.6810320026000004E-2</v>
      </c>
      <c r="D12" s="43">
        <v>3.4256516693939392E-3</v>
      </c>
      <c r="E12" s="43">
        <v>8.5979786970606046E-4</v>
      </c>
      <c r="F12" s="43">
        <v>2.5943176957272707E-4</v>
      </c>
      <c r="G12" s="43">
        <v>1.6230090375939397E-5</v>
      </c>
      <c r="H12" s="43">
        <v>3.0625686259393949E-7</v>
      </c>
      <c r="I12" s="43">
        <v>1.0539029340030304E-7</v>
      </c>
      <c r="J12" s="43">
        <v>3.9387785425454541E-8</v>
      </c>
    </row>
    <row r="13" spans="1:20" ht="26.1">
      <c r="A13" s="37" t="s">
        <v>123</v>
      </c>
      <c r="B13" s="38" t="s">
        <v>129</v>
      </c>
      <c r="C13" s="43">
        <v>1.1250000000000001E-3</v>
      </c>
      <c r="D13" s="43">
        <v>2.275E-4</v>
      </c>
      <c r="E13" s="43">
        <v>6.0850000000000002E-5</v>
      </c>
      <c r="F13" s="43">
        <v>1.925E-5</v>
      </c>
      <c r="G13" s="43">
        <v>6.0849999999999998E-7</v>
      </c>
      <c r="H13" s="43">
        <v>2.36E-8</v>
      </c>
      <c r="I13" s="43">
        <v>7.4799999999999998E-9</v>
      </c>
      <c r="J13" s="43">
        <v>2.7199999999999997E-9</v>
      </c>
    </row>
    <row r="14" spans="1:20" ht="26.1">
      <c r="A14" s="37" t="s">
        <v>123</v>
      </c>
      <c r="B14" s="38" t="s">
        <v>130</v>
      </c>
      <c r="C14" s="43">
        <v>1.1069999999999999E-3</v>
      </c>
      <c r="D14" s="43">
        <v>2.2450000000000001E-4</v>
      </c>
      <c r="E14" s="43">
        <v>5.8E-5</v>
      </c>
      <c r="F14" s="43">
        <v>1.8049999999999998E-5</v>
      </c>
      <c r="G14" s="43">
        <v>5.5850000000000003E-7</v>
      </c>
      <c r="H14" s="43">
        <v>2.0550000000000002E-8</v>
      </c>
      <c r="I14" s="43">
        <v>6.9900000000000001E-9</v>
      </c>
      <c r="J14" s="43">
        <v>2.6149999999999998E-9</v>
      </c>
    </row>
    <row r="15" spans="1:20">
      <c r="B15" s="13"/>
      <c r="C15" s="42"/>
      <c r="D15" s="39"/>
      <c r="E15" s="39"/>
      <c r="F15" s="39"/>
      <c r="G15" s="39"/>
      <c r="H15" s="39"/>
      <c r="I15" s="39"/>
      <c r="J15" s="39"/>
    </row>
    <row r="16" spans="1:20">
      <c r="C16" s="39"/>
      <c r="D16" s="39"/>
      <c r="E16" s="39"/>
      <c r="F16" s="39"/>
      <c r="G16" s="39"/>
      <c r="H16" s="39"/>
      <c r="I16" s="39"/>
      <c r="J16" s="39"/>
    </row>
    <row r="17" spans="1:10">
      <c r="A17" s="36" t="s">
        <v>127</v>
      </c>
      <c r="B17" s="15" t="s">
        <v>131</v>
      </c>
      <c r="C17" s="44">
        <v>2.2000000000000001E-3</v>
      </c>
      <c r="D17" s="39"/>
      <c r="E17" s="39"/>
      <c r="F17" s="39"/>
      <c r="G17" s="39"/>
      <c r="H17" s="39"/>
      <c r="I17" s="39"/>
      <c r="J17" s="39"/>
    </row>
    <row r="18" spans="1:10" ht="26.1">
      <c r="A18" s="28" t="s">
        <v>123</v>
      </c>
      <c r="B18" s="32" t="s">
        <v>132</v>
      </c>
      <c r="C18" s="39">
        <v>8.4249999999999993E-4</v>
      </c>
      <c r="D18" s="39">
        <v>2.0899999999999998E-4</v>
      </c>
      <c r="E18" s="39">
        <v>6.0149999999999998E-5</v>
      </c>
      <c r="F18" s="39">
        <v>1.9600000000000002E-5</v>
      </c>
      <c r="G18" s="39">
        <v>6.4099999999999998E-7</v>
      </c>
      <c r="H18" s="39">
        <v>2.0400000000000001E-8</v>
      </c>
      <c r="I18" s="39">
        <v>6.375E-9</v>
      </c>
      <c r="J18" s="39">
        <v>2.4E-9</v>
      </c>
    </row>
    <row r="19" spans="1:10" ht="26.1">
      <c r="A19" s="37" t="s">
        <v>123</v>
      </c>
      <c r="B19" s="38" t="s">
        <v>133</v>
      </c>
      <c r="C19" s="43">
        <v>8.2799999999999996E-4</v>
      </c>
      <c r="D19" s="43">
        <v>2.14E-4</v>
      </c>
      <c r="E19" s="43">
        <v>6.2550000000000003E-5</v>
      </c>
      <c r="F19" s="43">
        <v>2.0400000000000001E-5</v>
      </c>
      <c r="G19" s="43">
        <v>6.8299999999999996E-7</v>
      </c>
      <c r="H19" s="43">
        <v>2.0999999999999999E-8</v>
      </c>
      <c r="I19" s="43">
        <v>5.9799999999999996E-9</v>
      </c>
      <c r="J19" s="43">
        <v>2.175E-9</v>
      </c>
    </row>
    <row r="20" spans="1:10">
      <c r="C20" s="39"/>
      <c r="D20" s="39"/>
      <c r="E20" s="39"/>
      <c r="F20" s="39"/>
      <c r="G20" s="39"/>
      <c r="H20" s="39"/>
      <c r="I20" s="39"/>
      <c r="J20" s="39"/>
    </row>
    <row r="21" spans="1:10">
      <c r="A21" s="36" t="s">
        <v>127</v>
      </c>
      <c r="B21" s="36" t="s">
        <v>134</v>
      </c>
      <c r="C21" s="45">
        <v>6.3E-3</v>
      </c>
      <c r="D21" s="39"/>
      <c r="E21" s="39"/>
      <c r="F21" s="39"/>
      <c r="G21" s="39"/>
      <c r="H21" s="39"/>
      <c r="I21" s="39"/>
      <c r="J21" s="39"/>
    </row>
    <row r="22" spans="1:10">
      <c r="A22" s="28" t="s">
        <v>126</v>
      </c>
      <c r="B22" s="34" t="s">
        <v>75</v>
      </c>
      <c r="C22" s="40">
        <v>8.6993266275490182E-3</v>
      </c>
      <c r="D22" s="40">
        <v>1.799139474872549E-3</v>
      </c>
      <c r="E22" s="40">
        <v>4.4589988808333325E-4</v>
      </c>
      <c r="F22" s="40">
        <v>1.3620846726960785E-4</v>
      </c>
      <c r="G22" s="40">
        <v>6.0413392088627454E-6</v>
      </c>
      <c r="H22" s="40">
        <v>1.6207534092352938E-7</v>
      </c>
      <c r="I22" s="40">
        <v>5.4987900652156868E-8</v>
      </c>
      <c r="J22" s="40">
        <v>2.0387977811666661E-8</v>
      </c>
    </row>
    <row r="23" spans="1:10">
      <c r="B23" s="35"/>
      <c r="C23" s="39"/>
      <c r="D23" s="39"/>
      <c r="E23" s="39"/>
      <c r="F23" s="39"/>
      <c r="G23" s="39"/>
      <c r="H23" s="39"/>
      <c r="I23" s="39"/>
      <c r="J23" s="39"/>
    </row>
    <row r="24" spans="1:10">
      <c r="C24" s="39"/>
      <c r="D24" s="39"/>
      <c r="E24" s="39"/>
      <c r="F24" s="39"/>
      <c r="G24" s="39"/>
      <c r="H24" s="39"/>
      <c r="I24" s="39"/>
      <c r="J24" s="39"/>
    </row>
    <row r="25" spans="1:10">
      <c r="C25" s="39"/>
      <c r="D25" s="39"/>
      <c r="E25" s="39"/>
      <c r="F25" s="39"/>
      <c r="G25" s="39"/>
      <c r="H25" s="39"/>
      <c r="I25" s="39"/>
      <c r="J25" s="39"/>
    </row>
    <row r="26" spans="1:10">
      <c r="A26" s="28" t="s">
        <v>126</v>
      </c>
      <c r="B26" s="35" t="s">
        <v>78</v>
      </c>
      <c r="C26" s="39">
        <v>8.2805012500000003E-4</v>
      </c>
      <c r="D26" s="39">
        <v>3.1913081250000005E-4</v>
      </c>
      <c r="E26" s="39">
        <v>2.2562065E-4</v>
      </c>
      <c r="F26" s="39">
        <v>2.0709854874999996E-4</v>
      </c>
      <c r="G26" s="39">
        <v>1.2245061500000002E-5</v>
      </c>
      <c r="H26" s="39">
        <v>4.5099968250000001E-7</v>
      </c>
      <c r="I26" s="39">
        <v>1.8799859749999996E-7</v>
      </c>
      <c r="J26" s="39">
        <v>6.8520011249999995E-8</v>
      </c>
    </row>
    <row r="27" spans="1:10">
      <c r="B27" s="35"/>
      <c r="C27" s="39"/>
      <c r="D27" s="39"/>
      <c r="E27" s="39"/>
      <c r="F27" s="39"/>
      <c r="G27" s="39"/>
      <c r="H27" s="39"/>
      <c r="I27" s="39"/>
      <c r="J27" s="39"/>
    </row>
  </sheetData>
  <sortState xmlns:xlrd2="http://schemas.microsoft.com/office/spreadsheetml/2017/richdata2" ref="A22:J23">
    <sortCondition descending="1" ref="C22:C23"/>
  </sortState>
  <mergeCells count="2">
    <mergeCell ref="A1:J1"/>
    <mergeCell ref="L1:T1"/>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45524-969E-4F1C-B401-418E16804AEF}">
  <dimension ref="A1:T26"/>
  <sheetViews>
    <sheetView topLeftCell="B1" workbookViewId="0">
      <selection activeCell="L9" sqref="L9"/>
    </sheetView>
  </sheetViews>
  <sheetFormatPr defaultColWidth="8.7109375" defaultRowHeight="12.95"/>
  <cols>
    <col min="1" max="1" width="15.5703125" style="28" bestFit="1" customWidth="1"/>
    <col min="2" max="2" width="56.85546875" style="28" customWidth="1"/>
    <col min="3" max="10" width="8.7109375" style="41"/>
    <col min="11" max="11" width="8.7109375" style="28"/>
    <col min="12" max="12" width="60.85546875" style="28" customWidth="1"/>
    <col min="13" max="16384" width="8.7109375" style="28"/>
  </cols>
  <sheetData>
    <row r="1" spans="1:20">
      <c r="A1" s="132" t="s">
        <v>135</v>
      </c>
      <c r="B1" s="132"/>
      <c r="C1" s="132"/>
      <c r="D1" s="132"/>
      <c r="E1" s="132"/>
      <c r="F1" s="132"/>
      <c r="G1" s="132"/>
      <c r="H1" s="132"/>
      <c r="I1" s="132"/>
      <c r="J1" s="132"/>
      <c r="L1" s="133" t="s">
        <v>70</v>
      </c>
      <c r="M1" s="133"/>
      <c r="N1" s="133"/>
      <c r="O1" s="133"/>
      <c r="P1" s="133"/>
      <c r="Q1" s="133"/>
      <c r="R1" s="133"/>
      <c r="S1" s="133"/>
      <c r="T1" s="133"/>
    </row>
    <row r="2" spans="1:20">
      <c r="A2" s="29" t="s">
        <v>122</v>
      </c>
      <c r="B2" s="30" t="s">
        <v>73</v>
      </c>
      <c r="C2" s="31">
        <v>10</v>
      </c>
      <c r="D2" s="31">
        <v>30</v>
      </c>
      <c r="E2" s="31">
        <v>60</v>
      </c>
      <c r="F2" s="31">
        <v>100</v>
      </c>
      <c r="G2" s="31" t="s">
        <v>74</v>
      </c>
      <c r="H2" s="31">
        <v>2500</v>
      </c>
      <c r="I2" s="31">
        <v>5000</v>
      </c>
      <c r="J2" s="31">
        <v>10000</v>
      </c>
      <c r="L2" s="30" t="s">
        <v>73</v>
      </c>
      <c r="M2" s="31">
        <v>10</v>
      </c>
      <c r="N2" s="31">
        <v>30</v>
      </c>
      <c r="O2" s="31">
        <v>60</v>
      </c>
      <c r="P2" s="31">
        <v>100</v>
      </c>
      <c r="Q2" s="31" t="s">
        <v>74</v>
      </c>
      <c r="R2" s="31">
        <v>2500</v>
      </c>
      <c r="S2" s="31">
        <v>5000</v>
      </c>
      <c r="T2" s="31">
        <v>10000</v>
      </c>
    </row>
    <row r="3" spans="1:20" ht="26.1">
      <c r="A3" s="28" t="s">
        <v>126</v>
      </c>
      <c r="B3" s="32" t="s">
        <v>77</v>
      </c>
      <c r="C3" s="50">
        <v>6.2169037794230766E-3</v>
      </c>
      <c r="D3" s="50">
        <v>9.9372304911538468E-4</v>
      </c>
      <c r="E3" s="50">
        <v>2.2288346609615383E-4</v>
      </c>
      <c r="F3" s="50">
        <v>6.6392090076923077E-5</v>
      </c>
      <c r="G3" s="50">
        <v>2.3528876690769225E-6</v>
      </c>
      <c r="H3" s="50">
        <v>1.0507605099230769E-7</v>
      </c>
      <c r="I3" s="50">
        <v>3.7822032705769229E-8</v>
      </c>
      <c r="J3" s="50">
        <v>1.3233475437307695E-8</v>
      </c>
      <c r="L3" s="32" t="s">
        <v>77</v>
      </c>
      <c r="M3" s="50">
        <f>AVERAGE(C3:C5)</f>
        <v>2.0810512598076923E-3</v>
      </c>
      <c r="N3" s="50">
        <f t="shared" ref="N3:T3" si="0">AVERAGE(D3:D5)</f>
        <v>3.3295768303846156E-4</v>
      </c>
      <c r="O3" s="50">
        <f t="shared" si="0"/>
        <v>7.4734155365384613E-5</v>
      </c>
      <c r="P3" s="50">
        <f t="shared" si="0"/>
        <v>2.2266696692307692E-5</v>
      </c>
      <c r="Q3" s="50">
        <f t="shared" si="0"/>
        <v>7.8860088969230756E-7</v>
      </c>
      <c r="R3" s="50">
        <f t="shared" si="0"/>
        <v>3.5184516997435894E-8</v>
      </c>
      <c r="S3" s="50">
        <f t="shared" si="0"/>
        <v>1.266149423525641E-8</v>
      </c>
      <c r="T3" s="50">
        <f t="shared" si="0"/>
        <v>4.4313918124358979E-9</v>
      </c>
    </row>
    <row r="4" spans="1:20" ht="26.1">
      <c r="A4" s="28" t="s">
        <v>123</v>
      </c>
      <c r="B4" s="32" t="s">
        <v>124</v>
      </c>
      <c r="C4" s="50">
        <v>1.325E-5</v>
      </c>
      <c r="D4" s="50">
        <v>2.5999999999999997E-6</v>
      </c>
      <c r="E4" s="50">
        <v>6.7449999999999996E-7</v>
      </c>
      <c r="F4" s="50">
        <v>2.0950000000000002E-7</v>
      </c>
      <c r="G4" s="50">
        <v>6.72E-9</v>
      </c>
      <c r="H4" s="50">
        <v>2.5199999999999996E-10</v>
      </c>
      <c r="I4" s="50">
        <v>8.385E-11</v>
      </c>
      <c r="J4" s="50">
        <v>3.1100000000000001E-11</v>
      </c>
      <c r="L4" s="33" t="s">
        <v>76</v>
      </c>
      <c r="M4" s="50">
        <f t="shared" ref="M4:T4" si="1">AVERAGE(C10:C12)</f>
        <v>3.3276384168484858E-3</v>
      </c>
      <c r="N4" s="50">
        <f t="shared" si="1"/>
        <v>6.3050630160404043E-4</v>
      </c>
      <c r="O4" s="50">
        <f t="shared" si="1"/>
        <v>1.5091414194545453E-4</v>
      </c>
      <c r="P4" s="50">
        <f t="shared" si="1"/>
        <v>4.4387325121313125E-5</v>
      </c>
      <c r="Q4" s="50">
        <f t="shared" si="1"/>
        <v>1.3241578194444451E-6</v>
      </c>
      <c r="R4" s="50">
        <f t="shared" si="1"/>
        <v>5.1024980651111105E-8</v>
      </c>
      <c r="S4" s="50">
        <f t="shared" si="1"/>
        <v>1.839434279421717E-8</v>
      </c>
      <c r="T4" s="50">
        <f t="shared" si="1"/>
        <v>6.976556711444447E-9</v>
      </c>
    </row>
    <row r="5" spans="1:20" ht="26.1">
      <c r="A5" s="28" t="s">
        <v>123</v>
      </c>
      <c r="B5" s="32" t="s">
        <v>125</v>
      </c>
      <c r="C5" s="50">
        <v>1.3000000000000001E-5</v>
      </c>
      <c r="D5" s="50">
        <v>2.5500000000000001E-6</v>
      </c>
      <c r="E5" s="50">
        <v>6.4449999999999993E-7</v>
      </c>
      <c r="F5" s="50">
        <v>1.9849999999999998E-7</v>
      </c>
      <c r="G5" s="50">
        <v>6.1950000000000002E-9</v>
      </c>
      <c r="H5" s="50">
        <v>2.255E-10</v>
      </c>
      <c r="I5" s="50">
        <v>7.8599999999999992E-11</v>
      </c>
      <c r="J5" s="50">
        <v>2.96E-11</v>
      </c>
      <c r="L5" s="38" t="s">
        <v>79</v>
      </c>
      <c r="M5" s="50">
        <f t="shared" ref="M5:T5" si="2">AVERAGE(C16:C17)</f>
        <v>4.1775000000000002E-6</v>
      </c>
      <c r="N5" s="50">
        <f t="shared" si="2"/>
        <v>1.0562500000000001E-6</v>
      </c>
      <c r="O5" s="50">
        <f t="shared" si="2"/>
        <v>3.0674999999999996E-7</v>
      </c>
      <c r="P5" s="50">
        <f t="shared" si="2"/>
        <v>9.9949999999999992E-8</v>
      </c>
      <c r="Q5" s="50">
        <f t="shared" si="2"/>
        <v>3.3099999999999999E-9</v>
      </c>
      <c r="R5" s="50">
        <f t="shared" si="2"/>
        <v>1.035E-10</v>
      </c>
      <c r="S5" s="50">
        <f t="shared" si="2"/>
        <v>3.0900000000000004E-11</v>
      </c>
      <c r="T5" s="50">
        <f t="shared" si="2"/>
        <v>1.145E-11</v>
      </c>
    </row>
    <row r="6" spans="1:20">
      <c r="A6" s="28" t="s">
        <v>126</v>
      </c>
      <c r="B6" s="32"/>
      <c r="C6" s="50"/>
      <c r="D6" s="50"/>
      <c r="E6" s="50"/>
      <c r="F6" s="50"/>
      <c r="G6" s="50"/>
      <c r="H6" s="50"/>
      <c r="I6" s="50"/>
      <c r="J6" s="50"/>
      <c r="L6" s="47" t="s">
        <v>75</v>
      </c>
      <c r="M6" s="51">
        <v>4.5319573852365194E-3</v>
      </c>
      <c r="N6" s="51">
        <v>7.7447768557291623E-4</v>
      </c>
      <c r="O6" s="51">
        <v>1.7812485533468133E-4</v>
      </c>
      <c r="P6" s="51">
        <v>5.2778195849093143E-5</v>
      </c>
      <c r="Q6" s="51">
        <v>1.760324355276712E-6</v>
      </c>
      <c r="R6" s="51">
        <v>7.4436248199865172E-8</v>
      </c>
      <c r="S6" s="51">
        <v>2.5684620436887255E-8</v>
      </c>
      <c r="T6" s="51">
        <v>9.076123417975486E-9</v>
      </c>
    </row>
    <row r="7" spans="1:20">
      <c r="L7" s="47" t="s">
        <v>78</v>
      </c>
      <c r="M7" s="51">
        <v>4.5651837500000007E-4</v>
      </c>
      <c r="N7" s="51">
        <v>2.3694862499999998E-4</v>
      </c>
      <c r="O7" s="51">
        <v>2.0382312374999997E-4</v>
      </c>
      <c r="P7" s="51">
        <v>1.9382921500000003E-4</v>
      </c>
      <c r="Q7" s="51">
        <v>5.0327569875000004E-6</v>
      </c>
      <c r="R7" s="51">
        <v>2.7655659250000006E-7</v>
      </c>
      <c r="S7" s="51">
        <v>1.1473112262499999E-7</v>
      </c>
      <c r="T7" s="51">
        <v>4.0400155874999994E-8</v>
      </c>
    </row>
    <row r="9" spans="1:20" ht="26.1">
      <c r="A9" s="36" t="s">
        <v>127</v>
      </c>
      <c r="B9" s="48" t="s">
        <v>136</v>
      </c>
      <c r="C9" s="42">
        <v>1.0529999999999999E-2</v>
      </c>
    </row>
    <row r="10" spans="1:20" ht="26.1">
      <c r="A10" s="37" t="s">
        <v>126</v>
      </c>
      <c r="B10" s="33" t="s">
        <v>76</v>
      </c>
      <c r="C10" s="51">
        <v>9.9717402505454574E-3</v>
      </c>
      <c r="D10" s="51">
        <v>1.8892539048121213E-3</v>
      </c>
      <c r="E10" s="51">
        <v>4.5214792583636359E-4</v>
      </c>
      <c r="F10" s="51">
        <v>1.3297532536393937E-4</v>
      </c>
      <c r="G10" s="51">
        <v>3.9666434583333347E-6</v>
      </c>
      <c r="H10" s="51">
        <v>1.528539919533333E-7</v>
      </c>
      <c r="I10" s="51">
        <v>5.5110578382651509E-8</v>
      </c>
      <c r="J10" s="51">
        <v>2.0903070134333338E-8</v>
      </c>
      <c r="L10" s="47"/>
      <c r="M10" s="51"/>
      <c r="N10" s="51"/>
      <c r="O10" s="51"/>
      <c r="P10" s="51"/>
      <c r="Q10" s="51"/>
      <c r="R10" s="51"/>
      <c r="S10" s="51"/>
      <c r="T10" s="51"/>
    </row>
    <row r="11" spans="1:20" ht="26.1">
      <c r="A11" s="37" t="s">
        <v>123</v>
      </c>
      <c r="B11" s="38" t="s">
        <v>129</v>
      </c>
      <c r="C11" s="51">
        <v>5.6450000000000002E-6</v>
      </c>
      <c r="D11" s="51">
        <v>1.1400000000000001E-6</v>
      </c>
      <c r="E11" s="51">
        <v>3.0450000000000001E-7</v>
      </c>
      <c r="F11" s="51">
        <v>9.6350000000000012E-8</v>
      </c>
      <c r="G11" s="51">
        <v>3.0399999999999998E-9</v>
      </c>
      <c r="H11" s="51">
        <v>1.1829999999999999E-10</v>
      </c>
      <c r="I11" s="51">
        <v>3.7449999999999997E-11</v>
      </c>
      <c r="J11" s="51">
        <v>1.3550000000000001E-11</v>
      </c>
      <c r="L11" s="37"/>
      <c r="M11" s="37"/>
      <c r="N11" s="37"/>
      <c r="O11" s="37"/>
      <c r="P11" s="37"/>
      <c r="Q11" s="37"/>
      <c r="R11" s="37"/>
      <c r="S11" s="37"/>
      <c r="T11" s="37"/>
    </row>
    <row r="12" spans="1:20" ht="26.1">
      <c r="A12" s="37" t="s">
        <v>123</v>
      </c>
      <c r="B12" s="38" t="s">
        <v>130</v>
      </c>
      <c r="C12" s="51">
        <v>5.5299999999999996E-6</v>
      </c>
      <c r="D12" s="51">
        <v>1.125E-6</v>
      </c>
      <c r="E12" s="51">
        <v>2.8999999999999998E-7</v>
      </c>
      <c r="F12" s="51">
        <v>9.0300000000000008E-8</v>
      </c>
      <c r="G12" s="51">
        <v>2.7899999999999997E-9</v>
      </c>
      <c r="H12" s="51">
        <v>1.0265E-10</v>
      </c>
      <c r="I12" s="51">
        <v>3.4999999999999995E-11</v>
      </c>
      <c r="J12" s="51">
        <v>1.305E-11</v>
      </c>
    </row>
    <row r="13" spans="1:20">
      <c r="A13" s="37"/>
      <c r="B13" s="37"/>
      <c r="C13" s="52"/>
      <c r="D13" s="52"/>
      <c r="E13" s="52"/>
      <c r="F13" s="52"/>
      <c r="G13" s="52"/>
      <c r="H13" s="52"/>
      <c r="I13" s="52"/>
      <c r="J13" s="52"/>
    </row>
    <row r="14" spans="1:20">
      <c r="A14" s="37"/>
      <c r="B14" s="37"/>
      <c r="C14" s="52"/>
      <c r="D14" s="52"/>
      <c r="E14" s="52"/>
      <c r="F14" s="52"/>
      <c r="G14" s="52"/>
      <c r="H14" s="52"/>
      <c r="I14" s="52"/>
      <c r="J14" s="52"/>
    </row>
    <row r="15" spans="1:20">
      <c r="A15" s="49" t="s">
        <v>127</v>
      </c>
      <c r="B15" s="15" t="s">
        <v>131</v>
      </c>
      <c r="C15" s="44">
        <v>1.6800000000000001E-3</v>
      </c>
      <c r="D15" s="51"/>
      <c r="E15" s="51"/>
      <c r="F15" s="51"/>
      <c r="G15" s="51"/>
      <c r="H15" s="51"/>
      <c r="I15" s="51"/>
      <c r="J15" s="51"/>
    </row>
    <row r="16" spans="1:20" ht="26.1">
      <c r="A16" s="37" t="s">
        <v>123</v>
      </c>
      <c r="B16" s="38" t="s">
        <v>132</v>
      </c>
      <c r="C16" s="51">
        <v>4.2150000000000003E-6</v>
      </c>
      <c r="D16" s="51">
        <v>1.0425000000000002E-6</v>
      </c>
      <c r="E16" s="51">
        <v>3.0100000000000001E-7</v>
      </c>
      <c r="F16" s="51">
        <v>9.7800000000000002E-8</v>
      </c>
      <c r="G16" s="51">
        <v>3.205E-9</v>
      </c>
      <c r="H16" s="51">
        <v>1.02E-10</v>
      </c>
      <c r="I16" s="51">
        <v>3.1900000000000001E-11</v>
      </c>
      <c r="J16" s="51">
        <v>1.2015E-11</v>
      </c>
    </row>
    <row r="17" spans="1:10" ht="26.1">
      <c r="A17" s="37" t="s">
        <v>123</v>
      </c>
      <c r="B17" s="38" t="s">
        <v>133</v>
      </c>
      <c r="C17" s="51">
        <v>4.1400000000000002E-6</v>
      </c>
      <c r="D17" s="51">
        <v>1.0699999999999999E-6</v>
      </c>
      <c r="E17" s="51">
        <v>3.1249999999999997E-7</v>
      </c>
      <c r="F17" s="51">
        <v>1.0209999999999999E-7</v>
      </c>
      <c r="G17" s="51">
        <v>3.4149999999999999E-9</v>
      </c>
      <c r="H17" s="51">
        <v>1.05E-10</v>
      </c>
      <c r="I17" s="51">
        <v>2.9900000000000001E-11</v>
      </c>
      <c r="J17" s="51">
        <v>1.0885E-11</v>
      </c>
    </row>
    <row r="18" spans="1:10">
      <c r="A18" s="37"/>
      <c r="B18" s="37"/>
      <c r="C18" s="52"/>
      <c r="D18" s="52"/>
      <c r="E18" s="52"/>
      <c r="F18" s="52"/>
      <c r="G18" s="52"/>
      <c r="H18" s="52"/>
      <c r="I18" s="52"/>
      <c r="J18" s="52"/>
    </row>
    <row r="19" spans="1:10">
      <c r="A19" s="37"/>
      <c r="B19" s="37"/>
      <c r="C19" s="52"/>
      <c r="D19" s="52"/>
      <c r="E19" s="52"/>
      <c r="F19" s="52"/>
      <c r="G19" s="52"/>
      <c r="H19" s="52"/>
      <c r="I19" s="52"/>
      <c r="J19" s="52"/>
    </row>
    <row r="20" spans="1:10">
      <c r="A20" s="37" t="s">
        <v>126</v>
      </c>
      <c r="B20" s="47" t="s">
        <v>75</v>
      </c>
      <c r="C20" s="51">
        <v>4.5319573852365194E-3</v>
      </c>
      <c r="D20" s="51">
        <v>7.7447768557291623E-4</v>
      </c>
      <c r="E20" s="51">
        <v>1.7812485533468133E-4</v>
      </c>
      <c r="F20" s="51">
        <v>5.2778195849093143E-5</v>
      </c>
      <c r="G20" s="51">
        <v>1.760324355276712E-6</v>
      </c>
      <c r="H20" s="51">
        <v>7.4436248199865172E-8</v>
      </c>
      <c r="I20" s="51">
        <v>2.5684620436887255E-8</v>
      </c>
      <c r="J20" s="51">
        <v>9.076123417975486E-9</v>
      </c>
    </row>
    <row r="21" spans="1:10">
      <c r="A21" s="37" t="s">
        <v>126</v>
      </c>
      <c r="B21" s="47"/>
      <c r="C21" s="51"/>
      <c r="D21" s="51"/>
      <c r="E21" s="51"/>
      <c r="F21" s="51"/>
      <c r="G21" s="51"/>
      <c r="H21" s="51"/>
      <c r="I21" s="51"/>
      <c r="J21" s="51"/>
    </row>
    <row r="22" spans="1:10">
      <c r="A22" s="49" t="s">
        <v>127</v>
      </c>
      <c r="B22" s="20" t="s">
        <v>137</v>
      </c>
      <c r="C22" s="44">
        <v>5.3E-3</v>
      </c>
      <c r="D22" s="44"/>
      <c r="E22" s="52"/>
      <c r="G22" s="52"/>
      <c r="H22" s="52"/>
      <c r="I22" s="52"/>
      <c r="J22" s="52"/>
    </row>
    <row r="23" spans="1:10">
      <c r="A23" s="37"/>
      <c r="B23" s="37"/>
      <c r="C23" s="52"/>
      <c r="D23" s="52"/>
      <c r="E23" s="52"/>
      <c r="F23" s="52"/>
      <c r="G23" s="52"/>
      <c r="H23" s="52"/>
      <c r="I23" s="52"/>
      <c r="J23" s="52"/>
    </row>
    <row r="24" spans="1:10">
      <c r="A24" s="37"/>
      <c r="B24" s="37"/>
      <c r="C24" s="52"/>
      <c r="D24" s="52"/>
      <c r="E24" s="52"/>
      <c r="F24" s="52"/>
      <c r="G24" s="52"/>
      <c r="H24" s="52"/>
      <c r="I24" s="52"/>
      <c r="J24" s="52"/>
    </row>
    <row r="25" spans="1:10">
      <c r="A25" s="37" t="s">
        <v>126</v>
      </c>
      <c r="B25" s="47" t="s">
        <v>78</v>
      </c>
      <c r="C25" s="51">
        <v>4.5651837500000007E-4</v>
      </c>
      <c r="D25" s="51">
        <v>2.3694862499999998E-4</v>
      </c>
      <c r="E25" s="51">
        <v>2.0382312374999997E-4</v>
      </c>
      <c r="F25" s="51">
        <v>1.9382921500000003E-4</v>
      </c>
      <c r="G25" s="51">
        <v>5.0327569875000004E-6</v>
      </c>
      <c r="H25" s="51">
        <v>2.7655659250000006E-7</v>
      </c>
      <c r="I25" s="51">
        <v>1.1473112262499999E-7</v>
      </c>
      <c r="J25" s="51">
        <v>4.0400155874999994E-8</v>
      </c>
    </row>
    <row r="26" spans="1:10">
      <c r="A26" s="37" t="s">
        <v>126</v>
      </c>
      <c r="B26" s="47"/>
      <c r="C26" s="51"/>
      <c r="D26" s="51"/>
      <c r="E26" s="51"/>
      <c r="F26" s="51"/>
      <c r="G26" s="51"/>
      <c r="H26" s="51"/>
      <c r="I26" s="51"/>
      <c r="J26" s="51"/>
    </row>
  </sheetData>
  <sortState xmlns:xlrd2="http://schemas.microsoft.com/office/spreadsheetml/2017/richdata2" ref="A20:J22">
    <sortCondition descending="1" ref="C20:C22"/>
  </sortState>
  <mergeCells count="2">
    <mergeCell ref="A1:J1"/>
    <mergeCell ref="L1:T1"/>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A325D-EF37-4C42-B53B-06161D40DC99}">
  <dimension ref="A1:U20"/>
  <sheetViews>
    <sheetView workbookViewId="0">
      <selection activeCell="M9" sqref="M9"/>
    </sheetView>
  </sheetViews>
  <sheetFormatPr defaultRowHeight="14.45"/>
  <cols>
    <col min="1" max="1" width="15.85546875" customWidth="1"/>
    <col min="2" max="2" width="43.85546875" style="3" customWidth="1"/>
    <col min="13" max="13" width="66.85546875" customWidth="1"/>
  </cols>
  <sheetData>
    <row r="1" spans="1:21" ht="18.600000000000001">
      <c r="A1" s="134" t="s">
        <v>138</v>
      </c>
      <c r="B1" s="134"/>
      <c r="C1" s="134"/>
      <c r="D1" s="134"/>
      <c r="E1" s="134"/>
      <c r="F1" s="134"/>
      <c r="G1" s="134"/>
      <c r="H1" s="134"/>
      <c r="I1" s="134"/>
      <c r="J1" s="134"/>
      <c r="M1" s="135" t="s">
        <v>85</v>
      </c>
      <c r="N1" s="135"/>
      <c r="O1" s="135"/>
      <c r="P1" s="135"/>
      <c r="Q1" s="135"/>
      <c r="R1" s="135"/>
      <c r="S1" s="135"/>
      <c r="T1" s="135"/>
      <c r="U1" s="135"/>
    </row>
    <row r="2" spans="1:21">
      <c r="A2" s="12" t="s">
        <v>122</v>
      </c>
      <c r="B2" s="10" t="s">
        <v>73</v>
      </c>
      <c r="C2" s="11">
        <v>10</v>
      </c>
      <c r="D2" s="11">
        <v>30</v>
      </c>
      <c r="E2" s="11">
        <v>60</v>
      </c>
      <c r="F2" s="11">
        <v>100</v>
      </c>
      <c r="G2" s="31" t="s">
        <v>74</v>
      </c>
      <c r="H2" s="11">
        <v>2500</v>
      </c>
      <c r="I2" s="11">
        <v>5000</v>
      </c>
      <c r="J2" s="11">
        <v>10000</v>
      </c>
      <c r="M2" s="61" t="s">
        <v>73</v>
      </c>
      <c r="N2" s="31">
        <v>10</v>
      </c>
      <c r="O2" s="31">
        <v>30</v>
      </c>
      <c r="P2" s="31">
        <v>60</v>
      </c>
      <c r="Q2" s="31">
        <v>100</v>
      </c>
      <c r="R2" s="31" t="s">
        <v>74</v>
      </c>
      <c r="S2" s="31">
        <v>2500</v>
      </c>
      <c r="T2" s="31">
        <v>5000</v>
      </c>
      <c r="U2" s="31">
        <v>10000</v>
      </c>
    </row>
    <row r="3" spans="1:21" ht="43.5">
      <c r="A3" t="s">
        <v>126</v>
      </c>
      <c r="B3" s="4" t="s">
        <v>77</v>
      </c>
      <c r="C3" s="1">
        <v>2.6243228818461544E-3</v>
      </c>
      <c r="D3" s="1">
        <v>2.9524665500769228E-4</v>
      </c>
      <c r="E3" s="1">
        <v>5.6059499976923063E-5</v>
      </c>
      <c r="F3" s="1">
        <v>1.6261920197692298E-5</v>
      </c>
      <c r="G3" s="1">
        <v>2.0314289963076925E-7</v>
      </c>
      <c r="H3" s="1">
        <v>2.8596080103076917E-8</v>
      </c>
      <c r="I3" s="1">
        <v>1.0281176473846153E-8</v>
      </c>
      <c r="J3" s="1">
        <v>3.4089097503846153E-9</v>
      </c>
      <c r="M3" s="62" t="s">
        <v>77</v>
      </c>
      <c r="N3" s="50">
        <v>2.6243228818461544E-3</v>
      </c>
      <c r="O3" s="50">
        <v>2.9524665500769228E-4</v>
      </c>
      <c r="P3" s="50">
        <v>5.6059499976923063E-5</v>
      </c>
      <c r="Q3" s="50">
        <v>1.6261920197692298E-5</v>
      </c>
      <c r="R3" s="50">
        <v>2.0314289963076925E-7</v>
      </c>
      <c r="S3" s="50">
        <v>2.8596080103076917E-8</v>
      </c>
      <c r="T3" s="50">
        <v>1.0281176473846153E-8</v>
      </c>
      <c r="U3" s="50">
        <v>3.4089097503846153E-9</v>
      </c>
    </row>
    <row r="4" spans="1:21" ht="26.1">
      <c r="B4" s="4"/>
      <c r="C4" s="1"/>
      <c r="D4" s="1"/>
      <c r="E4" s="1"/>
      <c r="F4" s="1"/>
      <c r="G4" s="1"/>
      <c r="H4" s="1"/>
      <c r="I4" s="1"/>
      <c r="J4" s="1"/>
      <c r="M4" s="63" t="s">
        <v>76</v>
      </c>
      <c r="N4" s="50">
        <v>4.5130390373030304E-3</v>
      </c>
      <c r="O4" s="50">
        <v>6.3669660966060614E-4</v>
      </c>
      <c r="P4" s="50">
        <v>1.2073819498969696E-4</v>
      </c>
      <c r="Q4" s="50">
        <v>3.0476589395515156E-5</v>
      </c>
      <c r="R4" s="50">
        <v>2.4887715068848471E-7</v>
      </c>
      <c r="S4" s="50">
        <v>2.3358804032569695E-8</v>
      </c>
      <c r="T4" s="50">
        <v>9.3255687168454555E-9</v>
      </c>
      <c r="U4" s="50">
        <v>3.4841229971351516E-9</v>
      </c>
    </row>
    <row r="5" spans="1:21" ht="26.1">
      <c r="B5" s="4"/>
      <c r="C5" s="1"/>
      <c r="D5" s="1"/>
      <c r="E5" s="1"/>
      <c r="F5" s="1"/>
      <c r="G5" s="1"/>
      <c r="H5" s="1"/>
      <c r="I5" s="1"/>
      <c r="J5" s="1"/>
      <c r="M5" s="63" t="s">
        <v>79</v>
      </c>
      <c r="N5" s="50"/>
      <c r="O5" s="50"/>
      <c r="P5" s="50"/>
      <c r="Q5" s="50"/>
      <c r="R5" s="50"/>
      <c r="S5" s="50"/>
      <c r="T5" s="50"/>
      <c r="U5" s="50"/>
    </row>
    <row r="6" spans="1:21">
      <c r="B6" s="4"/>
      <c r="C6" s="1"/>
      <c r="D6" s="1"/>
      <c r="E6" s="1"/>
      <c r="F6" s="1"/>
      <c r="G6" s="1"/>
      <c r="H6" s="1"/>
      <c r="I6" s="1"/>
      <c r="J6" s="1"/>
      <c r="M6" s="64" t="s">
        <v>75</v>
      </c>
      <c r="N6" s="51">
        <v>1.9490313372450977E-3</v>
      </c>
      <c r="O6" s="51">
        <v>2.5487194999999994E-4</v>
      </c>
      <c r="P6" s="51">
        <v>5.1477723616666643E-5</v>
      </c>
      <c r="Q6" s="51">
        <v>1.4273579038039217E-5</v>
      </c>
      <c r="R6" s="51">
        <v>1.6484850324725481E-7</v>
      </c>
      <c r="S6" s="51">
        <v>2.2288924375686271E-8</v>
      </c>
      <c r="T6" s="51">
        <v>7.808994876666665E-9</v>
      </c>
      <c r="U6" s="65">
        <v>2.6503411566470585E-9</v>
      </c>
    </row>
    <row r="7" spans="1:21" ht="43.5">
      <c r="A7" t="s">
        <v>126</v>
      </c>
      <c r="B7" s="6" t="s">
        <v>76</v>
      </c>
      <c r="C7" s="5">
        <v>4.5130390373030304E-3</v>
      </c>
      <c r="D7" s="5">
        <v>6.3669660966060614E-4</v>
      </c>
      <c r="E7" s="5">
        <v>1.2073819498969696E-4</v>
      </c>
      <c r="F7" s="5">
        <v>3.0476589395515156E-5</v>
      </c>
      <c r="G7" s="5">
        <v>2.4887715068848471E-7</v>
      </c>
      <c r="H7" s="5">
        <v>2.3358804032569695E-8</v>
      </c>
      <c r="I7" s="5">
        <v>9.3255687168454555E-9</v>
      </c>
      <c r="J7" s="5">
        <v>3.4841229971351516E-9</v>
      </c>
      <c r="M7" s="64" t="s">
        <v>78</v>
      </c>
      <c r="N7" s="51">
        <v>3.093181625E-4</v>
      </c>
      <c r="O7" s="51">
        <v>2.0818470875E-4</v>
      </c>
      <c r="P7" s="51">
        <v>1.9622648500000004E-4</v>
      </c>
      <c r="Q7" s="51">
        <v>1.8569540074999999E-4</v>
      </c>
      <c r="R7" s="51">
        <v>4.428356812500001E-7</v>
      </c>
      <c r="S7" s="51">
        <v>1.3008098062499998E-7</v>
      </c>
      <c r="T7" s="51">
        <v>5.0093227375000008E-8</v>
      </c>
      <c r="U7" s="50">
        <v>1.59030885E-8</v>
      </c>
    </row>
    <row r="8" spans="1:21" ht="26.1">
      <c r="A8" s="24" t="s">
        <v>127</v>
      </c>
      <c r="B8" s="25" t="s">
        <v>136</v>
      </c>
      <c r="C8" s="14">
        <v>3.0699999999999998E-3</v>
      </c>
      <c r="D8" s="16"/>
      <c r="E8" s="16"/>
      <c r="F8" s="16"/>
      <c r="G8" s="16"/>
      <c r="H8" s="16"/>
      <c r="I8" s="16"/>
    </row>
    <row r="9" spans="1:21">
      <c r="A9" s="16"/>
      <c r="B9" s="7"/>
      <c r="C9" s="8"/>
      <c r="D9" s="16"/>
      <c r="E9" s="16"/>
      <c r="F9" s="16"/>
      <c r="G9" s="16"/>
      <c r="H9" s="16"/>
      <c r="I9" s="16"/>
    </row>
    <row r="10" spans="1:21">
      <c r="A10" s="16"/>
      <c r="B10" s="7"/>
      <c r="C10" s="8"/>
      <c r="D10" s="16"/>
      <c r="E10" s="16"/>
      <c r="F10" s="16"/>
      <c r="G10" s="16"/>
      <c r="H10" s="16"/>
      <c r="I10" s="16"/>
      <c r="M10" s="64"/>
      <c r="N10" s="51"/>
      <c r="O10" s="51"/>
      <c r="P10" s="51"/>
      <c r="Q10" s="51"/>
      <c r="R10" s="51"/>
      <c r="S10" s="51"/>
      <c r="T10" s="51"/>
      <c r="U10" s="50"/>
    </row>
    <row r="11" spans="1:21" ht="29.1">
      <c r="A11" s="16" t="s">
        <v>126</v>
      </c>
      <c r="B11" s="17" t="s">
        <v>78</v>
      </c>
      <c r="C11" s="18">
        <v>3.093181625E-4</v>
      </c>
      <c r="D11" s="18">
        <v>2.0818470875E-4</v>
      </c>
      <c r="E11" s="18">
        <v>1.9622648500000004E-4</v>
      </c>
      <c r="F11" s="18">
        <v>1.8569540074999999E-4</v>
      </c>
      <c r="G11" s="18">
        <v>4.428356812500001E-7</v>
      </c>
      <c r="H11" s="18">
        <v>1.3008098062499998E-7</v>
      </c>
      <c r="I11" s="18">
        <v>5.0093227375000008E-8</v>
      </c>
      <c r="J11" s="1">
        <v>1.59030885E-8</v>
      </c>
    </row>
    <row r="12" spans="1:21">
      <c r="A12" s="16"/>
      <c r="B12" s="17"/>
      <c r="C12" s="18"/>
      <c r="D12" s="18"/>
      <c r="E12" s="18"/>
      <c r="F12" s="18"/>
      <c r="G12" s="18"/>
      <c r="H12" s="18"/>
      <c r="I12" s="18"/>
      <c r="J12" s="1"/>
    </row>
    <row r="13" spans="1:21">
      <c r="A13" s="16"/>
      <c r="B13" s="17"/>
      <c r="C13" s="18"/>
      <c r="D13" s="18"/>
      <c r="E13" s="18"/>
      <c r="F13" s="18"/>
      <c r="G13" s="18"/>
      <c r="H13" s="18"/>
      <c r="I13" s="18"/>
      <c r="J13" s="1"/>
    </row>
    <row r="14" spans="1:21">
      <c r="A14" s="16"/>
      <c r="B14" s="21"/>
      <c r="C14" s="16"/>
      <c r="D14" s="16"/>
      <c r="E14" s="16"/>
      <c r="F14" s="16"/>
      <c r="G14" s="16"/>
      <c r="H14" s="16"/>
      <c r="I14" s="16"/>
    </row>
    <row r="15" spans="1:21" ht="29.1">
      <c r="A15" s="16" t="s">
        <v>126</v>
      </c>
      <c r="B15" s="17" t="s">
        <v>75</v>
      </c>
      <c r="C15" s="18">
        <v>1.9490313372450977E-3</v>
      </c>
      <c r="D15" s="18">
        <v>2.5487194999999994E-4</v>
      </c>
      <c r="E15" s="18">
        <v>5.1477723616666643E-5</v>
      </c>
      <c r="F15" s="18">
        <v>1.4273579038039217E-5</v>
      </c>
      <c r="G15" s="18">
        <v>1.6484850324725481E-7</v>
      </c>
      <c r="H15" s="18">
        <v>2.2288924375686271E-8</v>
      </c>
      <c r="I15" s="18">
        <v>7.808994876666665E-9</v>
      </c>
      <c r="J15" s="2">
        <v>2.6503411566470585E-9</v>
      </c>
    </row>
    <row r="16" spans="1:21">
      <c r="A16" s="16"/>
      <c r="B16" s="19"/>
      <c r="C16" s="18"/>
      <c r="D16" s="18"/>
      <c r="E16" s="18"/>
      <c r="F16" s="18"/>
      <c r="G16" s="18"/>
      <c r="H16" s="18"/>
      <c r="I16" s="18"/>
      <c r="J16" s="1"/>
    </row>
    <row r="17" spans="1:9">
      <c r="A17" s="16"/>
      <c r="B17" s="22"/>
      <c r="C17" s="23"/>
      <c r="D17" s="16"/>
      <c r="E17" s="16"/>
      <c r="F17" s="23"/>
      <c r="G17" s="16"/>
      <c r="H17" s="16"/>
      <c r="I17" s="16"/>
    </row>
    <row r="20" spans="1:9">
      <c r="B20" s="9"/>
    </row>
  </sheetData>
  <mergeCells count="2">
    <mergeCell ref="A1:J1"/>
    <mergeCell ref="M1:U1"/>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9BA2F-B1E6-47B8-BB50-05CE77889166}">
  <dimension ref="A1:BC24"/>
  <sheetViews>
    <sheetView workbookViewId="0">
      <selection activeCell="A27" sqref="A27"/>
    </sheetView>
  </sheetViews>
  <sheetFormatPr defaultColWidth="8.7109375" defaultRowHeight="14.1"/>
  <cols>
    <col min="1" max="1" width="57.140625" style="26" customWidth="1"/>
    <col min="2" max="9" width="6.5703125" style="26" customWidth="1"/>
    <col min="10" max="10" width="8.7109375" style="26"/>
    <col min="11" max="26" width="8.7109375" style="26" customWidth="1"/>
    <col min="27" max="16384" width="8.7109375" style="26"/>
  </cols>
  <sheetData>
    <row r="1" spans="1:55" s="27" customFormat="1" ht="15.6">
      <c r="A1" s="119" t="s">
        <v>70</v>
      </c>
      <c r="B1" s="119"/>
      <c r="C1" s="119"/>
      <c r="D1" s="119"/>
      <c r="E1" s="119"/>
      <c r="F1" s="119"/>
      <c r="G1" s="119"/>
      <c r="H1" s="119"/>
      <c r="I1" s="119"/>
      <c r="J1" s="116" t="s">
        <v>71</v>
      </c>
      <c r="K1" s="116"/>
      <c r="L1" s="116"/>
      <c r="M1" s="116"/>
      <c r="N1" s="116"/>
      <c r="O1" s="116"/>
      <c r="P1" s="116"/>
      <c r="Q1" s="116"/>
      <c r="R1" s="117" t="s">
        <v>72</v>
      </c>
      <c r="S1" s="117"/>
      <c r="T1" s="117"/>
      <c r="U1" s="117"/>
      <c r="V1" s="117"/>
      <c r="W1" s="117"/>
      <c r="X1" s="117"/>
      <c r="Y1" s="118"/>
      <c r="Z1" s="109" t="s">
        <v>70</v>
      </c>
    </row>
    <row r="2" spans="1:55">
      <c r="A2" s="30" t="s">
        <v>73</v>
      </c>
      <c r="B2" s="31">
        <v>10</v>
      </c>
      <c r="C2" s="31">
        <v>30</v>
      </c>
      <c r="D2" s="31">
        <v>60</v>
      </c>
      <c r="E2" s="31">
        <v>100</v>
      </c>
      <c r="F2" s="31" t="s">
        <v>74</v>
      </c>
      <c r="G2" s="31">
        <v>2500</v>
      </c>
      <c r="H2" s="31">
        <v>5000</v>
      </c>
      <c r="I2" s="31">
        <v>10000</v>
      </c>
      <c r="J2" s="58">
        <v>10</v>
      </c>
      <c r="K2" s="58">
        <v>30</v>
      </c>
      <c r="L2" s="58">
        <v>60</v>
      </c>
      <c r="M2" s="58">
        <v>100</v>
      </c>
      <c r="N2" s="31" t="s">
        <v>74</v>
      </c>
      <c r="O2" s="58">
        <v>2500</v>
      </c>
      <c r="P2" s="58">
        <v>5000</v>
      </c>
      <c r="Q2" s="58">
        <v>10000</v>
      </c>
      <c r="R2" s="58">
        <v>10</v>
      </c>
      <c r="S2" s="58">
        <v>30</v>
      </c>
      <c r="T2" s="58">
        <v>60</v>
      </c>
      <c r="U2" s="58">
        <v>100</v>
      </c>
      <c r="V2" s="31" t="s">
        <v>74</v>
      </c>
      <c r="W2" s="58">
        <v>2500</v>
      </c>
      <c r="X2" s="58">
        <v>5000</v>
      </c>
      <c r="Y2" s="58">
        <v>10000</v>
      </c>
      <c r="Z2" s="30"/>
      <c r="AC2" s="58">
        <v>10</v>
      </c>
      <c r="AD2" s="46">
        <v>9.9999999999999995E-7</v>
      </c>
    </row>
    <row r="3" spans="1:55">
      <c r="A3" s="77" t="s">
        <v>75</v>
      </c>
      <c r="B3" s="43">
        <v>4.5319573852365194E-3</v>
      </c>
      <c r="C3" s="43">
        <v>7.7447768557291623E-4</v>
      </c>
      <c r="D3" s="43">
        <v>1.7812485533468133E-4</v>
      </c>
      <c r="E3" s="43">
        <v>5.2778195849093143E-5</v>
      </c>
      <c r="F3" s="43">
        <v>1.760324355276712E-6</v>
      </c>
      <c r="G3" s="43">
        <v>7.4436248199865172E-8</v>
      </c>
      <c r="H3" s="43">
        <v>2.5684620436887255E-8</v>
      </c>
      <c r="I3" s="43">
        <v>9.076123417975486E-9</v>
      </c>
      <c r="J3" s="67">
        <f>0.5*B3*'Equations and parameters'!$D$37*'Equations and parameters'!$B$70</f>
        <v>1.4917693059736877E-4</v>
      </c>
      <c r="K3" s="67">
        <f>0.5*C3*'Equations and parameters'!$D$37*'Equations and parameters'!$B$70</f>
        <v>2.5493223816775163E-5</v>
      </c>
      <c r="L3" s="67">
        <f>0.5*D3*'Equations and parameters'!$D$37*'Equations and parameters'!$B$70</f>
        <v>5.8632764880999267E-6</v>
      </c>
      <c r="M3" s="67">
        <f>0.5*E3*'Equations and parameters'!$D$37*'Equations and parameters'!$B$70</f>
        <v>1.7372822800326495E-6</v>
      </c>
      <c r="N3" s="67">
        <f>0.5*F3*'Equations and parameters'!$D$37*'Equations and parameters'!$B$70</f>
        <v>5.794401002785844E-8</v>
      </c>
      <c r="O3" s="67">
        <f>0.5*G3*'Equations and parameters'!$D$37*'Equations and parameters'!$B$70</f>
        <v>2.4501931699122287E-9</v>
      </c>
      <c r="P3" s="67">
        <f>0.5*H3*'Equations and parameters'!$D$37*'Equations and parameters'!$B$70</f>
        <v>8.4545208938087218E-10</v>
      </c>
      <c r="Q3" s="67">
        <f>0.5*I3*'Equations and parameters'!$D$37*'Equations and parameters'!$B$70</f>
        <v>2.9875572917502642E-10</v>
      </c>
      <c r="R3" s="70">
        <f>'Equations and parameters'!$B$75/(0.5*B3*'Equations and parameters'!$D$37*20/78)</f>
        <v>67.972976514499038</v>
      </c>
      <c r="S3" s="70">
        <f>'Equations and parameters'!$B$75/(0.5*C3*'Equations and parameters'!$D$37*20/78)</f>
        <v>397.75275472722416</v>
      </c>
      <c r="T3" s="70">
        <f>'Equations and parameters'!$B$75/(0.5*D3*'Equations and parameters'!$D$37*20/78)</f>
        <v>1729.4084665084595</v>
      </c>
      <c r="U3" s="70">
        <f>'Equations and parameters'!$B$75/(0.5*E3*'Equations and parameters'!$D$37*20/78)</f>
        <v>5836.702599539226</v>
      </c>
      <c r="V3" s="70">
        <f>'Equations and parameters'!$B$75/(0.5*F3*'Equations and parameters'!$D$37*20/78)</f>
        <v>174996.51810644226</v>
      </c>
      <c r="W3" s="70">
        <f>'Equations and parameters'!$B$75/(0.5*G3*'Equations and parameters'!$D$37*20/78)</f>
        <v>4138449.2147462959</v>
      </c>
      <c r="X3" s="70">
        <f>'Equations and parameters'!$B$75/(0.5*H3*'Equations and parameters'!$D$37*20/78)</f>
        <v>11993583.228856362</v>
      </c>
      <c r="Y3" s="70">
        <f>'Equations and parameters'!$B$75/(0.5*I3*'Equations and parameters'!$D$37*20/78)</f>
        <v>33940771.706705809</v>
      </c>
      <c r="AC3" s="58">
        <v>30</v>
      </c>
      <c r="AD3" s="46">
        <v>9.9999999999999995E-7</v>
      </c>
      <c r="BB3" s="58">
        <v>30</v>
      </c>
      <c r="BC3" s="46">
        <v>300</v>
      </c>
    </row>
    <row r="4" spans="1:55" ht="26.1">
      <c r="A4" s="80" t="s">
        <v>76</v>
      </c>
      <c r="B4" s="39">
        <v>3.3276384168484858E-3</v>
      </c>
      <c r="C4" s="39">
        <v>6.3050630160404043E-4</v>
      </c>
      <c r="D4" s="39">
        <v>1.5091414194545453E-4</v>
      </c>
      <c r="E4" s="39">
        <v>4.4387325121313125E-5</v>
      </c>
      <c r="F4" s="39">
        <v>1.3241578194444451E-6</v>
      </c>
      <c r="G4" s="39">
        <v>5.1024980651111105E-8</v>
      </c>
      <c r="H4" s="39">
        <v>1.839434279421717E-8</v>
      </c>
      <c r="I4" s="39">
        <v>6.976556711444447E-9</v>
      </c>
      <c r="J4" s="67">
        <f>0.5*B4*'Equations and parameters'!$D$37*'Equations and parameters'!$B$74</f>
        <v>1.0953476455459599E-5</v>
      </c>
      <c r="K4" s="67">
        <f>0.5*C4*'Equations and parameters'!$D$37*'Equations and parameters'!$B$74</f>
        <v>2.0754165761132996E-6</v>
      </c>
      <c r="L4" s="67">
        <f>0.5*D4*'Equations and parameters'!$D$37*'Equations and parameters'!$B$74</f>
        <v>4.9675905057045451E-7</v>
      </c>
      <c r="M4" s="67">
        <f>0.5*E4*'Equations and parameters'!$D$37*'Equations and parameters'!$B$74</f>
        <v>1.4610827852432237E-7</v>
      </c>
      <c r="N4" s="67">
        <f>0.5*F4*'Equations and parameters'!$D$37*'Equations and parameters'!$B$74</f>
        <v>4.3586861556712987E-9</v>
      </c>
      <c r="O4" s="67">
        <f>0.5*G4*'Equations and parameters'!$D$37*'Equations and parameters'!$B$74</f>
        <v>1.6795722797657407E-10</v>
      </c>
      <c r="P4" s="67">
        <f>0.5*H4*'Equations and parameters'!$D$37*'Equations and parameters'!$B$74</f>
        <v>6.054804503096485E-11</v>
      </c>
      <c r="Q4" s="67">
        <f>0.5*I4*'Equations and parameters'!$D$37*'Equations and parameters'!$B$74</f>
        <v>2.2964499175171305E-11</v>
      </c>
      <c r="R4" s="70">
        <f>'Equations and parameters'!$B$75/(0.5*B4*'Equations and parameters'!$D$37*1/78)</f>
        <v>1851.4669824201549</v>
      </c>
      <c r="S4" s="70">
        <f>'Equations and parameters'!$B$75/(0.5*C4*'Equations and parameters'!$D$37*1/78)</f>
        <v>9771.5322472652788</v>
      </c>
      <c r="T4" s="70">
        <f>'Equations and parameters'!$B$75/(0.5*D4*'Equations and parameters'!$D$37*1/78)</f>
        <v>40824.621064702114</v>
      </c>
      <c r="U4" s="70">
        <f>'Equations and parameters'!$B$75/(0.5*E4*'Equations and parameters'!$D$37*1/78)</f>
        <v>138801.1699598803</v>
      </c>
      <c r="V4" s="70">
        <f>'Equations and parameters'!$B$75/(0.5*F4*'Equations and parameters'!$D$37*1/78)</f>
        <v>4652778.2170351278</v>
      </c>
      <c r="W4" s="70">
        <f>'Equations and parameters'!$B$75/(0.5*G4*'Equations and parameters'!$D$37*1/78)</f>
        <v>120745026.83997954</v>
      </c>
      <c r="X4" s="70">
        <f>'Equations and parameters'!$B$75/(0.5*H4*'Equations and parameters'!$D$37*1/78)</f>
        <v>334940624.25349343</v>
      </c>
      <c r="Y4" s="70">
        <f>'Equations and parameters'!$B$75/(0.5*I4*'Equations and parameters'!$D$37*1/78)</f>
        <v>883102211.16976392</v>
      </c>
      <c r="AC4" s="58">
        <v>60</v>
      </c>
      <c r="AD4" s="46">
        <v>9.9999999999999995E-7</v>
      </c>
    </row>
    <row r="5" spans="1:55" ht="26.1">
      <c r="A5" s="80" t="s">
        <v>77</v>
      </c>
      <c r="B5" s="39">
        <v>2.0810512598076923E-3</v>
      </c>
      <c r="C5" s="39">
        <v>3.3295768303846156E-4</v>
      </c>
      <c r="D5" s="39">
        <v>7.4734155365384613E-5</v>
      </c>
      <c r="E5" s="39">
        <v>2.2266696692307692E-5</v>
      </c>
      <c r="F5" s="39">
        <v>7.8860088969230756E-7</v>
      </c>
      <c r="G5" s="39">
        <v>3.5184516997435894E-8</v>
      </c>
      <c r="H5" s="39">
        <v>1.266149423525641E-8</v>
      </c>
      <c r="I5" s="39">
        <v>4.4313918124358979E-9</v>
      </c>
      <c r="J5" s="67">
        <f>0.5*B5*'Equations and parameters'!$D$37*'Equations and parameters'!$B$74</f>
        <v>6.8501270635336539E-6</v>
      </c>
      <c r="K5" s="67">
        <f>0.5*C5*'Equations and parameters'!$D$37*'Equations and parameters'!$B$74</f>
        <v>1.0959857066682694E-6</v>
      </c>
      <c r="L5" s="67">
        <f>0.5*D5*'Equations and parameters'!$D$37*'Equations and parameters'!$B$74</f>
        <v>2.4599992807772433E-7</v>
      </c>
      <c r="M5" s="67">
        <f>0.5*E5*'Equations and parameters'!$D$37*'Equations and parameters'!$B$74</f>
        <v>7.3294543278846163E-8</v>
      </c>
      <c r="N5" s="67">
        <f>0.5*F5*'Equations and parameters'!$D$37*'Equations and parameters'!$B$74</f>
        <v>2.5958112619038457E-9</v>
      </c>
      <c r="O5" s="67">
        <f>0.5*G5*'Equations and parameters'!$D$37*'Equations and parameters'!$B$74</f>
        <v>1.1581570178322648E-10</v>
      </c>
      <c r="P5" s="67">
        <f>0.5*H5*'Equations and parameters'!$D$37*'Equations and parameters'!$B$74</f>
        <v>4.1677418524385683E-11</v>
      </c>
      <c r="Q5" s="67">
        <f>0.5*I5*'Equations and parameters'!$D$37*'Equations and parameters'!$B$74</f>
        <v>1.4586664715934832E-11</v>
      </c>
      <c r="R5" s="70">
        <f>'Equations and parameters'!$B$75/(0.5*B5*'Equations and parameters'!$D$37*1/78)</f>
        <v>2960.529025506647</v>
      </c>
      <c r="S5" s="70">
        <f>'Equations and parameters'!$B$75/(0.5*C5*'Equations and parameters'!$D$37*1/78)</f>
        <v>18503.890950959551</v>
      </c>
      <c r="T5" s="70">
        <f>'Equations and parameters'!$B$75/(0.5*D5*'Equations and parameters'!$D$37*1/78)</f>
        <v>82439.048492699061</v>
      </c>
      <c r="U5" s="70">
        <f>'Equations and parameters'!$B$75/(0.5*E5*'Equations and parameters'!$D$37*1/78)</f>
        <v>276691.81214276142</v>
      </c>
      <c r="V5" s="70">
        <f>'Equations and parameters'!$B$75/(0.5*F5*'Equations and parameters'!$D$37*1/78)</f>
        <v>7812586.4917952614</v>
      </c>
      <c r="W5" s="70">
        <f>'Equations and parameters'!$B$75/(0.5*G5*'Equations and parameters'!$D$37*1/78)</f>
        <v>175105790.38719893</v>
      </c>
      <c r="X5" s="70">
        <f>'Equations and parameters'!$B$75/(0.5*H5*'Equations and parameters'!$D$37*1/78)</f>
        <v>486594436.94033164</v>
      </c>
      <c r="Y5" s="70">
        <f>'Equations and parameters'!$B$75/(0.5*I5*'Equations and parameters'!$D$37*1/78)</f>
        <v>1390310972.0377426</v>
      </c>
      <c r="AC5" s="58">
        <v>100</v>
      </c>
      <c r="AD5" s="46">
        <v>9.9999999999999995E-7</v>
      </c>
    </row>
    <row r="6" spans="1:55">
      <c r="A6" s="77" t="s">
        <v>78</v>
      </c>
      <c r="B6" s="43">
        <v>4.5651837500000007E-4</v>
      </c>
      <c r="C6" s="43">
        <v>2.3694862499999998E-4</v>
      </c>
      <c r="D6" s="43">
        <v>2.0382312374999997E-4</v>
      </c>
      <c r="E6" s="43">
        <v>1.9382921500000003E-4</v>
      </c>
      <c r="F6" s="43">
        <v>5.0327569875000004E-6</v>
      </c>
      <c r="G6" s="43">
        <v>2.7655659250000006E-7</v>
      </c>
      <c r="H6" s="43">
        <v>1.1473112262499999E-7</v>
      </c>
      <c r="I6" s="43">
        <v>4.0400155874999994E-8</v>
      </c>
      <c r="J6" s="67">
        <f>0.5*B6*'Equations and parameters'!$D$37*'Equations and parameters'!$B$70</f>
        <v>1.5027063177083336E-5</v>
      </c>
      <c r="K6" s="67">
        <f>0.5*C6*'Equations and parameters'!$D$37*'Equations and parameters'!$B$70</f>
        <v>7.7995589062499989E-6</v>
      </c>
      <c r="L6" s="67">
        <f>0.5*D6*'Equations and parameters'!$D$37*'Equations and parameters'!$B$70</f>
        <v>6.7091778234374991E-6</v>
      </c>
      <c r="M6" s="67">
        <f>0.5*E6*'Equations and parameters'!$D$37*'Equations and parameters'!$B$70</f>
        <v>6.3802116604166681E-6</v>
      </c>
      <c r="N6" s="67">
        <f>0.5*F6*'Equations and parameters'!$D$37*'Equations and parameters'!$B$70</f>
        <v>1.6566158417187502E-7</v>
      </c>
      <c r="O6" s="67">
        <f>0.5*G6*'Equations and parameters'!$D$37*'Equations and parameters'!$B$70</f>
        <v>9.1033211697916704E-9</v>
      </c>
      <c r="P6" s="67">
        <f>0.5*H6*'Equations and parameters'!$D$37*'Equations and parameters'!$B$70</f>
        <v>3.7765661197395829E-9</v>
      </c>
      <c r="Q6" s="67">
        <f>0.5*I6*'Equations and parameters'!$D$37*'Equations and parameters'!$B$70</f>
        <v>1.32983846421875E-9</v>
      </c>
      <c r="R6" s="70">
        <f>'Equations and parameters'!$B$75/(0.5*B6*'Equations and parameters'!$D$37*20/78)</f>
        <v>674.78254935826487</v>
      </c>
      <c r="S6" s="70">
        <f>'Equations and parameters'!$B$75/(0.5*C6*'Equations and parameters'!$D$37*20/78)</f>
        <v>1300.0735197825793</v>
      </c>
      <c r="T6" s="70">
        <f>'Equations and parameters'!$B$75/(0.5*D6*'Equations and parameters'!$D$37*20/78)</f>
        <v>1511.3625345534058</v>
      </c>
      <c r="U6" s="70">
        <f>'Equations and parameters'!$B$75/(0.5*E6*'Equations and parameters'!$D$37*20/78)</f>
        <v>1589.2889671528221</v>
      </c>
      <c r="V6" s="70">
        <f>'Equations and parameters'!$B$75/(0.5*F6*'Equations and parameters'!$D$37*20/78)</f>
        <v>61209.121298029371</v>
      </c>
      <c r="W6" s="70">
        <f>'Equations and parameters'!$B$75/(0.5*G6*'Equations and parameters'!$D$37*20/78)</f>
        <v>1113879.1888007235</v>
      </c>
      <c r="X6" s="70">
        <f>'Equations and parameters'!$B$75/(0.5*H6*'Equations and parameters'!$D$37*20/78)</f>
        <v>2684978.8083941219</v>
      </c>
      <c r="Y6" s="70">
        <f>'Equations and parameters'!$B$75/(0.5*I6*'Equations and parameters'!$D$37*20/78)</f>
        <v>7624986.2466995362</v>
      </c>
      <c r="AC6" s="58">
        <v>1000</v>
      </c>
      <c r="AD6" s="46">
        <v>9.9999999999999995E-7</v>
      </c>
      <c r="BB6" s="58">
        <v>1000</v>
      </c>
      <c r="BC6" s="46">
        <v>300</v>
      </c>
    </row>
    <row r="7" spans="1:55" ht="26.1">
      <c r="A7" s="80" t="s">
        <v>79</v>
      </c>
      <c r="B7" s="39">
        <v>4.1775000000000002E-6</v>
      </c>
      <c r="C7" s="39">
        <v>1.0562500000000001E-6</v>
      </c>
      <c r="D7" s="39">
        <v>3.0674999999999996E-7</v>
      </c>
      <c r="E7" s="39">
        <v>9.9949999999999992E-8</v>
      </c>
      <c r="F7" s="39">
        <v>3.3099999999999999E-9</v>
      </c>
      <c r="G7" s="39">
        <v>1.035E-10</v>
      </c>
      <c r="H7" s="39">
        <v>3.0900000000000004E-11</v>
      </c>
      <c r="I7" s="39">
        <v>1.145E-11</v>
      </c>
      <c r="J7" s="67">
        <f>0.5*B7*'Equations and parameters'!$D$37*'Equations and parameters'!$B$74</f>
        <v>1.37509375E-8</v>
      </c>
      <c r="K7" s="67">
        <f>0.5*C7*'Equations and parameters'!$D$37*'Equations and parameters'!$B$74</f>
        <v>3.476822916666667E-9</v>
      </c>
      <c r="L7" s="67">
        <f>0.5*D7*'Equations and parameters'!$D$37*'Equations and parameters'!$B$74</f>
        <v>1.0097187499999999E-9</v>
      </c>
      <c r="M7" s="67">
        <f>0.5*E7*'Equations and parameters'!$D$37*'Equations and parameters'!$B$74</f>
        <v>3.2900208333333331E-10</v>
      </c>
      <c r="N7" s="67">
        <f>0.5*F7*'Equations and parameters'!$D$37*'Equations and parameters'!$B$74</f>
        <v>1.0895416666666666E-11</v>
      </c>
      <c r="O7" s="67">
        <f>0.5*G7*'Equations and parameters'!$D$37*'Equations and parameters'!$B$74</f>
        <v>3.4068750000000001E-13</v>
      </c>
      <c r="P7" s="67">
        <f>0.5*H7*'Equations and parameters'!$D$37*'Equations and parameters'!$B$74</f>
        <v>1.0171250000000002E-13</v>
      </c>
      <c r="Q7" s="67">
        <f>0.5*I7*'Equations and parameters'!$D$37*'Equations and parameters'!$B$74</f>
        <v>3.7689583333333334E-14</v>
      </c>
      <c r="R7" s="70">
        <f>'Equations and parameters'!$B$75/(0.5*B7*'Equations and parameters'!$D$37*1/78)</f>
        <v>1474808.5357816513</v>
      </c>
      <c r="S7" s="70">
        <f>'Equations and parameters'!$B$75/(0.5*C7*'Equations and parameters'!$D$37*1/78)</f>
        <v>5832911.3924050629</v>
      </c>
      <c r="T7" s="70">
        <f>'Equations and parameters'!$B$75/(0.5*D7*'Equations and parameters'!$D$37*1/78)</f>
        <v>20084800.841818579</v>
      </c>
      <c r="U7" s="70">
        <f>'Equations and parameters'!$B$75/(0.5*E7*'Equations and parameters'!$D$37*1/78)</f>
        <v>61640947.055806391</v>
      </c>
      <c r="V7" s="70">
        <f>'Equations and parameters'!$B$75/(0.5*F7*'Equations and parameters'!$D$37*1/78)</f>
        <v>1861333129.3739724</v>
      </c>
      <c r="W7" s="70">
        <f>'Equations and parameters'!$B$75/(0.5*G7*'Equations and parameters'!$D$37*1/78)</f>
        <v>59526692350.027512</v>
      </c>
      <c r="X7" s="70">
        <f>'Equations and parameters'!$B$75/(0.5*H7*'Equations and parameters'!$D$37*1/78)</f>
        <v>199385522919.99506</v>
      </c>
      <c r="Y7" s="70">
        <f>'Equations and parameters'!$B$75/(0.5*I7*'Equations and parameters'!$D$37*1/78)</f>
        <v>538079708142.1701</v>
      </c>
      <c r="AC7" s="58">
        <v>5000</v>
      </c>
      <c r="AD7" s="46">
        <v>9.9999999999999995E-7</v>
      </c>
    </row>
    <row r="8" spans="1:55">
      <c r="A8" s="78" t="s">
        <v>80</v>
      </c>
      <c r="B8" s="79" t="s">
        <v>81</v>
      </c>
      <c r="C8" s="79"/>
      <c r="D8" s="79"/>
      <c r="E8" s="79"/>
      <c r="F8" s="79"/>
      <c r="G8" s="79"/>
      <c r="H8" s="79"/>
      <c r="I8" s="79"/>
    </row>
    <row r="9" spans="1:55" ht="15">
      <c r="A9" s="119" t="s">
        <v>82</v>
      </c>
      <c r="B9" s="119"/>
      <c r="C9" s="119"/>
      <c r="D9" s="119"/>
      <c r="E9" s="119"/>
      <c r="F9" s="119"/>
      <c r="G9" s="119"/>
      <c r="H9" s="119"/>
      <c r="I9" s="119"/>
      <c r="J9" s="116" t="s">
        <v>83</v>
      </c>
      <c r="K9" s="116"/>
      <c r="L9" s="116"/>
      <c r="M9" s="116"/>
      <c r="N9" s="116"/>
      <c r="O9" s="116"/>
      <c r="P9" s="116"/>
      <c r="Q9" s="116"/>
      <c r="R9" s="117" t="s">
        <v>84</v>
      </c>
      <c r="S9" s="117"/>
      <c r="T9" s="117"/>
      <c r="U9" s="117"/>
      <c r="V9" s="117"/>
      <c r="W9" s="117"/>
      <c r="X9" s="117"/>
      <c r="Y9" s="118"/>
    </row>
    <row r="10" spans="1:55">
      <c r="A10" s="30" t="s">
        <v>73</v>
      </c>
      <c r="B10" s="31">
        <v>10</v>
      </c>
      <c r="C10" s="31">
        <v>30</v>
      </c>
      <c r="D10" s="31">
        <v>60</v>
      </c>
      <c r="E10" s="31">
        <v>100</v>
      </c>
      <c r="F10" s="31" t="s">
        <v>74</v>
      </c>
      <c r="G10" s="31">
        <v>2500</v>
      </c>
      <c r="H10" s="31">
        <v>5000</v>
      </c>
      <c r="I10" s="31">
        <v>10000</v>
      </c>
      <c r="J10" s="58">
        <v>10</v>
      </c>
      <c r="K10" s="58">
        <v>30</v>
      </c>
      <c r="L10" s="58">
        <v>60</v>
      </c>
      <c r="M10" s="58">
        <v>100</v>
      </c>
      <c r="N10" s="31" t="s">
        <v>74</v>
      </c>
      <c r="O10" s="58">
        <v>2500</v>
      </c>
      <c r="P10" s="58">
        <v>5000</v>
      </c>
      <c r="Q10" s="58">
        <v>10000</v>
      </c>
      <c r="R10" s="58">
        <v>10</v>
      </c>
      <c r="S10" s="58">
        <v>30</v>
      </c>
      <c r="T10" s="58">
        <v>60</v>
      </c>
      <c r="U10" s="58">
        <v>100</v>
      </c>
      <c r="V10" s="31" t="s">
        <v>74</v>
      </c>
      <c r="W10" s="58">
        <v>2500</v>
      </c>
      <c r="X10" s="58">
        <v>5000</v>
      </c>
      <c r="Y10" s="58">
        <v>10000</v>
      </c>
    </row>
    <row r="11" spans="1:55">
      <c r="A11" s="77" t="s">
        <v>75</v>
      </c>
      <c r="B11" s="43">
        <v>8.6993266275490182E-3</v>
      </c>
      <c r="C11" s="43">
        <v>1.799139474872549E-3</v>
      </c>
      <c r="D11" s="43">
        <v>4.4589988808333325E-4</v>
      </c>
      <c r="E11" s="43">
        <v>1.3620846726960785E-4</v>
      </c>
      <c r="F11" s="43">
        <v>6.0413392088627454E-6</v>
      </c>
      <c r="G11" s="43">
        <v>1.6207534092352938E-7</v>
      </c>
      <c r="H11" s="43">
        <v>5.4987900652156868E-8</v>
      </c>
      <c r="I11" s="43">
        <v>2.0387977811666661E-8</v>
      </c>
      <c r="J11" s="67">
        <f>0.5*B11*'Equations and parameters'!$D$37*'Equations and parameters'!$B$70</f>
        <v>2.8635283482348852E-4</v>
      </c>
      <c r="K11" s="67">
        <f>0.5*C11*'Equations and parameters'!$D$37*'Equations and parameters'!$B$70</f>
        <v>5.9221674381221413E-5</v>
      </c>
      <c r="L11" s="67">
        <f>0.5*D11*'Equations and parameters'!$D$37*'Equations and parameters'!$B$70</f>
        <v>1.4677537982743052E-5</v>
      </c>
      <c r="M11" s="67">
        <f>0.5*E11*'Equations and parameters'!$D$37*'Equations and parameters'!$B$70</f>
        <v>4.4835287142912583E-6</v>
      </c>
      <c r="N11" s="67">
        <f>0.5*F11*'Equations and parameters'!$D$37*'Equations and parameters'!$B$70</f>
        <v>1.9886074895839873E-7</v>
      </c>
      <c r="O11" s="67">
        <f>0.5*G11*'Equations and parameters'!$D$37*'Equations and parameters'!$B$70</f>
        <v>5.3349799720661758E-9</v>
      </c>
      <c r="P11" s="67">
        <f>0.5*H11*'Equations and parameters'!$D$37*'Equations and parameters'!$B$70</f>
        <v>1.8100183964668304E-9</v>
      </c>
      <c r="Q11" s="67">
        <f>0.5*I11*'Equations and parameters'!$D$37*'Equations and parameters'!$B$70</f>
        <v>6.7110426963402767E-10</v>
      </c>
      <c r="R11" s="70">
        <f>'Equations and parameters'!$B$75/(0.5*B11*'Equations and parameters'!$D$37*20/78)</f>
        <v>35.410859495246214</v>
      </c>
      <c r="S11" s="70">
        <f>'Equations and parameters'!$B$75/(0.5*C11*'Equations and parameters'!$D$37*20/78)</f>
        <v>171.2210960927388</v>
      </c>
      <c r="T11" s="70">
        <f>'Equations and parameters'!$B$75/(0.5*D11*'Equations and parameters'!$D$37*20/78)</f>
        <v>690.85155915944415</v>
      </c>
      <c r="U11" s="70">
        <f>'Equations and parameters'!$B$75/(0.5*E11*'Equations and parameters'!$D$37*20/78)</f>
        <v>2261.6114775129518</v>
      </c>
      <c r="V11" s="70">
        <f>'Equations and parameters'!$B$75/(0.5*F11*'Equations and parameters'!$D$37*20/78)</f>
        <v>50990.454642817764</v>
      </c>
      <c r="W11" s="70">
        <f>'Equations and parameters'!$B$75/(0.5*G11*'Equations and parameters'!$D$37*20/78)</f>
        <v>1900663.1801980119</v>
      </c>
      <c r="X11" s="70">
        <f>'Equations and parameters'!$B$75/(0.5*H11*'Equations and parameters'!$D$37*20/78)</f>
        <v>5602153.0056232344</v>
      </c>
      <c r="Y11" s="70">
        <f>'Equations and parameters'!$B$75/(0.5*I11*'Equations and parameters'!$D$37*20/78)</f>
        <v>15109425.552499663</v>
      </c>
    </row>
    <row r="12" spans="1:55" ht="27" customHeight="1">
      <c r="A12" s="80" t="s">
        <v>76</v>
      </c>
      <c r="B12" s="39">
        <v>6.3474400086666683E-3</v>
      </c>
      <c r="C12" s="39">
        <v>1.2925505564646462E-3</v>
      </c>
      <c r="D12" s="39">
        <v>3.2621595656868682E-4</v>
      </c>
      <c r="E12" s="39">
        <v>9.891058985757568E-5</v>
      </c>
      <c r="F12" s="39">
        <v>5.7990301253131326E-6</v>
      </c>
      <c r="G12" s="39">
        <v>1.1680228753131318E-7</v>
      </c>
      <c r="H12" s="39">
        <v>3.9953431133434353E-8</v>
      </c>
      <c r="I12" s="39">
        <v>1.4907595141818181E-8</v>
      </c>
      <c r="J12" s="67">
        <f>0.5*B12*'Equations and parameters'!$D$37*'Equations and parameters'!$B$74</f>
        <v>2.0893656695194447E-5</v>
      </c>
      <c r="K12" s="67">
        <f>0.5*C12*'Equations and parameters'!$D$37*'Equations and parameters'!$B$74</f>
        <v>4.2546455816961272E-6</v>
      </c>
      <c r="L12" s="67">
        <f>0.5*D12*'Equations and parameters'!$D$37*'Equations and parameters'!$B$74</f>
        <v>1.0737941903719274E-6</v>
      </c>
      <c r="M12" s="67">
        <f>0.5*E12*'Equations and parameters'!$D$37*'Equations and parameters'!$B$74</f>
        <v>3.2558069161451991E-7</v>
      </c>
      <c r="N12" s="67">
        <f>0.5*F12*'Equations and parameters'!$D$37*'Equations and parameters'!$B$74</f>
        <v>1.9088474162489061E-8</v>
      </c>
      <c r="O12" s="67">
        <f>0.5*G12*'Equations and parameters'!$D$37*'Equations and parameters'!$B$74</f>
        <v>3.8447419645723922E-10</v>
      </c>
      <c r="P12" s="67">
        <f>0.5*H12*'Equations and parameters'!$D$37*'Equations and parameters'!$B$74</f>
        <v>1.3151337748088809E-10</v>
      </c>
      <c r="Q12" s="67">
        <f>0.5*I12*'Equations and parameters'!$D$37*'Equations and parameters'!$B$74</f>
        <v>4.9070834008484845E-11</v>
      </c>
      <c r="R12" s="70">
        <f>'Equations and parameters'!$B$75/(0.5*B12*'Equations and parameters'!$D$37*1/78)</f>
        <v>970.62952147885198</v>
      </c>
      <c r="S12" s="70">
        <f>'Equations and parameters'!$B$75/(0.5*C12*'Equations and parameters'!$D$37*1/78)</f>
        <v>4766.5544898137714</v>
      </c>
      <c r="T12" s="70">
        <f>'Equations and parameters'!$B$75/(0.5*D12*'Equations and parameters'!$D$37*1/78)</f>
        <v>18886.300728611383</v>
      </c>
      <c r="U12" s="70">
        <f>'Equations and parameters'!$B$75/(0.5*E12*'Equations and parameters'!$D$37*1/78)</f>
        <v>62288.706063721533</v>
      </c>
      <c r="V12" s="70">
        <f>'Equations and parameters'!$B$75/(0.5*F12*'Equations and parameters'!$D$37*1/78)</f>
        <v>1062421.2195992291</v>
      </c>
      <c r="W12" s="70">
        <f>'Equations and parameters'!$B$75/(0.5*G12*'Equations and parameters'!$D$37*1/78)</f>
        <v>52747362.987870939</v>
      </c>
      <c r="X12" s="70">
        <f>'Equations and parameters'!$B$75/(0.5*H12*'Equations and parameters'!$D$37*1/78)</f>
        <v>154204845.07705042</v>
      </c>
      <c r="Y12" s="70">
        <f>'Equations and parameters'!$B$75/(0.5*I12*'Equations and parameters'!$D$37*1/78)</f>
        <v>413280116.58602297</v>
      </c>
    </row>
    <row r="13" spans="1:55" ht="26.1">
      <c r="A13" s="80" t="s">
        <v>77</v>
      </c>
      <c r="B13" s="39">
        <v>1.3537204644615386E-2</v>
      </c>
      <c r="C13" s="39">
        <v>2.7015248207692306E-3</v>
      </c>
      <c r="D13" s="39">
        <v>6.9011351100000003E-4</v>
      </c>
      <c r="E13" s="39">
        <v>2.1402435569230769E-4</v>
      </c>
      <c r="F13" s="39">
        <v>7.7436287725641024E-6</v>
      </c>
      <c r="G13" s="39">
        <v>2.6077604312820514E-7</v>
      </c>
      <c r="H13" s="39">
        <v>9.0084268666666659E-8</v>
      </c>
      <c r="I13" s="39">
        <v>3.3455450297435899E-8</v>
      </c>
      <c r="J13" s="67">
        <f>0.5*B13*'Equations and parameters'!$D$37*'Equations and parameters'!$B$74</f>
        <v>4.4559965288525644E-5</v>
      </c>
      <c r="K13" s="67">
        <f>0.5*C13*'Equations and parameters'!$D$37*'Equations and parameters'!$B$74</f>
        <v>8.892519201698718E-6</v>
      </c>
      <c r="L13" s="67">
        <f>0.5*D13*'Equations and parameters'!$D$37*'Equations and parameters'!$B$74</f>
        <v>2.2716236403750003E-6</v>
      </c>
      <c r="M13" s="67">
        <f>0.5*E13*'Equations and parameters'!$D$37*'Equations and parameters'!$B$74</f>
        <v>7.0449683748717953E-7</v>
      </c>
      <c r="N13" s="67">
        <f>0.5*F13*'Equations and parameters'!$D$37*'Equations and parameters'!$B$74</f>
        <v>2.5489444709690171E-8</v>
      </c>
      <c r="O13" s="67">
        <f>0.5*G13*'Equations and parameters'!$D$37*'Equations and parameters'!$B$74</f>
        <v>8.5838780863034197E-10</v>
      </c>
      <c r="P13" s="67">
        <f>0.5*H13*'Equations and parameters'!$D$37*'Equations and parameters'!$B$74</f>
        <v>2.9652738436111112E-10</v>
      </c>
      <c r="Q13" s="67">
        <f>0.5*I13*'Equations and parameters'!$D$37*'Equations and parameters'!$B$74</f>
        <v>1.1012419056239318E-10</v>
      </c>
      <c r="R13" s="70">
        <f>'Equations and parameters'!$B$75/(0.5*B13*'Equations and parameters'!$D$37*1/78)</f>
        <v>455.11705111723177</v>
      </c>
      <c r="S13" s="70">
        <f>'Equations and parameters'!$B$75/(0.5*C13*'Equations and parameters'!$D$37*1/78)</f>
        <v>2280.568592545289</v>
      </c>
      <c r="T13" s="70">
        <f>'Equations and parameters'!$B$75/(0.5*D13*'Equations and parameters'!$D$37*1/78)</f>
        <v>8927.535195333754</v>
      </c>
      <c r="U13" s="70">
        <f>'Equations and parameters'!$B$75/(0.5*E13*'Equations and parameters'!$D$37*1/78)</f>
        <v>28786.502537520697</v>
      </c>
      <c r="V13" s="70">
        <f>'Equations and parameters'!$B$75/(0.5*F13*'Equations and parameters'!$D$37*1/78)</f>
        <v>795623.45241245173</v>
      </c>
      <c r="W13" s="70">
        <f>'Equations and parameters'!$B$75/(0.5*G13*'Equations and parameters'!$D$37*1/78)</f>
        <v>23625685.029659387</v>
      </c>
      <c r="X13" s="70">
        <f>'Equations and parameters'!$B$75/(0.5*H13*'Equations and parameters'!$D$37*1/78)</f>
        <v>68391659.824925348</v>
      </c>
      <c r="Y13" s="70">
        <f>'Equations and parameters'!$B$75/(0.5*I13*'Equations and parameters'!$D$37*1/78)</f>
        <v>184155723.61015394</v>
      </c>
    </row>
    <row r="14" spans="1:55">
      <c r="A14" s="77" t="s">
        <v>78</v>
      </c>
      <c r="B14" s="43">
        <v>8.2805012500000003E-4</v>
      </c>
      <c r="C14" s="43">
        <v>3.1913081250000005E-4</v>
      </c>
      <c r="D14" s="43">
        <v>2.2562065E-4</v>
      </c>
      <c r="E14" s="43">
        <v>2.0709854874999996E-4</v>
      </c>
      <c r="F14" s="43">
        <v>1.2245061500000002E-5</v>
      </c>
      <c r="G14" s="43">
        <v>4.5099968250000001E-7</v>
      </c>
      <c r="H14" s="43">
        <v>1.8799859749999996E-7</v>
      </c>
      <c r="I14" s="43">
        <v>6.8520011249999995E-8</v>
      </c>
      <c r="J14" s="67">
        <f>0.5*B14*'Equations and parameters'!$D$37*'Equations and parameters'!$B$70</f>
        <v>2.7256649947916665E-5</v>
      </c>
      <c r="K14" s="67">
        <f>0.5*C14*'Equations and parameters'!$D$37*'Equations and parameters'!$B$70</f>
        <v>1.0504722578125003E-5</v>
      </c>
      <c r="L14" s="67">
        <f>0.5*D14*'Equations and parameters'!$D$37*'Equations and parameters'!$B$70</f>
        <v>7.4266797291666673E-6</v>
      </c>
      <c r="M14" s="67">
        <f>0.5*E14*'Equations and parameters'!$D$37*'Equations and parameters'!$B$70</f>
        <v>6.8169938963541648E-6</v>
      </c>
      <c r="N14" s="67">
        <f>0.5*F14*'Equations and parameters'!$D$37*'Equations and parameters'!$B$70</f>
        <v>4.0306660770833347E-7</v>
      </c>
      <c r="O14" s="67">
        <f>0.5*G14*'Equations and parameters'!$D$37*'Equations and parameters'!$B$70</f>
        <v>1.4845406215625E-8</v>
      </c>
      <c r="P14" s="67">
        <f>0.5*H14*'Equations and parameters'!$D$37*'Equations and parameters'!$B$70</f>
        <v>6.1882871677083325E-9</v>
      </c>
      <c r="Q14" s="67">
        <f>0.5*I14*'Equations and parameters'!$D$37*'Equations and parameters'!$B$70</f>
        <v>2.2554503703125E-9</v>
      </c>
      <c r="R14" s="70">
        <f>'Equations and parameters'!$B$75/(0.5*B14*'Equations and parameters'!$D$37*20/78)</f>
        <v>372.01930609139441</v>
      </c>
      <c r="S14" s="70">
        <f>'Equations and parameters'!$B$75/(0.5*C14*'Equations and parameters'!$D$37*20/78)</f>
        <v>965.28013230120894</v>
      </c>
      <c r="T14" s="70">
        <f>'Equations and parameters'!$B$75/(0.5*D14*'Equations and parameters'!$D$37*20/78)</f>
        <v>1365.3476883050926</v>
      </c>
      <c r="U14" s="70">
        <f>'Equations and parameters'!$B$75/(0.5*E14*'Equations and parameters'!$D$37*20/78)</f>
        <v>1487.4591578295281</v>
      </c>
      <c r="V14" s="70">
        <f>'Equations and parameters'!$B$75/(0.5*F14*'Equations and parameters'!$D$37*20/78)</f>
        <v>25157.132359963427</v>
      </c>
      <c r="W14" s="70">
        <f>'Equations and parameters'!$B$75/(0.5*G14*'Equations and parameters'!$D$37*20/78)</f>
        <v>683039.57821831154</v>
      </c>
      <c r="X14" s="70">
        <f>'Equations and parameters'!$B$75/(0.5*H14*'Equations and parameters'!$D$37*20/78)</f>
        <v>1638579.4203139863</v>
      </c>
      <c r="Y14" s="70">
        <f>'Equations and parameters'!$B$75/(0.5*I14*'Equations and parameters'!$D$37*20/78)</f>
        <v>4495776.1578212297</v>
      </c>
    </row>
    <row r="15" spans="1:55" ht="26.1" customHeight="1">
      <c r="A15" s="80" t="s">
        <v>79</v>
      </c>
      <c r="B15" s="39">
        <v>8.3524999999999995E-4</v>
      </c>
      <c r="C15" s="39">
        <v>2.1149999999999999E-4</v>
      </c>
      <c r="D15" s="39">
        <v>6.135E-5</v>
      </c>
      <c r="E15" s="39">
        <v>2.0000000000000002E-5</v>
      </c>
      <c r="F15" s="39">
        <v>6.6199999999999997E-7</v>
      </c>
      <c r="G15" s="39">
        <v>2.07E-8</v>
      </c>
      <c r="H15" s="39">
        <v>6.1775000000000002E-9</v>
      </c>
      <c r="I15" s="39">
        <v>2.2874999999999998E-9</v>
      </c>
      <c r="J15" s="67">
        <f>0.5*B15*'Equations and parameters'!$D$37*'Equations and parameters'!$B$74</f>
        <v>2.7493645833333331E-6</v>
      </c>
      <c r="K15" s="67">
        <f>0.5*C15*'Equations and parameters'!$D$37*'Equations and parameters'!$B$74</f>
        <v>6.9618749999999997E-7</v>
      </c>
      <c r="L15" s="67">
        <f>0.5*D15*'Equations and parameters'!$D$37*'Equations and parameters'!$B$74</f>
        <v>2.0194374999999999E-7</v>
      </c>
      <c r="M15" s="67">
        <f>0.5*E15*'Equations and parameters'!$D$37*'Equations and parameters'!$B$74</f>
        <v>6.5833333333333334E-8</v>
      </c>
      <c r="N15" s="67">
        <f>0.5*F15*'Equations and parameters'!$D$37*'Equations and parameters'!$B$74</f>
        <v>2.1790833333333332E-9</v>
      </c>
      <c r="O15" s="67">
        <f>0.5*G15*'Equations and parameters'!$D$37*'Equations and parameters'!$B$74</f>
        <v>6.8137500000000001E-11</v>
      </c>
      <c r="P15" s="67">
        <f>0.5*H15*'Equations and parameters'!$D$37*'Equations and parameters'!$B$74</f>
        <v>2.0334270833333336E-11</v>
      </c>
      <c r="Q15" s="67">
        <f>0.5*I15*'Equations and parameters'!$D$37*'Equations and parameters'!$B$74</f>
        <v>7.5296874999999994E-12</v>
      </c>
      <c r="R15" s="70">
        <f>'Equations and parameters'!$B$75/(0.5*B15*'Equations and parameters'!$D$37*1/78)</f>
        <v>7376.2498152982325</v>
      </c>
      <c r="S15" s="70">
        <f>'Equations and parameters'!$B$75/(0.5*C15*'Equations and parameters'!$D$37*1/78)</f>
        <v>29130.083490438999</v>
      </c>
      <c r="T15" s="70">
        <f>'Equations and parameters'!$B$75/(0.5*D15*'Equations and parameters'!$D$37*1/78)</f>
        <v>100424.00420909288</v>
      </c>
      <c r="U15" s="70">
        <f>'Equations and parameters'!$B$75/(0.5*E15*'Equations and parameters'!$D$37*1/78)</f>
        <v>308050.63291139237</v>
      </c>
      <c r="V15" s="70">
        <f>'Equations and parameters'!$B$75/(0.5*F15*'Equations and parameters'!$D$37*1/78)</f>
        <v>9306665.6468698625</v>
      </c>
      <c r="W15" s="70">
        <f>'Equations and parameters'!$B$75/(0.5*G15*'Equations and parameters'!$D$37*1/78)</f>
        <v>297633461.75013757</v>
      </c>
      <c r="X15" s="70">
        <f>'Equations and parameters'!$B$75/(0.5*H15*'Equations and parameters'!$D$37*1/78)</f>
        <v>997331065.6783241</v>
      </c>
      <c r="Y15" s="70">
        <f>'Equations and parameters'!$B$75/(0.5*I15*'Equations and parameters'!$D$37*1/78)</f>
        <v>2693338866.9848518</v>
      </c>
    </row>
    <row r="16" spans="1:55">
      <c r="A16" s="78" t="s">
        <v>80</v>
      </c>
      <c r="B16" s="79" t="s">
        <v>81</v>
      </c>
      <c r="C16" s="79"/>
      <c r="D16" s="79"/>
      <c r="E16" s="79"/>
      <c r="F16" s="79"/>
      <c r="G16" s="79"/>
      <c r="H16" s="79"/>
      <c r="I16" s="79"/>
    </row>
    <row r="17" spans="1:25" ht="15">
      <c r="A17" s="123" t="s">
        <v>85</v>
      </c>
      <c r="B17" s="123"/>
      <c r="C17" s="123"/>
      <c r="D17" s="123"/>
      <c r="E17" s="123"/>
      <c r="F17" s="123"/>
      <c r="G17" s="123"/>
      <c r="H17" s="123"/>
      <c r="I17" s="123"/>
      <c r="J17" s="116" t="s">
        <v>86</v>
      </c>
      <c r="K17" s="116"/>
      <c r="L17" s="116"/>
      <c r="M17" s="116"/>
      <c r="N17" s="116"/>
      <c r="O17" s="116"/>
      <c r="P17" s="116"/>
      <c r="Q17" s="116"/>
      <c r="R17" s="117" t="s">
        <v>87</v>
      </c>
      <c r="S17" s="117"/>
      <c r="T17" s="117"/>
      <c r="U17" s="117"/>
      <c r="V17" s="117"/>
      <c r="W17" s="117"/>
      <c r="X17" s="117"/>
      <c r="Y17" s="118"/>
    </row>
    <row r="18" spans="1:25">
      <c r="A18" s="61" t="s">
        <v>73</v>
      </c>
      <c r="B18" s="31">
        <v>10</v>
      </c>
      <c r="C18" s="31">
        <v>30</v>
      </c>
      <c r="D18" s="31">
        <v>60</v>
      </c>
      <c r="E18" s="31">
        <v>100</v>
      </c>
      <c r="F18" s="31" t="s">
        <v>74</v>
      </c>
      <c r="G18" s="31">
        <v>2500</v>
      </c>
      <c r="H18" s="31">
        <v>5000</v>
      </c>
      <c r="I18" s="31">
        <v>10000</v>
      </c>
      <c r="J18" s="58">
        <v>10</v>
      </c>
      <c r="K18" s="58">
        <v>30</v>
      </c>
      <c r="L18" s="58">
        <v>60</v>
      </c>
      <c r="M18" s="58">
        <v>100</v>
      </c>
      <c r="N18" s="31" t="s">
        <v>74</v>
      </c>
      <c r="O18" s="58">
        <v>2500</v>
      </c>
      <c r="P18" s="58">
        <v>5000</v>
      </c>
      <c r="Q18" s="58">
        <v>10000</v>
      </c>
      <c r="R18" s="58">
        <v>10</v>
      </c>
      <c r="S18" s="58">
        <v>30</v>
      </c>
      <c r="T18" s="58">
        <v>60</v>
      </c>
      <c r="U18" s="58">
        <v>100</v>
      </c>
      <c r="V18" s="31" t="s">
        <v>74</v>
      </c>
      <c r="W18" s="58">
        <v>2500</v>
      </c>
      <c r="X18" s="58">
        <v>5000</v>
      </c>
      <c r="Y18" s="58">
        <v>10000</v>
      </c>
    </row>
    <row r="19" spans="1:25">
      <c r="A19" s="77" t="s">
        <v>75</v>
      </c>
      <c r="B19" s="43">
        <v>1.9490313372450977E-3</v>
      </c>
      <c r="C19" s="43">
        <v>2.5487194999999994E-4</v>
      </c>
      <c r="D19" s="43">
        <v>5.1477723616666643E-5</v>
      </c>
      <c r="E19" s="43">
        <v>1.4273579038039217E-5</v>
      </c>
      <c r="F19" s="43">
        <v>1.6484850324725481E-7</v>
      </c>
      <c r="G19" s="43">
        <v>2.2288924375686271E-8</v>
      </c>
      <c r="H19" s="43">
        <v>7.808994876666665E-9</v>
      </c>
      <c r="I19" s="43">
        <v>2.6503411566470585E-9</v>
      </c>
      <c r="J19" s="67">
        <f>0.5*B19*'Equations and parameters'!$D$37*'Equations and parameters'!$B$70</f>
        <v>6.4155614850984469E-5</v>
      </c>
      <c r="K19" s="67">
        <f>0.5*C19*'Equations and parameters'!$D$37*'Equations and parameters'!$B$70</f>
        <v>8.3895350208333316E-6</v>
      </c>
      <c r="L19" s="67">
        <f>0.5*D19*'Equations and parameters'!$D$37*'Equations and parameters'!$B$70</f>
        <v>1.6944750690486105E-6</v>
      </c>
      <c r="M19" s="67">
        <f>0.5*E19*'Equations and parameters'!$D$37*'Equations and parameters'!$B$70</f>
        <v>4.6983864333545758E-7</v>
      </c>
      <c r="N19" s="67">
        <f>0.5*F19*'Equations and parameters'!$D$37*'Equations and parameters'!$B$70</f>
        <v>5.4262632318888048E-9</v>
      </c>
      <c r="O19" s="67">
        <f>0.5*G19*'Equations and parameters'!$D$37*'Equations and parameters'!$B$70</f>
        <v>7.336770940330064E-10</v>
      </c>
      <c r="P19" s="67">
        <f>0.5*H19*'Equations and parameters'!$D$37*'Equations and parameters'!$B$70</f>
        <v>2.5704608135694442E-10</v>
      </c>
      <c r="Q19" s="67">
        <f>0.5*I19*'Equations and parameters'!$D$37*'Equations and parameters'!$B$70</f>
        <v>8.7240396406299016E-11</v>
      </c>
      <c r="R19" s="70">
        <f>'Equations and parameters'!$B$75/(0.5*B19*'Equations and parameters'!$D$37*20/78)</f>
        <v>158.05319649032091</v>
      </c>
      <c r="S19" s="70">
        <f>'Equations and parameters'!$B$75/(0.5*C19*'Equations and parameters'!$D$37*20/78)</f>
        <v>1208.6486288953824</v>
      </c>
      <c r="T19" s="70">
        <f>'Equations and parameters'!$B$75/(0.5*D19*'Equations and parameters'!$D$37*20/78)</f>
        <v>5984.1541402513885</v>
      </c>
      <c r="U19" s="70">
        <f>'Equations and parameters'!$B$75/(0.5*E19*'Equations and parameters'!$D$37*20/78)</f>
        <v>21581.877403728573</v>
      </c>
      <c r="V19" s="70">
        <f>'Equations and parameters'!$B$75/(0.5*F19*'Equations and parameters'!$D$37*20/78)</f>
        <v>1868689.292552144</v>
      </c>
      <c r="W19" s="70">
        <f>'Equations and parameters'!$B$75/(0.5*G19*'Equations and parameters'!$D$37*20/78)</f>
        <v>13820794.028420117</v>
      </c>
      <c r="X19" s="70">
        <f>'Equations and parameters'!$B$75/(0.5*H19*'Equations and parameters'!$D$37*20/78)</f>
        <v>39448179.666739188</v>
      </c>
      <c r="Y19" s="70">
        <f>'Equations and parameters'!$B$75/(0.5*I19*'Equations and parameters'!$D$37*20/78)</f>
        <v>116230558.52217405</v>
      </c>
    </row>
    <row r="20" spans="1:25" ht="26.1">
      <c r="A20" s="80" t="s">
        <v>76</v>
      </c>
      <c r="B20" s="39">
        <v>4.5130390373030304E-3</v>
      </c>
      <c r="C20" s="39">
        <v>6.3669660966060614E-4</v>
      </c>
      <c r="D20" s="39">
        <v>1.2073819498969696E-4</v>
      </c>
      <c r="E20" s="39">
        <v>3.0476589395515156E-5</v>
      </c>
      <c r="F20" s="39">
        <v>2.4887715068848471E-7</v>
      </c>
      <c r="G20" s="39">
        <v>2.3358804032569695E-8</v>
      </c>
      <c r="H20" s="39">
        <v>9.3255687168454555E-9</v>
      </c>
      <c r="I20" s="39">
        <v>3.4841229971351516E-9</v>
      </c>
      <c r="J20" s="67">
        <f>0.5*B20*'Equations and parameters'!$D$37*'Equations and parameters'!$B$74</f>
        <v>1.4855420164455809E-5</v>
      </c>
      <c r="K20" s="67">
        <f>0.5*C20*'Equations and parameters'!$D$37*'Equations and parameters'!$B$74</f>
        <v>2.0957930067994951E-6</v>
      </c>
      <c r="L20" s="67">
        <f>0.5*D20*'Equations and parameters'!$D$37*'Equations and parameters'!$B$74</f>
        <v>3.9742989184108588E-7</v>
      </c>
      <c r="M20" s="67">
        <f>0.5*E20*'Equations and parameters'!$D$37*'Equations and parameters'!$B$74</f>
        <v>1.0031877342690405E-7</v>
      </c>
      <c r="N20" s="67">
        <f>0.5*F20*'Equations and parameters'!$D$37*'Equations and parameters'!$B$74</f>
        <v>8.1922062101626217E-10</v>
      </c>
      <c r="O20" s="67">
        <f>0.5*G20*'Equations and parameters'!$D$37*'Equations and parameters'!$B$74</f>
        <v>7.6889396607208581E-11</v>
      </c>
      <c r="P20" s="67">
        <f>0.5*H20*'Equations and parameters'!$D$37*'Equations and parameters'!$B$74</f>
        <v>3.0696663692949627E-11</v>
      </c>
      <c r="Q20" s="67">
        <f>0.5*I20*'Equations and parameters'!$D$37*'Equations and parameters'!$B$74</f>
        <v>1.146857153223654E-11</v>
      </c>
      <c r="R20" s="70">
        <f>'Equations and parameters'!$B$75/(0.5*B20*'Equations and parameters'!$D$37*1/78)</f>
        <v>1365.1582907445086</v>
      </c>
      <c r="S20" s="70">
        <f>'Equations and parameters'!$B$75/(0.5*C20*'Equations and parameters'!$D$37*1/78)</f>
        <v>9676.5281371798137</v>
      </c>
      <c r="T20" s="70">
        <f>'Equations and parameters'!$B$75/(0.5*D20*'Equations and parameters'!$D$37*1/78)</f>
        <v>51027.867848725</v>
      </c>
      <c r="U20" s="70">
        <f>'Equations and parameters'!$B$75/(0.5*E20*'Equations and parameters'!$D$37*1/78)</f>
        <v>202155.58172445913</v>
      </c>
      <c r="V20" s="70">
        <f>'Equations and parameters'!$B$75/(0.5*F20*'Equations and parameters'!$D$37*1/78)</f>
        <v>24755236.23275277</v>
      </c>
      <c r="W20" s="70">
        <f>'Equations and parameters'!$B$75/(0.5*G20*'Equations and parameters'!$D$37*1/78)</f>
        <v>263755483.78407612</v>
      </c>
      <c r="X20" s="70">
        <f>'Equations and parameters'!$B$75/(0.5*H20*'Equations and parameters'!$D$37*1/78)</f>
        <v>660658115.90651417</v>
      </c>
      <c r="Y20" s="70">
        <f>'Equations and parameters'!$B$75/(0.5*I20*'Equations and parameters'!$D$37*1/78)</f>
        <v>1768310895.8248005</v>
      </c>
    </row>
    <row r="21" spans="1:25" ht="26.1">
      <c r="A21" s="80" t="s">
        <v>77</v>
      </c>
      <c r="B21" s="39">
        <v>2.6243228818461544E-3</v>
      </c>
      <c r="C21" s="39">
        <v>2.9524665500769228E-4</v>
      </c>
      <c r="D21" s="39">
        <v>5.6059499976923063E-5</v>
      </c>
      <c r="E21" s="39">
        <v>1.6261920197692298E-5</v>
      </c>
      <c r="F21" s="39">
        <v>2.0314289963076925E-7</v>
      </c>
      <c r="G21" s="39">
        <v>2.8596080103076917E-8</v>
      </c>
      <c r="H21" s="39">
        <v>1.0281176473846153E-8</v>
      </c>
      <c r="I21" s="39">
        <v>3.4089097503846153E-9</v>
      </c>
      <c r="J21" s="67">
        <f>0.5*B21*'Equations and parameters'!$D$37*'Equations and parameters'!$B$74</f>
        <v>8.6383961527435922E-6</v>
      </c>
      <c r="K21" s="67">
        <f>0.5*C21*'Equations and parameters'!$D$37*'Equations and parameters'!$B$74</f>
        <v>9.7185357273365388E-7</v>
      </c>
      <c r="L21" s="67">
        <f>0.5*D21*'Equations and parameters'!$D$37*'Equations and parameters'!$B$74</f>
        <v>1.8452918742403845E-7</v>
      </c>
      <c r="M21" s="67">
        <f>0.5*E21*'Equations and parameters'!$D$37*'Equations and parameters'!$B$74</f>
        <v>5.3528820650737143E-8</v>
      </c>
      <c r="N21" s="67">
        <f>0.5*F21*'Equations and parameters'!$D$37*'Equations and parameters'!$B$74</f>
        <v>6.6867871128461548E-10</v>
      </c>
      <c r="O21" s="67">
        <f>0.5*G21*'Equations and parameters'!$D$37*'Equations and parameters'!$B$74</f>
        <v>9.4128763672628189E-11</v>
      </c>
      <c r="P21" s="67">
        <f>0.5*H21*'Equations and parameters'!$D$37*'Equations and parameters'!$B$74</f>
        <v>3.3842205893076925E-11</v>
      </c>
      <c r="Q21" s="67">
        <f>0.5*I21*'Equations and parameters'!$D$37*'Equations and parameters'!$B$74</f>
        <v>1.1220994595016025E-11</v>
      </c>
      <c r="R21" s="70">
        <f>'Equations and parameters'!$B$75/(0.5*B21*'Equations and parameters'!$D$37*1/78)</f>
        <v>2347.6580190825102</v>
      </c>
      <c r="S21" s="70">
        <f>'Equations and parameters'!$B$75/(0.5*C21*'Equations and parameters'!$D$37*1/78)</f>
        <v>20867.341098470122</v>
      </c>
      <c r="T21" s="70">
        <f>'Equations and parameters'!$B$75/(0.5*D21*'Equations and parameters'!$D$37*1/78)</f>
        <v>109901.31308277871</v>
      </c>
      <c r="U21" s="70">
        <f>'Equations and parameters'!$B$75/(0.5*E21*'Equations and parameters'!$D$37*1/78)</f>
        <v>378861.32654261502</v>
      </c>
      <c r="V21" s="70">
        <f>'Equations and parameters'!$B$75/(0.5*F21*'Equations and parameters'!$D$37*1/78)</f>
        <v>30328466.657835692</v>
      </c>
      <c r="W21" s="70">
        <f>'Equations and parameters'!$B$75/(0.5*G21*'Equations and parameters'!$D$37*1/78)</f>
        <v>215449552.38689962</v>
      </c>
      <c r="X21" s="70">
        <f>'Equations and parameters'!$B$75/(0.5*H21*'Equations and parameters'!$D$37*1/78)</f>
        <v>599251717.3399936</v>
      </c>
      <c r="Y21" s="70">
        <f>'Equations and parameters'!$B$75/(0.5*I21*'Equations and parameters'!$D$37*1/78)</f>
        <v>1807326420.8689368</v>
      </c>
    </row>
    <row r="22" spans="1:25">
      <c r="A22" s="77" t="s">
        <v>78</v>
      </c>
      <c r="B22" s="43">
        <v>3.093181625E-4</v>
      </c>
      <c r="C22" s="43">
        <v>2.0818470875E-4</v>
      </c>
      <c r="D22" s="43">
        <v>1.9622648500000004E-4</v>
      </c>
      <c r="E22" s="43">
        <v>1.8569540074999999E-4</v>
      </c>
      <c r="F22" s="43">
        <v>4.428356812500001E-7</v>
      </c>
      <c r="G22" s="43">
        <v>1.3008098062499998E-7</v>
      </c>
      <c r="H22" s="43">
        <v>5.0093227375000008E-8</v>
      </c>
      <c r="I22" s="39">
        <v>1.59030885E-8</v>
      </c>
      <c r="J22" s="67">
        <f>0.5*B22*'Equations and parameters'!$D$37*'Equations and parameters'!$B$70</f>
        <v>1.0181722848958334E-5</v>
      </c>
      <c r="K22" s="67">
        <f>0.5*C22*'Equations and parameters'!$D$37*'Equations and parameters'!$B$70</f>
        <v>6.8527466630208328E-6</v>
      </c>
      <c r="L22" s="67">
        <f>0.5*D22*'Equations and parameters'!$D$37*'Equations and parameters'!$B$70</f>
        <v>6.4591217979166683E-6</v>
      </c>
      <c r="M22" s="67">
        <f>0.5*E22*'Equations and parameters'!$D$37*'Equations and parameters'!$B$70</f>
        <v>6.1124736080208339E-6</v>
      </c>
      <c r="N22" s="67">
        <f>0.5*F22*'Equations and parameters'!$D$37*'Equations and parameters'!$B$70</f>
        <v>1.4576674507812505E-8</v>
      </c>
      <c r="O22" s="67">
        <f>0.5*G22*'Equations and parameters'!$D$37*'Equations and parameters'!$B$70</f>
        <v>4.2818322789062494E-9</v>
      </c>
      <c r="P22" s="67">
        <f>0.5*H22*'Equations and parameters'!$D$37*'Equations and parameters'!$B$70</f>
        <v>1.6489020677604171E-9</v>
      </c>
      <c r="Q22" s="67">
        <f>0.5*I22*'Equations and parameters'!$D$37*'Equations and parameters'!$B$70</f>
        <v>5.234766631250001E-10</v>
      </c>
      <c r="R22" s="70">
        <f>'Equations and parameters'!$B$75/(0.5*B22*'Equations and parameters'!$D$37*20/78)</f>
        <v>995.90218182352089</v>
      </c>
      <c r="S22" s="70">
        <f>'Equations and parameters'!$B$75/(0.5*C22*'Equations and parameters'!$D$37*20/78)</f>
        <v>1479.698652033647</v>
      </c>
      <c r="T22" s="70">
        <f>'Equations and parameters'!$B$75/(0.5*D22*'Equations and parameters'!$D$37*20/78)</f>
        <v>1569.8728584543128</v>
      </c>
      <c r="U22" s="70">
        <f>'Equations and parameters'!$B$75/(0.5*E22*'Equations and parameters'!$D$37*20/78)</f>
        <v>1658.9028681766765</v>
      </c>
      <c r="V22" s="70">
        <f>'Equations and parameters'!$B$75/(0.5*F22*'Equations and parameters'!$D$37*20/78)</f>
        <v>695631.91484898515</v>
      </c>
      <c r="W22" s="70">
        <f>'Equations and parameters'!$B$75/(0.5*G22*'Equations and parameters'!$D$37*20/78)</f>
        <v>2368145.0695659104</v>
      </c>
      <c r="X22" s="70">
        <f>'Equations and parameters'!$B$75/(0.5*H22*'Equations and parameters'!$D$37*20/78)</f>
        <v>6149546.5366068827</v>
      </c>
      <c r="Y22" s="70">
        <f>'Equations and parameters'!$B$75/(0.5*I22*'Equations and parameters'!$D$37*20/78)</f>
        <v>19370491.015716374</v>
      </c>
    </row>
    <row r="23" spans="1:25" ht="26.1">
      <c r="A23" s="80" t="s">
        <v>79</v>
      </c>
      <c r="B23" s="39"/>
      <c r="C23" s="39"/>
      <c r="D23" s="39"/>
      <c r="E23" s="39"/>
      <c r="F23" s="39"/>
      <c r="G23" s="39"/>
      <c r="H23" s="39"/>
      <c r="I23" s="39"/>
      <c r="J23" s="67"/>
      <c r="K23" s="67"/>
      <c r="L23" s="67"/>
      <c r="M23" s="67"/>
      <c r="N23" s="67"/>
      <c r="O23" s="67"/>
      <c r="P23" s="67"/>
      <c r="Q23" s="67"/>
      <c r="R23" s="70"/>
      <c r="S23" s="70"/>
      <c r="T23" s="70"/>
      <c r="U23" s="70"/>
      <c r="V23" s="70"/>
      <c r="W23" s="70"/>
      <c r="X23" s="70"/>
      <c r="Y23" s="70"/>
    </row>
    <row r="24" spans="1:25">
      <c r="A24" s="78" t="s">
        <v>80</v>
      </c>
      <c r="B24" s="79" t="s">
        <v>81</v>
      </c>
      <c r="C24" s="79"/>
      <c r="D24" s="79"/>
      <c r="E24" s="79"/>
      <c r="F24" s="79"/>
      <c r="G24" s="79"/>
      <c r="H24" s="79"/>
      <c r="I24" s="79"/>
    </row>
  </sheetData>
  <mergeCells count="9">
    <mergeCell ref="A17:I17"/>
    <mergeCell ref="J17:Q17"/>
    <mergeCell ref="R17:Y17"/>
    <mergeCell ref="A1:I1"/>
    <mergeCell ref="J1:Q1"/>
    <mergeCell ref="R1:Y1"/>
    <mergeCell ref="A9:I9"/>
    <mergeCell ref="J9:Q9"/>
    <mergeCell ref="R9:Y9"/>
  </mergeCell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50" operator="greaterThan" id="{F16DF885-5D02-4F35-9432-72CFB566E9F1}">
            <xm:f>'Equations and parameters'!$B$77</xm:f>
            <x14:dxf>
              <font>
                <color rgb="FF9C0006"/>
              </font>
              <fill>
                <patternFill>
                  <bgColor rgb="FFFFC7CE"/>
                </patternFill>
              </fill>
            </x14:dxf>
          </x14:cfRule>
          <xm:sqref>J4:Q5 J7:Q7 J12:Q13 J15:Q15 J20:Q21</xm:sqref>
        </x14:conditionalFormatting>
        <x14:conditionalFormatting xmlns:xm="http://schemas.microsoft.com/office/excel/2006/main">
          <x14:cfRule type="cellIs" priority="47" operator="lessThan" id="{D468F678-940F-4737-A548-46B3E7A2D5A1}">
            <xm:f>'Equations and parameters'!$B$78</xm:f>
            <x14:dxf>
              <font>
                <color rgb="FF9C0006"/>
              </font>
              <fill>
                <patternFill>
                  <bgColor rgb="FFFFC7CE"/>
                </patternFill>
              </fill>
            </x14:dxf>
          </x14:cfRule>
          <xm:sqref>R4:Y5 R7:Y7 R12:Y13 R15:Y15</xm:sqref>
        </x14:conditionalFormatting>
        <x14:conditionalFormatting xmlns:xm="http://schemas.microsoft.com/office/excel/2006/main">
          <x14:cfRule type="cellIs" priority="44" operator="greaterThan" id="{FF885A34-E978-44D5-889D-F79C720A1DE7}">
            <xm:f>'Equations and parameters'!$B$77</xm:f>
            <x14:dxf>
              <font>
                <color rgb="FF9C0006"/>
              </font>
              <fill>
                <patternFill>
                  <bgColor rgb="FFFFC7CE"/>
                </patternFill>
              </fill>
            </x14:dxf>
          </x14:cfRule>
          <xm:sqref>J3:Q3</xm:sqref>
        </x14:conditionalFormatting>
        <x14:conditionalFormatting xmlns:xm="http://schemas.microsoft.com/office/excel/2006/main">
          <x14:cfRule type="cellIs" priority="43" operator="lessThan" id="{7C7EC620-D6C5-4C55-A317-7EDBAE618978}">
            <xm:f>'Equations and parameters'!$B$78</xm:f>
            <x14:dxf>
              <font>
                <color rgb="FF9C0006"/>
              </font>
              <fill>
                <patternFill>
                  <bgColor rgb="FFFFC7CE"/>
                </patternFill>
              </fill>
            </x14:dxf>
          </x14:cfRule>
          <xm:sqref>R3:Y3</xm:sqref>
        </x14:conditionalFormatting>
        <x14:conditionalFormatting xmlns:xm="http://schemas.microsoft.com/office/excel/2006/main">
          <x14:cfRule type="cellIs" priority="26" operator="greaterThan" id="{9F0B1EAD-1481-4266-8949-82E02E17694B}">
            <xm:f>'Equations and parameters'!$B$77</xm:f>
            <x14:dxf>
              <font>
                <color rgb="FF9C0006"/>
              </font>
              <fill>
                <patternFill>
                  <bgColor rgb="FFFFC7CE"/>
                </patternFill>
              </fill>
            </x14:dxf>
          </x14:cfRule>
          <xm:sqref>J6:Q6</xm:sqref>
        </x14:conditionalFormatting>
        <x14:conditionalFormatting xmlns:xm="http://schemas.microsoft.com/office/excel/2006/main">
          <x14:cfRule type="cellIs" priority="23" operator="lessThan" id="{44283524-092F-419E-9A92-E71F894C985C}">
            <xm:f>'Equations and parameters'!$B$78</xm:f>
            <x14:dxf>
              <font>
                <color rgb="FF9C0006"/>
              </font>
              <fill>
                <patternFill>
                  <bgColor rgb="FFFFC7CE"/>
                </patternFill>
              </fill>
            </x14:dxf>
          </x14:cfRule>
          <xm:sqref>R6:Y6</xm:sqref>
        </x14:conditionalFormatting>
        <x14:conditionalFormatting xmlns:xm="http://schemas.microsoft.com/office/excel/2006/main">
          <x14:cfRule type="cellIs" priority="19" operator="greaterThan" id="{AE38F034-C324-4106-821F-8EE88DB2065C}">
            <xm:f>'Equations and parameters'!$B$77</xm:f>
            <x14:dxf>
              <font>
                <color rgb="FF9C0006"/>
              </font>
              <fill>
                <patternFill>
                  <bgColor rgb="FFFFC7CE"/>
                </patternFill>
              </fill>
            </x14:dxf>
          </x14:cfRule>
          <xm:sqref>J11:Q11</xm:sqref>
        </x14:conditionalFormatting>
        <x14:conditionalFormatting xmlns:xm="http://schemas.microsoft.com/office/excel/2006/main">
          <x14:cfRule type="cellIs" priority="18" operator="lessThan" id="{9FC33F22-12A0-4149-8303-03591136538C}">
            <xm:f>'Equations and parameters'!$B$78</xm:f>
            <x14:dxf>
              <font>
                <color rgb="FF9C0006"/>
              </font>
              <fill>
                <patternFill>
                  <bgColor rgb="FFFFC7CE"/>
                </patternFill>
              </fill>
            </x14:dxf>
          </x14:cfRule>
          <xm:sqref>R11:Y11</xm:sqref>
        </x14:conditionalFormatting>
        <x14:conditionalFormatting xmlns:xm="http://schemas.microsoft.com/office/excel/2006/main">
          <x14:cfRule type="cellIs" priority="17" operator="greaterThan" id="{CC52A389-49D2-4662-BC59-291EB99EAF6C}">
            <xm:f>'Equations and parameters'!$B$77</xm:f>
            <x14:dxf>
              <font>
                <color rgb="FF9C0006"/>
              </font>
              <fill>
                <patternFill>
                  <bgColor rgb="FFFFC7CE"/>
                </patternFill>
              </fill>
            </x14:dxf>
          </x14:cfRule>
          <xm:sqref>J14:Q14</xm:sqref>
        </x14:conditionalFormatting>
        <x14:conditionalFormatting xmlns:xm="http://schemas.microsoft.com/office/excel/2006/main">
          <x14:cfRule type="cellIs" priority="14" operator="lessThan" id="{1FA30B11-E588-4657-AFDB-7756EBCA650C}">
            <xm:f>'Equations and parameters'!$B$78</xm:f>
            <x14:dxf>
              <font>
                <color rgb="FF9C0006"/>
              </font>
              <fill>
                <patternFill>
                  <bgColor rgb="FFFFC7CE"/>
                </patternFill>
              </fill>
            </x14:dxf>
          </x14:cfRule>
          <xm:sqref>R14:Y14</xm:sqref>
        </x14:conditionalFormatting>
        <x14:conditionalFormatting xmlns:xm="http://schemas.microsoft.com/office/excel/2006/main">
          <x14:cfRule type="cellIs" priority="10" operator="lessThan" id="{E8E0CB06-8F8D-4C04-8A03-BE1BEFE19E13}">
            <xm:f>'Equations and parameters'!$B$78</xm:f>
            <x14:dxf>
              <font>
                <color rgb="FF9C0006"/>
              </font>
              <fill>
                <patternFill>
                  <bgColor rgb="FFFFC7CE"/>
                </patternFill>
              </fill>
            </x14:dxf>
          </x14:cfRule>
          <xm:sqref>R20:Y21</xm:sqref>
        </x14:conditionalFormatting>
        <x14:conditionalFormatting xmlns:xm="http://schemas.microsoft.com/office/excel/2006/main">
          <x14:cfRule type="cellIs" priority="9" operator="greaterThan" id="{56D90C69-CE42-4D68-8393-C6BECF0BFB39}">
            <xm:f>'Equations and parameters'!$B$77</xm:f>
            <x14:dxf>
              <font>
                <color rgb="FF9C0006"/>
              </font>
              <fill>
                <patternFill>
                  <bgColor rgb="FFFFC7CE"/>
                </patternFill>
              </fill>
            </x14:dxf>
          </x14:cfRule>
          <xm:sqref>J19:Q19</xm:sqref>
        </x14:conditionalFormatting>
        <x14:conditionalFormatting xmlns:xm="http://schemas.microsoft.com/office/excel/2006/main">
          <x14:cfRule type="cellIs" priority="8" operator="lessThan" id="{313FEE32-A5A0-41E9-AD58-856EF810A7E7}">
            <xm:f>'Equations and parameters'!$B$78</xm:f>
            <x14:dxf>
              <font>
                <color rgb="FF9C0006"/>
              </font>
              <fill>
                <patternFill>
                  <bgColor rgb="FFFFC7CE"/>
                </patternFill>
              </fill>
            </x14:dxf>
          </x14:cfRule>
          <xm:sqref>R19:Y19</xm:sqref>
        </x14:conditionalFormatting>
        <x14:conditionalFormatting xmlns:xm="http://schemas.microsoft.com/office/excel/2006/main">
          <x14:cfRule type="cellIs" priority="7" operator="greaterThan" id="{5B09D7EF-14A6-40F9-A9F2-D03A9EF94256}">
            <xm:f>'Equations and parameters'!$B$77</xm:f>
            <x14:dxf>
              <font>
                <color rgb="FF9C0006"/>
              </font>
              <fill>
                <patternFill>
                  <bgColor rgb="FFFFC7CE"/>
                </patternFill>
              </fill>
            </x14:dxf>
          </x14:cfRule>
          <xm:sqref>J22:Q22</xm:sqref>
        </x14:conditionalFormatting>
        <x14:conditionalFormatting xmlns:xm="http://schemas.microsoft.com/office/excel/2006/main">
          <x14:cfRule type="cellIs" priority="4" operator="lessThan" id="{2A33C600-E89A-4C0B-98C6-0A1B4D339E37}">
            <xm:f>'Equations and parameters'!$B$78</xm:f>
            <x14:dxf>
              <font>
                <color rgb="FF9C0006"/>
              </font>
              <fill>
                <patternFill>
                  <bgColor rgb="FFFFC7CE"/>
                </patternFill>
              </fill>
            </x14:dxf>
          </x14:cfRule>
          <xm:sqref>R22:Y22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60902-A344-4B94-BEAB-51D915AA8391}">
  <sheetPr>
    <tabColor theme="9" tint="-0.249977111117893"/>
  </sheetPr>
  <dimension ref="A1:BC24"/>
  <sheetViews>
    <sheetView workbookViewId="0">
      <selection activeCell="A5" sqref="A5"/>
    </sheetView>
  </sheetViews>
  <sheetFormatPr defaultColWidth="8.7109375" defaultRowHeight="14.1"/>
  <cols>
    <col min="1" max="1" width="57.140625" style="26" customWidth="1"/>
    <col min="2" max="9" width="6.5703125" style="26" customWidth="1"/>
    <col min="10" max="10" width="8.7109375" style="26"/>
    <col min="11" max="22" width="8.7109375" style="26" customWidth="1"/>
    <col min="23" max="23" width="11.42578125" style="26" customWidth="1"/>
    <col min="24" max="24" width="10.28515625" style="26" customWidth="1"/>
    <col min="25" max="25" width="12.140625" style="26" customWidth="1"/>
    <col min="26" max="26" width="8.7109375" style="26" customWidth="1"/>
    <col min="27" max="16384" width="8.7109375" style="26"/>
  </cols>
  <sheetData>
    <row r="1" spans="1:55" s="27" customFormat="1" ht="15.6">
      <c r="A1" s="119" t="s">
        <v>70</v>
      </c>
      <c r="B1" s="119"/>
      <c r="C1" s="119"/>
      <c r="D1" s="119"/>
      <c r="E1" s="119"/>
      <c r="F1" s="119"/>
      <c r="G1" s="119"/>
      <c r="H1" s="119"/>
      <c r="I1" s="119"/>
      <c r="J1" s="116" t="s">
        <v>71</v>
      </c>
      <c r="K1" s="116"/>
      <c r="L1" s="116"/>
      <c r="M1" s="116"/>
      <c r="N1" s="116"/>
      <c r="O1" s="116"/>
      <c r="P1" s="116"/>
      <c r="Q1" s="116"/>
      <c r="R1" s="120" t="s">
        <v>72</v>
      </c>
      <c r="S1" s="120"/>
      <c r="T1" s="120"/>
      <c r="U1" s="120"/>
      <c r="V1" s="120"/>
      <c r="W1" s="120"/>
      <c r="X1" s="120"/>
      <c r="Y1" s="121"/>
      <c r="Z1" s="109" t="s">
        <v>70</v>
      </c>
    </row>
    <row r="2" spans="1:55">
      <c r="A2" s="71" t="s">
        <v>73</v>
      </c>
      <c r="B2" s="72">
        <v>10</v>
      </c>
      <c r="C2" s="72">
        <v>30</v>
      </c>
      <c r="D2" s="72">
        <v>60</v>
      </c>
      <c r="E2" s="72">
        <v>100</v>
      </c>
      <c r="F2" s="72" t="s">
        <v>74</v>
      </c>
      <c r="G2" s="72">
        <v>2500</v>
      </c>
      <c r="H2" s="72">
        <v>5000</v>
      </c>
      <c r="I2" s="72">
        <v>10000</v>
      </c>
      <c r="J2" s="72">
        <v>10</v>
      </c>
      <c r="K2" s="72">
        <v>30</v>
      </c>
      <c r="L2" s="72">
        <v>60</v>
      </c>
      <c r="M2" s="72">
        <v>100</v>
      </c>
      <c r="N2" s="72" t="s">
        <v>74</v>
      </c>
      <c r="O2" s="72">
        <v>2500</v>
      </c>
      <c r="P2" s="72">
        <v>5000</v>
      </c>
      <c r="Q2" s="72">
        <v>10000</v>
      </c>
      <c r="R2" s="72">
        <v>10</v>
      </c>
      <c r="S2" s="72">
        <v>30</v>
      </c>
      <c r="T2" s="72">
        <v>60</v>
      </c>
      <c r="U2" s="72">
        <v>100</v>
      </c>
      <c r="V2" s="72" t="s">
        <v>74</v>
      </c>
      <c r="W2" s="72">
        <v>2500</v>
      </c>
      <c r="X2" s="72">
        <v>5000</v>
      </c>
      <c r="Y2" s="72">
        <v>10000</v>
      </c>
      <c r="Z2" s="30"/>
      <c r="AC2" s="58">
        <v>10</v>
      </c>
      <c r="AD2" s="46">
        <v>9.9999999999999995E-7</v>
      </c>
    </row>
    <row r="3" spans="1:55">
      <c r="A3" s="111" t="s">
        <v>75</v>
      </c>
      <c r="B3" s="73">
        <v>4.5319573852365194E-3</v>
      </c>
      <c r="C3" s="73">
        <v>7.7447768557291623E-4</v>
      </c>
      <c r="D3" s="73">
        <v>1.7812485533468133E-4</v>
      </c>
      <c r="E3" s="73">
        <v>5.2778195849093143E-5</v>
      </c>
      <c r="F3" s="73">
        <v>1.760324355276712E-6</v>
      </c>
      <c r="G3" s="73">
        <v>7.4436248199865172E-8</v>
      </c>
      <c r="H3" s="73">
        <v>2.5684620436887255E-8</v>
      </c>
      <c r="I3" s="73">
        <v>9.076123417975486E-9</v>
      </c>
      <c r="J3" s="67">
        <f>B3*'Equations and parameters'!$D$37*'Equations and parameters'!$B$70</f>
        <v>2.9835386119473755E-4</v>
      </c>
      <c r="K3" s="67">
        <f>C3*'Equations and parameters'!$D$37*'Equations and parameters'!$B$70</f>
        <v>5.0986447633550326E-5</v>
      </c>
      <c r="L3" s="67">
        <f>D3*'Equations and parameters'!$D$37*'Equations and parameters'!$B$70</f>
        <v>1.1726552976199853E-5</v>
      </c>
      <c r="M3" s="67">
        <f>E3*'Equations and parameters'!$D$37*'Equations and parameters'!$B$70</f>
        <v>3.474564560065299E-6</v>
      </c>
      <c r="N3" s="67">
        <f>F3*'Equations and parameters'!$D$37*'Equations and parameters'!$B$70</f>
        <v>1.1588802005571688E-7</v>
      </c>
      <c r="O3" s="67">
        <f>G3*'Equations and parameters'!$D$37*'Equations and parameters'!$B$70</f>
        <v>4.9003863398244575E-9</v>
      </c>
      <c r="P3" s="67">
        <f>H3*'Equations and parameters'!$D$37*'Equations and parameters'!$B$70</f>
        <v>1.6909041787617444E-9</v>
      </c>
      <c r="Q3" s="67">
        <f>I3*'Equations and parameters'!$D$37*'Equations and parameters'!$B$70</f>
        <v>5.9751145835005285E-10</v>
      </c>
      <c r="R3" s="107">
        <f>'Equations and parameters'!$B$75/(B3*'Equations and parameters'!$D$37*20/78)</f>
        <v>33.986488257249519</v>
      </c>
      <c r="S3" s="107">
        <f>'Equations and parameters'!$B$75/(C3*'Equations and parameters'!$D$37*20/78)</f>
        <v>198.87637736361208</v>
      </c>
      <c r="T3" s="107">
        <f>'Equations and parameters'!$B$75/(D3*'Equations and parameters'!$D$37*20/78)</f>
        <v>864.70423325422973</v>
      </c>
      <c r="U3" s="107">
        <f>'Equations and parameters'!$B$75/(E3*'Equations and parameters'!$D$37*20/78)</f>
        <v>2918.351299769613</v>
      </c>
      <c r="V3" s="70">
        <f>'Equations and parameters'!$B$75/(F3*'Equations and parameters'!$D$37*20/78)</f>
        <v>87498.259053221132</v>
      </c>
      <c r="W3" s="70">
        <f>'Equations and parameters'!$B$75/(G3*'Equations and parameters'!$D$37*20/78)</f>
        <v>2069224.607373148</v>
      </c>
      <c r="X3" s="70">
        <f>'Equations and parameters'!$B$75/(H3*'Equations and parameters'!$D$37*20/78)</f>
        <v>5996791.6144281812</v>
      </c>
      <c r="Y3" s="70">
        <f>'Equations and parameters'!$B$75/(I3*'Equations and parameters'!$D$37*20/78)</f>
        <v>16970385.853352904</v>
      </c>
      <c r="AC3" s="58">
        <v>30</v>
      </c>
      <c r="AD3" s="46">
        <v>9.9999999999999995E-7</v>
      </c>
      <c r="BB3" s="58">
        <v>30</v>
      </c>
      <c r="BC3" s="46">
        <v>300</v>
      </c>
    </row>
    <row r="4" spans="1:55" ht="26.1">
      <c r="A4" s="112" t="s">
        <v>76</v>
      </c>
      <c r="B4" s="73">
        <v>3.3276384168484858E-3</v>
      </c>
      <c r="C4" s="73">
        <v>6.3050630160404043E-4</v>
      </c>
      <c r="D4" s="73">
        <v>1.5091414194545453E-4</v>
      </c>
      <c r="E4" s="73">
        <v>4.4387325121313125E-5</v>
      </c>
      <c r="F4" s="73">
        <v>1.3241578194444451E-6</v>
      </c>
      <c r="G4" s="73">
        <v>5.1024980651111105E-8</v>
      </c>
      <c r="H4" s="73">
        <v>1.839434279421717E-8</v>
      </c>
      <c r="I4" s="73">
        <v>6.976556711444447E-9</v>
      </c>
      <c r="J4" s="67">
        <f>B4*'Equations and parameters'!$D$37*'Equations and parameters'!$B$74</f>
        <v>2.1906952910919199E-5</v>
      </c>
      <c r="K4" s="67">
        <f>C4*'Equations and parameters'!$D$37*'Equations and parameters'!$B$74</f>
        <v>4.1508331522265992E-6</v>
      </c>
      <c r="L4" s="67">
        <f>D4*'Equations and parameters'!$D$37*'Equations and parameters'!$B$74</f>
        <v>9.9351810114090902E-7</v>
      </c>
      <c r="M4" s="67">
        <f>E4*'Equations and parameters'!$D$37*'Equations and parameters'!$B$74</f>
        <v>2.9221655704864474E-7</v>
      </c>
      <c r="N4" s="67">
        <f>F4*'Equations and parameters'!$D$37*'Equations and parameters'!$B$74</f>
        <v>8.7173723113425975E-9</v>
      </c>
      <c r="O4" s="67">
        <f>G4*'Equations and parameters'!$D$37*'Equations and parameters'!$B$74</f>
        <v>3.3591445595314815E-10</v>
      </c>
      <c r="P4" s="67">
        <f>H4*'Equations and parameters'!$D$37*'Equations and parameters'!$B$74</f>
        <v>1.210960900619297E-10</v>
      </c>
      <c r="Q4" s="67">
        <f>I4*'Equations and parameters'!$D$37*'Equations and parameters'!$B$74</f>
        <v>4.592899835034261E-11</v>
      </c>
      <c r="R4" s="107">
        <f>'Equations and parameters'!$B$75/(B4*'Equations and parameters'!$D$37*1/78)</f>
        <v>925.73349121007743</v>
      </c>
      <c r="S4" s="107">
        <f>'Equations and parameters'!$B$75/(C4*'Equations and parameters'!$D$37*1/78)</f>
        <v>4885.7661236326394</v>
      </c>
      <c r="T4" s="70">
        <f>'Equations and parameters'!$B$75/(D4*'Equations and parameters'!$D$37*1/78)</f>
        <v>20412.310532351057</v>
      </c>
      <c r="U4" s="70">
        <f>'Equations and parameters'!$B$75/(E4*'Equations and parameters'!$D$37*1/78)</f>
        <v>69400.584979940148</v>
      </c>
      <c r="V4" s="70">
        <f>'Equations and parameters'!$B$75/(F4*'Equations and parameters'!$D$37*1/78)</f>
        <v>2326389.1085175639</v>
      </c>
      <c r="W4" s="70">
        <f>'Equations and parameters'!$B$75/(G4*'Equations and parameters'!$D$37*1/78)</f>
        <v>60372513.419989772</v>
      </c>
      <c r="X4" s="70">
        <f>'Equations and parameters'!$B$75/(H4*'Equations and parameters'!$D$37*1/78)</f>
        <v>167470312.12674671</v>
      </c>
      <c r="Y4" s="70">
        <f>'Equations and parameters'!$B$75/(I4*'Equations and parameters'!$D$37*1/78)</f>
        <v>441551105.58488196</v>
      </c>
      <c r="AC4" s="58">
        <v>60</v>
      </c>
      <c r="AD4" s="46">
        <v>9.9999999999999995E-7</v>
      </c>
    </row>
    <row r="5" spans="1:55" ht="26.1">
      <c r="A5" s="112" t="s">
        <v>77</v>
      </c>
      <c r="B5" s="73">
        <v>2.0810512598076923E-3</v>
      </c>
      <c r="C5" s="73">
        <v>3.3295768303846156E-4</v>
      </c>
      <c r="D5" s="73">
        <v>7.4734155365384613E-5</v>
      </c>
      <c r="E5" s="73">
        <v>2.2266696692307692E-5</v>
      </c>
      <c r="F5" s="73">
        <v>7.8860088969230756E-7</v>
      </c>
      <c r="G5" s="73">
        <v>3.5184516997435894E-8</v>
      </c>
      <c r="H5" s="73">
        <v>1.266149423525641E-8</v>
      </c>
      <c r="I5" s="73">
        <v>4.4313918124358979E-9</v>
      </c>
      <c r="J5" s="67">
        <f>B5*'Equations and parameters'!$D$37*'Equations and parameters'!$B$74</f>
        <v>1.3700254127067308E-5</v>
      </c>
      <c r="K5" s="67">
        <f>C5*'Equations and parameters'!$D$37*'Equations and parameters'!$B$74</f>
        <v>2.1919714133365388E-6</v>
      </c>
      <c r="L5" s="67">
        <f>D5*'Equations and parameters'!$D$37*'Equations and parameters'!$B$74</f>
        <v>4.9199985615544867E-7</v>
      </c>
      <c r="M5" s="67">
        <f>E5*'Equations and parameters'!$D$37*'Equations and parameters'!$B$74</f>
        <v>1.4658908655769233E-7</v>
      </c>
      <c r="N5" s="67">
        <f>F5*'Equations and parameters'!$D$37*'Equations and parameters'!$B$74</f>
        <v>5.1916225238076914E-9</v>
      </c>
      <c r="O5" s="67">
        <f>G5*'Equations and parameters'!$D$37*'Equations and parameters'!$B$74</f>
        <v>2.3163140356645297E-10</v>
      </c>
      <c r="P5" s="67">
        <f>H5*'Equations and parameters'!$D$37*'Equations and parameters'!$B$74</f>
        <v>8.3354837048771366E-11</v>
      </c>
      <c r="Q5" s="67">
        <f>I5*'Equations and parameters'!$D$37*'Equations and parameters'!$B$74</f>
        <v>2.9173329431869664E-11</v>
      </c>
      <c r="R5" s="107">
        <f>'Equations and parameters'!$B$75/(B5*'Equations and parameters'!$D$37*1/78)</f>
        <v>1480.2645127533235</v>
      </c>
      <c r="S5" s="107">
        <f>'Equations and parameters'!$B$75/(C5*'Equations and parameters'!$D$37*1/78)</f>
        <v>9251.9454754797753</v>
      </c>
      <c r="T5" s="70">
        <f>'Equations and parameters'!$B$75/(D5*'Equations and parameters'!$D$37*1/78)</f>
        <v>41219.524246349531</v>
      </c>
      <c r="U5" s="70">
        <f>'Equations and parameters'!$B$75/(E5*'Equations and parameters'!$D$37*1/78)</f>
        <v>138345.90607138071</v>
      </c>
      <c r="V5" s="70">
        <f>'Equations and parameters'!$B$75/(F5*'Equations and parameters'!$D$37*1/78)</f>
        <v>3906293.2458976307</v>
      </c>
      <c r="W5" s="70">
        <f>'Equations and parameters'!$B$75/(G5*'Equations and parameters'!$D$37*1/78)</f>
        <v>87552895.193599463</v>
      </c>
      <c r="X5" s="70">
        <f>'Equations and parameters'!$B$75/(H5*'Equations and parameters'!$D$37*1/78)</f>
        <v>243297218.47016582</v>
      </c>
      <c r="Y5" s="70">
        <f>'Equations and parameters'!$B$75/(I5*'Equations and parameters'!$D$37*1/78)</f>
        <v>695155486.01887131</v>
      </c>
      <c r="AC5" s="58">
        <v>100</v>
      </c>
      <c r="AD5" s="46">
        <v>9.9999999999999995E-7</v>
      </c>
    </row>
    <row r="6" spans="1:55">
      <c r="A6" s="111" t="s">
        <v>78</v>
      </c>
      <c r="B6" s="73">
        <v>4.5651837500000007E-4</v>
      </c>
      <c r="C6" s="73">
        <v>2.3694862499999998E-4</v>
      </c>
      <c r="D6" s="73">
        <v>2.0382312374999997E-4</v>
      </c>
      <c r="E6" s="73">
        <v>1.9382921500000003E-4</v>
      </c>
      <c r="F6" s="73">
        <v>5.0327569875000004E-6</v>
      </c>
      <c r="G6" s="73">
        <v>2.7655659250000006E-7</v>
      </c>
      <c r="H6" s="73">
        <v>1.1473112262499999E-7</v>
      </c>
      <c r="I6" s="73">
        <v>4.0400155874999994E-8</v>
      </c>
      <c r="J6" s="67">
        <f>B6*'Equations and parameters'!$D$37*'Equations and parameters'!$B$70</f>
        <v>3.0054126354166673E-5</v>
      </c>
      <c r="K6" s="67">
        <f>C6*'Equations and parameters'!$D$37*'Equations and parameters'!$B$70</f>
        <v>1.5599117812499998E-5</v>
      </c>
      <c r="L6" s="67">
        <f>D6*'Equations and parameters'!$D$37*'Equations and parameters'!$B$70</f>
        <v>1.3418355646874998E-5</v>
      </c>
      <c r="M6" s="67">
        <f>E6*'Equations and parameters'!$D$37*'Equations and parameters'!$B$70</f>
        <v>1.2760423320833336E-5</v>
      </c>
      <c r="N6" s="67">
        <f>F6*'Equations and parameters'!$D$37*'Equations and parameters'!$B$70</f>
        <v>3.3132316834375004E-7</v>
      </c>
      <c r="O6" s="67">
        <f>G6*'Equations and parameters'!$D$37*'Equations and parameters'!$B$70</f>
        <v>1.8206642339583341E-8</v>
      </c>
      <c r="P6" s="67">
        <f>H6*'Equations and parameters'!$D$37*'Equations and parameters'!$B$70</f>
        <v>7.5531322394791657E-9</v>
      </c>
      <c r="Q6" s="67">
        <f>I6*'Equations and parameters'!$D$37*'Equations and parameters'!$B$70</f>
        <v>2.6596769284374999E-9</v>
      </c>
      <c r="R6" s="107">
        <f>'Equations and parameters'!$B$75/(B6*'Equations and parameters'!$D$37*20/78)</f>
        <v>337.39127467913244</v>
      </c>
      <c r="S6" s="107">
        <f>'Equations and parameters'!$B$75/(C6*'Equations and parameters'!$D$37*20/78)</f>
        <v>650.03675989128965</v>
      </c>
      <c r="T6" s="107">
        <f>'Equations and parameters'!$B$75/(D6*'Equations and parameters'!$D$37*20/78)</f>
        <v>755.6812672767029</v>
      </c>
      <c r="U6" s="107">
        <f>'Equations and parameters'!$B$75/(E6*'Equations and parameters'!$D$37*20/78)</f>
        <v>794.64448357641106</v>
      </c>
      <c r="V6" s="70">
        <f>'Equations and parameters'!$B$75/(F6*'Equations and parameters'!$D$37*20/78)</f>
        <v>30604.560649014686</v>
      </c>
      <c r="W6" s="70">
        <f>'Equations and parameters'!$B$75/(G6*'Equations and parameters'!$D$37*20/78)</f>
        <v>556939.59440036176</v>
      </c>
      <c r="X6" s="70">
        <f>'Equations and parameters'!$B$75/(H6*'Equations and parameters'!$D$37*20/78)</f>
        <v>1342489.404197061</v>
      </c>
      <c r="Y6" s="70">
        <f>'Equations and parameters'!$B$75/(I6*'Equations and parameters'!$D$37*20/78)</f>
        <v>3812493.1233497681</v>
      </c>
      <c r="AC6" s="58">
        <v>1000</v>
      </c>
      <c r="AD6" s="46">
        <v>9.9999999999999995E-7</v>
      </c>
      <c r="BB6" s="58">
        <v>1000</v>
      </c>
      <c r="BC6" s="46">
        <v>300</v>
      </c>
    </row>
    <row r="7" spans="1:55" ht="26.1">
      <c r="A7" s="112" t="s">
        <v>79</v>
      </c>
      <c r="B7" s="73">
        <v>4.1775000000000002E-6</v>
      </c>
      <c r="C7" s="73">
        <v>1.0562500000000001E-6</v>
      </c>
      <c r="D7" s="73">
        <v>3.0674999999999996E-7</v>
      </c>
      <c r="E7" s="73">
        <v>9.9949999999999992E-8</v>
      </c>
      <c r="F7" s="73">
        <v>3.3099999999999999E-9</v>
      </c>
      <c r="G7" s="73">
        <v>1.035E-10</v>
      </c>
      <c r="H7" s="73">
        <v>3.0900000000000004E-11</v>
      </c>
      <c r="I7" s="73">
        <v>1.145E-11</v>
      </c>
      <c r="J7" s="67">
        <f>B7*'Equations and parameters'!$D$37*'Equations and parameters'!$B$74</f>
        <v>2.7501875E-8</v>
      </c>
      <c r="K7" s="67">
        <f>C7*'Equations and parameters'!$D$37*'Equations and parameters'!$B$74</f>
        <v>6.9536458333333341E-9</v>
      </c>
      <c r="L7" s="67">
        <f>D7*'Equations and parameters'!$D$37*'Equations and parameters'!$B$74</f>
        <v>2.0194374999999998E-9</v>
      </c>
      <c r="M7" s="67">
        <f>E7*'Equations and parameters'!$D$37*'Equations and parameters'!$B$74</f>
        <v>6.5800416666666662E-10</v>
      </c>
      <c r="N7" s="67">
        <f>F7*'Equations and parameters'!$D$37*'Equations and parameters'!$B$74</f>
        <v>2.1790833333333333E-11</v>
      </c>
      <c r="O7" s="67">
        <f>G7*'Equations and parameters'!$D$37*'Equations and parameters'!$B$74</f>
        <v>6.8137500000000001E-13</v>
      </c>
      <c r="P7" s="67">
        <f>H7*'Equations and parameters'!$D$37*'Equations and parameters'!$B$74</f>
        <v>2.0342500000000004E-13</v>
      </c>
      <c r="Q7" s="67">
        <f>I7*'Equations and parameters'!$D$37*'Equations and parameters'!$B$74</f>
        <v>7.5379166666666668E-14</v>
      </c>
      <c r="R7" s="70">
        <f>'Equations and parameters'!$B$75/(B7*'Equations and parameters'!$D$37*1/78)</f>
        <v>737404.26789082563</v>
      </c>
      <c r="S7" s="70">
        <f>'Equations and parameters'!$B$75/(C7*'Equations and parameters'!$D$37*1/78)</f>
        <v>2916455.6962025315</v>
      </c>
      <c r="T7" s="70">
        <f>'Equations and parameters'!$B$75/(D7*'Equations and parameters'!$D$37*1/78)</f>
        <v>10042400.420909289</v>
      </c>
      <c r="U7" s="70">
        <f>'Equations and parameters'!$B$75/(E7*'Equations and parameters'!$D$37*1/78)</f>
        <v>30820473.527903195</v>
      </c>
      <c r="V7" s="70">
        <f>'Equations and parameters'!$B$75/(F7*'Equations and parameters'!$D$37*1/78)</f>
        <v>930666564.68698621</v>
      </c>
      <c r="W7" s="70">
        <f>'Equations and parameters'!$B$75/(G7*'Equations and parameters'!$D$37*1/78)</f>
        <v>29763346175.013756</v>
      </c>
      <c r="X7" s="70">
        <f>'Equations and parameters'!$B$75/(H7*'Equations and parameters'!$D$37*1/78)</f>
        <v>99692761459.997528</v>
      </c>
      <c r="Y7" s="70">
        <f>'Equations and parameters'!$B$75/(I7*'Equations and parameters'!$D$37*1/78)</f>
        <v>269039854071.08505</v>
      </c>
      <c r="AC7" s="58">
        <v>5000</v>
      </c>
      <c r="AD7" s="46">
        <v>9.9999999999999995E-7</v>
      </c>
    </row>
    <row r="8" spans="1:55">
      <c r="A8" s="78" t="s">
        <v>80</v>
      </c>
      <c r="B8" s="79" t="s">
        <v>81</v>
      </c>
      <c r="C8" s="79"/>
      <c r="D8" s="79"/>
      <c r="E8" s="79"/>
      <c r="F8" s="79"/>
      <c r="G8" s="79"/>
      <c r="H8" s="79"/>
      <c r="I8" s="79"/>
    </row>
    <row r="9" spans="1:55" ht="15">
      <c r="A9" s="122" t="s">
        <v>82</v>
      </c>
      <c r="B9" s="122"/>
      <c r="C9" s="122"/>
      <c r="D9" s="122"/>
      <c r="E9" s="122"/>
      <c r="F9" s="122"/>
      <c r="G9" s="122"/>
      <c r="H9" s="122"/>
      <c r="I9" s="122"/>
      <c r="J9" s="116" t="s">
        <v>83</v>
      </c>
      <c r="K9" s="116"/>
      <c r="L9" s="116"/>
      <c r="M9" s="116"/>
      <c r="N9" s="116"/>
      <c r="O9" s="116"/>
      <c r="P9" s="116"/>
      <c r="Q9" s="116"/>
      <c r="R9" s="117" t="s">
        <v>84</v>
      </c>
      <c r="S9" s="117"/>
      <c r="T9" s="117"/>
      <c r="U9" s="117"/>
      <c r="V9" s="117"/>
      <c r="W9" s="117"/>
      <c r="X9" s="117"/>
      <c r="Y9" s="118"/>
    </row>
    <row r="10" spans="1:55">
      <c r="A10" s="71" t="s">
        <v>73</v>
      </c>
      <c r="B10" s="72">
        <v>10</v>
      </c>
      <c r="C10" s="72">
        <v>30</v>
      </c>
      <c r="D10" s="72">
        <v>60</v>
      </c>
      <c r="E10" s="72">
        <v>100</v>
      </c>
      <c r="F10" s="72" t="s">
        <v>74</v>
      </c>
      <c r="G10" s="72">
        <v>2500</v>
      </c>
      <c r="H10" s="72">
        <v>5000</v>
      </c>
      <c r="I10" s="72">
        <v>10000</v>
      </c>
      <c r="J10" s="58">
        <v>10</v>
      </c>
      <c r="K10" s="58">
        <v>30</v>
      </c>
      <c r="L10" s="58">
        <v>60</v>
      </c>
      <c r="M10" s="58">
        <v>100</v>
      </c>
      <c r="N10" s="31" t="s">
        <v>74</v>
      </c>
      <c r="O10" s="58">
        <v>2500</v>
      </c>
      <c r="P10" s="58">
        <v>5000</v>
      </c>
      <c r="Q10" s="58">
        <v>10000</v>
      </c>
      <c r="R10" s="58">
        <v>10</v>
      </c>
      <c r="S10" s="58">
        <v>30</v>
      </c>
      <c r="T10" s="58">
        <v>60</v>
      </c>
      <c r="U10" s="58">
        <v>100</v>
      </c>
      <c r="V10" s="31" t="s">
        <v>74</v>
      </c>
      <c r="W10" s="58">
        <v>2500</v>
      </c>
      <c r="X10" s="58">
        <v>5000</v>
      </c>
      <c r="Y10" s="58">
        <v>10000</v>
      </c>
    </row>
    <row r="11" spans="1:55">
      <c r="A11" s="111" t="s">
        <v>75</v>
      </c>
      <c r="B11" s="73">
        <v>8.6993266275490182E-3</v>
      </c>
      <c r="C11" s="73">
        <v>1.799139474872549E-3</v>
      </c>
      <c r="D11" s="73">
        <v>4.4589988808333325E-4</v>
      </c>
      <c r="E11" s="73">
        <v>1.3620846726960785E-4</v>
      </c>
      <c r="F11" s="73">
        <v>6.0413392088627454E-6</v>
      </c>
      <c r="G11" s="73">
        <v>1.6207534092352938E-7</v>
      </c>
      <c r="H11" s="73">
        <v>5.4987900652156868E-8</v>
      </c>
      <c r="I11" s="73">
        <v>2.0387977811666661E-8</v>
      </c>
      <c r="J11" s="103">
        <f>B11*'Equations and parameters'!$F$37*'Equations and parameters'!$B$70</f>
        <v>8.6268322389861096E-4</v>
      </c>
      <c r="K11" s="67">
        <f>C11*'Equations and parameters'!$F$37*'Equations and parameters'!$B$70</f>
        <v>1.7841466459152778E-4</v>
      </c>
      <c r="L11" s="67">
        <f>D11*'Equations and parameters'!$F$37*'Equations and parameters'!$B$70</f>
        <v>4.4218405568263885E-5</v>
      </c>
      <c r="M11" s="67">
        <f>E11*'Equations and parameters'!$F$37*'Equations and parameters'!$B$70</f>
        <v>1.3507339670902778E-5</v>
      </c>
      <c r="N11" s="67">
        <f>F11*'Equations and parameters'!$F$37*'Equations and parameters'!$B$70</f>
        <v>5.990994715455556E-7</v>
      </c>
      <c r="O11" s="67">
        <f>G11*'Equations and parameters'!$F$37*'Equations and parameters'!$B$70</f>
        <v>1.6072471308249998E-8</v>
      </c>
      <c r="P11" s="67">
        <f>H11*'Equations and parameters'!$F$37*'Equations and parameters'!$B$70</f>
        <v>5.4529668146722239E-9</v>
      </c>
      <c r="Q11" s="67">
        <f>I11*'Equations and parameters'!$F$37*'Equations and parameters'!$B$70</f>
        <v>2.021807799656944E-9</v>
      </c>
      <c r="R11" s="107">
        <f>'Equations and parameters'!$B$75/(B11*'Equations and parameters'!$F$37*20/78)</f>
        <v>11.754024790438871</v>
      </c>
      <c r="S11" s="107">
        <f>'Equations and parameters'!$B$75/(C11*'Equations and parameters'!$F$37*20/78)</f>
        <v>56.833893240867084</v>
      </c>
      <c r="T11" s="107">
        <f>'Equations and parameters'!$B$75/(D11*'Equations and parameters'!$F$37*20/78)</f>
        <v>229.31627383863898</v>
      </c>
      <c r="U11" s="107">
        <f>'Equations and parameters'!$B$75/(E11*'Equations and parameters'!$F$37*20/78)</f>
        <v>750.70296942656819</v>
      </c>
      <c r="V11" s="70">
        <f>'Equations and parameters'!$B$75/(F11*'Equations and parameters'!$F$37*20/78)</f>
        <v>16925.403011691611</v>
      </c>
      <c r="W11" s="70">
        <f>'Equations and parameters'!$B$75/(G11*'Equations and parameters'!$F$37*20/78)</f>
        <v>630892.4001497603</v>
      </c>
      <c r="X11" s="70">
        <f>'Equations and parameters'!$B$75/(H11*'Equations and parameters'!$F$37*20/78)</f>
        <v>1859538.1825388044</v>
      </c>
      <c r="Y11" s="70">
        <f>'Equations and parameters'!$B$75/(I11*'Equations and parameters'!$F$37*20/78)</f>
        <v>5015313.5237288801</v>
      </c>
    </row>
    <row r="12" spans="1:55" ht="27" customHeight="1">
      <c r="A12" s="112" t="s">
        <v>76</v>
      </c>
      <c r="B12" s="73">
        <v>6.3474400086666683E-3</v>
      </c>
      <c r="C12" s="73">
        <v>1.2925505564646462E-3</v>
      </c>
      <c r="D12" s="73">
        <v>3.2621595656868682E-4</v>
      </c>
      <c r="E12" s="73">
        <v>9.891058985757568E-5</v>
      </c>
      <c r="F12" s="73">
        <v>5.7990301253131326E-6</v>
      </c>
      <c r="G12" s="73">
        <v>1.1680228753131318E-7</v>
      </c>
      <c r="H12" s="73">
        <v>3.9953431133434353E-8</v>
      </c>
      <c r="I12" s="73">
        <v>1.4907595141818181E-8</v>
      </c>
      <c r="J12" s="103">
        <f>B12*'Equations and parameters'!$F$37*'Equations and parameters'!$B$74</f>
        <v>6.294544675261113E-5</v>
      </c>
      <c r="K12" s="67">
        <f>C12*'Equations and parameters'!$F$37*'Equations and parameters'!$B$74</f>
        <v>1.2817793018274409E-5</v>
      </c>
      <c r="L12" s="67">
        <f>D12*'Equations and parameters'!$F$37*'Equations and parameters'!$B$74</f>
        <v>3.2349749026394779E-6</v>
      </c>
      <c r="M12" s="67">
        <f>E12*'Equations and parameters'!$F$37*'Equations and parameters'!$B$74</f>
        <v>9.80863349420959E-7</v>
      </c>
      <c r="N12" s="67">
        <f>F12*'Equations and parameters'!$F$37*'Equations and parameters'!$B$74</f>
        <v>5.7507048742688575E-8</v>
      </c>
      <c r="O12" s="67">
        <f>G12*'Equations and parameters'!$F$37*'Equations and parameters'!$B$74</f>
        <v>1.1582893513521892E-9</v>
      </c>
      <c r="P12" s="67">
        <f>H12*'Equations and parameters'!$F$37*'Equations and parameters'!$B$74</f>
        <v>3.9620485873989071E-10</v>
      </c>
      <c r="Q12" s="67">
        <f>I12*'Equations and parameters'!$F$37*'Equations and parameters'!$B$74</f>
        <v>1.478336518230303E-10</v>
      </c>
      <c r="R12" s="107">
        <f>'Equations and parameters'!$B$75/(B12*'Equations and parameters'!$F$37*1/78)</f>
        <v>322.18374872617352</v>
      </c>
      <c r="S12" s="107">
        <f>'Equations and parameters'!$B$75/(C12*'Equations and parameters'!$F$37*1/78)</f>
        <v>1582.1756499802011</v>
      </c>
      <c r="T12" s="107">
        <f>'Equations and parameters'!$B$75/(D12*'Equations and parameters'!$F$37*1/78)</f>
        <v>6268.9821746231055</v>
      </c>
      <c r="U12" s="70">
        <f>'Equations and parameters'!$B$75/(E12*'Equations and parameters'!$F$37*1/78)</f>
        <v>20675.66293711765</v>
      </c>
      <c r="V12" s="70">
        <f>'Equations and parameters'!$B$75/(F12*'Equations and parameters'!$F$37*1/78)</f>
        <v>352652.42163167684</v>
      </c>
      <c r="W12" s="70">
        <f>'Equations and parameters'!$B$75/(G12*'Equations and parameters'!$F$37*1/78)</f>
        <v>17508578.470763881</v>
      </c>
      <c r="X12" s="70">
        <f>'Equations and parameters'!$B$75/(H12*'Equations and parameters'!$F$37*1/78)</f>
        <v>51185641.853306651</v>
      </c>
      <c r="Y12" s="70">
        <f>'Equations and parameters'!$B$75/(I12*'Equations and parameters'!$F$37*1/78)</f>
        <v>137181215.16931015</v>
      </c>
    </row>
    <row r="13" spans="1:55" ht="26.1">
      <c r="A13" s="112" t="s">
        <v>77</v>
      </c>
      <c r="B13" s="73">
        <v>1.3537204644615386E-2</v>
      </c>
      <c r="C13" s="73">
        <v>2.7015248207692306E-3</v>
      </c>
      <c r="D13" s="73">
        <v>6.9011351100000003E-4</v>
      </c>
      <c r="E13" s="73">
        <v>2.1402435569230769E-4</v>
      </c>
      <c r="F13" s="73">
        <v>7.7436287725641024E-6</v>
      </c>
      <c r="G13" s="73">
        <v>2.6077604312820514E-7</v>
      </c>
      <c r="H13" s="73">
        <v>9.0084268666666659E-8</v>
      </c>
      <c r="I13" s="73">
        <v>3.3455450297435899E-8</v>
      </c>
      <c r="J13" s="103">
        <f>B13*'Equations and parameters'!$F$37*'Equations and parameters'!$B$74</f>
        <v>1.3424394605910259E-4</v>
      </c>
      <c r="K13" s="67">
        <f>C13*'Equations and parameters'!$F$37*'Equations and parameters'!$B$74</f>
        <v>2.679012113929487E-5</v>
      </c>
      <c r="L13" s="67">
        <f>D13*'Equations and parameters'!$F$37*'Equations and parameters'!$B$74</f>
        <v>6.8436256507500008E-6</v>
      </c>
      <c r="M13" s="67">
        <f>E13*'Equations and parameters'!$F$37*'Equations and parameters'!$B$74</f>
        <v>2.1224081939487182E-6</v>
      </c>
      <c r="N13" s="67">
        <f>F13*'Equations and parameters'!$F$37*'Equations and parameters'!$B$74</f>
        <v>7.6790985327927351E-8</v>
      </c>
      <c r="O13" s="67">
        <f>G13*'Equations and parameters'!$F$37*'Equations and parameters'!$B$74</f>
        <v>2.5860290943547009E-9</v>
      </c>
      <c r="P13" s="67">
        <f>H13*'Equations and parameters'!$F$37*'Equations and parameters'!$B$74</f>
        <v>8.9333566427777781E-10</v>
      </c>
      <c r="Q13" s="67">
        <f>I13*'Equations and parameters'!$F$37*'Equations and parameters'!$B$74</f>
        <v>3.3176654878290601E-10</v>
      </c>
      <c r="R13" s="107">
        <f>'Equations and parameters'!$B$75/(B13*'Equations and parameters'!$F$37*1/78)</f>
        <v>151.06826486664414</v>
      </c>
      <c r="S13" s="107">
        <f>'Equations and parameters'!$B$75/(C13*'Equations and parameters'!$F$37*1/78)</f>
        <v>756.99545718940249</v>
      </c>
      <c r="T13" s="107">
        <f>'Equations and parameters'!$B$75/(D13*'Equations and parameters'!$F$37*1/78)</f>
        <v>2963.3415144175065</v>
      </c>
      <c r="U13" s="107">
        <f>'Equations and parameters'!$B$75/(E13*'Equations and parameters'!$F$37*1/78)</f>
        <v>9555.1836153955264</v>
      </c>
      <c r="V13" s="70">
        <f>'Equations and parameters'!$B$75/(F13*'Equations and parameters'!$F$37*1/78)</f>
        <v>264093.49891001551</v>
      </c>
      <c r="W13" s="70">
        <f>'Equations and parameters'!$B$75/(G13*'Equations and parameters'!$F$37*1/78)</f>
        <v>7842139.1485003866</v>
      </c>
      <c r="X13" s="70">
        <f>'Equations and parameters'!$B$75/(H13*'Equations and parameters'!$F$37*1/78)</f>
        <v>22701433.303231522</v>
      </c>
      <c r="Y13" s="70">
        <f>'Equations and parameters'!$B$75/(I13*'Equations and parameters'!$F$37*1/78)</f>
        <v>61127320.02185782</v>
      </c>
    </row>
    <row r="14" spans="1:55">
      <c r="A14" s="111" t="s">
        <v>78</v>
      </c>
      <c r="B14" s="73">
        <v>8.2805012500000003E-4</v>
      </c>
      <c r="C14" s="73">
        <v>3.1913081250000005E-4</v>
      </c>
      <c r="D14" s="73">
        <v>2.2562065E-4</v>
      </c>
      <c r="E14" s="73">
        <v>2.0709854874999996E-4</v>
      </c>
      <c r="F14" s="73">
        <v>1.2245061500000002E-5</v>
      </c>
      <c r="G14" s="73">
        <v>4.5099968250000001E-7</v>
      </c>
      <c r="H14" s="73">
        <v>1.8799859749999996E-7</v>
      </c>
      <c r="I14" s="73">
        <v>6.8520011249999995E-8</v>
      </c>
      <c r="J14" s="103">
        <f>B14*'Equations and parameters'!$F$37*'Equations and parameters'!$B$70</f>
        <v>8.211497072916668E-5</v>
      </c>
      <c r="K14" s="67">
        <f>C14*'Equations and parameters'!$F$37*'Equations and parameters'!$B$70</f>
        <v>3.1647138906250011E-5</v>
      </c>
      <c r="L14" s="67">
        <f>D14*'Equations and parameters'!$F$37*'Equations and parameters'!$B$70</f>
        <v>2.2374047791666671E-5</v>
      </c>
      <c r="M14" s="67">
        <f>E14*'Equations and parameters'!$F$37*'Equations and parameters'!$B$70</f>
        <v>2.0537272751041665E-5</v>
      </c>
      <c r="N14" s="67">
        <f>F14*'Equations and parameters'!$F$37*'Equations and parameters'!$B$70</f>
        <v>1.2143019320833336E-6</v>
      </c>
      <c r="O14" s="67">
        <f>G14*'Equations and parameters'!$F$37*'Equations and parameters'!$B$70</f>
        <v>4.4724135181250007E-8</v>
      </c>
      <c r="P14" s="67">
        <f>H14*'Equations and parameters'!$F$37*'Equations and parameters'!$B$70</f>
        <v>1.8643194252083331E-8</v>
      </c>
      <c r="Q14" s="67">
        <f>I14*'Equations and parameters'!$F$37*'Equations and parameters'!$B$70</f>
        <v>6.7949011156249998E-9</v>
      </c>
      <c r="R14" s="107">
        <f>'Equations and parameters'!$B$75/(B14*'Equations and parameters'!$F$37*20/78)</f>
        <v>123.48539992109308</v>
      </c>
      <c r="S14" s="107">
        <f>'Equations and parameters'!$B$75/(C14*'Equations and parameters'!$F$37*20/78)</f>
        <v>320.40811114199789</v>
      </c>
      <c r="T14" s="107">
        <f>'Equations and parameters'!$B$75/(D14*'Equations and parameters'!$F$37*20/78)</f>
        <v>453.20364443740459</v>
      </c>
      <c r="U14" s="107">
        <f>'Equations and parameters'!$B$75/(E14*'Equations and parameters'!$F$37*20/78)</f>
        <v>493.73644314509539</v>
      </c>
      <c r="V14" s="107">
        <f>'Equations and parameters'!$B$75/(F14*'Equations and parameters'!$F$37*20/78)</f>
        <v>8350.4767077189535</v>
      </c>
      <c r="W14" s="70">
        <f>'Equations and parameters'!$B$75/(G14*'Equations and parameters'!$F$37*20/78)</f>
        <v>226723.22134137226</v>
      </c>
      <c r="X14" s="70">
        <f>'Equations and parameters'!$B$75/(H14*'Equations and parameters'!$F$37*20/78)</f>
        <v>543898.21094455849</v>
      </c>
      <c r="Y14" s="70">
        <f>'Equations and parameters'!$B$75/(I14*'Equations and parameters'!$F$37*20/78)</f>
        <v>1492295.4473440214</v>
      </c>
    </row>
    <row r="15" spans="1:55" ht="26.1" customHeight="1">
      <c r="A15" s="112" t="s">
        <v>79</v>
      </c>
      <c r="B15" s="73">
        <v>8.3524999999999995E-4</v>
      </c>
      <c r="C15" s="73">
        <v>2.1149999999999999E-4</v>
      </c>
      <c r="D15" s="73">
        <v>6.135E-5</v>
      </c>
      <c r="E15" s="73">
        <v>2.0000000000000002E-5</v>
      </c>
      <c r="F15" s="73">
        <v>6.6199999999999997E-7</v>
      </c>
      <c r="G15" s="73">
        <v>2.07E-8</v>
      </c>
      <c r="H15" s="73">
        <v>6.1775000000000002E-9</v>
      </c>
      <c r="I15" s="73">
        <v>2.2874999999999998E-9</v>
      </c>
      <c r="J15" s="103">
        <f>B15*'Equations and parameters'!$F$37*'Equations and parameters'!$B$74</f>
        <v>8.2828958333333341E-6</v>
      </c>
      <c r="K15" s="67">
        <f>C15*'Equations and parameters'!$F$37*'Equations and parameters'!$B$74</f>
        <v>2.097375E-6</v>
      </c>
      <c r="L15" s="67">
        <f>D15*'Equations and parameters'!$F$37*'Equations and parameters'!$B$74</f>
        <v>6.0838750000000005E-7</v>
      </c>
      <c r="M15" s="67">
        <f>E15*'Equations and parameters'!$F$37*'Equations and parameters'!$B$74</f>
        <v>1.9833333333333335E-7</v>
      </c>
      <c r="N15" s="67">
        <f>F15*'Equations and parameters'!$F$37*'Equations and parameters'!$B$74</f>
        <v>6.5648333333333333E-9</v>
      </c>
      <c r="O15" s="67">
        <f>G15*'Equations and parameters'!$F$37*'Equations and parameters'!$B$74</f>
        <v>2.05275E-10</v>
      </c>
      <c r="P15" s="67">
        <f>H15*'Equations and parameters'!$F$37*'Equations and parameters'!$B$74</f>
        <v>6.1260208333333334E-11</v>
      </c>
      <c r="Q15" s="67">
        <f>I15*'Equations and parameters'!$F$37*'Equations and parameters'!$B$74</f>
        <v>2.2684374999999998E-11</v>
      </c>
      <c r="R15" s="107">
        <f>'Equations and parameters'!$B$75/(B15*'Equations and parameters'!$F$37*1/78)</f>
        <v>2448.4190563384886</v>
      </c>
      <c r="S15" s="107">
        <f>'Equations and parameters'!$B$75/(C15*'Equations and parameters'!$F$37*1/78)</f>
        <v>9669.2293938852126</v>
      </c>
      <c r="T15" s="70">
        <f>'Equations and parameters'!$B$75/(D15*'Equations and parameters'!$F$37*1/78)</f>
        <v>33334.018203858555</v>
      </c>
      <c r="U15" s="70">
        <f>'Equations and parameters'!$B$75/(E15*'Equations and parameters'!$F$37*1/78)</f>
        <v>102252.10084033612</v>
      </c>
      <c r="V15" s="70">
        <f>'Equations and parameters'!$B$75/(F15*'Equations and parameters'!$F$37*1/78)</f>
        <v>3089187.3365660468</v>
      </c>
      <c r="W15" s="70">
        <f>'Equations and parameters'!$B$75/(G15*'Equations and parameters'!$F$37*1/78)</f>
        <v>98794300.328827173</v>
      </c>
      <c r="X15" s="70">
        <f>'Equations and parameters'!$B$75/(H15*'Equations and parameters'!$F$37*1/78)</f>
        <v>331046866.33860344</v>
      </c>
      <c r="Y15" s="70">
        <f>'Equations and parameters'!$B$75/(I15*'Equations and parameters'!$F$37*1/78)</f>
        <v>894007439.04119039</v>
      </c>
    </row>
    <row r="16" spans="1:55">
      <c r="A16" s="78" t="s">
        <v>80</v>
      </c>
      <c r="B16" s="79" t="s">
        <v>81</v>
      </c>
      <c r="C16" s="79"/>
      <c r="D16" s="79"/>
      <c r="E16" s="79"/>
      <c r="F16" s="79"/>
      <c r="G16" s="79"/>
      <c r="H16" s="79"/>
      <c r="I16" s="79"/>
    </row>
    <row r="17" spans="1:25" ht="15">
      <c r="A17" s="115" t="s">
        <v>85</v>
      </c>
      <c r="B17" s="115"/>
      <c r="C17" s="115"/>
      <c r="D17" s="115"/>
      <c r="E17" s="115"/>
      <c r="F17" s="115"/>
      <c r="G17" s="115"/>
      <c r="H17" s="115"/>
      <c r="I17" s="115"/>
      <c r="J17" s="116" t="s">
        <v>86</v>
      </c>
      <c r="K17" s="116"/>
      <c r="L17" s="116"/>
      <c r="M17" s="116"/>
      <c r="N17" s="116"/>
      <c r="O17" s="116"/>
      <c r="P17" s="116"/>
      <c r="Q17" s="116"/>
      <c r="R17" s="117" t="s">
        <v>87</v>
      </c>
      <c r="S17" s="117"/>
      <c r="T17" s="117"/>
      <c r="U17" s="117"/>
      <c r="V17" s="117"/>
      <c r="W17" s="117"/>
      <c r="X17" s="117"/>
      <c r="Y17" s="118"/>
    </row>
    <row r="18" spans="1:25">
      <c r="A18" s="74" t="s">
        <v>73</v>
      </c>
      <c r="B18" s="72">
        <v>10</v>
      </c>
      <c r="C18" s="72">
        <v>30</v>
      </c>
      <c r="D18" s="72">
        <v>60</v>
      </c>
      <c r="E18" s="72">
        <v>100</v>
      </c>
      <c r="F18" s="72" t="s">
        <v>74</v>
      </c>
      <c r="G18" s="72">
        <v>2500</v>
      </c>
      <c r="H18" s="72">
        <v>5000</v>
      </c>
      <c r="I18" s="72">
        <v>10000</v>
      </c>
      <c r="J18" s="58">
        <v>10</v>
      </c>
      <c r="K18" s="58">
        <v>30</v>
      </c>
      <c r="L18" s="58">
        <v>60</v>
      </c>
      <c r="M18" s="58">
        <v>100</v>
      </c>
      <c r="N18" s="31" t="s">
        <v>74</v>
      </c>
      <c r="O18" s="58">
        <v>2500</v>
      </c>
      <c r="P18" s="58">
        <v>5000</v>
      </c>
      <c r="Q18" s="58">
        <v>10000</v>
      </c>
      <c r="R18" s="58">
        <v>10</v>
      </c>
      <c r="S18" s="58">
        <v>30</v>
      </c>
      <c r="T18" s="58">
        <v>60</v>
      </c>
      <c r="U18" s="58">
        <v>100</v>
      </c>
      <c r="V18" s="31" t="s">
        <v>74</v>
      </c>
      <c r="W18" s="58">
        <v>2500</v>
      </c>
      <c r="X18" s="58">
        <v>5000</v>
      </c>
      <c r="Y18" s="58">
        <v>10000</v>
      </c>
    </row>
    <row r="19" spans="1:25">
      <c r="A19" s="111" t="s">
        <v>75</v>
      </c>
      <c r="B19" s="73">
        <v>1.9490313372450977E-3</v>
      </c>
      <c r="C19" s="73">
        <v>2.5487194999999994E-4</v>
      </c>
      <c r="D19" s="73">
        <v>5.1477723616666643E-5</v>
      </c>
      <c r="E19" s="73">
        <v>1.4273579038039217E-5</v>
      </c>
      <c r="F19" s="73">
        <v>1.6484850324725481E-7</v>
      </c>
      <c r="G19" s="73">
        <v>2.2288924375686271E-8</v>
      </c>
      <c r="H19" s="73">
        <v>7.808994876666665E-9</v>
      </c>
      <c r="I19" s="73">
        <v>2.6503411566470585E-9</v>
      </c>
      <c r="J19" s="103">
        <f>B19*'Equations and parameters'!$D$37*'Equations and parameters'!$B$70</f>
        <v>1.2831122970196894E-4</v>
      </c>
      <c r="K19" s="67">
        <f>C19*'Equations and parameters'!$D$37*'Equations and parameters'!$B$70</f>
        <v>1.6779070041666663E-5</v>
      </c>
      <c r="L19" s="67">
        <f>D19*'Equations and parameters'!$D$37*'Equations and parameters'!$B$70</f>
        <v>3.388950138097221E-6</v>
      </c>
      <c r="M19" s="67">
        <f>E19*'Equations and parameters'!$D$37*'Equations and parameters'!$B$70</f>
        <v>9.3967728667091517E-7</v>
      </c>
      <c r="N19" s="67">
        <f>F19*'Equations and parameters'!$D$37*'Equations and parameters'!$B$70</f>
        <v>1.085252646377761E-8</v>
      </c>
      <c r="O19" s="67">
        <f>G19*'Equations and parameters'!$D$37*'Equations and parameters'!$B$70</f>
        <v>1.4673541880660128E-9</v>
      </c>
      <c r="P19" s="67">
        <f>H19*'Equations and parameters'!$D$37*'Equations and parameters'!$B$70</f>
        <v>5.1409216271388884E-10</v>
      </c>
      <c r="Q19" s="67">
        <f>I19*'Equations and parameters'!$D$37*'Equations and parameters'!$B$70</f>
        <v>1.7448079281259803E-10</v>
      </c>
      <c r="R19" s="107">
        <f>'Equations and parameters'!$B$75/(B19*'Equations and parameters'!$D$37*20/78)</f>
        <v>79.026598245160457</v>
      </c>
      <c r="S19" s="107">
        <f>'Equations and parameters'!$B$75/(C19*'Equations and parameters'!$D$37*20/78)</f>
        <v>604.32431444769122</v>
      </c>
      <c r="T19" s="107">
        <f>'Equations and parameters'!$B$75/(D19*'Equations and parameters'!$D$37*20/78)</f>
        <v>2992.0770701256943</v>
      </c>
      <c r="U19" s="70">
        <f>'Equations and parameters'!$B$75/(E19*'Equations and parameters'!$D$37*20/78)</f>
        <v>10790.938701864286</v>
      </c>
      <c r="V19" s="70">
        <f>'Equations and parameters'!$B$75/(F19*'Equations and parameters'!$D$37*20/78)</f>
        <v>934344.64627607202</v>
      </c>
      <c r="W19" s="70">
        <f>'Equations and parameters'!$B$75/(G19*'Equations and parameters'!$D$37*20/78)</f>
        <v>6910397.0142100584</v>
      </c>
      <c r="X19" s="70">
        <f>'Equations and parameters'!$B$75/(H19*'Equations and parameters'!$D$37*20/78)</f>
        <v>19724089.833369594</v>
      </c>
      <c r="Y19" s="70">
        <f>'Equations and parameters'!$B$75/(I19*'Equations and parameters'!$D$37*20/78)</f>
        <v>58115279.261087023</v>
      </c>
    </row>
    <row r="20" spans="1:25" ht="26.1">
      <c r="A20" s="112" t="s">
        <v>76</v>
      </c>
      <c r="B20" s="73">
        <v>4.5130390373030304E-3</v>
      </c>
      <c r="C20" s="73">
        <v>6.3669660966060614E-4</v>
      </c>
      <c r="D20" s="73">
        <v>1.2073819498969696E-4</v>
      </c>
      <c r="E20" s="73">
        <v>3.0476589395515156E-5</v>
      </c>
      <c r="F20" s="73">
        <v>2.4887715068848471E-7</v>
      </c>
      <c r="G20" s="73">
        <v>2.3358804032569695E-8</v>
      </c>
      <c r="H20" s="73">
        <v>9.3255687168454555E-9</v>
      </c>
      <c r="I20" s="73">
        <v>3.4841229971351516E-9</v>
      </c>
      <c r="J20" s="103">
        <f>B20*'Equations and parameters'!$D$37*'Equations and parameters'!$B$74</f>
        <v>2.9710840328911617E-5</v>
      </c>
      <c r="K20" s="67">
        <f>C20*'Equations and parameters'!$D$37*'Equations and parameters'!$B$74</f>
        <v>4.1915860135989902E-6</v>
      </c>
      <c r="L20" s="67">
        <f>D20*'Equations and parameters'!$D$37*'Equations and parameters'!$B$74</f>
        <v>7.9485978368217177E-7</v>
      </c>
      <c r="M20" s="67">
        <f>E20*'Equations and parameters'!$D$37*'Equations and parameters'!$B$74</f>
        <v>2.0063754685380809E-7</v>
      </c>
      <c r="N20" s="67">
        <f>F20*'Equations and parameters'!$D$37*'Equations and parameters'!$B$74</f>
        <v>1.6384412420325243E-9</v>
      </c>
      <c r="O20" s="67">
        <f>G20*'Equations and parameters'!$D$37*'Equations and parameters'!$B$74</f>
        <v>1.5377879321441716E-10</v>
      </c>
      <c r="P20" s="67">
        <f>H20*'Equations and parameters'!$D$37*'Equations and parameters'!$B$74</f>
        <v>6.1393327385899255E-11</v>
      </c>
      <c r="Q20" s="67">
        <f>I20*'Equations and parameters'!$D$37*'Equations and parameters'!$B$74</f>
        <v>2.293714306447308E-11</v>
      </c>
      <c r="R20" s="107">
        <f>'Equations and parameters'!$B$75/(B20*'Equations and parameters'!$D$37*1/78)</f>
        <v>682.57914537225429</v>
      </c>
      <c r="S20" s="107">
        <f>'Equations and parameters'!$B$75/(C20*'Equations and parameters'!$D$37*1/78)</f>
        <v>4838.2640685899069</v>
      </c>
      <c r="T20" s="70">
        <f>'Equations and parameters'!$B$75/(D20*'Equations and parameters'!$D$37*1/78)</f>
        <v>25513.9339243625</v>
      </c>
      <c r="U20" s="70">
        <f>'Equations and parameters'!$B$75/(E20*'Equations and parameters'!$D$37*1/78)</f>
        <v>101077.79086222957</v>
      </c>
      <c r="V20" s="70">
        <f>'Equations and parameters'!$B$75/(F20*'Equations and parameters'!$D$37*1/78)</f>
        <v>12377618.116376385</v>
      </c>
      <c r="W20" s="70">
        <f>'Equations and parameters'!$B$75/(G20*'Equations and parameters'!$D$37*1/78)</f>
        <v>131877741.89203806</v>
      </c>
      <c r="X20" s="70">
        <f>'Equations and parameters'!$B$75/(H20*'Equations and parameters'!$D$37*1/78)</f>
        <v>330329057.95325708</v>
      </c>
      <c r="Y20" s="70">
        <f>'Equations and parameters'!$B$75/(I20*'Equations and parameters'!$D$37*1/78)</f>
        <v>884155447.91240025</v>
      </c>
    </row>
    <row r="21" spans="1:25" ht="26.1">
      <c r="A21" s="112" t="s">
        <v>77</v>
      </c>
      <c r="B21" s="73">
        <v>2.6243228818461544E-3</v>
      </c>
      <c r="C21" s="73">
        <v>2.9524665500769228E-4</v>
      </c>
      <c r="D21" s="73">
        <v>5.6059499976923063E-5</v>
      </c>
      <c r="E21" s="73">
        <v>1.6261920197692298E-5</v>
      </c>
      <c r="F21" s="73">
        <v>2.0314289963076925E-7</v>
      </c>
      <c r="G21" s="73">
        <v>2.8596080103076917E-8</v>
      </c>
      <c r="H21" s="73">
        <v>1.0281176473846153E-8</v>
      </c>
      <c r="I21" s="73">
        <v>3.4089097503846153E-9</v>
      </c>
      <c r="J21" s="103">
        <f>B21*'Equations and parameters'!$D$37*'Equations and parameters'!$B$74</f>
        <v>1.7276792305487184E-5</v>
      </c>
      <c r="K21" s="67">
        <f>C21*'Equations and parameters'!$D$37*'Equations and parameters'!$B$74</f>
        <v>1.9437071454673078E-6</v>
      </c>
      <c r="L21" s="67">
        <f>D21*'Equations and parameters'!$D$37*'Equations and parameters'!$B$74</f>
        <v>3.6905837484807689E-7</v>
      </c>
      <c r="M21" s="67">
        <f>E21*'Equations and parameters'!$D$37*'Equations and parameters'!$B$74</f>
        <v>1.0705764130147429E-7</v>
      </c>
      <c r="N21" s="67">
        <f>F21*'Equations and parameters'!$D$37*'Equations and parameters'!$B$74</f>
        <v>1.337357422569231E-9</v>
      </c>
      <c r="O21" s="67">
        <f>G21*'Equations and parameters'!$D$37*'Equations and parameters'!$B$74</f>
        <v>1.8825752734525638E-10</v>
      </c>
      <c r="P21" s="67">
        <f>H21*'Equations and parameters'!$D$37*'Equations and parameters'!$B$74</f>
        <v>6.7684411786153849E-11</v>
      </c>
      <c r="Q21" s="67">
        <f>I21*'Equations and parameters'!$D$37*'Equations and parameters'!$B$74</f>
        <v>2.244198919003205E-11</v>
      </c>
      <c r="R21" s="107">
        <f>'Equations and parameters'!$B$75/(B21*'Equations and parameters'!$D$37*1/78)</f>
        <v>1173.8290095412551</v>
      </c>
      <c r="S21" s="70">
        <f>'Equations and parameters'!$B$75/(C21*'Equations and parameters'!$D$37*1/78)</f>
        <v>10433.670549235061</v>
      </c>
      <c r="T21" s="70">
        <f>'Equations and parameters'!$B$75/(D21*'Equations and parameters'!$D$37*1/78)</f>
        <v>54950.656541389355</v>
      </c>
      <c r="U21" s="70">
        <f>'Equations and parameters'!$B$75/(E21*'Equations and parameters'!$D$37*1/78)</f>
        <v>189430.66327130751</v>
      </c>
      <c r="V21" s="70">
        <f>'Equations and parameters'!$B$75/(F21*'Equations and parameters'!$D$37*1/78)</f>
        <v>15164233.328917846</v>
      </c>
      <c r="W21" s="70">
        <f>'Equations and parameters'!$B$75/(G21*'Equations and parameters'!$D$37*1/78)</f>
        <v>107724776.19344981</v>
      </c>
      <c r="X21" s="70">
        <f>'Equations and parameters'!$B$75/(H21*'Equations and parameters'!$D$37*1/78)</f>
        <v>299625858.6699968</v>
      </c>
      <c r="Y21" s="70">
        <f>'Equations and parameters'!$B$75/(I21*'Equations and parameters'!$D$37*1/78)</f>
        <v>903663210.43446839</v>
      </c>
    </row>
    <row r="22" spans="1:25">
      <c r="A22" s="111" t="s">
        <v>78</v>
      </c>
      <c r="B22" s="73">
        <v>3.093181625E-4</v>
      </c>
      <c r="C22" s="73">
        <v>2.0818470875E-4</v>
      </c>
      <c r="D22" s="73">
        <v>1.9622648500000004E-4</v>
      </c>
      <c r="E22" s="73">
        <v>1.8569540074999999E-4</v>
      </c>
      <c r="F22" s="73">
        <v>4.428356812500001E-7</v>
      </c>
      <c r="G22" s="73">
        <v>1.3008098062499998E-7</v>
      </c>
      <c r="H22" s="73">
        <v>5.0093227375000008E-8</v>
      </c>
      <c r="I22" s="73">
        <v>1.59030885E-8</v>
      </c>
      <c r="J22" s="103">
        <f>B22*'Equations and parameters'!$D$37*'Equations and parameters'!$B$70</f>
        <v>2.0363445697916668E-5</v>
      </c>
      <c r="K22" s="67">
        <f>C22*'Equations and parameters'!$D$37*'Equations and parameters'!$B$70</f>
        <v>1.3705493326041666E-5</v>
      </c>
      <c r="L22" s="67">
        <f>D22*'Equations and parameters'!$D$37*'Equations and parameters'!$B$70</f>
        <v>1.2918243595833337E-5</v>
      </c>
      <c r="M22" s="67">
        <f>E22*'Equations and parameters'!$D$37*'Equations and parameters'!$B$70</f>
        <v>1.2224947216041668E-5</v>
      </c>
      <c r="N22" s="67">
        <f>F22*'Equations and parameters'!$D$37*'Equations and parameters'!$B$70</f>
        <v>2.915334901562501E-8</v>
      </c>
      <c r="O22" s="67">
        <f>G22*'Equations and parameters'!$D$37*'Equations and parameters'!$B$70</f>
        <v>8.5636645578124988E-9</v>
      </c>
      <c r="P22" s="67">
        <f>H22*'Equations and parameters'!$D$37*'Equations and parameters'!$B$70</f>
        <v>3.2978041355208341E-9</v>
      </c>
      <c r="Q22" s="67">
        <f>I22*'Equations and parameters'!$D$37*'Equations and parameters'!$B$70</f>
        <v>1.0469533262500002E-9</v>
      </c>
      <c r="R22" s="107">
        <f>'Equations and parameters'!$B$75/(B22*'Equations and parameters'!$D$37*20/78)</f>
        <v>497.95109091176045</v>
      </c>
      <c r="S22" s="107">
        <f>'Equations and parameters'!$B$75/(C22*'Equations and parameters'!$D$37*20/78)</f>
        <v>739.84932601682351</v>
      </c>
      <c r="T22" s="107">
        <f>'Equations and parameters'!$B$75/(D22*'Equations and parameters'!$D$37*20/78)</f>
        <v>784.9364292271564</v>
      </c>
      <c r="U22" s="107">
        <f>'Equations and parameters'!$B$75/(E22*'Equations and parameters'!$D$37*20/78)</f>
        <v>829.45143408833826</v>
      </c>
      <c r="V22" s="70">
        <f>'Equations and parameters'!$B$75/(F22*'Equations and parameters'!$D$37*20/78)</f>
        <v>347815.95742449258</v>
      </c>
      <c r="W22" s="70">
        <f>'Equations and parameters'!$B$75/(G22*'Equations and parameters'!$D$37*20/78)</f>
        <v>1184072.5347829552</v>
      </c>
      <c r="X22" s="70">
        <f>'Equations and parameters'!$B$75/(H22*'Equations and parameters'!$D$37*20/78)</f>
        <v>3074773.2683034413</v>
      </c>
      <c r="Y22" s="70">
        <f>'Equations and parameters'!$B$75/(I22*'Equations and parameters'!$D$37*20/78)</f>
        <v>9685245.507858187</v>
      </c>
    </row>
    <row r="23" spans="1:25" ht="26.1">
      <c r="A23" s="112" t="s">
        <v>79</v>
      </c>
      <c r="B23" s="73"/>
      <c r="C23" s="73"/>
      <c r="D23" s="73"/>
      <c r="E23" s="73"/>
      <c r="F23" s="73"/>
      <c r="G23" s="73"/>
      <c r="H23" s="73"/>
      <c r="I23" s="73"/>
      <c r="J23" s="103"/>
      <c r="K23" s="67"/>
      <c r="L23" s="67"/>
      <c r="M23" s="67"/>
      <c r="N23" s="67"/>
      <c r="O23" s="67"/>
      <c r="P23" s="67"/>
      <c r="Q23" s="67"/>
      <c r="R23" s="70"/>
      <c r="S23" s="70"/>
      <c r="T23" s="70"/>
      <c r="U23" s="70"/>
      <c r="V23" s="70"/>
      <c r="W23" s="70"/>
      <c r="X23" s="70"/>
      <c r="Y23" s="70"/>
    </row>
    <row r="24" spans="1:25">
      <c r="A24" s="78" t="s">
        <v>80</v>
      </c>
      <c r="B24" s="79" t="s">
        <v>81</v>
      </c>
      <c r="C24" s="79"/>
      <c r="D24" s="79"/>
      <c r="E24" s="79"/>
      <c r="F24" s="79"/>
      <c r="G24" s="79"/>
      <c r="H24" s="79"/>
      <c r="I24" s="79"/>
    </row>
  </sheetData>
  <autoFilter ref="A2:Z24" xr:uid="{F3B60902-A344-4B94-BEAB-51D915AA8391}"/>
  <mergeCells count="9">
    <mergeCell ref="A17:I17"/>
    <mergeCell ref="J17:Q17"/>
    <mergeCell ref="R17:Y17"/>
    <mergeCell ref="A1:I1"/>
    <mergeCell ref="J1:Q1"/>
    <mergeCell ref="R1:Y1"/>
    <mergeCell ref="A9:I9"/>
    <mergeCell ref="J9:Q9"/>
    <mergeCell ref="R9:Y9"/>
  </mergeCell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48" operator="greaterThan" id="{23E90D81-BEE0-49D0-ABF4-286C870E9B61}">
            <xm:f>'Equations and parameters'!$B$77</xm:f>
            <x14:dxf>
              <font>
                <color rgb="FF9C0006"/>
              </font>
              <fill>
                <patternFill>
                  <bgColor rgb="FFFFC7CE"/>
                </patternFill>
              </fill>
            </x14:dxf>
          </x14:cfRule>
          <xm:sqref>J7:Q7 J15:Q15 J23:Q23 J4:Q5</xm:sqref>
        </x14:conditionalFormatting>
        <x14:conditionalFormatting xmlns:xm="http://schemas.microsoft.com/office/excel/2006/main">
          <x14:cfRule type="cellIs" priority="47" operator="greaterThan" id="{1F7DDE30-9970-4EA2-BDB8-786748B197C4}">
            <xm:f>'Equations and parameters'!$B$77</xm:f>
            <x14:dxf>
              <font>
                <color rgb="FF9C0006"/>
              </font>
              <fill>
                <patternFill>
                  <bgColor rgb="FFFFC7CE"/>
                </patternFill>
              </fill>
            </x14:dxf>
          </x14:cfRule>
          <xm:sqref>J12:Q13</xm:sqref>
        </x14:conditionalFormatting>
        <x14:conditionalFormatting xmlns:xm="http://schemas.microsoft.com/office/excel/2006/main">
          <x14:cfRule type="cellIs" priority="46" operator="greaterThan" id="{531019C7-8DBD-409B-9755-4FAE5C562684}">
            <xm:f>'Equations and parameters'!$B$77</xm:f>
            <x14:dxf>
              <font>
                <color rgb="FF9C0006"/>
              </font>
              <fill>
                <patternFill>
                  <bgColor rgb="FFFFC7CE"/>
                </patternFill>
              </fill>
            </x14:dxf>
          </x14:cfRule>
          <xm:sqref>J20:Q21</xm:sqref>
        </x14:conditionalFormatting>
        <x14:conditionalFormatting xmlns:xm="http://schemas.microsoft.com/office/excel/2006/main">
          <x14:cfRule type="cellIs" priority="45" operator="lessThan" id="{19C63DBA-416E-4964-8748-0C7C6E8BE1CE}">
            <xm:f>'Equations and parameters'!$B$78</xm:f>
            <x14:dxf>
              <font>
                <color rgb="FF9C0006"/>
              </font>
              <fill>
                <patternFill>
                  <bgColor rgb="FFFFC7CE"/>
                </patternFill>
              </fill>
            </x14:dxf>
          </x14:cfRule>
          <xm:sqref>R4:Y5 R7:Y7 R15:Y15</xm:sqref>
        </x14:conditionalFormatting>
        <x14:conditionalFormatting xmlns:xm="http://schemas.microsoft.com/office/excel/2006/main">
          <x14:cfRule type="cellIs" priority="44" operator="lessThan" id="{4CE9759A-0C6C-4D60-8CE4-7D6C4A85DACC}">
            <xm:f>'Equations and parameters'!$B$78</xm:f>
            <x14:dxf>
              <font>
                <color rgb="FF9C0006"/>
              </font>
              <fill>
                <patternFill>
                  <bgColor rgb="FFFFC7CE"/>
                </patternFill>
              </fill>
            </x14:dxf>
          </x14:cfRule>
          <xm:sqref>R12:Y13</xm:sqref>
        </x14:conditionalFormatting>
        <x14:conditionalFormatting xmlns:xm="http://schemas.microsoft.com/office/excel/2006/main">
          <x14:cfRule type="cellIs" priority="43" operator="lessThan" id="{12119007-33A6-4F23-BD99-1976DD5738A4}">
            <xm:f>'Equations and parameters'!$B$78</xm:f>
            <x14:dxf>
              <font>
                <color rgb="FF9C0006"/>
              </font>
              <fill>
                <patternFill>
                  <bgColor rgb="FFFFC7CE"/>
                </patternFill>
              </fill>
            </x14:dxf>
          </x14:cfRule>
          <xm:sqref>R20:Y21</xm:sqref>
        </x14:conditionalFormatting>
        <x14:conditionalFormatting xmlns:xm="http://schemas.microsoft.com/office/excel/2006/main">
          <x14:cfRule type="cellIs" priority="42" operator="greaterThan" id="{938309DB-60AD-4960-BEBC-F66872D128AE}">
            <xm:f>'Equations and parameters'!$B$77</xm:f>
            <x14:dxf>
              <font>
                <color rgb="FF9C0006"/>
              </font>
              <fill>
                <patternFill>
                  <bgColor rgb="FFFFC7CE"/>
                </patternFill>
              </fill>
            </x14:dxf>
          </x14:cfRule>
          <xm:sqref>J3:Q3</xm:sqref>
        </x14:conditionalFormatting>
        <x14:conditionalFormatting xmlns:xm="http://schemas.microsoft.com/office/excel/2006/main">
          <x14:cfRule type="cellIs" priority="41" operator="lessThan" id="{25AB72E7-727F-4980-8D4A-1EDA29614E3A}">
            <xm:f>'Equations and parameters'!$B$78</xm:f>
            <x14:dxf>
              <font>
                <color rgb="FF9C0006"/>
              </font>
              <fill>
                <patternFill>
                  <bgColor rgb="FFFFC7CE"/>
                </patternFill>
              </fill>
            </x14:dxf>
          </x14:cfRule>
          <xm:sqref>R3:Y3</xm:sqref>
        </x14:conditionalFormatting>
        <x14:conditionalFormatting xmlns:xm="http://schemas.microsoft.com/office/excel/2006/main">
          <x14:cfRule type="cellIs" priority="40" operator="greaterThan" id="{E7E33C83-D6F9-4428-9319-263CB91F7A58}">
            <xm:f>'Equations and parameters'!$B$77</xm:f>
            <x14:dxf>
              <font>
                <color rgb="FF9C0006"/>
              </font>
              <fill>
                <patternFill>
                  <bgColor rgb="FFFFC7CE"/>
                </patternFill>
              </fill>
            </x14:dxf>
          </x14:cfRule>
          <xm:sqref>J6:Q6</xm:sqref>
        </x14:conditionalFormatting>
        <x14:conditionalFormatting xmlns:xm="http://schemas.microsoft.com/office/excel/2006/main">
          <x14:cfRule type="cellIs" priority="39" operator="lessThan" id="{F4EA95B2-87A0-4C53-95C2-372F3F495E8E}">
            <xm:f>'Equations and parameters'!$B$78</xm:f>
            <x14:dxf>
              <font>
                <color rgb="FF9C0006"/>
              </font>
              <fill>
                <patternFill>
                  <bgColor rgb="FFFFC7CE"/>
                </patternFill>
              </fill>
            </x14:dxf>
          </x14:cfRule>
          <xm:sqref>R6:Y6</xm:sqref>
        </x14:conditionalFormatting>
        <x14:conditionalFormatting xmlns:xm="http://schemas.microsoft.com/office/excel/2006/main">
          <x14:cfRule type="cellIs" priority="36" operator="greaterThan" id="{3D3A1A92-E14C-4821-9EE0-E95F9BEF4F1B}">
            <xm:f>'Equations and parameters'!$B$77</xm:f>
            <x14:dxf>
              <font>
                <color rgb="FF9C0006"/>
              </font>
              <fill>
                <patternFill>
                  <bgColor rgb="FFFFC7CE"/>
                </patternFill>
              </fill>
            </x14:dxf>
          </x14:cfRule>
          <xm:sqref>J11:Q11</xm:sqref>
        </x14:conditionalFormatting>
        <x14:conditionalFormatting xmlns:xm="http://schemas.microsoft.com/office/excel/2006/main">
          <x14:cfRule type="cellIs" priority="35" operator="lessThan" id="{CADC452B-6160-4AA4-BEF9-7FC51A36BE98}">
            <xm:f>'Equations and parameters'!$B$78</xm:f>
            <x14:dxf>
              <font>
                <color rgb="FF9C0006"/>
              </font>
              <fill>
                <patternFill>
                  <bgColor rgb="FFFFC7CE"/>
                </patternFill>
              </fill>
            </x14:dxf>
          </x14:cfRule>
          <xm:sqref>R11:Y11</xm:sqref>
        </x14:conditionalFormatting>
        <x14:conditionalFormatting xmlns:xm="http://schemas.microsoft.com/office/excel/2006/main">
          <x14:cfRule type="cellIs" priority="34" operator="greaterThan" id="{AF0C746F-F21C-4C62-8522-D0E54725C4C4}">
            <xm:f>'Equations and parameters'!$B$77</xm:f>
            <x14:dxf>
              <font>
                <color rgb="FF9C0006"/>
              </font>
              <fill>
                <patternFill>
                  <bgColor rgb="FFFFC7CE"/>
                </patternFill>
              </fill>
            </x14:dxf>
          </x14:cfRule>
          <xm:sqref>J14:Q14</xm:sqref>
        </x14:conditionalFormatting>
        <x14:conditionalFormatting xmlns:xm="http://schemas.microsoft.com/office/excel/2006/main">
          <x14:cfRule type="cellIs" priority="33" operator="lessThan" id="{3DBF6117-0926-48BE-9765-BDBF918FDD5B}">
            <xm:f>'Equations and parameters'!$B$78</xm:f>
            <x14:dxf>
              <font>
                <color rgb="FF9C0006"/>
              </font>
              <fill>
                <patternFill>
                  <bgColor rgb="FFFFC7CE"/>
                </patternFill>
              </fill>
            </x14:dxf>
          </x14:cfRule>
          <xm:sqref>R14:Y14</xm:sqref>
        </x14:conditionalFormatting>
        <x14:conditionalFormatting xmlns:xm="http://schemas.microsoft.com/office/excel/2006/main">
          <x14:cfRule type="cellIs" priority="30" operator="greaterThan" id="{9E4EC647-CA09-4356-8AB7-8AD13F19F8EA}">
            <xm:f>'Equations and parameters'!$B$77</xm:f>
            <x14:dxf>
              <font>
                <color rgb="FF9C0006"/>
              </font>
              <fill>
                <patternFill>
                  <bgColor rgb="FFFFC7CE"/>
                </patternFill>
              </fill>
            </x14:dxf>
          </x14:cfRule>
          <xm:sqref>J19:Q19</xm:sqref>
        </x14:conditionalFormatting>
        <x14:conditionalFormatting xmlns:xm="http://schemas.microsoft.com/office/excel/2006/main">
          <x14:cfRule type="cellIs" priority="29" operator="lessThan" id="{9F1CD0CA-1CF5-4D1F-8DCB-B5C46353ADEF}">
            <xm:f>'Equations and parameters'!$B$78</xm:f>
            <x14:dxf>
              <font>
                <color rgb="FF9C0006"/>
              </font>
              <fill>
                <patternFill>
                  <bgColor rgb="FFFFC7CE"/>
                </patternFill>
              </fill>
            </x14:dxf>
          </x14:cfRule>
          <xm:sqref>R19:Y19</xm:sqref>
        </x14:conditionalFormatting>
        <x14:conditionalFormatting xmlns:xm="http://schemas.microsoft.com/office/excel/2006/main">
          <x14:cfRule type="cellIs" priority="28" operator="greaterThan" id="{9CF0873D-25D7-4F12-8F22-49D8E5368176}">
            <xm:f>'Equations and parameters'!$B$77</xm:f>
            <x14:dxf>
              <font>
                <color rgb="FF9C0006"/>
              </font>
              <fill>
                <patternFill>
                  <bgColor rgb="FFFFC7CE"/>
                </patternFill>
              </fill>
            </x14:dxf>
          </x14:cfRule>
          <xm:sqref>J22:Q22</xm:sqref>
        </x14:conditionalFormatting>
        <x14:conditionalFormatting xmlns:xm="http://schemas.microsoft.com/office/excel/2006/main">
          <x14:cfRule type="cellIs" priority="27" operator="lessThan" id="{440F5279-0A32-4AE4-99DB-437AC03FC680}">
            <xm:f>'Equations and parameters'!$B$78</xm:f>
            <x14:dxf>
              <font>
                <color rgb="FF9C0006"/>
              </font>
              <fill>
                <patternFill>
                  <bgColor rgb="FFFFC7CE"/>
                </patternFill>
              </fill>
            </x14:dxf>
          </x14:cfRule>
          <xm:sqref>R22:Y22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430FA-880B-48C6-826F-84F2BF4C4537}">
  <sheetPr>
    <tabColor theme="9" tint="0.59999389629810485"/>
  </sheetPr>
  <dimension ref="A1:AB17"/>
  <sheetViews>
    <sheetView zoomScaleNormal="100" workbookViewId="0">
      <selection activeCell="A26" sqref="A26"/>
    </sheetView>
  </sheetViews>
  <sheetFormatPr defaultColWidth="8.7109375" defaultRowHeight="14.1"/>
  <cols>
    <col min="1" max="1" width="57.140625" style="26" customWidth="1"/>
    <col min="2" max="9" width="6.5703125" style="26" customWidth="1"/>
    <col min="10" max="16384" width="8.7109375" style="26"/>
  </cols>
  <sheetData>
    <row r="1" spans="1:28" s="27" customFormat="1" ht="15.6">
      <c r="A1" s="119" t="s">
        <v>70</v>
      </c>
      <c r="B1" s="119"/>
      <c r="C1" s="119"/>
      <c r="D1" s="119"/>
      <c r="E1" s="119"/>
      <c r="F1" s="119"/>
      <c r="G1" s="119"/>
      <c r="H1" s="119"/>
      <c r="I1" s="119"/>
      <c r="J1" s="116" t="s">
        <v>71</v>
      </c>
      <c r="K1" s="116"/>
      <c r="L1" s="116"/>
      <c r="M1" s="116"/>
      <c r="N1" s="116"/>
      <c r="O1" s="116"/>
      <c r="P1" s="116"/>
      <c r="Q1" s="116"/>
      <c r="R1" s="117" t="s">
        <v>72</v>
      </c>
      <c r="S1" s="117"/>
      <c r="T1" s="117"/>
      <c r="U1" s="117"/>
      <c r="V1" s="117"/>
      <c r="W1" s="117"/>
      <c r="X1" s="117"/>
      <c r="Y1" s="118"/>
    </row>
    <row r="2" spans="1:28">
      <c r="A2" s="30" t="s">
        <v>73</v>
      </c>
      <c r="B2" s="31">
        <v>10</v>
      </c>
      <c r="C2" s="31">
        <v>30</v>
      </c>
      <c r="D2" s="31">
        <v>60</v>
      </c>
      <c r="E2" s="31">
        <v>100</v>
      </c>
      <c r="F2" s="31" t="s">
        <v>74</v>
      </c>
      <c r="G2" s="31">
        <v>2500</v>
      </c>
      <c r="H2" s="31">
        <v>5000</v>
      </c>
      <c r="I2" s="31">
        <v>10000</v>
      </c>
      <c r="J2" s="58">
        <v>10</v>
      </c>
      <c r="K2" s="58">
        <v>30</v>
      </c>
      <c r="L2" s="58">
        <v>60</v>
      </c>
      <c r="M2" s="58">
        <v>100</v>
      </c>
      <c r="N2" s="31" t="s">
        <v>74</v>
      </c>
      <c r="O2" s="58">
        <v>2500</v>
      </c>
      <c r="P2" s="58">
        <v>5000</v>
      </c>
      <c r="Q2" s="58">
        <v>10000</v>
      </c>
      <c r="R2" s="58">
        <v>10</v>
      </c>
      <c r="S2" s="58">
        <v>30</v>
      </c>
      <c r="T2" s="58">
        <v>60</v>
      </c>
      <c r="U2" s="58">
        <v>100</v>
      </c>
      <c r="V2" s="31" t="s">
        <v>74</v>
      </c>
      <c r="W2" s="58">
        <v>2500</v>
      </c>
      <c r="X2" s="58">
        <v>5000</v>
      </c>
      <c r="Y2" s="58">
        <v>10000</v>
      </c>
      <c r="AA2" s="58">
        <v>10</v>
      </c>
      <c r="AB2" s="46">
        <v>9.9999999999999995E-7</v>
      </c>
    </row>
    <row r="3" spans="1:28" ht="26.1">
      <c r="A3" s="75" t="s">
        <v>76</v>
      </c>
      <c r="B3" s="39">
        <v>3.3276384168484858E-3</v>
      </c>
      <c r="C3" s="39">
        <v>6.3050630160404043E-4</v>
      </c>
      <c r="D3" s="39">
        <v>1.5091414194545453E-4</v>
      </c>
      <c r="E3" s="39">
        <v>4.4387325121313125E-5</v>
      </c>
      <c r="F3" s="39">
        <v>1.3241578194444451E-6</v>
      </c>
      <c r="G3" s="39">
        <v>5.1024980651111105E-8</v>
      </c>
      <c r="H3" s="39">
        <v>1.839434279421717E-8</v>
      </c>
      <c r="I3" s="39">
        <v>6.976556711444447E-9</v>
      </c>
      <c r="J3" s="67">
        <f>0.5*B3*'Equations and parameters'!$D$37*'Equations and parameters'!$B$74</f>
        <v>1.0953476455459599E-5</v>
      </c>
      <c r="K3" s="67">
        <f>0.5*C3*'Equations and parameters'!$D$37*'Equations and parameters'!$B$74</f>
        <v>2.0754165761132996E-6</v>
      </c>
      <c r="L3" s="67">
        <f>0.5*D3*'Equations and parameters'!$D$37*'Equations and parameters'!$B$74</f>
        <v>4.9675905057045451E-7</v>
      </c>
      <c r="M3" s="67">
        <f>0.5*E3*'Equations and parameters'!$D$37*'Equations and parameters'!$B$74</f>
        <v>1.4610827852432237E-7</v>
      </c>
      <c r="N3" s="67">
        <f>0.5*F3*'Equations and parameters'!$D$37*'Equations and parameters'!$B$74</f>
        <v>4.3586861556712987E-9</v>
      </c>
      <c r="O3" s="67">
        <f>0.5*G3*'Equations and parameters'!$D$37*'Equations and parameters'!$B$74</f>
        <v>1.6795722797657407E-10</v>
      </c>
      <c r="P3" s="67">
        <f>0.5*H3*'Equations and parameters'!$D$37*'Equations and parameters'!$B$74</f>
        <v>6.054804503096485E-11</v>
      </c>
      <c r="Q3" s="67">
        <f>0.5*I3*'Equations and parameters'!$D$37*'Equations and parameters'!$B$74</f>
        <v>2.2964499175171305E-11</v>
      </c>
      <c r="R3" s="70">
        <f>'Equations and parameters'!$B$75/(B3*'Equations and parameters'!$D$37*1/78)</f>
        <v>925.73349121007743</v>
      </c>
      <c r="S3" s="70">
        <f>'Equations and parameters'!$B$75/(C3*'Equations and parameters'!$D$37*1/78)</f>
        <v>4885.7661236326394</v>
      </c>
      <c r="T3" s="70">
        <f>'Equations and parameters'!$B$75/(D3*'Equations and parameters'!$D$37*1/78)</f>
        <v>20412.310532351057</v>
      </c>
      <c r="U3" s="70">
        <f>'Equations and parameters'!$B$75/(E3*'Equations and parameters'!$D$37*1/78)</f>
        <v>69400.584979940148</v>
      </c>
      <c r="V3" s="70">
        <f>'Equations and parameters'!$B$75/(F3*'Equations and parameters'!$D$37*1/78)</f>
        <v>2326389.1085175639</v>
      </c>
      <c r="W3" s="70">
        <f>'Equations and parameters'!$B$75/(G3*'Equations and parameters'!$D$37*1/78)</f>
        <v>60372513.419989772</v>
      </c>
      <c r="X3" s="70">
        <f>'Equations and parameters'!$B$75/(H3*'Equations and parameters'!$D$37*1/78)</f>
        <v>167470312.12674671</v>
      </c>
      <c r="Y3" s="70">
        <f>'Equations and parameters'!$B$75/(I3*'Equations and parameters'!$D$37*1/78)</f>
        <v>441551105.58488196</v>
      </c>
      <c r="AA3" s="58">
        <v>30</v>
      </c>
      <c r="AB3" s="46">
        <v>9.9999999999999995E-7</v>
      </c>
    </row>
    <row r="4" spans="1:28" ht="26.1">
      <c r="A4" s="75" t="s">
        <v>77</v>
      </c>
      <c r="B4" s="39">
        <v>2.0810512598076923E-3</v>
      </c>
      <c r="C4" s="39">
        <v>3.3295768303846156E-4</v>
      </c>
      <c r="D4" s="39">
        <v>7.4734155365384613E-5</v>
      </c>
      <c r="E4" s="39">
        <v>2.2266696692307692E-5</v>
      </c>
      <c r="F4" s="39">
        <v>7.8860088969230756E-7</v>
      </c>
      <c r="G4" s="39">
        <v>3.5184516997435894E-8</v>
      </c>
      <c r="H4" s="39">
        <v>1.266149423525641E-8</v>
      </c>
      <c r="I4" s="39">
        <v>4.4313918124358979E-9</v>
      </c>
      <c r="J4" s="67">
        <f>0.5*B4*'Equations and parameters'!$D$37*'Equations and parameters'!$B$74</f>
        <v>6.8501270635336539E-6</v>
      </c>
      <c r="K4" s="67">
        <f>0.5*C4*'Equations and parameters'!$D$37*'Equations and parameters'!$B$74</f>
        <v>1.0959857066682694E-6</v>
      </c>
      <c r="L4" s="67">
        <f>0.5*D4*'Equations and parameters'!$D$37*'Equations and parameters'!$B$74</f>
        <v>2.4599992807772433E-7</v>
      </c>
      <c r="M4" s="67">
        <f>0.5*E4*'Equations and parameters'!$D$37*'Equations and parameters'!$B$74</f>
        <v>7.3294543278846163E-8</v>
      </c>
      <c r="N4" s="67">
        <f>0.5*F4*'Equations and parameters'!$D$37*'Equations and parameters'!$B$74</f>
        <v>2.5958112619038457E-9</v>
      </c>
      <c r="O4" s="67">
        <f>0.5*G4*'Equations and parameters'!$D$37*'Equations and parameters'!$B$74</f>
        <v>1.1581570178322648E-10</v>
      </c>
      <c r="P4" s="67">
        <f>0.5*H4*'Equations and parameters'!$D$37*'Equations and parameters'!$B$74</f>
        <v>4.1677418524385683E-11</v>
      </c>
      <c r="Q4" s="67">
        <f>0.5*I4*'Equations and parameters'!$D$37*'Equations and parameters'!$B$74</f>
        <v>1.4586664715934832E-11</v>
      </c>
      <c r="R4" s="70">
        <f>'Equations and parameters'!$B$75/(B4*'Equations and parameters'!$D$37*1/78)</f>
        <v>1480.2645127533235</v>
      </c>
      <c r="S4" s="70">
        <f>'Equations and parameters'!$B$75/(C4*'Equations and parameters'!$D$37*1/78)</f>
        <v>9251.9454754797753</v>
      </c>
      <c r="T4" s="70">
        <f>'Equations and parameters'!$B$75/(D4*'Equations and parameters'!$D$37*1/78)</f>
        <v>41219.524246349531</v>
      </c>
      <c r="U4" s="70">
        <f>'Equations and parameters'!$B$75/(E4*'Equations and parameters'!$D$37*1/78)</f>
        <v>138345.90607138071</v>
      </c>
      <c r="V4" s="70">
        <f>'Equations and parameters'!$B$75/(F4*'Equations and parameters'!$D$37*1/78)</f>
        <v>3906293.2458976307</v>
      </c>
      <c r="W4" s="70">
        <f>'Equations and parameters'!$B$75/(G4*'Equations and parameters'!$D$37*1/78)</f>
        <v>87552895.193599463</v>
      </c>
      <c r="X4" s="70">
        <f>'Equations and parameters'!$B$75/(H4*'Equations and parameters'!$D$37*1/78)</f>
        <v>243297218.47016582</v>
      </c>
      <c r="Y4" s="70">
        <f>'Equations and parameters'!$B$75/(I4*'Equations and parameters'!$D$37*1/78)</f>
        <v>695155486.01887131</v>
      </c>
      <c r="AA4" s="58">
        <v>60</v>
      </c>
      <c r="AB4" s="46">
        <v>9.9999999999999995E-7</v>
      </c>
    </row>
    <row r="5" spans="1:28" ht="26.1">
      <c r="A5" s="75" t="s">
        <v>79</v>
      </c>
      <c r="B5" s="39">
        <v>4.1775000000000002E-6</v>
      </c>
      <c r="C5" s="39">
        <v>1.0562500000000001E-6</v>
      </c>
      <c r="D5" s="39">
        <v>3.0674999999999996E-7</v>
      </c>
      <c r="E5" s="39">
        <v>9.9949999999999992E-8</v>
      </c>
      <c r="F5" s="39">
        <v>3.3099999999999999E-9</v>
      </c>
      <c r="G5" s="39">
        <v>1.035E-10</v>
      </c>
      <c r="H5" s="39">
        <v>3.0900000000000004E-11</v>
      </c>
      <c r="I5" s="39">
        <v>1.145E-11</v>
      </c>
      <c r="J5" s="67">
        <f>0.5*B5*'Equations and parameters'!$D$37*'Equations and parameters'!$B$74</f>
        <v>1.37509375E-8</v>
      </c>
      <c r="K5" s="67">
        <f>0.5*C5*'Equations and parameters'!$D$37*'Equations and parameters'!$B$74</f>
        <v>3.476822916666667E-9</v>
      </c>
      <c r="L5" s="67">
        <f>0.5*D5*'Equations and parameters'!$D$37*'Equations and parameters'!$B$74</f>
        <v>1.0097187499999999E-9</v>
      </c>
      <c r="M5" s="67">
        <f>0.5*E5*'Equations and parameters'!$D$37*'Equations and parameters'!$B$74</f>
        <v>3.2900208333333331E-10</v>
      </c>
      <c r="N5" s="67">
        <f>0.5*F5*'Equations and parameters'!$D$37*'Equations and parameters'!$B$74</f>
        <v>1.0895416666666666E-11</v>
      </c>
      <c r="O5" s="67">
        <f>0.5*G5*'Equations and parameters'!$D$37*'Equations and parameters'!$B$74</f>
        <v>3.4068750000000001E-13</v>
      </c>
      <c r="P5" s="67">
        <f>0.5*H5*'Equations and parameters'!$D$37*'Equations and parameters'!$B$74</f>
        <v>1.0171250000000002E-13</v>
      </c>
      <c r="Q5" s="67">
        <f>0.5*I5*'Equations and parameters'!$D$37*'Equations and parameters'!$B$74</f>
        <v>3.7689583333333334E-14</v>
      </c>
      <c r="R5" s="70">
        <f>'Equations and parameters'!$B$75/(B5*'Equations and parameters'!$D$37*1/78)</f>
        <v>737404.26789082563</v>
      </c>
      <c r="S5" s="70">
        <f>'Equations and parameters'!$B$75/(C5*'Equations and parameters'!$D$37*1/78)</f>
        <v>2916455.6962025315</v>
      </c>
      <c r="T5" s="70">
        <f>'Equations and parameters'!$B$75/(D5*'Equations and parameters'!$D$37*1/78)</f>
        <v>10042400.420909289</v>
      </c>
      <c r="U5" s="70">
        <f>'Equations and parameters'!$B$75/(E5*'Equations and parameters'!$D$37*1/78)</f>
        <v>30820473.527903195</v>
      </c>
      <c r="V5" s="70">
        <f>'Equations and parameters'!$B$75/(F5*'Equations and parameters'!$D$37*1/78)</f>
        <v>930666564.68698621</v>
      </c>
      <c r="W5" s="70">
        <f>'Equations and parameters'!$B$75/(G5*'Equations and parameters'!$D$37*1/78)</f>
        <v>29763346175.013756</v>
      </c>
      <c r="X5" s="70">
        <f>'Equations and parameters'!$B$75/(H5*'Equations and parameters'!$D$37*1/78)</f>
        <v>99692761459.997528</v>
      </c>
      <c r="Y5" s="70">
        <f>'Equations and parameters'!$B$75/(I5*'Equations and parameters'!$D$37*1/78)</f>
        <v>269039854071.08505</v>
      </c>
      <c r="AA5" s="58">
        <v>100</v>
      </c>
      <c r="AB5" s="46">
        <v>9.9999999999999995E-7</v>
      </c>
    </row>
    <row r="6" spans="1:28">
      <c r="A6" s="76" t="s">
        <v>88</v>
      </c>
      <c r="AA6" s="58">
        <v>2500</v>
      </c>
      <c r="AB6" s="46">
        <v>9.9999999999999995E-7</v>
      </c>
    </row>
    <row r="7" spans="1:28" ht="15">
      <c r="A7" s="119" t="s">
        <v>82</v>
      </c>
      <c r="B7" s="119"/>
      <c r="C7" s="119"/>
      <c r="D7" s="119"/>
      <c r="E7" s="119"/>
      <c r="F7" s="119"/>
      <c r="G7" s="119"/>
      <c r="H7" s="119"/>
      <c r="I7" s="119"/>
      <c r="J7" s="116" t="s">
        <v>83</v>
      </c>
      <c r="K7" s="116"/>
      <c r="L7" s="116"/>
      <c r="M7" s="116"/>
      <c r="N7" s="116"/>
      <c r="O7" s="116"/>
      <c r="P7" s="116"/>
      <c r="Q7" s="116"/>
      <c r="R7" s="117" t="s">
        <v>84</v>
      </c>
      <c r="S7" s="117"/>
      <c r="T7" s="117"/>
      <c r="U7" s="117"/>
      <c r="V7" s="117"/>
      <c r="W7" s="117"/>
      <c r="X7" s="117"/>
      <c r="Y7" s="118"/>
      <c r="AA7" s="58">
        <v>5000</v>
      </c>
      <c r="AB7" s="46">
        <v>9.9999999999999995E-7</v>
      </c>
    </row>
    <row r="8" spans="1:28">
      <c r="A8" s="30" t="s">
        <v>73</v>
      </c>
      <c r="B8" s="31">
        <v>10</v>
      </c>
      <c r="C8" s="31">
        <v>30</v>
      </c>
      <c r="D8" s="31">
        <v>60</v>
      </c>
      <c r="E8" s="31">
        <v>100</v>
      </c>
      <c r="F8" s="31" t="s">
        <v>74</v>
      </c>
      <c r="G8" s="31">
        <v>2500</v>
      </c>
      <c r="H8" s="31">
        <v>5000</v>
      </c>
      <c r="I8" s="31">
        <v>10000</v>
      </c>
      <c r="J8" s="58">
        <v>10</v>
      </c>
      <c r="K8" s="58">
        <v>30</v>
      </c>
      <c r="L8" s="58">
        <v>60</v>
      </c>
      <c r="M8" s="58">
        <v>100</v>
      </c>
      <c r="N8" s="31" t="s">
        <v>74</v>
      </c>
      <c r="O8" s="58">
        <v>2500</v>
      </c>
      <c r="P8" s="58">
        <v>5000</v>
      </c>
      <c r="Q8" s="58">
        <v>10000</v>
      </c>
      <c r="R8" s="58">
        <v>10</v>
      </c>
      <c r="S8" s="58">
        <v>30</v>
      </c>
      <c r="T8" s="58">
        <v>60</v>
      </c>
      <c r="U8" s="58">
        <v>100</v>
      </c>
      <c r="V8" s="31" t="s">
        <v>74</v>
      </c>
      <c r="W8" s="58">
        <v>2500</v>
      </c>
      <c r="X8" s="58">
        <v>5000</v>
      </c>
      <c r="Y8" s="58">
        <v>10000</v>
      </c>
      <c r="AA8" s="58">
        <v>10000</v>
      </c>
      <c r="AB8" s="46">
        <v>9.9999999999999995E-7</v>
      </c>
    </row>
    <row r="9" spans="1:28" ht="27" customHeight="1">
      <c r="A9" s="75" t="s">
        <v>76</v>
      </c>
      <c r="B9" s="39">
        <v>6.3474400086666683E-3</v>
      </c>
      <c r="C9" s="39">
        <v>1.2925505564646462E-3</v>
      </c>
      <c r="D9" s="39">
        <v>3.2621595656868682E-4</v>
      </c>
      <c r="E9" s="39">
        <v>9.891058985757568E-5</v>
      </c>
      <c r="F9" s="39">
        <v>5.7990301253131326E-6</v>
      </c>
      <c r="G9" s="39">
        <v>1.1680228753131318E-7</v>
      </c>
      <c r="H9" s="39">
        <v>3.9953431133434353E-8</v>
      </c>
      <c r="I9" s="39">
        <v>1.4907595141818181E-8</v>
      </c>
      <c r="J9" s="67">
        <f>B9*'Equations and parameters'!$F$37*'Equations and parameters'!$B$74</f>
        <v>6.294544675261113E-5</v>
      </c>
      <c r="K9" s="67">
        <f>C9*'Equations and parameters'!$F$37*'Equations and parameters'!$B$74</f>
        <v>1.2817793018274409E-5</v>
      </c>
      <c r="L9" s="67">
        <f>D9*'Equations and parameters'!$F$37*'Equations and parameters'!$B$74</f>
        <v>3.2349749026394779E-6</v>
      </c>
      <c r="M9" s="67">
        <f>E9*'Equations and parameters'!$F$37*'Equations and parameters'!$B$74</f>
        <v>9.80863349420959E-7</v>
      </c>
      <c r="N9" s="67">
        <f>F9*'Equations and parameters'!$F$37*'Equations and parameters'!$B$74</f>
        <v>5.7507048742688575E-8</v>
      </c>
      <c r="O9" s="67">
        <f>G9*'Equations and parameters'!$F$37*'Equations and parameters'!$B$74</f>
        <v>1.1582893513521892E-9</v>
      </c>
      <c r="P9" s="67">
        <f>H9*'Equations and parameters'!$F$37*'Equations and parameters'!$B$74</f>
        <v>3.9620485873989071E-10</v>
      </c>
      <c r="Q9" s="67">
        <f>I9*'Equations and parameters'!$F$37*'Equations and parameters'!$B$74</f>
        <v>1.478336518230303E-10</v>
      </c>
      <c r="R9" s="70">
        <f>'Equations and parameters'!$B$75/(B9*'Equations and parameters'!$F$37*1/78)</f>
        <v>322.18374872617352</v>
      </c>
      <c r="S9" s="70">
        <f>'Equations and parameters'!$B$75/(C9*'Equations and parameters'!$F$37*1/78)</f>
        <v>1582.1756499802011</v>
      </c>
      <c r="T9" s="70">
        <f>'Equations and parameters'!$B$75/(D9*'Equations and parameters'!$F$37*1/78)</f>
        <v>6268.9821746231055</v>
      </c>
      <c r="U9" s="70">
        <f>'Equations and parameters'!$B$75/(E9*'Equations and parameters'!$F$37*1/78)</f>
        <v>20675.66293711765</v>
      </c>
      <c r="V9" s="70">
        <f>'Equations and parameters'!$B$75/(F9*'Equations and parameters'!$F$37*1/78)</f>
        <v>352652.42163167684</v>
      </c>
      <c r="W9" s="70">
        <f>'Equations and parameters'!$B$75/(G9*'Equations and parameters'!$F$37*1/78)</f>
        <v>17508578.470763881</v>
      </c>
      <c r="X9" s="70">
        <f>'Equations and parameters'!$B$75/(H9*'Equations and parameters'!$F$37*1/78)</f>
        <v>51185641.853306651</v>
      </c>
      <c r="Y9" s="70">
        <f>'Equations and parameters'!$B$75/(I9*'Equations and parameters'!$F$37*1/78)</f>
        <v>137181215.16931015</v>
      </c>
    </row>
    <row r="10" spans="1:28" ht="26.1">
      <c r="A10" s="75" t="s">
        <v>77</v>
      </c>
      <c r="B10" s="39">
        <v>1.3537204644615386E-2</v>
      </c>
      <c r="C10" s="39">
        <v>2.7015248207692306E-3</v>
      </c>
      <c r="D10" s="39">
        <v>6.9011351100000003E-4</v>
      </c>
      <c r="E10" s="39">
        <v>2.1402435569230769E-4</v>
      </c>
      <c r="F10" s="39">
        <v>7.7436287725641024E-6</v>
      </c>
      <c r="G10" s="39">
        <v>2.6077604312820514E-7</v>
      </c>
      <c r="H10" s="39">
        <v>9.0084268666666659E-8</v>
      </c>
      <c r="I10" s="39">
        <v>3.3455450297435899E-8</v>
      </c>
      <c r="J10" s="67">
        <f>B10*'Equations and parameters'!$F$37*'Equations and parameters'!$B$74</f>
        <v>1.3424394605910259E-4</v>
      </c>
      <c r="K10" s="67">
        <f>C10*'Equations and parameters'!$F$37*'Equations and parameters'!$B$74</f>
        <v>2.679012113929487E-5</v>
      </c>
      <c r="L10" s="67">
        <f>D10*'Equations and parameters'!$F$37*'Equations and parameters'!$B$74</f>
        <v>6.8436256507500008E-6</v>
      </c>
      <c r="M10" s="67">
        <f>E10*'Equations and parameters'!$F$37*'Equations and parameters'!$B$74</f>
        <v>2.1224081939487182E-6</v>
      </c>
      <c r="N10" s="67">
        <f>F10*'Equations and parameters'!$F$37*'Equations and parameters'!$B$74</f>
        <v>7.6790985327927351E-8</v>
      </c>
      <c r="O10" s="67">
        <f>G10*'Equations and parameters'!$F$37*'Equations and parameters'!$B$74</f>
        <v>2.5860290943547009E-9</v>
      </c>
      <c r="P10" s="67">
        <f>H10*'Equations and parameters'!$F$37*'Equations and parameters'!$B$74</f>
        <v>8.9333566427777781E-10</v>
      </c>
      <c r="Q10" s="67">
        <f>I10*'Equations and parameters'!$F$37*'Equations and parameters'!$B$74</f>
        <v>3.3176654878290601E-10</v>
      </c>
      <c r="R10" s="70">
        <f>'Equations and parameters'!$B$75/(B10*'Equations and parameters'!$F$37*1/78)</f>
        <v>151.06826486664414</v>
      </c>
      <c r="S10" s="70">
        <f>'Equations and parameters'!$B$75/(C10*'Equations and parameters'!$F$37*1/78)</f>
        <v>756.99545718940249</v>
      </c>
      <c r="T10" s="70">
        <f>'Equations and parameters'!$B$75/(D10*'Equations and parameters'!$F$37*1/78)</f>
        <v>2963.3415144175065</v>
      </c>
      <c r="U10" s="70">
        <f>'Equations and parameters'!$B$75/(E10*'Equations and parameters'!$F$37*1/78)</f>
        <v>9555.1836153955264</v>
      </c>
      <c r="V10" s="70">
        <f>'Equations and parameters'!$B$75/(F10*'Equations and parameters'!$F$37*1/78)</f>
        <v>264093.49891001551</v>
      </c>
      <c r="W10" s="70">
        <f>'Equations and parameters'!$B$75/(G10*'Equations and parameters'!$F$37*1/78)</f>
        <v>7842139.1485003866</v>
      </c>
      <c r="X10" s="70">
        <f>'Equations and parameters'!$B$75/(H10*'Equations and parameters'!$F$37*1/78)</f>
        <v>22701433.303231522</v>
      </c>
      <c r="Y10" s="70">
        <f>'Equations and parameters'!$B$75/(I10*'Equations and parameters'!$F$37*1/78)</f>
        <v>61127320.02185782</v>
      </c>
    </row>
    <row r="11" spans="1:28" ht="26.1" customHeight="1">
      <c r="A11" s="75" t="s">
        <v>79</v>
      </c>
      <c r="B11" s="39">
        <v>8.3524999999999995E-4</v>
      </c>
      <c r="C11" s="39">
        <v>2.1149999999999999E-4</v>
      </c>
      <c r="D11" s="39">
        <v>6.135E-5</v>
      </c>
      <c r="E11" s="39">
        <v>2.0000000000000002E-5</v>
      </c>
      <c r="F11" s="39">
        <v>6.6199999999999997E-7</v>
      </c>
      <c r="G11" s="39">
        <v>2.07E-8</v>
      </c>
      <c r="H11" s="39">
        <v>6.1775000000000002E-9</v>
      </c>
      <c r="I11" s="39">
        <v>2.2874999999999998E-9</v>
      </c>
      <c r="J11" s="67">
        <f>B11*'Equations and parameters'!$F$37*'Equations and parameters'!$B$74</f>
        <v>8.2828958333333341E-6</v>
      </c>
      <c r="K11" s="67">
        <f>C11*'Equations and parameters'!$F$37*'Equations and parameters'!$B$74</f>
        <v>2.097375E-6</v>
      </c>
      <c r="L11" s="67">
        <f>D11*'Equations and parameters'!$F$37*'Equations and parameters'!$B$74</f>
        <v>6.0838750000000005E-7</v>
      </c>
      <c r="M11" s="67">
        <f>E11*'Equations and parameters'!$F$37*'Equations and parameters'!$B$74</f>
        <v>1.9833333333333335E-7</v>
      </c>
      <c r="N11" s="67">
        <f>F11*'Equations and parameters'!$F$37*'Equations and parameters'!$B$74</f>
        <v>6.5648333333333333E-9</v>
      </c>
      <c r="O11" s="67">
        <f>G11*'Equations and parameters'!$F$37*'Equations and parameters'!$B$74</f>
        <v>2.05275E-10</v>
      </c>
      <c r="P11" s="67">
        <f>H11*'Equations and parameters'!$F$37*'Equations and parameters'!$B$74</f>
        <v>6.1260208333333334E-11</v>
      </c>
      <c r="Q11" s="67">
        <f>I11*'Equations and parameters'!$F$37*'Equations and parameters'!$B$74</f>
        <v>2.2684374999999998E-11</v>
      </c>
      <c r="R11" s="70">
        <f>'Equations and parameters'!$B$75/(B11*'Equations and parameters'!$F$37*1/78)</f>
        <v>2448.4190563384886</v>
      </c>
      <c r="S11" s="70">
        <f>'Equations and parameters'!$B$75/(C11*'Equations and parameters'!$F$37*1/78)</f>
        <v>9669.2293938852126</v>
      </c>
      <c r="T11" s="70">
        <f>'Equations and parameters'!$B$75/(D11*'Equations and parameters'!$F$37*1/78)</f>
        <v>33334.018203858555</v>
      </c>
      <c r="U11" s="70">
        <f>'Equations and parameters'!$B$75/(E11*'Equations and parameters'!$F$37*1/78)</f>
        <v>102252.10084033612</v>
      </c>
      <c r="V11" s="70">
        <f>'Equations and parameters'!$B$75/(F11*'Equations and parameters'!$F$37*1/78)</f>
        <v>3089187.3365660468</v>
      </c>
      <c r="W11" s="70">
        <f>'Equations and parameters'!$B$75/(G11*'Equations and parameters'!$F$37*1/78)</f>
        <v>98794300.328827173</v>
      </c>
      <c r="X11" s="70">
        <f>'Equations and parameters'!$B$75/(H11*'Equations and parameters'!$F$37*1/78)</f>
        <v>331046866.33860344</v>
      </c>
      <c r="Y11" s="70">
        <f>'Equations and parameters'!$B$75/(I11*'Equations and parameters'!$F$37*1/78)</f>
        <v>894007439.04119039</v>
      </c>
    </row>
    <row r="12" spans="1:28">
      <c r="A12" s="76" t="s">
        <v>88</v>
      </c>
    </row>
    <row r="13" spans="1:28" ht="15">
      <c r="A13" s="123" t="s">
        <v>85</v>
      </c>
      <c r="B13" s="123"/>
      <c r="C13" s="123"/>
      <c r="D13" s="123"/>
      <c r="E13" s="123"/>
      <c r="F13" s="123"/>
      <c r="G13" s="123"/>
      <c r="H13" s="123"/>
      <c r="I13" s="123"/>
      <c r="J13" s="116" t="s">
        <v>86</v>
      </c>
      <c r="K13" s="116"/>
      <c r="L13" s="116"/>
      <c r="M13" s="116"/>
      <c r="N13" s="116"/>
      <c r="O13" s="116"/>
      <c r="P13" s="116"/>
      <c r="Q13" s="116"/>
      <c r="R13" s="117" t="s">
        <v>87</v>
      </c>
      <c r="S13" s="117"/>
      <c r="T13" s="117"/>
      <c r="U13" s="117"/>
      <c r="V13" s="117"/>
      <c r="W13" s="117"/>
      <c r="X13" s="117"/>
      <c r="Y13" s="118"/>
    </row>
    <row r="14" spans="1:28">
      <c r="A14" s="61" t="s">
        <v>73</v>
      </c>
      <c r="B14" s="31">
        <v>10</v>
      </c>
      <c r="C14" s="31">
        <v>30</v>
      </c>
      <c r="D14" s="31">
        <v>60</v>
      </c>
      <c r="E14" s="31">
        <v>100</v>
      </c>
      <c r="F14" s="31" t="s">
        <v>74</v>
      </c>
      <c r="G14" s="31">
        <v>2500</v>
      </c>
      <c r="H14" s="31">
        <v>5000</v>
      </c>
      <c r="I14" s="31">
        <v>10000</v>
      </c>
      <c r="J14" s="58">
        <v>10</v>
      </c>
      <c r="K14" s="58">
        <v>30</v>
      </c>
      <c r="L14" s="58">
        <v>60</v>
      </c>
      <c r="M14" s="58">
        <v>100</v>
      </c>
      <c r="N14" s="31" t="s">
        <v>74</v>
      </c>
      <c r="O14" s="58">
        <v>2500</v>
      </c>
      <c r="P14" s="58">
        <v>5000</v>
      </c>
      <c r="Q14" s="58">
        <v>10000</v>
      </c>
      <c r="R14" s="58">
        <v>10</v>
      </c>
      <c r="S14" s="58">
        <v>30</v>
      </c>
      <c r="T14" s="58">
        <v>60</v>
      </c>
      <c r="U14" s="58">
        <v>100</v>
      </c>
      <c r="V14" s="31" t="s">
        <v>74</v>
      </c>
      <c r="W14" s="58">
        <v>2500</v>
      </c>
      <c r="X14" s="58">
        <v>5000</v>
      </c>
      <c r="Y14" s="58">
        <v>10000</v>
      </c>
    </row>
    <row r="15" spans="1:28" ht="26.1">
      <c r="A15" s="75" t="s">
        <v>76</v>
      </c>
      <c r="B15" s="39">
        <v>4.5130390373030304E-3</v>
      </c>
      <c r="C15" s="39">
        <v>6.3669660966060614E-4</v>
      </c>
      <c r="D15" s="39">
        <v>1.2073819498969696E-4</v>
      </c>
      <c r="E15" s="39">
        <v>3.0476589395515156E-5</v>
      </c>
      <c r="F15" s="39">
        <v>2.4887715068848471E-7</v>
      </c>
      <c r="G15" s="39">
        <v>2.3358804032569695E-8</v>
      </c>
      <c r="H15" s="39">
        <v>9.3255687168454555E-9</v>
      </c>
      <c r="I15" s="39">
        <v>3.4841229971351516E-9</v>
      </c>
      <c r="J15" s="67">
        <f>B15*'Equations and parameters'!$D$37*'Equations and parameters'!$B$74</f>
        <v>2.9710840328911617E-5</v>
      </c>
      <c r="K15" s="67">
        <f>C15*'Equations and parameters'!$D$37*'Equations and parameters'!$B$74</f>
        <v>4.1915860135989902E-6</v>
      </c>
      <c r="L15" s="67">
        <f>D15*'Equations and parameters'!$D$37*'Equations and parameters'!$B$74</f>
        <v>7.9485978368217177E-7</v>
      </c>
      <c r="M15" s="67">
        <f>E15*'Equations and parameters'!$D$37*'Equations and parameters'!$B$74</f>
        <v>2.0063754685380809E-7</v>
      </c>
      <c r="N15" s="67">
        <f>F15*'Equations and parameters'!$D$37*'Equations and parameters'!$B$74</f>
        <v>1.6384412420325243E-9</v>
      </c>
      <c r="O15" s="67">
        <f>G15*'Equations and parameters'!$D$37*'Equations and parameters'!$B$74</f>
        <v>1.5377879321441716E-10</v>
      </c>
      <c r="P15" s="67">
        <f>H15*'Equations and parameters'!$D$37*'Equations and parameters'!$B$74</f>
        <v>6.1393327385899255E-11</v>
      </c>
      <c r="Q15" s="67">
        <f>I15*'Equations and parameters'!$D$37*'Equations and parameters'!$B$74</f>
        <v>2.293714306447308E-11</v>
      </c>
      <c r="R15" s="70">
        <f>'Equations and parameters'!$B$75/(B15*'Equations and parameters'!$D$37*1/78)</f>
        <v>682.57914537225429</v>
      </c>
      <c r="S15" s="70">
        <f>'Equations and parameters'!$B$75/(C15*'Equations and parameters'!$D$37*1/78)</f>
        <v>4838.2640685899069</v>
      </c>
      <c r="T15" s="70">
        <f>'Equations and parameters'!$B$75/(D15*'Equations and parameters'!$D$37*1/78)</f>
        <v>25513.9339243625</v>
      </c>
      <c r="U15" s="70">
        <f>'Equations and parameters'!$B$75/(E15*'Equations and parameters'!$D$37*1/78)</f>
        <v>101077.79086222957</v>
      </c>
      <c r="V15" s="70">
        <f>'Equations and parameters'!$B$75/(F15*'Equations and parameters'!$D$37*1/78)</f>
        <v>12377618.116376385</v>
      </c>
      <c r="W15" s="70">
        <f>'Equations and parameters'!$B$75/(G15*'Equations and parameters'!$D$37*1/78)</f>
        <v>131877741.89203806</v>
      </c>
      <c r="X15" s="70">
        <f>'Equations and parameters'!$B$75/(H15*'Equations and parameters'!$D$37*1/78)</f>
        <v>330329057.95325708</v>
      </c>
      <c r="Y15" s="70">
        <f>'Equations and parameters'!$B$75/(I15*'Equations and parameters'!$D$37*1/78)</f>
        <v>884155447.91240025</v>
      </c>
    </row>
    <row r="16" spans="1:28" ht="26.1">
      <c r="A16" s="75" t="s">
        <v>77</v>
      </c>
      <c r="B16" s="39">
        <v>2.6243228818461544E-3</v>
      </c>
      <c r="C16" s="39">
        <v>2.9524665500769228E-4</v>
      </c>
      <c r="D16" s="39">
        <v>5.6059499976923063E-5</v>
      </c>
      <c r="E16" s="39">
        <v>1.6261920197692298E-5</v>
      </c>
      <c r="F16" s="39">
        <v>2.0314289963076925E-7</v>
      </c>
      <c r="G16" s="39">
        <v>2.8596080103076917E-8</v>
      </c>
      <c r="H16" s="39">
        <v>1.0281176473846153E-8</v>
      </c>
      <c r="I16" s="39">
        <v>3.4089097503846153E-9</v>
      </c>
      <c r="J16" s="67">
        <f>B16*'Equations and parameters'!$D$37*'Equations and parameters'!$B$74</f>
        <v>1.7276792305487184E-5</v>
      </c>
      <c r="K16" s="67">
        <f>C16*'Equations and parameters'!$D$37*'Equations and parameters'!$B$74</f>
        <v>1.9437071454673078E-6</v>
      </c>
      <c r="L16" s="67">
        <f>D16*'Equations and parameters'!$D$37*'Equations and parameters'!$B$74</f>
        <v>3.6905837484807689E-7</v>
      </c>
      <c r="M16" s="67">
        <f>E16*'Equations and parameters'!$D$37*'Equations and parameters'!$B$74</f>
        <v>1.0705764130147429E-7</v>
      </c>
      <c r="N16" s="67">
        <f>F16*'Equations and parameters'!$D$37*'Equations and parameters'!$B$74</f>
        <v>1.337357422569231E-9</v>
      </c>
      <c r="O16" s="67">
        <f>G16*'Equations and parameters'!$D$37*'Equations and parameters'!$B$74</f>
        <v>1.8825752734525638E-10</v>
      </c>
      <c r="P16" s="67">
        <f>H16*'Equations and parameters'!$D$37*'Equations and parameters'!$B$74</f>
        <v>6.7684411786153849E-11</v>
      </c>
      <c r="Q16" s="67">
        <f>I16*'Equations and parameters'!$D$37*'Equations and parameters'!$B$74</f>
        <v>2.244198919003205E-11</v>
      </c>
      <c r="R16" s="70">
        <f>'Equations and parameters'!$B$75/(B16*'Equations and parameters'!$D$37*1/78)</f>
        <v>1173.8290095412551</v>
      </c>
      <c r="S16" s="70">
        <f>'Equations and parameters'!$B$75/(C16*'Equations and parameters'!$D$37*1/78)</f>
        <v>10433.670549235061</v>
      </c>
      <c r="T16" s="70">
        <f>'Equations and parameters'!$B$75/(D16*'Equations and parameters'!$D$37*1/78)</f>
        <v>54950.656541389355</v>
      </c>
      <c r="U16" s="70">
        <f>'Equations and parameters'!$B$75/(E16*'Equations and parameters'!$D$37*1/78)</f>
        <v>189430.66327130751</v>
      </c>
      <c r="V16" s="70">
        <f>'Equations and parameters'!$B$75/(F16*'Equations and parameters'!$D$37*1/78)</f>
        <v>15164233.328917846</v>
      </c>
      <c r="W16" s="70">
        <f>'Equations and parameters'!$B$75/(G16*'Equations and parameters'!$D$37*1/78)</f>
        <v>107724776.19344981</v>
      </c>
      <c r="X16" s="70">
        <f>'Equations and parameters'!$B$75/(H16*'Equations and parameters'!$D$37*1/78)</f>
        <v>299625858.6699968</v>
      </c>
      <c r="Y16" s="70">
        <f>'Equations and parameters'!$B$75/(I16*'Equations and parameters'!$D$37*1/78)</f>
        <v>903663210.43446839</v>
      </c>
    </row>
    <row r="17" spans="1:1">
      <c r="A17" s="76" t="s">
        <v>88</v>
      </c>
    </row>
  </sheetData>
  <mergeCells count="9">
    <mergeCell ref="R1:Y1"/>
    <mergeCell ref="R7:Y7"/>
    <mergeCell ref="R13:Y13"/>
    <mergeCell ref="A1:I1"/>
    <mergeCell ref="J1:Q1"/>
    <mergeCell ref="A7:I7"/>
    <mergeCell ref="J7:Q7"/>
    <mergeCell ref="A13:I13"/>
    <mergeCell ref="J13:Q13"/>
  </mergeCell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6" operator="greaterThan" id="{EBA77E27-E85D-4330-8EE0-1ED35D60F6A2}">
            <xm:f>'Equations and parameters'!$B$77</xm:f>
            <x14:dxf>
              <font>
                <color rgb="FF9C0006"/>
              </font>
              <fill>
                <patternFill>
                  <bgColor rgb="FFFFC7CE"/>
                </patternFill>
              </fill>
            </x14:dxf>
          </x14:cfRule>
          <xm:sqref>J3:Q5 J9:Q11 J15:Q16</xm:sqref>
        </x14:conditionalFormatting>
        <x14:conditionalFormatting xmlns:xm="http://schemas.microsoft.com/office/excel/2006/main">
          <x14:cfRule type="cellIs" priority="3" operator="lessThan" id="{DAB4553D-B08D-4251-9A72-FA74A6BF6D23}">
            <xm:f>'Equations and parameters'!$B$78</xm:f>
            <x14:dxf>
              <font>
                <color rgb="FF9C0006"/>
              </font>
              <fill>
                <patternFill>
                  <bgColor rgb="FFFFC7CE"/>
                </patternFill>
              </fill>
            </x14:dxf>
          </x14:cfRule>
          <xm:sqref>R3:Y5 R9:Y11 R15:Y16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7F81A-EA5F-4B37-9A27-F66AA87395B3}">
  <sheetPr>
    <tabColor theme="9" tint="0.59999389629810485"/>
  </sheetPr>
  <dimension ref="A1:BA15"/>
  <sheetViews>
    <sheetView zoomScaleNormal="100" workbookViewId="0">
      <selection activeCell="G24" sqref="G24"/>
    </sheetView>
  </sheetViews>
  <sheetFormatPr defaultColWidth="8.7109375" defaultRowHeight="14.1"/>
  <cols>
    <col min="1" max="1" width="57.140625" style="26" customWidth="1"/>
    <col min="2" max="9" width="6.5703125" style="26" customWidth="1"/>
    <col min="10" max="17" width="8.7109375" style="26" customWidth="1"/>
    <col min="18" max="16384" width="8.7109375" style="26"/>
  </cols>
  <sheetData>
    <row r="1" spans="1:53" s="27" customFormat="1" ht="15.6">
      <c r="A1" s="119" t="s">
        <v>70</v>
      </c>
      <c r="B1" s="119"/>
      <c r="C1" s="119"/>
      <c r="D1" s="119"/>
      <c r="E1" s="119"/>
      <c r="F1" s="119"/>
      <c r="G1" s="119"/>
      <c r="H1" s="119"/>
      <c r="I1" s="119"/>
      <c r="J1" s="116" t="s">
        <v>71</v>
      </c>
      <c r="K1" s="116"/>
      <c r="L1" s="116"/>
      <c r="M1" s="116"/>
      <c r="N1" s="116"/>
      <c r="O1" s="116"/>
      <c r="P1" s="116"/>
      <c r="Q1" s="116"/>
      <c r="R1" s="117" t="s">
        <v>72</v>
      </c>
      <c r="S1" s="117"/>
      <c r="T1" s="117"/>
      <c r="U1" s="117"/>
      <c r="V1" s="117"/>
      <c r="W1" s="117"/>
      <c r="X1" s="117"/>
      <c r="Y1" s="118"/>
    </row>
    <row r="2" spans="1:53">
      <c r="A2" s="30" t="s">
        <v>73</v>
      </c>
      <c r="B2" s="31">
        <v>10</v>
      </c>
      <c r="C2" s="31">
        <v>30</v>
      </c>
      <c r="D2" s="31">
        <v>60</v>
      </c>
      <c r="E2" s="31">
        <v>100</v>
      </c>
      <c r="F2" s="31" t="s">
        <v>74</v>
      </c>
      <c r="G2" s="31">
        <v>2500</v>
      </c>
      <c r="H2" s="31">
        <v>5000</v>
      </c>
      <c r="I2" s="31">
        <v>10000</v>
      </c>
      <c r="J2" s="58">
        <v>10</v>
      </c>
      <c r="K2" s="58">
        <v>30</v>
      </c>
      <c r="L2" s="58">
        <v>60</v>
      </c>
      <c r="M2" s="58">
        <v>100</v>
      </c>
      <c r="N2" s="31" t="s">
        <v>74</v>
      </c>
      <c r="O2" s="58">
        <v>2500</v>
      </c>
      <c r="P2" s="58">
        <v>5000</v>
      </c>
      <c r="Q2" s="58">
        <v>10000</v>
      </c>
      <c r="R2" s="58">
        <v>10</v>
      </c>
      <c r="S2" s="58">
        <v>30</v>
      </c>
      <c r="T2" s="58">
        <v>60</v>
      </c>
      <c r="U2" s="58">
        <v>100</v>
      </c>
      <c r="V2" s="31" t="s">
        <v>74</v>
      </c>
      <c r="W2" s="58">
        <v>2500</v>
      </c>
      <c r="X2" s="58">
        <v>5000</v>
      </c>
      <c r="Y2" s="58">
        <v>10000</v>
      </c>
      <c r="AA2" s="58">
        <v>10</v>
      </c>
      <c r="AB2" s="46">
        <v>9.9999999999999995E-7</v>
      </c>
      <c r="AZ2" s="58">
        <v>10</v>
      </c>
      <c r="BA2" s="46">
        <v>300</v>
      </c>
    </row>
    <row r="3" spans="1:53">
      <c r="A3" s="66" t="s">
        <v>75</v>
      </c>
      <c r="B3" s="43">
        <v>4.5319573852365194E-3</v>
      </c>
      <c r="C3" s="43">
        <v>7.7447768557291623E-4</v>
      </c>
      <c r="D3" s="43">
        <v>1.7812485533468133E-4</v>
      </c>
      <c r="E3" s="43">
        <v>5.2778195849093143E-5</v>
      </c>
      <c r="F3" s="43">
        <v>1.760324355276712E-6</v>
      </c>
      <c r="G3" s="43">
        <v>7.4436248199865172E-8</v>
      </c>
      <c r="H3" s="43">
        <v>2.5684620436887255E-8</v>
      </c>
      <c r="I3" s="43">
        <v>9.076123417975486E-9</v>
      </c>
      <c r="J3" s="67">
        <f>B3*'Equations and parameters'!$D$37*'Equations and parameters'!$B$70</f>
        <v>2.9835386119473755E-4</v>
      </c>
      <c r="K3" s="67">
        <f>C3*'Equations and parameters'!$D$37*'Equations and parameters'!$B$70</f>
        <v>5.0986447633550326E-5</v>
      </c>
      <c r="L3" s="67">
        <f>D3*'Equations and parameters'!$D$37*'Equations and parameters'!$B$70</f>
        <v>1.1726552976199853E-5</v>
      </c>
      <c r="M3" s="67">
        <f>E3*'Equations and parameters'!$D$37*'Equations and parameters'!$B$70</f>
        <v>3.474564560065299E-6</v>
      </c>
      <c r="N3" s="67">
        <f>F3*'Equations and parameters'!$D$37*'Equations and parameters'!$B$70</f>
        <v>1.1588802005571688E-7</v>
      </c>
      <c r="O3" s="67">
        <f>G3*'Equations and parameters'!$D$37*'Equations and parameters'!$B$70</f>
        <v>4.9003863398244575E-9</v>
      </c>
      <c r="P3" s="67">
        <f>H3*'Equations and parameters'!$D$37*'Equations and parameters'!$B$70</f>
        <v>1.6909041787617444E-9</v>
      </c>
      <c r="Q3" s="67">
        <f>I3*'Equations and parameters'!$D$37*'Equations and parameters'!$B$70</f>
        <v>5.9751145835005285E-10</v>
      </c>
      <c r="R3" s="70">
        <f>'Equations and parameters'!$B$75/(B3*'Equations and parameters'!$D$37*20/78)</f>
        <v>33.986488257249519</v>
      </c>
      <c r="S3" s="70">
        <f>'Equations and parameters'!$B$75/(C3*'Equations and parameters'!$D$37*20/78)</f>
        <v>198.87637736361208</v>
      </c>
      <c r="T3" s="70">
        <f>'Equations and parameters'!$B$75/(D3*'Equations and parameters'!$D$37*20/78)</f>
        <v>864.70423325422973</v>
      </c>
      <c r="U3" s="70">
        <f>'Equations and parameters'!$B$75/(E3*'Equations and parameters'!$D$37*20/78)</f>
        <v>2918.351299769613</v>
      </c>
      <c r="V3" s="70">
        <f>'Equations and parameters'!$B$75/(F3*'Equations and parameters'!$D$37*20/78)</f>
        <v>87498.259053221132</v>
      </c>
      <c r="W3" s="70">
        <f>'Equations and parameters'!$B$75/(G3*'Equations and parameters'!$D$37*20/78)</f>
        <v>2069224.607373148</v>
      </c>
      <c r="X3" s="70">
        <f>'Equations and parameters'!$B$75/(H3*'Equations and parameters'!$D$37*20/78)</f>
        <v>5996791.6144281812</v>
      </c>
      <c r="Y3" s="70">
        <f>'Equations and parameters'!$B$75/(I3*'Equations and parameters'!$D$37*20/78)</f>
        <v>16970385.853352904</v>
      </c>
      <c r="AA3" s="58">
        <v>30</v>
      </c>
      <c r="AB3" s="46">
        <v>9.9999999999999995E-7</v>
      </c>
      <c r="AZ3" s="58">
        <v>30</v>
      </c>
      <c r="BA3" s="46">
        <v>300</v>
      </c>
    </row>
    <row r="4" spans="1:53">
      <c r="A4" s="66" t="s">
        <v>78</v>
      </c>
      <c r="B4" s="43">
        <v>4.5651837500000007E-4</v>
      </c>
      <c r="C4" s="43">
        <v>2.3694862499999998E-4</v>
      </c>
      <c r="D4" s="43">
        <v>2.0382312374999997E-4</v>
      </c>
      <c r="E4" s="43">
        <v>1.9382921500000003E-4</v>
      </c>
      <c r="F4" s="43">
        <v>5.0327569875000004E-6</v>
      </c>
      <c r="G4" s="43">
        <v>2.7655659250000006E-7</v>
      </c>
      <c r="H4" s="43">
        <v>1.1473112262499999E-7</v>
      </c>
      <c r="I4" s="43">
        <v>4.0400155874999994E-8</v>
      </c>
      <c r="J4" s="67">
        <f>B4*'Equations and parameters'!$D$37*'Equations and parameters'!$B$70</f>
        <v>3.0054126354166673E-5</v>
      </c>
      <c r="K4" s="67">
        <f>C4*'Equations and parameters'!$D$37*'Equations and parameters'!$B$70</f>
        <v>1.5599117812499998E-5</v>
      </c>
      <c r="L4" s="67">
        <f>D4*'Equations and parameters'!$D$37*'Equations and parameters'!$B$70</f>
        <v>1.3418355646874998E-5</v>
      </c>
      <c r="M4" s="67">
        <f>E4*'Equations and parameters'!$D$37*'Equations and parameters'!$B$70</f>
        <v>1.2760423320833336E-5</v>
      </c>
      <c r="N4" s="67">
        <f>F4*'Equations and parameters'!$D$37*'Equations and parameters'!$B$70</f>
        <v>3.3132316834375004E-7</v>
      </c>
      <c r="O4" s="67">
        <f>G4*'Equations and parameters'!$D$37*'Equations and parameters'!$B$70</f>
        <v>1.8206642339583341E-8</v>
      </c>
      <c r="P4" s="67">
        <f>H4*'Equations and parameters'!$D$37*'Equations and parameters'!$B$70</f>
        <v>7.5531322394791657E-9</v>
      </c>
      <c r="Q4" s="67">
        <f>I4*'Equations and parameters'!$D$37*'Equations and parameters'!$B$70</f>
        <v>2.6596769284374999E-9</v>
      </c>
      <c r="R4" s="70">
        <f>'Equations and parameters'!$B$75/(B4*'Equations and parameters'!$D$37*20/78)</f>
        <v>337.39127467913244</v>
      </c>
      <c r="S4" s="70">
        <f>'Equations and parameters'!$B$75/(C4*'Equations and parameters'!$D$37*20/78)</f>
        <v>650.03675989128965</v>
      </c>
      <c r="T4" s="70">
        <f>'Equations and parameters'!$B$75/(D4*'Equations and parameters'!$D$37*20/78)</f>
        <v>755.6812672767029</v>
      </c>
      <c r="U4" s="70">
        <f>'Equations and parameters'!$B$75/(E4*'Equations and parameters'!$D$37*20/78)</f>
        <v>794.64448357641106</v>
      </c>
      <c r="V4" s="70">
        <f>'Equations and parameters'!$B$75/(F4*'Equations and parameters'!$D$37*20/78)</f>
        <v>30604.560649014686</v>
      </c>
      <c r="W4" s="70">
        <f>'Equations and parameters'!$B$75/(G4*'Equations and parameters'!$D$37*20/78)</f>
        <v>556939.59440036176</v>
      </c>
      <c r="X4" s="70">
        <f>'Equations and parameters'!$B$75/(H4*'Equations and parameters'!$D$37*20/78)</f>
        <v>1342489.404197061</v>
      </c>
      <c r="Y4" s="70">
        <f>'Equations and parameters'!$B$75/(I4*'Equations and parameters'!$D$37*20/78)</f>
        <v>3812493.1233497681</v>
      </c>
      <c r="AA4" s="58">
        <v>60</v>
      </c>
      <c r="AB4" s="46">
        <v>9.9999999999999995E-7</v>
      </c>
      <c r="AZ4" s="58">
        <v>1000</v>
      </c>
      <c r="BA4" s="46">
        <v>300</v>
      </c>
    </row>
    <row r="5" spans="1:53">
      <c r="A5" s="76" t="s">
        <v>89</v>
      </c>
      <c r="AA5" s="58">
        <v>2500</v>
      </c>
      <c r="AB5" s="46">
        <v>9.9999999999999995E-7</v>
      </c>
    </row>
    <row r="6" spans="1:53" ht="15">
      <c r="A6" s="119" t="s">
        <v>82</v>
      </c>
      <c r="B6" s="119"/>
      <c r="C6" s="119"/>
      <c r="D6" s="119"/>
      <c r="E6" s="119"/>
      <c r="F6" s="119"/>
      <c r="G6" s="119"/>
      <c r="H6" s="119"/>
      <c r="I6" s="119"/>
      <c r="J6" s="116" t="s">
        <v>83</v>
      </c>
      <c r="K6" s="116"/>
      <c r="L6" s="116"/>
      <c r="M6" s="116"/>
      <c r="N6" s="116"/>
      <c r="O6" s="116"/>
      <c r="P6" s="116"/>
      <c r="Q6" s="116"/>
      <c r="R6" s="117" t="s">
        <v>84</v>
      </c>
      <c r="S6" s="117"/>
      <c r="T6" s="117"/>
      <c r="U6" s="117"/>
      <c r="V6" s="117"/>
      <c r="W6" s="117"/>
      <c r="X6" s="117"/>
      <c r="Y6" s="118"/>
      <c r="AA6" s="58">
        <v>5000</v>
      </c>
      <c r="AB6" s="46">
        <v>9.9999999999999995E-7</v>
      </c>
    </row>
    <row r="7" spans="1:53">
      <c r="A7" s="30" t="s">
        <v>73</v>
      </c>
      <c r="B7" s="31">
        <v>10</v>
      </c>
      <c r="C7" s="31">
        <v>30</v>
      </c>
      <c r="D7" s="31">
        <v>60</v>
      </c>
      <c r="E7" s="31">
        <v>100</v>
      </c>
      <c r="F7" s="31" t="s">
        <v>74</v>
      </c>
      <c r="G7" s="31">
        <v>2500</v>
      </c>
      <c r="H7" s="31">
        <v>5000</v>
      </c>
      <c r="I7" s="31">
        <v>10000</v>
      </c>
      <c r="J7" s="58">
        <v>10</v>
      </c>
      <c r="K7" s="58">
        <v>30</v>
      </c>
      <c r="L7" s="58">
        <v>60</v>
      </c>
      <c r="M7" s="58">
        <v>100</v>
      </c>
      <c r="N7" s="31" t="s">
        <v>74</v>
      </c>
      <c r="O7" s="58">
        <v>2500</v>
      </c>
      <c r="P7" s="58">
        <v>5000</v>
      </c>
      <c r="Q7" s="58">
        <v>10000</v>
      </c>
      <c r="R7" s="58">
        <v>10</v>
      </c>
      <c r="S7" s="58">
        <v>30</v>
      </c>
      <c r="T7" s="58">
        <v>60</v>
      </c>
      <c r="U7" s="58">
        <v>100</v>
      </c>
      <c r="V7" s="31" t="s">
        <v>74</v>
      </c>
      <c r="W7" s="58">
        <v>2500</v>
      </c>
      <c r="X7" s="58">
        <v>5000</v>
      </c>
      <c r="Y7" s="58">
        <v>10000</v>
      </c>
      <c r="AA7" s="58">
        <v>10000</v>
      </c>
      <c r="AB7" s="46">
        <v>9.9999999999999995E-7</v>
      </c>
    </row>
    <row r="8" spans="1:53">
      <c r="A8" s="66" t="s">
        <v>75</v>
      </c>
      <c r="B8" s="43">
        <v>8.6993266275490182E-3</v>
      </c>
      <c r="C8" s="43">
        <v>1.799139474872549E-3</v>
      </c>
      <c r="D8" s="43">
        <v>4.4589988808333325E-4</v>
      </c>
      <c r="E8" s="43">
        <v>1.3620846726960785E-4</v>
      </c>
      <c r="F8" s="43">
        <v>6.0413392088627454E-6</v>
      </c>
      <c r="G8" s="43">
        <v>1.6207534092352938E-7</v>
      </c>
      <c r="H8" s="43">
        <v>5.4987900652156868E-8</v>
      </c>
      <c r="I8" s="43">
        <v>2.0387977811666661E-8</v>
      </c>
      <c r="J8" s="67">
        <f>B8*'Equations and parameters'!$F$37*'Equations and parameters'!$B$70</f>
        <v>8.6268322389861096E-4</v>
      </c>
      <c r="K8" s="67">
        <f>C8*'Equations and parameters'!$F$37*'Equations and parameters'!$B$70</f>
        <v>1.7841466459152778E-4</v>
      </c>
      <c r="L8" s="67">
        <f>D8*'Equations and parameters'!$F$37*'Equations and parameters'!$B$70</f>
        <v>4.4218405568263885E-5</v>
      </c>
      <c r="M8" s="67">
        <f>E8*'Equations and parameters'!$F$37*'Equations and parameters'!$B$70</f>
        <v>1.3507339670902778E-5</v>
      </c>
      <c r="N8" s="67">
        <f>F8*'Equations and parameters'!$F$37*'Equations and parameters'!$B$70</f>
        <v>5.990994715455556E-7</v>
      </c>
      <c r="O8" s="67">
        <f>G8*'Equations and parameters'!$F$37*'Equations and parameters'!$B$70</f>
        <v>1.6072471308249998E-8</v>
      </c>
      <c r="P8" s="67">
        <f>H8*'Equations and parameters'!$F$37*'Equations and parameters'!$B$70</f>
        <v>5.4529668146722239E-9</v>
      </c>
      <c r="Q8" s="67">
        <f>I8*'Equations and parameters'!$F$37*'Equations and parameters'!$B$70</f>
        <v>2.021807799656944E-9</v>
      </c>
      <c r="R8" s="70">
        <f>'Equations and parameters'!$B$75/(B8*'Equations and parameters'!$F$37*20/78)</f>
        <v>11.754024790438871</v>
      </c>
      <c r="S8" s="70">
        <f>'Equations and parameters'!$B$75/(C8*'Equations and parameters'!$F$37*20/78)</f>
        <v>56.833893240867084</v>
      </c>
      <c r="T8" s="70">
        <f>'Equations and parameters'!$B$75/(D8*'Equations and parameters'!$F$37*20/78)</f>
        <v>229.31627383863898</v>
      </c>
      <c r="U8" s="70">
        <f>'Equations and parameters'!$B$75/(E8*'Equations and parameters'!$F$37*20/78)</f>
        <v>750.70296942656819</v>
      </c>
      <c r="V8" s="70">
        <f>'Equations and parameters'!$B$75/(F8*'Equations and parameters'!$F$37*20/78)</f>
        <v>16925.403011691611</v>
      </c>
      <c r="W8" s="70">
        <f>'Equations and parameters'!$B$75/(G8*'Equations and parameters'!$F$37*20/78)</f>
        <v>630892.4001497603</v>
      </c>
      <c r="X8" s="70">
        <f>'Equations and parameters'!$B$75/(H8*'Equations and parameters'!$F$37*20/78)</f>
        <v>1859538.1825388044</v>
      </c>
      <c r="Y8" s="70">
        <f>'Equations and parameters'!$B$75/(I8*'Equations and parameters'!$F$37*20/78)</f>
        <v>5015313.5237288801</v>
      </c>
    </row>
    <row r="9" spans="1:53">
      <c r="A9" s="66" t="s">
        <v>78</v>
      </c>
      <c r="B9" s="43">
        <v>8.2805012500000003E-4</v>
      </c>
      <c r="C9" s="43">
        <v>3.1913081250000005E-4</v>
      </c>
      <c r="D9" s="43">
        <v>2.2562065E-4</v>
      </c>
      <c r="E9" s="43">
        <v>2.0709854874999996E-4</v>
      </c>
      <c r="F9" s="43">
        <v>1.2245061500000002E-5</v>
      </c>
      <c r="G9" s="43">
        <v>4.5099968250000001E-7</v>
      </c>
      <c r="H9" s="43">
        <v>1.8799859749999996E-7</v>
      </c>
      <c r="I9" s="43">
        <v>6.8520011249999995E-8</v>
      </c>
      <c r="J9" s="67">
        <f>B9*'Equations and parameters'!$F$37*'Equations and parameters'!$B$70</f>
        <v>8.211497072916668E-5</v>
      </c>
      <c r="K9" s="67">
        <f>C9*'Equations and parameters'!$F$37*'Equations and parameters'!$B$70</f>
        <v>3.1647138906250011E-5</v>
      </c>
      <c r="L9" s="67">
        <f>D9*'Equations and parameters'!$F$37*'Equations and parameters'!$B$70</f>
        <v>2.2374047791666671E-5</v>
      </c>
      <c r="M9" s="67">
        <f>E9*'Equations and parameters'!$F$37*'Equations and parameters'!$B$70</f>
        <v>2.0537272751041665E-5</v>
      </c>
      <c r="N9" s="67">
        <f>F9*'Equations and parameters'!$F$37*'Equations and parameters'!$B$70</f>
        <v>1.2143019320833336E-6</v>
      </c>
      <c r="O9" s="67">
        <f>G9*'Equations and parameters'!$F$37*'Equations and parameters'!$B$70</f>
        <v>4.4724135181250007E-8</v>
      </c>
      <c r="P9" s="67">
        <f>H9*'Equations and parameters'!$F$37*'Equations and parameters'!$B$70</f>
        <v>1.8643194252083331E-8</v>
      </c>
      <c r="Q9" s="67">
        <f>I9*'Equations and parameters'!$F$37*'Equations and parameters'!$B$70</f>
        <v>6.7949011156249998E-9</v>
      </c>
      <c r="R9" s="70">
        <f>'Equations and parameters'!$B$75/(B9*'Equations and parameters'!$F$37*20/78)</f>
        <v>123.48539992109308</v>
      </c>
      <c r="S9" s="70">
        <f>'Equations and parameters'!$B$75/(C9*'Equations and parameters'!$F$37*20/78)</f>
        <v>320.40811114199789</v>
      </c>
      <c r="T9" s="70">
        <f>'Equations and parameters'!$B$75/(D9*'Equations and parameters'!$F$37*20/78)</f>
        <v>453.20364443740459</v>
      </c>
      <c r="U9" s="70">
        <f>'Equations and parameters'!$B$75/(E9*'Equations and parameters'!$F$37*20/78)</f>
        <v>493.73644314509539</v>
      </c>
      <c r="V9" s="70">
        <f>'Equations and parameters'!$B$75/(F9*'Equations and parameters'!$F$37*20/78)</f>
        <v>8350.4767077189535</v>
      </c>
      <c r="W9" s="70">
        <f>'Equations and parameters'!$B$75/(G9*'Equations and parameters'!$F$37*20/78)</f>
        <v>226723.22134137226</v>
      </c>
      <c r="X9" s="70">
        <f>'Equations and parameters'!$B$75/(H9*'Equations and parameters'!$F$37*20/78)</f>
        <v>543898.21094455849</v>
      </c>
      <c r="Y9" s="70">
        <f>'Equations and parameters'!$B$75/(I9*'Equations and parameters'!$F$37*20/78)</f>
        <v>1492295.4473440214</v>
      </c>
    </row>
    <row r="10" spans="1:53">
      <c r="A10" s="76" t="s">
        <v>89</v>
      </c>
    </row>
    <row r="11" spans="1:53" ht="15">
      <c r="A11" s="123" t="s">
        <v>85</v>
      </c>
      <c r="B11" s="123"/>
      <c r="C11" s="123"/>
      <c r="D11" s="123"/>
      <c r="E11" s="123"/>
      <c r="F11" s="123"/>
      <c r="G11" s="123"/>
      <c r="H11" s="123"/>
      <c r="I11" s="123"/>
      <c r="J11" s="116" t="s">
        <v>86</v>
      </c>
      <c r="K11" s="116"/>
      <c r="L11" s="116"/>
      <c r="M11" s="116"/>
      <c r="N11" s="116"/>
      <c r="O11" s="116"/>
      <c r="P11" s="116"/>
      <c r="Q11" s="116"/>
      <c r="R11" s="117" t="s">
        <v>87</v>
      </c>
      <c r="S11" s="117"/>
      <c r="T11" s="117"/>
      <c r="U11" s="117"/>
      <c r="V11" s="117"/>
      <c r="W11" s="117"/>
      <c r="X11" s="117"/>
      <c r="Y11" s="118"/>
    </row>
    <row r="12" spans="1:53">
      <c r="A12" s="61" t="s">
        <v>73</v>
      </c>
      <c r="B12" s="31">
        <v>10</v>
      </c>
      <c r="C12" s="31">
        <v>30</v>
      </c>
      <c r="D12" s="31">
        <v>60</v>
      </c>
      <c r="E12" s="31">
        <v>100</v>
      </c>
      <c r="F12" s="31" t="s">
        <v>74</v>
      </c>
      <c r="G12" s="31">
        <v>2500</v>
      </c>
      <c r="H12" s="31">
        <v>5000</v>
      </c>
      <c r="I12" s="31">
        <v>10000</v>
      </c>
      <c r="J12" s="58">
        <v>10</v>
      </c>
      <c r="K12" s="58">
        <v>30</v>
      </c>
      <c r="L12" s="58">
        <v>60</v>
      </c>
      <c r="M12" s="58">
        <v>100</v>
      </c>
      <c r="N12" s="31" t="s">
        <v>74</v>
      </c>
      <c r="O12" s="58">
        <v>2500</v>
      </c>
      <c r="P12" s="58">
        <v>5000</v>
      </c>
      <c r="Q12" s="58">
        <v>10000</v>
      </c>
      <c r="R12" s="58">
        <v>10</v>
      </c>
      <c r="S12" s="58">
        <v>30</v>
      </c>
      <c r="T12" s="58">
        <v>60</v>
      </c>
      <c r="U12" s="58">
        <v>100</v>
      </c>
      <c r="V12" s="31" t="s">
        <v>74</v>
      </c>
      <c r="W12" s="58">
        <v>2500</v>
      </c>
      <c r="X12" s="58">
        <v>5000</v>
      </c>
      <c r="Y12" s="58">
        <v>10000</v>
      </c>
    </row>
    <row r="13" spans="1:53">
      <c r="A13" s="66" t="s">
        <v>75</v>
      </c>
      <c r="B13" s="43">
        <v>1.9490313372450977E-3</v>
      </c>
      <c r="C13" s="43">
        <v>2.5487194999999994E-4</v>
      </c>
      <c r="D13" s="43">
        <v>5.1477723616666643E-5</v>
      </c>
      <c r="E13" s="43">
        <v>1.4273579038039217E-5</v>
      </c>
      <c r="F13" s="43">
        <v>1.6484850324725481E-7</v>
      </c>
      <c r="G13" s="43">
        <v>2.2288924375686271E-8</v>
      </c>
      <c r="H13" s="43">
        <v>7.808994876666665E-9</v>
      </c>
      <c r="I13" s="43">
        <v>2.6503411566470585E-9</v>
      </c>
      <c r="J13" s="67">
        <f>B13*'Equations and parameters'!$D$37*'Equations and parameters'!$B$70</f>
        <v>1.2831122970196894E-4</v>
      </c>
      <c r="K13" s="67">
        <f>C13*'Equations and parameters'!$D$37*'Equations and parameters'!$B$70</f>
        <v>1.6779070041666663E-5</v>
      </c>
      <c r="L13" s="67">
        <f>D13*'Equations and parameters'!$D$37*'Equations and parameters'!$B$70</f>
        <v>3.388950138097221E-6</v>
      </c>
      <c r="M13" s="67">
        <f>E13*'Equations and parameters'!$D$37*'Equations and parameters'!$B$70</f>
        <v>9.3967728667091517E-7</v>
      </c>
      <c r="N13" s="67">
        <f>F13*'Equations and parameters'!$D$37*'Equations and parameters'!$B$70</f>
        <v>1.085252646377761E-8</v>
      </c>
      <c r="O13" s="67">
        <f>G13*'Equations and parameters'!$D$37*'Equations and parameters'!$B$70</f>
        <v>1.4673541880660128E-9</v>
      </c>
      <c r="P13" s="67">
        <f>H13*'Equations and parameters'!$D$37*'Equations and parameters'!$B$70</f>
        <v>5.1409216271388884E-10</v>
      </c>
      <c r="Q13" s="67">
        <f>I13*'Equations and parameters'!$D$37*'Equations and parameters'!$B$70</f>
        <v>1.7448079281259803E-10</v>
      </c>
      <c r="R13" s="70">
        <f>'Equations and parameters'!$B$75/(B13*'Equations and parameters'!$D$37*20/78)</f>
        <v>79.026598245160457</v>
      </c>
      <c r="S13" s="70">
        <f>'Equations and parameters'!$B$75/(C13*'Equations and parameters'!$D$37*20/78)</f>
        <v>604.32431444769122</v>
      </c>
      <c r="T13" s="70">
        <f>'Equations and parameters'!$B$75/(D13*'Equations and parameters'!$D$37*20/78)</f>
        <v>2992.0770701256943</v>
      </c>
      <c r="U13" s="70">
        <f>'Equations and parameters'!$B$75/(E13*'Equations and parameters'!$D$37*20/78)</f>
        <v>10790.938701864286</v>
      </c>
      <c r="V13" s="70">
        <f>'Equations and parameters'!$B$75/(F13*'Equations and parameters'!$D$37*20/78)</f>
        <v>934344.64627607202</v>
      </c>
      <c r="W13" s="70">
        <f>'Equations and parameters'!$B$75/(G13*'Equations and parameters'!$D$37*20/78)</f>
        <v>6910397.0142100584</v>
      </c>
      <c r="X13" s="70">
        <f>'Equations and parameters'!$B$75/(H13*'Equations and parameters'!$D$37*20/78)</f>
        <v>19724089.833369594</v>
      </c>
      <c r="Y13" s="70">
        <f>'Equations and parameters'!$B$75/(I13*'Equations and parameters'!$D$37*20/78)</f>
        <v>58115279.261087023</v>
      </c>
    </row>
    <row r="14" spans="1:53">
      <c r="A14" s="66" t="s">
        <v>78</v>
      </c>
      <c r="B14" s="43">
        <v>3.093181625E-4</v>
      </c>
      <c r="C14" s="43">
        <v>2.0818470875E-4</v>
      </c>
      <c r="D14" s="43">
        <v>1.9622648500000004E-4</v>
      </c>
      <c r="E14" s="43">
        <v>1.8569540074999999E-4</v>
      </c>
      <c r="F14" s="43">
        <v>4.428356812500001E-7</v>
      </c>
      <c r="G14" s="43">
        <v>1.3008098062499998E-7</v>
      </c>
      <c r="H14" s="43">
        <v>5.0093227375000008E-8</v>
      </c>
      <c r="I14" s="39">
        <v>1.59030885E-8</v>
      </c>
      <c r="J14" s="67">
        <f>B14*'Equations and parameters'!$D$37*'Equations and parameters'!$B$70</f>
        <v>2.0363445697916668E-5</v>
      </c>
      <c r="K14" s="67">
        <f>C14*'Equations and parameters'!$D$37*'Equations and parameters'!$B$70</f>
        <v>1.3705493326041666E-5</v>
      </c>
      <c r="L14" s="67">
        <f>D14*'Equations and parameters'!$D$37*'Equations and parameters'!$B$70</f>
        <v>1.2918243595833337E-5</v>
      </c>
      <c r="M14" s="67">
        <f>E14*'Equations and parameters'!$D$37*'Equations and parameters'!$B$70</f>
        <v>1.2224947216041668E-5</v>
      </c>
      <c r="N14" s="67">
        <f>F14*'Equations and parameters'!$D$37*'Equations and parameters'!$B$70</f>
        <v>2.915334901562501E-8</v>
      </c>
      <c r="O14" s="67">
        <f>G14*'Equations and parameters'!$D$37*'Equations and parameters'!$B$70</f>
        <v>8.5636645578124988E-9</v>
      </c>
      <c r="P14" s="67">
        <f>H14*'Equations and parameters'!$D$37*'Equations and parameters'!$B$70</f>
        <v>3.2978041355208341E-9</v>
      </c>
      <c r="Q14" s="67">
        <f>I14*'Equations and parameters'!$D$37*'Equations and parameters'!$B$70</f>
        <v>1.0469533262500002E-9</v>
      </c>
      <c r="R14" s="70">
        <f>'Equations and parameters'!$B$75/(B14*'Equations and parameters'!$D$37*20/78)</f>
        <v>497.95109091176045</v>
      </c>
      <c r="S14" s="70">
        <f>'Equations and parameters'!$B$75/(C14*'Equations and parameters'!$D$37*20/78)</f>
        <v>739.84932601682351</v>
      </c>
      <c r="T14" s="70">
        <f>'Equations and parameters'!$B$75/(D14*'Equations and parameters'!$D$37*20/78)</f>
        <v>784.9364292271564</v>
      </c>
      <c r="U14" s="70">
        <f>'Equations and parameters'!$B$75/(E14*'Equations and parameters'!$D$37*20/78)</f>
        <v>829.45143408833826</v>
      </c>
      <c r="V14" s="70">
        <f>'Equations and parameters'!$B$75/(F14*'Equations and parameters'!$D$37*20/78)</f>
        <v>347815.95742449258</v>
      </c>
      <c r="W14" s="70">
        <f>'Equations and parameters'!$B$75/(G14*'Equations and parameters'!$D$37*20/78)</f>
        <v>1184072.5347829552</v>
      </c>
      <c r="X14" s="70">
        <f>'Equations and parameters'!$B$75/(H14*'Equations and parameters'!$D$37*20/78)</f>
        <v>3074773.2683034413</v>
      </c>
      <c r="Y14" s="70">
        <f>'Equations and parameters'!$B$75/(I14*'Equations and parameters'!$D$37*20/78)</f>
        <v>9685245.507858187</v>
      </c>
    </row>
    <row r="15" spans="1:53">
      <c r="A15" s="76" t="s">
        <v>89</v>
      </c>
    </row>
  </sheetData>
  <mergeCells count="9">
    <mergeCell ref="R1:Y1"/>
    <mergeCell ref="R6:Y6"/>
    <mergeCell ref="R11:Y11"/>
    <mergeCell ref="A1:I1"/>
    <mergeCell ref="J1:Q1"/>
    <mergeCell ref="A6:I6"/>
    <mergeCell ref="J6:Q6"/>
    <mergeCell ref="A11:I11"/>
    <mergeCell ref="J11:Q11"/>
  </mergeCell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6" operator="greaterThan" id="{9499A9C1-F3F2-4EDA-BF35-B0BDAFB413D0}">
            <xm:f>'Equations and parameters'!$B$77</xm:f>
            <x14:dxf>
              <font>
                <color rgb="FF9C0006"/>
              </font>
              <fill>
                <patternFill>
                  <bgColor rgb="FFFFC7CE"/>
                </patternFill>
              </fill>
            </x14:dxf>
          </x14:cfRule>
          <xm:sqref>J3:Q4 J8:Q9 J13:Q14</xm:sqref>
        </x14:conditionalFormatting>
        <x14:conditionalFormatting xmlns:xm="http://schemas.microsoft.com/office/excel/2006/main">
          <x14:cfRule type="cellIs" priority="3" operator="lessThan" id="{80DBF4A9-1151-49E6-8BF8-D49145A01AA8}">
            <xm:f>'Equations and parameters'!$B$78</xm:f>
            <x14:dxf>
              <font>
                <color rgb="FF9C0006"/>
              </font>
              <fill>
                <patternFill>
                  <bgColor rgb="FFFFC7CE"/>
                </patternFill>
              </fill>
            </x14:dxf>
          </x14:cfRule>
          <xm:sqref>R3:Y4 R8:Y9 R13:Y14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2054D-AD5C-49E2-8EAF-B74F62B5F727}">
  <sheetPr>
    <tabColor theme="9" tint="0.59999389629810485"/>
  </sheetPr>
  <dimension ref="A1:AB15"/>
  <sheetViews>
    <sheetView workbookViewId="0">
      <selection activeCell="A21" sqref="A21"/>
    </sheetView>
  </sheetViews>
  <sheetFormatPr defaultColWidth="8.7109375" defaultRowHeight="14.1"/>
  <cols>
    <col min="1" max="1" width="57.140625" style="26" customWidth="1"/>
    <col min="2" max="9" width="6.5703125" style="26" customWidth="1"/>
    <col min="10" max="16384" width="8.7109375" style="26"/>
  </cols>
  <sheetData>
    <row r="1" spans="1:28" s="27" customFormat="1" ht="15.6">
      <c r="A1" s="119" t="s">
        <v>70</v>
      </c>
      <c r="B1" s="119"/>
      <c r="C1" s="119"/>
      <c r="D1" s="119"/>
      <c r="E1" s="119"/>
      <c r="F1" s="119"/>
      <c r="G1" s="119"/>
      <c r="H1" s="119"/>
      <c r="I1" s="119"/>
      <c r="J1" s="116" t="s">
        <v>71</v>
      </c>
      <c r="K1" s="116"/>
      <c r="L1" s="116"/>
      <c r="M1" s="116"/>
      <c r="N1" s="116"/>
      <c r="O1" s="116"/>
      <c r="P1" s="116"/>
      <c r="Q1" s="116"/>
      <c r="R1" s="117" t="s">
        <v>72</v>
      </c>
      <c r="S1" s="117"/>
      <c r="T1" s="117"/>
      <c r="U1" s="117"/>
      <c r="V1" s="117"/>
      <c r="W1" s="117"/>
      <c r="X1" s="117"/>
      <c r="Y1" s="118"/>
    </row>
    <row r="2" spans="1:28">
      <c r="A2" s="30" t="s">
        <v>73</v>
      </c>
      <c r="B2" s="31">
        <v>10</v>
      </c>
      <c r="C2" s="31">
        <v>30</v>
      </c>
      <c r="D2" s="31">
        <v>60</v>
      </c>
      <c r="E2" s="31">
        <v>100</v>
      </c>
      <c r="F2" s="31" t="s">
        <v>74</v>
      </c>
      <c r="G2" s="31">
        <v>2500</v>
      </c>
      <c r="H2" s="31">
        <v>5000</v>
      </c>
      <c r="I2" s="31">
        <v>10000</v>
      </c>
      <c r="J2" s="58">
        <v>10</v>
      </c>
      <c r="K2" s="58">
        <v>30</v>
      </c>
      <c r="L2" s="58">
        <v>60</v>
      </c>
      <c r="M2" s="58">
        <v>100</v>
      </c>
      <c r="N2" s="31" t="s">
        <v>74</v>
      </c>
      <c r="O2" s="58">
        <v>2500</v>
      </c>
      <c r="P2" s="58">
        <v>5000</v>
      </c>
      <c r="Q2" s="58">
        <v>10000</v>
      </c>
      <c r="R2" s="58">
        <v>10</v>
      </c>
      <c r="S2" s="58">
        <v>30</v>
      </c>
      <c r="T2" s="58">
        <v>60</v>
      </c>
      <c r="U2" s="58">
        <v>100</v>
      </c>
      <c r="V2" s="31" t="s">
        <v>74</v>
      </c>
      <c r="W2" s="58">
        <v>2500</v>
      </c>
      <c r="X2" s="58">
        <v>5000</v>
      </c>
      <c r="Y2" s="58">
        <v>10000</v>
      </c>
      <c r="AA2" s="58">
        <v>10</v>
      </c>
      <c r="AB2" s="46">
        <v>9.9999999999999995E-7</v>
      </c>
    </row>
    <row r="3" spans="1:28">
      <c r="A3" s="66" t="s">
        <v>75</v>
      </c>
      <c r="B3" s="43">
        <v>4.5319573852365194E-3</v>
      </c>
      <c r="C3" s="43">
        <v>7.7447768557291623E-4</v>
      </c>
      <c r="D3" s="43">
        <v>1.7812485533468133E-4</v>
      </c>
      <c r="E3" s="43">
        <v>5.2778195849093143E-5</v>
      </c>
      <c r="F3" s="43">
        <v>1.760324355276712E-6</v>
      </c>
      <c r="G3" s="43">
        <v>7.4436248199865172E-8</v>
      </c>
      <c r="H3" s="43">
        <v>2.5684620436887255E-8</v>
      </c>
      <c r="I3" s="43">
        <v>9.076123417975486E-9</v>
      </c>
      <c r="J3" s="67">
        <f>B3*'Equations and parameters'!$D$37*'Equations and parameters'!$B$72</f>
        <v>1.7901231671684249E-4</v>
      </c>
      <c r="K3" s="67">
        <f>C3*'Equations and parameters'!$D$37*'Equations and parameters'!$B$72</f>
        <v>3.0591868580130189E-5</v>
      </c>
      <c r="L3" s="67">
        <f>D3*'Equations and parameters'!$D$37*'Equations and parameters'!$B$72</f>
        <v>7.0359317857199113E-6</v>
      </c>
      <c r="M3" s="67">
        <f>E3*'Equations and parameters'!$D$37*'Equations and parameters'!$B$72</f>
        <v>2.0847387360391791E-6</v>
      </c>
      <c r="N3" s="67">
        <f>F3*'Equations and parameters'!$D$37*'Equations and parameters'!$B$72</f>
        <v>6.9532812033430125E-8</v>
      </c>
      <c r="O3" s="67">
        <f>G3*'Equations and parameters'!$D$37*'Equations and parameters'!$B$72</f>
        <v>2.9402318038946741E-9</v>
      </c>
      <c r="P3" s="67">
        <f>H3*'Equations and parameters'!$D$37*'Equations and parameters'!$B$72</f>
        <v>1.0145425072570465E-9</v>
      </c>
      <c r="Q3" s="67">
        <f>I3*'Equations and parameters'!$D$37*'Equations and parameters'!$B$72</f>
        <v>3.5850687501003171E-10</v>
      </c>
      <c r="R3" s="70">
        <f>'Equations and parameters'!$B$75/(B3*'Equations and parameters'!$D$37*30/78)</f>
        <v>22.657658838166345</v>
      </c>
      <c r="S3" s="70">
        <f>'Equations and parameters'!$B$75/(C3*'Equations and parameters'!$D$37*30/78)</f>
        <v>132.58425157574138</v>
      </c>
      <c r="T3" s="70">
        <f>'Equations and parameters'!$B$75/(D3*'Equations and parameters'!$D$37*30/78)</f>
        <v>576.46948883615312</v>
      </c>
      <c r="U3" s="70">
        <f>'Equations and parameters'!$B$75/(E3*'Equations and parameters'!$D$37*30/78)</f>
        <v>1945.5675331797422</v>
      </c>
      <c r="V3" s="70">
        <f>'Equations and parameters'!$B$75/(F3*'Equations and parameters'!$D$37*30/78)</f>
        <v>58332.172702147422</v>
      </c>
      <c r="W3" s="70">
        <f>'Equations and parameters'!$B$75/(G3*'Equations and parameters'!$D$37*30/78)</f>
        <v>1379483.0715820987</v>
      </c>
      <c r="X3" s="70">
        <f>'Equations and parameters'!$B$75/(H3*'Equations and parameters'!$D$37*30/78)</f>
        <v>3997861.0762854544</v>
      </c>
      <c r="Y3" s="70">
        <f>'Equations and parameters'!$B$75/(I3*'Equations and parameters'!$D$37*30/78)</f>
        <v>11313590.568901934</v>
      </c>
      <c r="AA3" s="58">
        <v>30</v>
      </c>
      <c r="AB3" s="46">
        <v>9.9999999999999995E-7</v>
      </c>
    </row>
    <row r="4" spans="1:28">
      <c r="A4" s="66" t="s">
        <v>78</v>
      </c>
      <c r="B4" s="43">
        <v>4.5651837500000007E-4</v>
      </c>
      <c r="C4" s="43">
        <v>2.3694862499999998E-4</v>
      </c>
      <c r="D4" s="43">
        <v>2.0382312374999997E-4</v>
      </c>
      <c r="E4" s="43">
        <v>1.9382921500000003E-4</v>
      </c>
      <c r="F4" s="43">
        <v>5.0327569875000004E-6</v>
      </c>
      <c r="G4" s="43">
        <v>2.7655659250000006E-7</v>
      </c>
      <c r="H4" s="43">
        <v>1.1473112262499999E-7</v>
      </c>
      <c r="I4" s="43">
        <v>4.0400155874999994E-8</v>
      </c>
      <c r="J4" s="67">
        <f>B4*'Equations and parameters'!$D$37*'Equations and parameters'!$B$72</f>
        <v>1.8032475812500002E-5</v>
      </c>
      <c r="K4" s="67">
        <f>C4*'Equations and parameters'!$D$37*'Equations and parameters'!$B$72</f>
        <v>9.3594706874999993E-6</v>
      </c>
      <c r="L4" s="67">
        <f>D4*'Equations and parameters'!$D$37*'Equations and parameters'!$B$72</f>
        <v>8.0510133881249979E-6</v>
      </c>
      <c r="M4" s="67">
        <f>E4*'Equations and parameters'!$D$37*'Equations and parameters'!$B$72</f>
        <v>7.6562539925000017E-6</v>
      </c>
      <c r="N4" s="67">
        <f>F4*'Equations and parameters'!$D$37*'Equations and parameters'!$B$72</f>
        <v>1.9879390100625E-7</v>
      </c>
      <c r="O4" s="67">
        <f>G4*'Equations and parameters'!$D$37*'Equations and parameters'!$B$72</f>
        <v>1.0923985403750003E-8</v>
      </c>
      <c r="P4" s="67">
        <f>H4*'Equations and parameters'!$D$37*'Equations and parameters'!$B$72</f>
        <v>4.5318793436874994E-9</v>
      </c>
      <c r="Q4" s="67">
        <f>I4*'Equations and parameters'!$D$37*'Equations and parameters'!$B$72</f>
        <v>1.5958061570624996E-9</v>
      </c>
      <c r="R4" s="70">
        <f>'Equations and parameters'!$B$75/(B4*'Equations and parameters'!$D$37*30/78)</f>
        <v>224.92751645275493</v>
      </c>
      <c r="S4" s="70">
        <f>'Equations and parameters'!$B$75/(C4*'Equations and parameters'!$D$37*30/78)</f>
        <v>433.35783992752636</v>
      </c>
      <c r="T4" s="70">
        <f>'Equations and parameters'!$B$75/(D4*'Equations and parameters'!$D$37*30/78)</f>
        <v>503.78751151780187</v>
      </c>
      <c r="U4" s="70">
        <f>'Equations and parameters'!$B$75/(E4*'Equations and parameters'!$D$37*30/78)</f>
        <v>529.76298905094075</v>
      </c>
      <c r="V4" s="70">
        <f>'Equations and parameters'!$B$75/(F4*'Equations and parameters'!$D$37*30/78)</f>
        <v>20403.040432676455</v>
      </c>
      <c r="W4" s="70">
        <f>'Equations and parameters'!$B$75/(G4*'Equations and parameters'!$D$37*30/78)</f>
        <v>371293.06293357455</v>
      </c>
      <c r="X4" s="70">
        <f>'Equations and parameters'!$B$75/(H4*'Equations and parameters'!$D$37*30/78)</f>
        <v>894992.9361313741</v>
      </c>
      <c r="Y4" s="70">
        <f>'Equations and parameters'!$B$75/(I4*'Equations and parameters'!$D$37*30/78)</f>
        <v>2541662.0822331784</v>
      </c>
      <c r="AA4" s="58">
        <v>1000</v>
      </c>
      <c r="AB4" s="46">
        <v>9.9999999999999995E-7</v>
      </c>
    </row>
    <row r="5" spans="1:28">
      <c r="A5" s="76" t="s">
        <v>89</v>
      </c>
    </row>
    <row r="6" spans="1:28" ht="15">
      <c r="A6" s="119" t="s">
        <v>82</v>
      </c>
      <c r="B6" s="119"/>
      <c r="C6" s="119"/>
      <c r="D6" s="119"/>
      <c r="E6" s="119"/>
      <c r="F6" s="119"/>
      <c r="G6" s="119"/>
      <c r="H6" s="119"/>
      <c r="I6" s="119"/>
      <c r="J6" s="116" t="s">
        <v>83</v>
      </c>
      <c r="K6" s="116"/>
      <c r="L6" s="116"/>
      <c r="M6" s="116"/>
      <c r="N6" s="116"/>
      <c r="O6" s="116"/>
      <c r="P6" s="116"/>
      <c r="Q6" s="116"/>
      <c r="R6" s="117" t="s">
        <v>84</v>
      </c>
      <c r="S6" s="117"/>
      <c r="T6" s="117"/>
      <c r="U6" s="117"/>
      <c r="V6" s="117"/>
      <c r="W6" s="117"/>
      <c r="X6" s="117"/>
      <c r="Y6" s="118"/>
    </row>
    <row r="7" spans="1:28">
      <c r="A7" s="30" t="s">
        <v>73</v>
      </c>
      <c r="B7" s="31">
        <v>10</v>
      </c>
      <c r="C7" s="31">
        <v>30</v>
      </c>
      <c r="D7" s="31">
        <v>60</v>
      </c>
      <c r="E7" s="31">
        <v>100</v>
      </c>
      <c r="F7" s="31" t="s">
        <v>74</v>
      </c>
      <c r="G7" s="31">
        <v>2500</v>
      </c>
      <c r="H7" s="31">
        <v>5000</v>
      </c>
      <c r="I7" s="31">
        <v>10000</v>
      </c>
      <c r="J7" s="58">
        <v>10</v>
      </c>
      <c r="K7" s="58">
        <v>30</v>
      </c>
      <c r="L7" s="58">
        <v>60</v>
      </c>
      <c r="M7" s="58">
        <v>100</v>
      </c>
      <c r="N7" s="31" t="s">
        <v>74</v>
      </c>
      <c r="O7" s="58">
        <v>2500</v>
      </c>
      <c r="P7" s="58">
        <v>5000</v>
      </c>
      <c r="Q7" s="58">
        <v>10000</v>
      </c>
      <c r="R7" s="58">
        <v>10</v>
      </c>
      <c r="S7" s="58">
        <v>30</v>
      </c>
      <c r="T7" s="58">
        <v>60</v>
      </c>
      <c r="U7" s="58">
        <v>100</v>
      </c>
      <c r="V7" s="31" t="s">
        <v>74</v>
      </c>
      <c r="W7" s="58">
        <v>2500</v>
      </c>
      <c r="X7" s="58">
        <v>5000</v>
      </c>
      <c r="Y7" s="58">
        <v>10000</v>
      </c>
    </row>
    <row r="8" spans="1:28">
      <c r="A8" s="66" t="s">
        <v>75</v>
      </c>
      <c r="B8" s="43">
        <v>8.6993266275490182E-3</v>
      </c>
      <c r="C8" s="43">
        <v>1.799139474872549E-3</v>
      </c>
      <c r="D8" s="43">
        <v>4.4589988808333325E-4</v>
      </c>
      <c r="E8" s="43">
        <v>1.3620846726960785E-4</v>
      </c>
      <c r="F8" s="43">
        <v>6.0413392088627454E-6</v>
      </c>
      <c r="G8" s="43">
        <v>1.6207534092352938E-7</v>
      </c>
      <c r="H8" s="43">
        <v>5.4987900652156868E-8</v>
      </c>
      <c r="I8" s="43">
        <v>2.0387977811666661E-8</v>
      </c>
      <c r="J8" s="67">
        <f>B8*'Equations and parameters'!$F$37*'Equations and parameters'!$B$72</f>
        <v>5.1760993433916651E-4</v>
      </c>
      <c r="K8" s="67">
        <f>C8*'Equations and parameters'!$F$37*'Equations and parameters'!$B$72</f>
        <v>1.0704879875491666E-4</v>
      </c>
      <c r="L8" s="67">
        <f>D8*'Equations and parameters'!$F$37*'Equations and parameters'!$B$72</f>
        <v>2.6531043340958329E-5</v>
      </c>
      <c r="M8" s="67">
        <f>E8*'Equations and parameters'!$F$37*'Equations and parameters'!$B$72</f>
        <v>8.1044038025416673E-6</v>
      </c>
      <c r="N8" s="67">
        <f>F8*'Equations and parameters'!$F$37*'Equations and parameters'!$B$72</f>
        <v>3.5945968292733334E-7</v>
      </c>
      <c r="O8" s="67">
        <f>G8*'Equations and parameters'!$F$37*'Equations and parameters'!$B$72</f>
        <v>9.6434827849499988E-9</v>
      </c>
      <c r="P8" s="67">
        <f>H8*'Equations and parameters'!$F$37*'Equations and parameters'!$B$72</f>
        <v>3.2717800888033338E-9</v>
      </c>
      <c r="Q8" s="67">
        <f>I8*'Equations and parameters'!$F$37*'Equations and parameters'!$B$72</f>
        <v>1.2130846797941663E-9</v>
      </c>
      <c r="R8" s="70">
        <f>'Equations and parameters'!$B$75/(B8*'Equations and parameters'!$F$37*30/78)</f>
        <v>7.8360165269592468</v>
      </c>
      <c r="S8" s="70">
        <f>'Equations and parameters'!$B$75/(C8*'Equations and parameters'!$F$37*30/78)</f>
        <v>37.889262160578056</v>
      </c>
      <c r="T8" s="70">
        <f>'Equations and parameters'!$B$75/(D8*'Equations and parameters'!$F$37*30/78)</f>
        <v>152.877515892426</v>
      </c>
      <c r="U8" s="70">
        <f>'Equations and parameters'!$B$75/(E8*'Equations and parameters'!$F$37*30/78)</f>
        <v>500.46864628437879</v>
      </c>
      <c r="V8" s="70">
        <f>'Equations and parameters'!$B$75/(F8*'Equations and parameters'!$F$37*30/78)</f>
        <v>11283.602007794409</v>
      </c>
      <c r="W8" s="70">
        <f>'Equations and parameters'!$B$75/(G8*'Equations and parameters'!$F$37*30/78)</f>
        <v>420594.93343317352</v>
      </c>
      <c r="X8" s="70">
        <f>'Equations and parameters'!$B$75/(H8*'Equations and parameters'!$F$37*30/78)</f>
        <v>1239692.1216925362</v>
      </c>
      <c r="Y8" s="70">
        <f>'Equations and parameters'!$B$75/(I8*'Equations and parameters'!$F$37*30/78)</f>
        <v>3343542.3491525864</v>
      </c>
    </row>
    <row r="9" spans="1:28">
      <c r="A9" s="66" t="s">
        <v>78</v>
      </c>
      <c r="B9" s="43">
        <v>8.2805012500000003E-4</v>
      </c>
      <c r="C9" s="43">
        <v>3.1913081250000005E-4</v>
      </c>
      <c r="D9" s="43">
        <v>2.2562065E-4</v>
      </c>
      <c r="E9" s="43">
        <v>2.0709854874999996E-4</v>
      </c>
      <c r="F9" s="43">
        <v>1.2245061500000002E-5</v>
      </c>
      <c r="G9" s="43">
        <v>4.5099968250000001E-7</v>
      </c>
      <c r="H9" s="43">
        <v>1.8799859749999996E-7</v>
      </c>
      <c r="I9" s="43">
        <v>6.8520011249999995E-8</v>
      </c>
      <c r="J9" s="67">
        <f>B9*'Equations and parameters'!$F$37*'Equations and parameters'!$B$72</f>
        <v>4.9268982437500001E-5</v>
      </c>
      <c r="K9" s="67">
        <f>C9*'Equations and parameters'!$F$37*'Equations and parameters'!$B$72</f>
        <v>1.8988283343750005E-5</v>
      </c>
      <c r="L9" s="67">
        <f>D9*'Equations and parameters'!$F$37*'Equations and parameters'!$B$72</f>
        <v>1.3424428675000001E-5</v>
      </c>
      <c r="M9" s="67">
        <f>E9*'Equations and parameters'!$F$37*'Equations and parameters'!$B$72</f>
        <v>1.2322363650624997E-5</v>
      </c>
      <c r="N9" s="67">
        <f>F9*'Equations and parameters'!$F$37*'Equations and parameters'!$B$72</f>
        <v>7.2858115925000003E-7</v>
      </c>
      <c r="O9" s="67">
        <f>G9*'Equations and parameters'!$F$37*'Equations and parameters'!$B$72</f>
        <v>2.6834481108750003E-8</v>
      </c>
      <c r="P9" s="67">
        <f>H9*'Equations and parameters'!$F$37*'Equations and parameters'!$B$72</f>
        <v>1.1185916551249996E-8</v>
      </c>
      <c r="Q9" s="67">
        <f>I9*'Equations and parameters'!$F$37*'Equations and parameters'!$B$72</f>
        <v>4.0769406693749994E-9</v>
      </c>
      <c r="R9" s="70">
        <f>'Equations and parameters'!$B$75/(B9*'Equations and parameters'!$F$37*30/78)</f>
        <v>82.323599947395394</v>
      </c>
      <c r="S9" s="70">
        <f>'Equations and parameters'!$B$75/(C9*'Equations and parameters'!$F$37*30/78)</f>
        <v>213.60540742799861</v>
      </c>
      <c r="T9" s="70">
        <f>'Equations and parameters'!$B$75/(D9*'Equations and parameters'!$F$37*30/78)</f>
        <v>302.13576295826977</v>
      </c>
      <c r="U9" s="70">
        <f>'Equations and parameters'!$B$75/(E9*'Equations and parameters'!$F$37*30/78)</f>
        <v>329.15762876339693</v>
      </c>
      <c r="V9" s="70">
        <f>'Equations and parameters'!$B$75/(F9*'Equations and parameters'!$F$37*30/78)</f>
        <v>5566.9844718126369</v>
      </c>
      <c r="W9" s="70">
        <f>'Equations and parameters'!$B$75/(G9*'Equations and parameters'!$F$37*30/78)</f>
        <v>151148.81422758149</v>
      </c>
      <c r="X9" s="70">
        <f>'Equations and parameters'!$B$75/(H9*'Equations and parameters'!$F$37*30/78)</f>
        <v>362598.80729637237</v>
      </c>
      <c r="Y9" s="70">
        <f>'Equations and parameters'!$B$75/(I9*'Equations and parameters'!$F$37*30/78)</f>
        <v>994863.63156268105</v>
      </c>
    </row>
    <row r="10" spans="1:28">
      <c r="A10" s="76" t="s">
        <v>89</v>
      </c>
    </row>
    <row r="11" spans="1:28" ht="15">
      <c r="A11" s="123" t="s">
        <v>85</v>
      </c>
      <c r="B11" s="123"/>
      <c r="C11" s="123"/>
      <c r="D11" s="123"/>
      <c r="E11" s="123"/>
      <c r="F11" s="123"/>
      <c r="G11" s="123"/>
      <c r="H11" s="123"/>
      <c r="I11" s="123"/>
      <c r="J11" s="116" t="s">
        <v>86</v>
      </c>
      <c r="K11" s="116"/>
      <c r="L11" s="116"/>
      <c r="M11" s="116"/>
      <c r="N11" s="116"/>
      <c r="O11" s="116"/>
      <c r="P11" s="116"/>
      <c r="Q11" s="116"/>
      <c r="R11" s="117" t="s">
        <v>87</v>
      </c>
      <c r="S11" s="117"/>
      <c r="T11" s="117"/>
      <c r="U11" s="117"/>
      <c r="V11" s="117"/>
      <c r="W11" s="117"/>
      <c r="X11" s="117"/>
      <c r="Y11" s="118"/>
    </row>
    <row r="12" spans="1:28">
      <c r="A12" s="61" t="s">
        <v>73</v>
      </c>
      <c r="B12" s="31">
        <v>10</v>
      </c>
      <c r="C12" s="31">
        <v>30</v>
      </c>
      <c r="D12" s="31">
        <v>60</v>
      </c>
      <c r="E12" s="31">
        <v>100</v>
      </c>
      <c r="F12" s="31" t="s">
        <v>74</v>
      </c>
      <c r="G12" s="31">
        <v>2500</v>
      </c>
      <c r="H12" s="31">
        <v>5000</v>
      </c>
      <c r="I12" s="31">
        <v>10000</v>
      </c>
      <c r="J12" s="58">
        <v>10</v>
      </c>
      <c r="K12" s="58">
        <v>30</v>
      </c>
      <c r="L12" s="58">
        <v>60</v>
      </c>
      <c r="M12" s="58">
        <v>100</v>
      </c>
      <c r="N12" s="31" t="s">
        <v>74</v>
      </c>
      <c r="O12" s="58">
        <v>2500</v>
      </c>
      <c r="P12" s="58">
        <v>5000</v>
      </c>
      <c r="Q12" s="58">
        <v>10000</v>
      </c>
      <c r="R12" s="58">
        <v>10</v>
      </c>
      <c r="S12" s="58">
        <v>30</v>
      </c>
      <c r="T12" s="58">
        <v>60</v>
      </c>
      <c r="U12" s="58">
        <v>100</v>
      </c>
      <c r="V12" s="31" t="s">
        <v>74</v>
      </c>
      <c r="W12" s="58">
        <v>2500</v>
      </c>
      <c r="X12" s="58">
        <v>5000</v>
      </c>
      <c r="Y12" s="58">
        <v>10000</v>
      </c>
    </row>
    <row r="13" spans="1:28">
      <c r="A13" s="66" t="s">
        <v>75</v>
      </c>
      <c r="B13" s="43">
        <v>1.9490313372450977E-3</v>
      </c>
      <c r="C13" s="43">
        <v>2.5487194999999994E-4</v>
      </c>
      <c r="D13" s="43">
        <v>5.1477723616666643E-5</v>
      </c>
      <c r="E13" s="43">
        <v>1.4273579038039217E-5</v>
      </c>
      <c r="F13" s="43">
        <v>1.6484850324725481E-7</v>
      </c>
      <c r="G13" s="43">
        <v>2.2288924375686271E-8</v>
      </c>
      <c r="H13" s="43">
        <v>7.808994876666665E-9</v>
      </c>
      <c r="I13" s="43">
        <v>2.6503411566470585E-9</v>
      </c>
      <c r="J13" s="67">
        <f>B13*'Equations and parameters'!$D$37*'Equations and parameters'!$B$72</f>
        <v>7.698673782118136E-5</v>
      </c>
      <c r="K13" s="67">
        <f>C13*'Equations and parameters'!$D$37*'Equations and parameters'!$B$72</f>
        <v>1.0067442024999997E-5</v>
      </c>
      <c r="L13" s="67">
        <f>D13*'Equations and parameters'!$D$37*'Equations and parameters'!$B$72</f>
        <v>2.0333700828583323E-6</v>
      </c>
      <c r="M13" s="67">
        <f>E13*'Equations and parameters'!$D$37*'Equations and parameters'!$B$72</f>
        <v>5.6380637200254908E-7</v>
      </c>
      <c r="N13" s="67">
        <f>F13*'Equations and parameters'!$D$37*'Equations and parameters'!$B$72</f>
        <v>6.511515878266565E-9</v>
      </c>
      <c r="O13" s="67">
        <f>G13*'Equations and parameters'!$D$37*'Equations and parameters'!$B$72</f>
        <v>8.8041251283960762E-10</v>
      </c>
      <c r="P13" s="67">
        <f>H13*'Equations and parameters'!$D$37*'Equations and parameters'!$B$72</f>
        <v>3.0845529762833328E-10</v>
      </c>
      <c r="Q13" s="67">
        <f>I13*'Equations and parameters'!$D$37*'Equations and parameters'!$B$72</f>
        <v>1.046884756875588E-10</v>
      </c>
      <c r="R13" s="70">
        <f>'Equations and parameters'!$B$75/(B13*'Equations and parameters'!$D$37*30/78)</f>
        <v>52.684398830106979</v>
      </c>
      <c r="S13" s="70">
        <f>'Equations and parameters'!$B$75/(C13*'Equations and parameters'!$D$37*30/78)</f>
        <v>402.88287629846081</v>
      </c>
      <c r="T13" s="70">
        <f>'Equations and parameters'!$B$75/(D13*'Equations and parameters'!$D$37*30/78)</f>
        <v>1994.7180467504627</v>
      </c>
      <c r="U13" s="70">
        <f>'Equations and parameters'!$B$75/(E13*'Equations and parameters'!$D$37*30/78)</f>
        <v>7193.9591345761919</v>
      </c>
      <c r="V13" s="70">
        <f>'Equations and parameters'!$B$75/(F13*'Equations and parameters'!$D$37*30/78)</f>
        <v>622896.43085071468</v>
      </c>
      <c r="W13" s="70">
        <f>'Equations and parameters'!$B$75/(G13*'Equations and parameters'!$D$37*30/78)</f>
        <v>4606931.3428067053</v>
      </c>
      <c r="X13" s="70">
        <f>'Equations and parameters'!$B$75/(H13*'Equations and parameters'!$D$37*30/78)</f>
        <v>13149393.222246394</v>
      </c>
      <c r="Y13" s="70">
        <f>'Equations and parameters'!$B$75/(I13*'Equations and parameters'!$D$37*30/78)</f>
        <v>38743519.507391348</v>
      </c>
    </row>
    <row r="14" spans="1:28">
      <c r="A14" s="66" t="s">
        <v>78</v>
      </c>
      <c r="B14" s="43">
        <v>3.093181625E-4</v>
      </c>
      <c r="C14" s="43">
        <v>2.0818470875E-4</v>
      </c>
      <c r="D14" s="43">
        <v>1.9622648500000004E-4</v>
      </c>
      <c r="E14" s="43">
        <v>1.8569540074999999E-4</v>
      </c>
      <c r="F14" s="43">
        <v>4.428356812500001E-7</v>
      </c>
      <c r="G14" s="43">
        <v>1.3008098062499998E-7</v>
      </c>
      <c r="H14" s="43">
        <v>5.0093227375000008E-8</v>
      </c>
      <c r="I14" s="39">
        <v>1.59030885E-8</v>
      </c>
      <c r="J14" s="67">
        <f>B14*'Equations and parameters'!$D$37*'Equations and parameters'!$B$72</f>
        <v>1.221806741875E-5</v>
      </c>
      <c r="K14" s="67">
        <f>C14*'Equations and parameters'!$D$37*'Equations and parameters'!$B$72</f>
        <v>8.223295995624999E-6</v>
      </c>
      <c r="L14" s="67">
        <f>D14*'Equations and parameters'!$D$37*'Equations and parameters'!$B$72</f>
        <v>7.7509461575000012E-6</v>
      </c>
      <c r="M14" s="67">
        <f>E14*'Equations and parameters'!$D$37*'Equations and parameters'!$B$72</f>
        <v>7.3349683296250001E-6</v>
      </c>
      <c r="N14" s="67">
        <f>F14*'Equations and parameters'!$D$37*'Equations and parameters'!$B$72</f>
        <v>1.7492009409375005E-8</v>
      </c>
      <c r="O14" s="67">
        <f>G14*'Equations and parameters'!$D$37*'Equations and parameters'!$B$72</f>
        <v>5.1381987346874988E-9</v>
      </c>
      <c r="P14" s="67">
        <f>H14*'Equations and parameters'!$D$37*'Equations and parameters'!$B$72</f>
        <v>1.9786824813125002E-9</v>
      </c>
      <c r="Q14" s="67">
        <f>I14*'Equations and parameters'!$D$37*'Equations and parameters'!$B$72</f>
        <v>6.2817199575000002E-10</v>
      </c>
      <c r="R14" s="70">
        <f>'Equations and parameters'!$B$75/(B14*'Equations and parameters'!$D$37*30/78)</f>
        <v>331.96739394117361</v>
      </c>
      <c r="S14" s="70">
        <f>'Equations and parameters'!$B$75/(C14*'Equations and parameters'!$D$37*30/78)</f>
        <v>493.23288401121567</v>
      </c>
      <c r="T14" s="70">
        <f>'Equations and parameters'!$B$75/(D14*'Equations and parameters'!$D$37*30/78)</f>
        <v>523.2909528181043</v>
      </c>
      <c r="U14" s="70">
        <f>'Equations and parameters'!$B$75/(E14*'Equations and parameters'!$D$37*30/78)</f>
        <v>552.96762272555895</v>
      </c>
      <c r="V14" s="70">
        <f>'Equations and parameters'!$B$75/(F14*'Equations and parameters'!$D$37*30/78)</f>
        <v>231877.30494966172</v>
      </c>
      <c r="W14" s="70">
        <f>'Equations and parameters'!$B$75/(G14*'Equations and parameters'!$D$37*30/78)</f>
        <v>789381.68985530338</v>
      </c>
      <c r="X14" s="70">
        <f>'Equations and parameters'!$B$75/(H14*'Equations and parameters'!$D$37*30/78)</f>
        <v>2049848.8455356278</v>
      </c>
      <c r="Y14" s="70">
        <f>'Equations and parameters'!$B$75/(I14*'Equations and parameters'!$D$37*30/78)</f>
        <v>6456830.338572124</v>
      </c>
    </row>
    <row r="15" spans="1:28">
      <c r="A15" s="76" t="s">
        <v>89</v>
      </c>
    </row>
  </sheetData>
  <mergeCells count="9">
    <mergeCell ref="R1:Y1"/>
    <mergeCell ref="R6:Y6"/>
    <mergeCell ref="R11:Y11"/>
    <mergeCell ref="A1:I1"/>
    <mergeCell ref="J1:Q1"/>
    <mergeCell ref="A6:I6"/>
    <mergeCell ref="J6:Q6"/>
    <mergeCell ref="A11:I11"/>
    <mergeCell ref="J11:Q11"/>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6" operator="greaterThan" id="{A292E647-EFE2-4544-A811-0C114B40E8CF}">
            <xm:f>'Equations and parameters'!$B$77</xm:f>
            <x14:dxf>
              <font>
                <color rgb="FF9C0006"/>
              </font>
              <fill>
                <patternFill>
                  <bgColor rgb="FFFFC7CE"/>
                </patternFill>
              </fill>
            </x14:dxf>
          </x14:cfRule>
          <xm:sqref>J3:Q4 J8:Q9 J13:Q14</xm:sqref>
        </x14:conditionalFormatting>
        <x14:conditionalFormatting xmlns:xm="http://schemas.microsoft.com/office/excel/2006/main">
          <x14:cfRule type="cellIs" priority="3" operator="lessThan" id="{03D481CD-FB9F-4BC3-B5EC-3461DFD70130}">
            <xm:f>'Equations and parameters'!$B$78</xm:f>
            <x14:dxf>
              <font>
                <color rgb="FF9C0006"/>
              </font>
              <fill>
                <patternFill>
                  <bgColor rgb="FFFFC7CE"/>
                </patternFill>
              </fill>
            </x14:dxf>
          </x14:cfRule>
          <xm:sqref>R3:Y4 R8:Y9 R13:Y14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C1E17-5367-42A4-829A-4338E3CF97F1}">
  <sheetPr>
    <tabColor theme="9" tint="0.59999389629810485"/>
  </sheetPr>
  <dimension ref="A1:AB15"/>
  <sheetViews>
    <sheetView workbookViewId="0">
      <selection activeCell="A23" sqref="A23"/>
    </sheetView>
  </sheetViews>
  <sheetFormatPr defaultColWidth="8.7109375" defaultRowHeight="14.1"/>
  <cols>
    <col min="1" max="1" width="57.140625" style="26" customWidth="1"/>
    <col min="2" max="9" width="6.5703125" style="26" customWidth="1"/>
    <col min="10" max="16384" width="8.7109375" style="26"/>
  </cols>
  <sheetData>
    <row r="1" spans="1:28" s="27" customFormat="1" ht="15.6">
      <c r="A1" s="122" t="s">
        <v>70</v>
      </c>
      <c r="B1" s="122"/>
      <c r="C1" s="122"/>
      <c r="D1" s="122"/>
      <c r="E1" s="122"/>
      <c r="F1" s="122"/>
      <c r="G1" s="122"/>
      <c r="H1" s="122"/>
      <c r="I1" s="122"/>
      <c r="J1" s="124" t="s">
        <v>90</v>
      </c>
      <c r="K1" s="124"/>
      <c r="L1" s="124"/>
      <c r="M1" s="124"/>
      <c r="N1" s="124"/>
      <c r="O1" s="124"/>
      <c r="P1" s="124"/>
      <c r="Q1" s="124"/>
      <c r="R1" s="117" t="s">
        <v>72</v>
      </c>
      <c r="S1" s="117"/>
      <c r="T1" s="117"/>
      <c r="U1" s="117"/>
      <c r="V1" s="117"/>
      <c r="W1" s="117"/>
      <c r="X1" s="117"/>
      <c r="Y1" s="118"/>
    </row>
    <row r="2" spans="1:28">
      <c r="A2" s="71" t="s">
        <v>73</v>
      </c>
      <c r="B2" s="72">
        <v>10</v>
      </c>
      <c r="C2" s="72">
        <v>30</v>
      </c>
      <c r="D2" s="72">
        <v>60</v>
      </c>
      <c r="E2" s="72">
        <v>100</v>
      </c>
      <c r="F2" s="72" t="s">
        <v>74</v>
      </c>
      <c r="G2" s="72">
        <v>2500</v>
      </c>
      <c r="H2" s="72">
        <v>5000</v>
      </c>
      <c r="I2" s="72">
        <v>10000</v>
      </c>
      <c r="J2" s="72">
        <v>10</v>
      </c>
      <c r="K2" s="72">
        <v>30</v>
      </c>
      <c r="L2" s="72">
        <v>60</v>
      </c>
      <c r="M2" s="72">
        <v>100</v>
      </c>
      <c r="N2" s="72" t="s">
        <v>74</v>
      </c>
      <c r="O2" s="72">
        <v>2500</v>
      </c>
      <c r="P2" s="72">
        <v>5000</v>
      </c>
      <c r="Q2" s="72">
        <v>10000</v>
      </c>
      <c r="R2" s="58">
        <v>10</v>
      </c>
      <c r="S2" s="58">
        <v>30</v>
      </c>
      <c r="T2" s="58">
        <v>60</v>
      </c>
      <c r="U2" s="58">
        <v>100</v>
      </c>
      <c r="V2" s="31" t="s">
        <v>74</v>
      </c>
      <c r="W2" s="58">
        <v>2500</v>
      </c>
      <c r="X2" s="58">
        <v>5000</v>
      </c>
      <c r="Y2" s="58">
        <v>10000</v>
      </c>
      <c r="AA2" s="58">
        <v>10</v>
      </c>
      <c r="AB2" s="46">
        <v>9.9999999999999995E-7</v>
      </c>
    </row>
    <row r="3" spans="1:28">
      <c r="A3" s="66" t="s">
        <v>75</v>
      </c>
      <c r="B3" s="73">
        <v>4.5319573852365194E-3</v>
      </c>
      <c r="C3" s="73">
        <v>7.7447768557291623E-4</v>
      </c>
      <c r="D3" s="73">
        <v>1.7812485533468133E-4</v>
      </c>
      <c r="E3" s="73">
        <v>5.2778195849093143E-5</v>
      </c>
      <c r="F3" s="73">
        <v>1.760324355276712E-6</v>
      </c>
      <c r="G3" s="73">
        <v>7.4436248199865172E-8</v>
      </c>
      <c r="H3" s="73">
        <v>2.5684620436887255E-8</v>
      </c>
      <c r="I3" s="73">
        <v>9.076123417975486E-9</v>
      </c>
      <c r="J3" s="67">
        <f>B3*'Equations and parameters'!$D$37*'Equations and parameters'!$B$68</f>
        <v>5.9670772238947509E-4</v>
      </c>
      <c r="K3" s="67">
        <f>C3*'Equations and parameters'!$D$37*'Equations and parameters'!$B$68</f>
        <v>1.0197289526710065E-4</v>
      </c>
      <c r="L3" s="67">
        <f>D3*'Equations and parameters'!$D$37*'Equations and parameters'!$B$68</f>
        <v>2.3453105952399707E-5</v>
      </c>
      <c r="M3" s="67">
        <f>E3*'Equations and parameters'!$D$37*'Equations and parameters'!$B$68</f>
        <v>6.9491291201305979E-6</v>
      </c>
      <c r="N3" s="67">
        <f>F3*'Equations and parameters'!$D$37*'Equations and parameters'!$B$68</f>
        <v>2.3177604011143376E-7</v>
      </c>
      <c r="O3" s="67">
        <f>G3*'Equations and parameters'!$D$37*'Equations and parameters'!$B$68</f>
        <v>9.800772679648915E-9</v>
      </c>
      <c r="P3" s="67">
        <f>H3*'Equations and parameters'!$D$37*'Equations and parameters'!$B$68</f>
        <v>3.3818083575234887E-9</v>
      </c>
      <c r="Q3" s="67">
        <f>I3*'Equations and parameters'!$D$37*'Equations and parameters'!$B$68</f>
        <v>1.1950229167001057E-9</v>
      </c>
      <c r="R3" s="70">
        <f>'Equations and parameters'!$B$75/(B3*'Equations and parameters'!$D$37*20/78)</f>
        <v>33.986488257249519</v>
      </c>
      <c r="S3" s="70">
        <f>'Equations and parameters'!$B$75/(C3*'Equations and parameters'!$D$37*20/78)</f>
        <v>198.87637736361208</v>
      </c>
      <c r="T3" s="70">
        <f>'Equations and parameters'!$B$75/(D3*'Equations and parameters'!$D$37*20/78)</f>
        <v>864.70423325422973</v>
      </c>
      <c r="U3" s="70">
        <f>'Equations and parameters'!$B$75/(E3*'Equations and parameters'!$D$37*20/78)</f>
        <v>2918.351299769613</v>
      </c>
      <c r="V3" s="70">
        <f>'Equations and parameters'!$B$75/(F3*'Equations and parameters'!$D$37*20/78)</f>
        <v>87498.259053221132</v>
      </c>
      <c r="W3" s="70">
        <f>'Equations and parameters'!$B$75/(G3*'Equations and parameters'!$D$37*20/78)</f>
        <v>2069224.607373148</v>
      </c>
      <c r="X3" s="70">
        <f>'Equations and parameters'!$B$75/(H3*'Equations and parameters'!$D$37*20/78)</f>
        <v>5996791.6144281812</v>
      </c>
      <c r="Y3" s="70">
        <f>'Equations and parameters'!$B$75/(I3*'Equations and parameters'!$D$37*20/78)</f>
        <v>16970385.853352904</v>
      </c>
      <c r="AA3" s="58">
        <v>30</v>
      </c>
      <c r="AB3" s="46">
        <v>9.9999999999999995E-7</v>
      </c>
    </row>
    <row r="4" spans="1:28">
      <c r="A4" s="66" t="s">
        <v>78</v>
      </c>
      <c r="B4" s="73">
        <v>4.5651837500000007E-4</v>
      </c>
      <c r="C4" s="73">
        <v>2.3694862499999998E-4</v>
      </c>
      <c r="D4" s="73">
        <v>2.0382312374999997E-4</v>
      </c>
      <c r="E4" s="73">
        <v>1.9382921500000003E-4</v>
      </c>
      <c r="F4" s="73">
        <v>5.0327569875000004E-6</v>
      </c>
      <c r="G4" s="73">
        <v>2.7655659250000006E-7</v>
      </c>
      <c r="H4" s="73">
        <v>1.1473112262499999E-7</v>
      </c>
      <c r="I4" s="73">
        <v>4.0400155874999994E-8</v>
      </c>
      <c r="J4" s="67">
        <f>B4*'Equations and parameters'!$D$37*'Equations and parameters'!$B$68</f>
        <v>6.0108252708333346E-5</v>
      </c>
      <c r="K4" s="67">
        <f>C4*'Equations and parameters'!$D$37*'Equations and parameters'!$B$68</f>
        <v>3.1198235624999995E-5</v>
      </c>
      <c r="L4" s="67">
        <f>D4*'Equations and parameters'!$D$37*'Equations and parameters'!$B$68</f>
        <v>2.6836711293749996E-5</v>
      </c>
      <c r="M4" s="67">
        <f>E4*'Equations and parameters'!$D$37*'Equations and parameters'!$B$68</f>
        <v>2.5520846641666672E-5</v>
      </c>
      <c r="N4" s="67">
        <f>F4*'Equations and parameters'!$D$37*'Equations and parameters'!$B$68</f>
        <v>6.6264633668750008E-7</v>
      </c>
      <c r="O4" s="67">
        <f>G4*'Equations and parameters'!$D$37*'Equations and parameters'!$B$68</f>
        <v>3.6413284679166682E-8</v>
      </c>
      <c r="P4" s="67">
        <f>H4*'Equations and parameters'!$D$37*'Equations and parameters'!$B$68</f>
        <v>1.5106264478958331E-8</v>
      </c>
      <c r="Q4" s="67">
        <f>I4*'Equations and parameters'!$D$37*'Equations and parameters'!$B$68</f>
        <v>5.3193538568749998E-9</v>
      </c>
      <c r="R4" s="70">
        <f>'Equations and parameters'!$B$75/(B4*'Equations and parameters'!$D$37*20/78)</f>
        <v>337.39127467913244</v>
      </c>
      <c r="S4" s="70">
        <f>'Equations and parameters'!$B$75/(C4*'Equations and parameters'!$D$37*20/78)</f>
        <v>650.03675989128965</v>
      </c>
      <c r="T4" s="70">
        <f>'Equations and parameters'!$B$75/(D4*'Equations and parameters'!$D$37*20/78)</f>
        <v>755.6812672767029</v>
      </c>
      <c r="U4" s="70">
        <f>'Equations and parameters'!$B$75/(E4*'Equations and parameters'!$D$37*20/78)</f>
        <v>794.64448357641106</v>
      </c>
      <c r="V4" s="70">
        <f>'Equations and parameters'!$B$75/(F4*'Equations and parameters'!$D$37*20/78)</f>
        <v>30604.560649014686</v>
      </c>
      <c r="W4" s="70">
        <f>'Equations and parameters'!$B$75/(G4*'Equations and parameters'!$D$37*20/78)</f>
        <v>556939.59440036176</v>
      </c>
      <c r="X4" s="70">
        <f>'Equations and parameters'!$B$75/(H4*'Equations and parameters'!$D$37*20/78)</f>
        <v>1342489.404197061</v>
      </c>
      <c r="Y4" s="70">
        <f>'Equations and parameters'!$B$75/(I4*'Equations and parameters'!$D$37*20/78)</f>
        <v>3812493.1233497681</v>
      </c>
      <c r="AA4" s="58">
        <v>1000</v>
      </c>
      <c r="AB4" s="46">
        <v>9.9999999999999995E-7</v>
      </c>
    </row>
    <row r="5" spans="1:28">
      <c r="A5" s="76" t="s">
        <v>89</v>
      </c>
    </row>
    <row r="6" spans="1:28" ht="15">
      <c r="A6" s="122" t="s">
        <v>82</v>
      </c>
      <c r="B6" s="122"/>
      <c r="C6" s="122"/>
      <c r="D6" s="122"/>
      <c r="E6" s="122"/>
      <c r="F6" s="122"/>
      <c r="G6" s="122"/>
      <c r="H6" s="122"/>
      <c r="I6" s="122"/>
      <c r="J6" s="124" t="s">
        <v>91</v>
      </c>
      <c r="K6" s="124"/>
      <c r="L6" s="124"/>
      <c r="M6" s="124"/>
      <c r="N6" s="124"/>
      <c r="O6" s="124"/>
      <c r="P6" s="124"/>
      <c r="Q6" s="124"/>
      <c r="R6" s="117" t="s">
        <v>84</v>
      </c>
      <c r="S6" s="117"/>
      <c r="T6" s="117"/>
      <c r="U6" s="117"/>
      <c r="V6" s="117"/>
      <c r="W6" s="117"/>
      <c r="X6" s="117"/>
      <c r="Y6" s="118"/>
    </row>
    <row r="7" spans="1:28">
      <c r="A7" s="71" t="s">
        <v>73</v>
      </c>
      <c r="B7" s="72">
        <v>10</v>
      </c>
      <c r="C7" s="72">
        <v>30</v>
      </c>
      <c r="D7" s="72">
        <v>60</v>
      </c>
      <c r="E7" s="72">
        <v>100</v>
      </c>
      <c r="F7" s="72" t="s">
        <v>74</v>
      </c>
      <c r="G7" s="72">
        <v>2500</v>
      </c>
      <c r="H7" s="72">
        <v>5000</v>
      </c>
      <c r="I7" s="72">
        <v>10000</v>
      </c>
      <c r="J7" s="72">
        <v>10</v>
      </c>
      <c r="K7" s="72">
        <v>30</v>
      </c>
      <c r="L7" s="72">
        <v>60</v>
      </c>
      <c r="M7" s="72">
        <v>100</v>
      </c>
      <c r="N7" s="72" t="s">
        <v>74</v>
      </c>
      <c r="O7" s="72">
        <v>2500</v>
      </c>
      <c r="P7" s="72">
        <v>5000</v>
      </c>
      <c r="Q7" s="72">
        <v>10000</v>
      </c>
      <c r="R7" s="58">
        <v>10</v>
      </c>
      <c r="S7" s="58">
        <v>30</v>
      </c>
      <c r="T7" s="58">
        <v>60</v>
      </c>
      <c r="U7" s="58">
        <v>100</v>
      </c>
      <c r="V7" s="31" t="s">
        <v>74</v>
      </c>
      <c r="W7" s="58">
        <v>2500</v>
      </c>
      <c r="X7" s="58">
        <v>5000</v>
      </c>
      <c r="Y7" s="58">
        <v>10000</v>
      </c>
    </row>
    <row r="8" spans="1:28">
      <c r="A8" s="66" t="s">
        <v>75</v>
      </c>
      <c r="B8" s="73">
        <v>8.6993266275490182E-3</v>
      </c>
      <c r="C8" s="73">
        <v>1.799139474872549E-3</v>
      </c>
      <c r="D8" s="73">
        <v>4.4589988808333325E-4</v>
      </c>
      <c r="E8" s="73">
        <v>1.3620846726960785E-4</v>
      </c>
      <c r="F8" s="73">
        <v>6.0413392088627454E-6</v>
      </c>
      <c r="G8" s="73">
        <v>1.6207534092352938E-7</v>
      </c>
      <c r="H8" s="73">
        <v>5.4987900652156868E-8</v>
      </c>
      <c r="I8" s="73">
        <v>2.0387977811666661E-8</v>
      </c>
      <c r="J8" s="67">
        <f>B8*'Equations and parameters'!$F$37*'Equations and parameters'!$B$68</f>
        <v>1.7253664477972219E-3</v>
      </c>
      <c r="K8" s="67">
        <f>C8*'Equations and parameters'!$F$37*'Equations and parameters'!$B$68</f>
        <v>3.5682932918305556E-4</v>
      </c>
      <c r="L8" s="67">
        <f>D8*'Equations and parameters'!$F$37*'Equations and parameters'!$B$68</f>
        <v>8.8436811136527769E-5</v>
      </c>
      <c r="M8" s="67">
        <f>E8*'Equations and parameters'!$F$37*'Equations and parameters'!$B$68</f>
        <v>2.7014679341805557E-5</v>
      </c>
      <c r="N8" s="67">
        <f>F8*'Equations and parameters'!$F$37*'Equations and parameters'!$B$68</f>
        <v>1.1981989430911112E-6</v>
      </c>
      <c r="O8" s="67">
        <f>G8*'Equations and parameters'!$F$37*'Equations and parameters'!$B$68</f>
        <v>3.2144942616499996E-8</v>
      </c>
      <c r="P8" s="67">
        <f>H8*'Equations and parameters'!$F$37*'Equations and parameters'!$B$68</f>
        <v>1.0905933629344448E-8</v>
      </c>
      <c r="Q8" s="67">
        <f>I8*'Equations and parameters'!$F$37*'Equations and parameters'!$B$68</f>
        <v>4.043615599313888E-9</v>
      </c>
      <c r="R8" s="70">
        <f>'Equations and parameters'!$B$75/(B8*'Equations and parameters'!$F$37*20/78)</f>
        <v>11.754024790438871</v>
      </c>
      <c r="S8" s="70">
        <f>'Equations and parameters'!$B$75/(C8*'Equations and parameters'!$F$37*20/78)</f>
        <v>56.833893240867084</v>
      </c>
      <c r="T8" s="70">
        <f>'Equations and parameters'!$B$75/(D8*'Equations and parameters'!$F$37*20/78)</f>
        <v>229.31627383863898</v>
      </c>
      <c r="U8" s="70">
        <f>'Equations and parameters'!$B$75/(E8*'Equations and parameters'!$F$37*20/78)</f>
        <v>750.70296942656819</v>
      </c>
      <c r="V8" s="70">
        <f>'Equations and parameters'!$B$75/(F8*'Equations and parameters'!$F$37*20/78)</f>
        <v>16925.403011691611</v>
      </c>
      <c r="W8" s="70">
        <f>'Equations and parameters'!$B$75/(G8*'Equations and parameters'!$F$37*20/78)</f>
        <v>630892.4001497603</v>
      </c>
      <c r="X8" s="70">
        <f>'Equations and parameters'!$B$75/(H8*'Equations and parameters'!$F$37*20/78)</f>
        <v>1859538.1825388044</v>
      </c>
      <c r="Y8" s="70">
        <f>'Equations and parameters'!$B$75/(I8*'Equations and parameters'!$F$37*20/78)</f>
        <v>5015313.5237288801</v>
      </c>
    </row>
    <row r="9" spans="1:28">
      <c r="A9" s="66" t="s">
        <v>78</v>
      </c>
      <c r="B9" s="73">
        <v>8.2805012500000003E-4</v>
      </c>
      <c r="C9" s="73">
        <v>3.1913081250000005E-4</v>
      </c>
      <c r="D9" s="73">
        <v>2.2562065E-4</v>
      </c>
      <c r="E9" s="73">
        <v>2.0709854874999996E-4</v>
      </c>
      <c r="F9" s="73">
        <v>1.2245061500000002E-5</v>
      </c>
      <c r="G9" s="73">
        <v>4.5099968250000001E-7</v>
      </c>
      <c r="H9" s="73">
        <v>1.8799859749999996E-7</v>
      </c>
      <c r="I9" s="73">
        <v>6.8520011249999995E-8</v>
      </c>
      <c r="J9" s="67">
        <f>B9*'Equations and parameters'!$F$37*'Equations and parameters'!$B$68</f>
        <v>1.6422994145833336E-4</v>
      </c>
      <c r="K9" s="67">
        <f>C9*'Equations and parameters'!$F$37*'Equations and parameters'!$B$68</f>
        <v>6.3294277812500022E-5</v>
      </c>
      <c r="L9" s="67">
        <f>D9*'Equations and parameters'!$F$37*'Equations and parameters'!$B$68</f>
        <v>4.4748095583333341E-5</v>
      </c>
      <c r="M9" s="67">
        <f>E9*'Equations and parameters'!$F$37*'Equations and parameters'!$B$68</f>
        <v>4.1074545502083331E-5</v>
      </c>
      <c r="N9" s="67">
        <f>F9*'Equations and parameters'!$F$37*'Equations and parameters'!$B$68</f>
        <v>2.4286038641666672E-6</v>
      </c>
      <c r="O9" s="67">
        <f>G9*'Equations and parameters'!$F$37*'Equations and parameters'!$B$68</f>
        <v>8.9448270362500013E-8</v>
      </c>
      <c r="P9" s="67">
        <f>H9*'Equations and parameters'!$F$37*'Equations and parameters'!$B$68</f>
        <v>3.7286388504166661E-8</v>
      </c>
      <c r="Q9" s="67">
        <f>I9*'Equations and parameters'!$F$37*'Equations and parameters'!$B$68</f>
        <v>1.358980223125E-8</v>
      </c>
      <c r="R9" s="70">
        <f>'Equations and parameters'!$B$75/(B9*'Equations and parameters'!$F$37*20/78)</f>
        <v>123.48539992109308</v>
      </c>
      <c r="S9" s="70">
        <f>'Equations and parameters'!$B$75/(C9*'Equations and parameters'!$F$37*20/78)</f>
        <v>320.40811114199789</v>
      </c>
      <c r="T9" s="70">
        <f>'Equations and parameters'!$B$75/(D9*'Equations and parameters'!$F$37*20/78)</f>
        <v>453.20364443740459</v>
      </c>
      <c r="U9" s="70">
        <f>'Equations and parameters'!$B$75/(E9*'Equations and parameters'!$F$37*20/78)</f>
        <v>493.73644314509539</v>
      </c>
      <c r="V9" s="70">
        <f>'Equations and parameters'!$B$75/(F9*'Equations and parameters'!$F$37*20/78)</f>
        <v>8350.4767077189535</v>
      </c>
      <c r="W9" s="70">
        <f>'Equations and parameters'!$B$75/(G9*'Equations and parameters'!$F$37*20/78)</f>
        <v>226723.22134137226</v>
      </c>
      <c r="X9" s="70">
        <f>'Equations and parameters'!$B$75/(H9*'Equations and parameters'!$F$37*20/78)</f>
        <v>543898.21094455849</v>
      </c>
      <c r="Y9" s="70">
        <f>'Equations and parameters'!$B$75/(I9*'Equations and parameters'!$F$37*20/78)</f>
        <v>1492295.4473440214</v>
      </c>
    </row>
    <row r="10" spans="1:28">
      <c r="A10" s="76" t="s">
        <v>89</v>
      </c>
    </row>
    <row r="11" spans="1:28" ht="15">
      <c r="A11" s="115" t="s">
        <v>85</v>
      </c>
      <c r="B11" s="115"/>
      <c r="C11" s="115"/>
      <c r="D11" s="115"/>
      <c r="E11" s="115"/>
      <c r="F11" s="115"/>
      <c r="G11" s="115"/>
      <c r="H11" s="115"/>
      <c r="I11" s="115"/>
      <c r="J11" s="124" t="s">
        <v>92</v>
      </c>
      <c r="K11" s="124"/>
      <c r="L11" s="124"/>
      <c r="M11" s="124"/>
      <c r="N11" s="124"/>
      <c r="O11" s="124"/>
      <c r="P11" s="124"/>
      <c r="Q11" s="124"/>
      <c r="R11" s="117" t="s">
        <v>87</v>
      </c>
      <c r="S11" s="117"/>
      <c r="T11" s="117"/>
      <c r="U11" s="117"/>
      <c r="V11" s="117"/>
      <c r="W11" s="117"/>
      <c r="X11" s="117"/>
      <c r="Y11" s="118"/>
    </row>
    <row r="12" spans="1:28">
      <c r="A12" s="74" t="s">
        <v>73</v>
      </c>
      <c r="B12" s="72">
        <v>10</v>
      </c>
      <c r="C12" s="72">
        <v>30</v>
      </c>
      <c r="D12" s="72">
        <v>60</v>
      </c>
      <c r="E12" s="72">
        <v>100</v>
      </c>
      <c r="F12" s="72" t="s">
        <v>74</v>
      </c>
      <c r="G12" s="72">
        <v>2500</v>
      </c>
      <c r="H12" s="72">
        <v>5000</v>
      </c>
      <c r="I12" s="72">
        <v>10000</v>
      </c>
      <c r="J12" s="72">
        <v>10</v>
      </c>
      <c r="K12" s="72">
        <v>30</v>
      </c>
      <c r="L12" s="72">
        <v>60</v>
      </c>
      <c r="M12" s="72">
        <v>100</v>
      </c>
      <c r="N12" s="72" t="s">
        <v>74</v>
      </c>
      <c r="O12" s="72">
        <v>2500</v>
      </c>
      <c r="P12" s="72">
        <v>5000</v>
      </c>
      <c r="Q12" s="72">
        <v>10000</v>
      </c>
      <c r="R12" s="58">
        <v>10</v>
      </c>
      <c r="S12" s="58">
        <v>30</v>
      </c>
      <c r="T12" s="58">
        <v>60</v>
      </c>
      <c r="U12" s="58">
        <v>100</v>
      </c>
      <c r="V12" s="31" t="s">
        <v>74</v>
      </c>
      <c r="W12" s="58">
        <v>2500</v>
      </c>
      <c r="X12" s="58">
        <v>5000</v>
      </c>
      <c r="Y12" s="58">
        <v>10000</v>
      </c>
    </row>
    <row r="13" spans="1:28">
      <c r="A13" s="66" t="s">
        <v>75</v>
      </c>
      <c r="B13" s="73">
        <v>1.9490313372450977E-3</v>
      </c>
      <c r="C13" s="73">
        <v>2.5487194999999994E-4</v>
      </c>
      <c r="D13" s="73">
        <v>5.1477723616666643E-5</v>
      </c>
      <c r="E13" s="73">
        <v>1.4273579038039217E-5</v>
      </c>
      <c r="F13" s="73">
        <v>1.6484850324725481E-7</v>
      </c>
      <c r="G13" s="73">
        <v>2.2288924375686271E-8</v>
      </c>
      <c r="H13" s="73">
        <v>7.808994876666665E-9</v>
      </c>
      <c r="I13" s="73">
        <v>2.6503411566470585E-9</v>
      </c>
      <c r="J13" s="67">
        <f>B13*'Equations and parameters'!$D$37*'Equations and parameters'!$B$68</f>
        <v>2.5662245940393788E-4</v>
      </c>
      <c r="K13" s="67">
        <f>C13*'Equations and parameters'!$D$37*'Equations and parameters'!$B$68</f>
        <v>3.3558140083333327E-5</v>
      </c>
      <c r="L13" s="67">
        <f>D13*'Equations and parameters'!$D$37*'Equations and parameters'!$B$68</f>
        <v>6.777900276194442E-6</v>
      </c>
      <c r="M13" s="67">
        <f>E13*'Equations and parameters'!$D$37*'Equations and parameters'!$B$68</f>
        <v>1.8793545733418303E-6</v>
      </c>
      <c r="N13" s="67">
        <f>F13*'Equations and parameters'!$D$37*'Equations and parameters'!$B$68</f>
        <v>2.1705052927555219E-8</v>
      </c>
      <c r="O13" s="67">
        <f>G13*'Equations and parameters'!$D$37*'Equations and parameters'!$B$68</f>
        <v>2.9347083761320256E-9</v>
      </c>
      <c r="P13" s="67">
        <f>H13*'Equations and parameters'!$D$37*'Equations and parameters'!$B$68</f>
        <v>1.0281843254277777E-9</v>
      </c>
      <c r="Q13" s="67">
        <f>I13*'Equations and parameters'!$D$37*'Equations and parameters'!$B$68</f>
        <v>3.4896158562519606E-10</v>
      </c>
      <c r="R13" s="70">
        <f>'Equations and parameters'!$B$75/(B13*'Equations and parameters'!$D$37*20/78)</f>
        <v>79.026598245160457</v>
      </c>
      <c r="S13" s="70">
        <f>'Equations and parameters'!$B$75/(C13*'Equations and parameters'!$D$37*20/78)</f>
        <v>604.32431444769122</v>
      </c>
      <c r="T13" s="70">
        <f>'Equations and parameters'!$B$75/(D13*'Equations and parameters'!$D$37*20/78)</f>
        <v>2992.0770701256943</v>
      </c>
      <c r="U13" s="70">
        <f>'Equations and parameters'!$B$75/(E13*'Equations and parameters'!$D$37*20/78)</f>
        <v>10790.938701864286</v>
      </c>
      <c r="V13" s="70">
        <f>'Equations and parameters'!$B$75/(F13*'Equations and parameters'!$D$37*20/78)</f>
        <v>934344.64627607202</v>
      </c>
      <c r="W13" s="70">
        <f>'Equations and parameters'!$B$75/(G13*'Equations and parameters'!$D$37*20/78)</f>
        <v>6910397.0142100584</v>
      </c>
      <c r="X13" s="70">
        <f>'Equations and parameters'!$B$75/(H13*'Equations and parameters'!$D$37*20/78)</f>
        <v>19724089.833369594</v>
      </c>
      <c r="Y13" s="70">
        <f>'Equations and parameters'!$B$75/(I13*'Equations and parameters'!$D$37*20/78)</f>
        <v>58115279.261087023</v>
      </c>
    </row>
    <row r="14" spans="1:28">
      <c r="A14" s="66" t="s">
        <v>78</v>
      </c>
      <c r="B14" s="73">
        <v>3.093181625E-4</v>
      </c>
      <c r="C14" s="73">
        <v>2.0818470875E-4</v>
      </c>
      <c r="D14" s="73">
        <v>1.9622648500000004E-4</v>
      </c>
      <c r="E14" s="73">
        <v>1.8569540074999999E-4</v>
      </c>
      <c r="F14" s="73">
        <v>4.428356812500001E-7</v>
      </c>
      <c r="G14" s="73">
        <v>1.3008098062499998E-7</v>
      </c>
      <c r="H14" s="73">
        <v>5.0093227375000008E-8</v>
      </c>
      <c r="I14" s="73">
        <v>1.59030885E-8</v>
      </c>
      <c r="J14" s="67">
        <f>B14*'Equations and parameters'!$D$37*'Equations and parameters'!$B$68</f>
        <v>4.0726891395833336E-5</v>
      </c>
      <c r="K14" s="67">
        <f>C14*'Equations and parameters'!$D$37*'Equations and parameters'!$B$68</f>
        <v>2.7410986652083331E-5</v>
      </c>
      <c r="L14" s="67">
        <f>D14*'Equations and parameters'!$D$37*'Equations and parameters'!$B$68</f>
        <v>2.5836487191666673E-5</v>
      </c>
      <c r="M14" s="67">
        <f>E14*'Equations and parameters'!$D$37*'Equations and parameters'!$B$68</f>
        <v>2.4449894432083336E-5</v>
      </c>
      <c r="N14" s="67">
        <f>F14*'Equations and parameters'!$D$37*'Equations and parameters'!$B$68</f>
        <v>5.830669803125002E-8</v>
      </c>
      <c r="O14" s="67">
        <f>G14*'Equations and parameters'!$D$37*'Equations and parameters'!$B$68</f>
        <v>1.7127329115624998E-8</v>
      </c>
      <c r="P14" s="67">
        <f>H14*'Equations and parameters'!$D$37*'Equations and parameters'!$B$68</f>
        <v>6.5956082710416682E-9</v>
      </c>
      <c r="Q14" s="67">
        <f>I14*'Equations and parameters'!$D$37*'Equations and parameters'!$B$68</f>
        <v>2.0939066525000004E-9</v>
      </c>
      <c r="R14" s="70">
        <f>'Equations and parameters'!$B$75/(B14*'Equations and parameters'!$D$37*20/78)</f>
        <v>497.95109091176045</v>
      </c>
      <c r="S14" s="70">
        <f>'Equations and parameters'!$B$75/(C14*'Equations and parameters'!$D$37*20/78)</f>
        <v>739.84932601682351</v>
      </c>
      <c r="T14" s="70">
        <f>'Equations and parameters'!$B$75/(D14*'Equations and parameters'!$D$37*20/78)</f>
        <v>784.9364292271564</v>
      </c>
      <c r="U14" s="70">
        <f>'Equations and parameters'!$B$75/(E14*'Equations and parameters'!$D$37*20/78)</f>
        <v>829.45143408833826</v>
      </c>
      <c r="V14" s="70">
        <f>'Equations and parameters'!$B$75/(F14*'Equations and parameters'!$D$37*20/78)</f>
        <v>347815.95742449258</v>
      </c>
      <c r="W14" s="70">
        <f>'Equations and parameters'!$B$75/(G14*'Equations and parameters'!$D$37*20/78)</f>
        <v>1184072.5347829552</v>
      </c>
      <c r="X14" s="70">
        <f>'Equations and parameters'!$B$75/(H14*'Equations and parameters'!$D$37*20/78)</f>
        <v>3074773.2683034413</v>
      </c>
      <c r="Y14" s="70">
        <f>'Equations and parameters'!$B$75/(I14*'Equations and parameters'!$D$37*20/78)</f>
        <v>9685245.507858187</v>
      </c>
    </row>
    <row r="15" spans="1:28">
      <c r="A15" s="76" t="s">
        <v>89</v>
      </c>
    </row>
  </sheetData>
  <mergeCells count="9">
    <mergeCell ref="R1:Y1"/>
    <mergeCell ref="R6:Y6"/>
    <mergeCell ref="R11:Y11"/>
    <mergeCell ref="A1:I1"/>
    <mergeCell ref="A6:I6"/>
    <mergeCell ref="J1:Q1"/>
    <mergeCell ref="J6:Q6"/>
    <mergeCell ref="A11:I11"/>
    <mergeCell ref="J11:Q11"/>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8" operator="greaterThan" id="{A713C3C0-C17D-4D44-A6E8-4117ED804C6C}">
            <xm:f>'Equations and parameters'!$B$77</xm:f>
            <x14:dxf>
              <font>
                <color rgb="FF9C0006"/>
              </font>
              <fill>
                <patternFill>
                  <bgColor rgb="FFFFC7CE"/>
                </patternFill>
              </fill>
            </x14:dxf>
          </x14:cfRule>
          <xm:sqref>J3:Q4 J8:Q9 J13:Q14</xm:sqref>
        </x14:conditionalFormatting>
        <x14:conditionalFormatting xmlns:xm="http://schemas.microsoft.com/office/excel/2006/main">
          <x14:cfRule type="cellIs" priority="5" operator="lessThan" id="{4DE7F0A7-461C-4B51-A72B-66AA06B7BAE7}">
            <xm:f>'Equations and parameters'!$B$78</xm:f>
            <x14:dxf>
              <font>
                <color rgb="FF9C0006"/>
              </font>
              <fill>
                <patternFill>
                  <bgColor rgb="FFFFC7CE"/>
                </patternFill>
              </fill>
            </x14:dxf>
          </x14:cfRule>
          <xm:sqref>R3:Y4 R8:Y9 R13:Y14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DFE14-4B7F-42F0-9223-3180F0B56141}">
  <sheetPr>
    <tabColor theme="9" tint="0.59999389629810485"/>
  </sheetPr>
  <dimension ref="A1:H32"/>
  <sheetViews>
    <sheetView workbookViewId="0">
      <selection activeCell="K21" sqref="K21"/>
    </sheetView>
  </sheetViews>
  <sheetFormatPr defaultColWidth="8.7109375" defaultRowHeight="14.1"/>
  <cols>
    <col min="1" max="2" width="8.7109375" style="26"/>
    <col min="3" max="8" width="18.140625" style="26" customWidth="1"/>
    <col min="9" max="16384" width="8.7109375" style="26"/>
  </cols>
  <sheetData>
    <row r="1" spans="1:8" ht="14.45" thickBot="1">
      <c r="A1" s="26" t="s">
        <v>93</v>
      </c>
    </row>
    <row r="2" spans="1:8" ht="18.600000000000001" customHeight="1" thickBot="1">
      <c r="A2" s="128" t="s">
        <v>94</v>
      </c>
      <c r="B2" s="128" t="s">
        <v>95</v>
      </c>
      <c r="C2" s="130" t="s">
        <v>96</v>
      </c>
      <c r="D2" s="131"/>
      <c r="E2" s="130" t="s">
        <v>97</v>
      </c>
      <c r="F2" s="131"/>
      <c r="G2" s="130" t="s">
        <v>98</v>
      </c>
      <c r="H2" s="131"/>
    </row>
    <row r="3" spans="1:8" ht="35.450000000000003" customHeight="1" thickBot="1">
      <c r="A3" s="129"/>
      <c r="B3" s="129"/>
      <c r="C3" s="110" t="s">
        <v>99</v>
      </c>
      <c r="D3" s="110" t="s">
        <v>100</v>
      </c>
      <c r="E3" s="110" t="s">
        <v>99</v>
      </c>
      <c r="F3" s="110" t="s">
        <v>100</v>
      </c>
      <c r="G3" s="110" t="s">
        <v>99</v>
      </c>
      <c r="H3" s="110" t="s">
        <v>100</v>
      </c>
    </row>
    <row r="4" spans="1:8" ht="14.45" thickBot="1">
      <c r="A4" s="125" t="s">
        <v>101</v>
      </c>
      <c r="B4" s="99">
        <v>10</v>
      </c>
      <c r="C4" s="73">
        <f>'0,20 LTL Cancer Risk'!J13</f>
        <v>1.2831122970196894E-4</v>
      </c>
      <c r="D4" s="73">
        <f>'0,20 LTL Cancer Risk'!J14</f>
        <v>2.0363445697916668E-5</v>
      </c>
      <c r="E4" s="73">
        <f>'20,30 LTL Cancer Risk'!J13</f>
        <v>7.698673782118136E-5</v>
      </c>
      <c r="F4" s="73">
        <f>'20,30 LTL Cancer Risk'!J14</f>
        <v>1.221806741875E-5</v>
      </c>
      <c r="G4" s="73">
        <f>'Lifetime Cancer Risk'!J13</f>
        <v>2.5662245940393788E-4</v>
      </c>
      <c r="H4" s="73">
        <f>'Lifetime Cancer Risk'!J14</f>
        <v>4.0726891395833336E-5</v>
      </c>
    </row>
    <row r="5" spans="1:8" ht="14.45" thickBot="1">
      <c r="A5" s="126"/>
      <c r="B5" s="99">
        <v>30</v>
      </c>
      <c r="C5" s="73">
        <f>'0,20 LTL Cancer Risk'!K13</f>
        <v>1.6779070041666663E-5</v>
      </c>
      <c r="D5" s="73">
        <f>'0,20 LTL Cancer Risk'!K14</f>
        <v>1.3705493326041666E-5</v>
      </c>
      <c r="E5" s="73">
        <f>'20,30 LTL Cancer Risk'!K13</f>
        <v>1.0067442024999997E-5</v>
      </c>
      <c r="F5" s="73">
        <f>'20,30 LTL Cancer Risk'!K14</f>
        <v>8.223295995624999E-6</v>
      </c>
      <c r="G5" s="73">
        <f>'Lifetime Cancer Risk'!K13</f>
        <v>3.3558140083333327E-5</v>
      </c>
      <c r="H5" s="73">
        <f>'Lifetime Cancer Risk'!K14</f>
        <v>2.7410986652083331E-5</v>
      </c>
    </row>
    <row r="6" spans="1:8" ht="14.45" thickBot="1">
      <c r="A6" s="126"/>
      <c r="B6" s="99">
        <v>60</v>
      </c>
      <c r="C6" s="73">
        <f>'0,20 LTL Cancer Risk'!L13</f>
        <v>3.388950138097221E-6</v>
      </c>
      <c r="D6" s="73">
        <f>'0,20 LTL Cancer Risk'!L14</f>
        <v>1.2918243595833337E-5</v>
      </c>
      <c r="E6" s="73">
        <f>'20,30 LTL Cancer Risk'!L13</f>
        <v>2.0333700828583323E-6</v>
      </c>
      <c r="F6" s="73">
        <f>'20,30 LTL Cancer Risk'!L14</f>
        <v>7.7509461575000012E-6</v>
      </c>
      <c r="G6" s="73">
        <f>'Lifetime Cancer Risk'!L13</f>
        <v>6.777900276194442E-6</v>
      </c>
      <c r="H6" s="73">
        <f>'Lifetime Cancer Risk'!L14</f>
        <v>2.5836487191666673E-5</v>
      </c>
    </row>
    <row r="7" spans="1:8" ht="14.45" thickBot="1">
      <c r="A7" s="127"/>
      <c r="B7" s="99">
        <v>100</v>
      </c>
      <c r="C7" s="73">
        <f>'0,20 LTL Cancer Risk'!M13</f>
        <v>9.3967728667091517E-7</v>
      </c>
      <c r="D7" s="73">
        <f>'0,20 LTL Cancer Risk'!M14</f>
        <v>1.2224947216041668E-5</v>
      </c>
      <c r="E7" s="73">
        <f>'20,30 LTL Cancer Risk'!M13</f>
        <v>5.6380637200254908E-7</v>
      </c>
      <c r="F7" s="73">
        <f>'20,30 LTL Cancer Risk'!M14</f>
        <v>7.3349683296250001E-6</v>
      </c>
      <c r="G7" s="73">
        <f>'Lifetime Cancer Risk'!M13</f>
        <v>1.8793545733418303E-6</v>
      </c>
      <c r="H7" s="73">
        <f>'Lifetime Cancer Risk'!M14</f>
        <v>2.4449894432083336E-5</v>
      </c>
    </row>
    <row r="8" spans="1:8" ht="14.45" thickBot="1">
      <c r="A8" s="125" t="s">
        <v>102</v>
      </c>
      <c r="B8" s="99">
        <v>10</v>
      </c>
      <c r="C8" s="73">
        <f>'0,20 LTL Cancer Risk'!J3</f>
        <v>2.9835386119473755E-4</v>
      </c>
      <c r="D8" s="73">
        <f>'0,20 LTL Cancer Risk'!J4</f>
        <v>3.0054126354166673E-5</v>
      </c>
      <c r="E8" s="73">
        <f>'20,30 LTL Cancer Risk'!J3</f>
        <v>1.7901231671684249E-4</v>
      </c>
      <c r="F8" s="73">
        <f>'20,30 LTL Cancer Risk'!J4</f>
        <v>1.8032475812500002E-5</v>
      </c>
      <c r="G8" s="73">
        <f>'Lifetime Cancer Risk'!J3</f>
        <v>5.9670772238947509E-4</v>
      </c>
      <c r="H8" s="73">
        <f>'Lifetime Cancer Risk'!J4</f>
        <v>6.0108252708333346E-5</v>
      </c>
    </row>
    <row r="9" spans="1:8" ht="14.45" thickBot="1">
      <c r="A9" s="126"/>
      <c r="B9" s="99">
        <v>30</v>
      </c>
      <c r="C9" s="73">
        <f>'0,20 LTL Cancer Risk'!K3</f>
        <v>5.0986447633550326E-5</v>
      </c>
      <c r="D9" s="73">
        <f>'0,20 LTL Cancer Risk'!K4</f>
        <v>1.5599117812499998E-5</v>
      </c>
      <c r="E9" s="73">
        <f>'20,30 LTL Cancer Risk'!K3</f>
        <v>3.0591868580130189E-5</v>
      </c>
      <c r="F9" s="73">
        <f>'20,30 LTL Cancer Risk'!K4</f>
        <v>9.3594706874999993E-6</v>
      </c>
      <c r="G9" s="73">
        <f>'Lifetime Cancer Risk'!K3</f>
        <v>1.0197289526710065E-4</v>
      </c>
      <c r="H9" s="73">
        <f>'Lifetime Cancer Risk'!K4</f>
        <v>3.1198235624999995E-5</v>
      </c>
    </row>
    <row r="10" spans="1:8" ht="14.45" thickBot="1">
      <c r="A10" s="126"/>
      <c r="B10" s="99">
        <v>60</v>
      </c>
      <c r="C10" s="73">
        <f>'0,20 LTL Cancer Risk'!L3</f>
        <v>1.1726552976199853E-5</v>
      </c>
      <c r="D10" s="73">
        <f>'0,20 LTL Cancer Risk'!L4</f>
        <v>1.3418355646874998E-5</v>
      </c>
      <c r="E10" s="73">
        <f>'20,30 LTL Cancer Risk'!L3</f>
        <v>7.0359317857199113E-6</v>
      </c>
      <c r="F10" s="73">
        <f>'20,30 LTL Cancer Risk'!L4</f>
        <v>8.0510133881249979E-6</v>
      </c>
      <c r="G10" s="73">
        <f>'Lifetime Cancer Risk'!L3</f>
        <v>2.3453105952399707E-5</v>
      </c>
      <c r="H10" s="73">
        <f>'Lifetime Cancer Risk'!L4</f>
        <v>2.6836711293749996E-5</v>
      </c>
    </row>
    <row r="11" spans="1:8" ht="14.45" thickBot="1">
      <c r="A11" s="127"/>
      <c r="B11" s="99">
        <v>100</v>
      </c>
      <c r="C11" s="73">
        <f>'0,20 LTL Cancer Risk'!M3</f>
        <v>3.474564560065299E-6</v>
      </c>
      <c r="D11" s="73">
        <f>'0,20 LTL Cancer Risk'!M4</f>
        <v>1.2760423320833336E-5</v>
      </c>
      <c r="E11" s="73">
        <f>'20,30 LTL Cancer Risk'!M3</f>
        <v>2.0847387360391791E-6</v>
      </c>
      <c r="F11" s="73">
        <f>'20,30 LTL Cancer Risk'!M4</f>
        <v>7.6562539925000017E-6</v>
      </c>
      <c r="G11" s="73">
        <f>'Lifetime Cancer Risk'!M3</f>
        <v>6.9491291201305979E-6</v>
      </c>
      <c r="H11" s="73">
        <f>'Lifetime Cancer Risk'!M4</f>
        <v>2.5520846641666672E-5</v>
      </c>
    </row>
    <row r="12" spans="1:8" ht="14.45" thickBot="1">
      <c r="A12" s="125" t="s">
        <v>103</v>
      </c>
      <c r="B12" s="99">
        <v>10</v>
      </c>
      <c r="C12" s="73">
        <f>'0,20 LTL Cancer Risk'!J8</f>
        <v>8.6268322389861096E-4</v>
      </c>
      <c r="D12" s="73">
        <f>'0,20 LTL Cancer Risk'!J9</f>
        <v>8.211497072916668E-5</v>
      </c>
      <c r="E12" s="73">
        <f>'20,30 LTL Cancer Risk'!J8</f>
        <v>5.1760993433916651E-4</v>
      </c>
      <c r="F12" s="73">
        <f>'20,30 LTL Cancer Risk'!J9</f>
        <v>4.9268982437500001E-5</v>
      </c>
      <c r="G12" s="73">
        <f>'Lifetime Cancer Risk'!J8</f>
        <v>1.7253664477972219E-3</v>
      </c>
      <c r="H12" s="73">
        <f>'Lifetime Cancer Risk'!J9</f>
        <v>1.6422994145833336E-4</v>
      </c>
    </row>
    <row r="13" spans="1:8" ht="14.45" thickBot="1">
      <c r="A13" s="126"/>
      <c r="B13" s="99">
        <v>30</v>
      </c>
      <c r="C13" s="73">
        <f>'0,20 LTL Cancer Risk'!K8</f>
        <v>1.7841466459152778E-4</v>
      </c>
      <c r="D13" s="73">
        <f>'0,20 LTL Cancer Risk'!K9</f>
        <v>3.1647138906250011E-5</v>
      </c>
      <c r="E13" s="73">
        <f>'20,30 LTL Cancer Risk'!K8</f>
        <v>1.0704879875491666E-4</v>
      </c>
      <c r="F13" s="73">
        <f>'20,30 LTL Cancer Risk'!K9</f>
        <v>1.8988283343750005E-5</v>
      </c>
      <c r="G13" s="73">
        <f>'Lifetime Cancer Risk'!K8</f>
        <v>3.5682932918305556E-4</v>
      </c>
      <c r="H13" s="73">
        <f>'Lifetime Cancer Risk'!K9</f>
        <v>6.3294277812500022E-5</v>
      </c>
    </row>
    <row r="14" spans="1:8" ht="14.45" thickBot="1">
      <c r="A14" s="126"/>
      <c r="B14" s="99">
        <v>60</v>
      </c>
      <c r="C14" s="73">
        <f>'0,20 LTL Cancer Risk'!L8</f>
        <v>4.4218405568263885E-5</v>
      </c>
      <c r="D14" s="73">
        <f>'0,20 LTL Cancer Risk'!L9</f>
        <v>2.2374047791666671E-5</v>
      </c>
      <c r="E14" s="73">
        <f>'20,30 LTL Cancer Risk'!L8</f>
        <v>2.6531043340958329E-5</v>
      </c>
      <c r="F14" s="73">
        <f>'20,30 LTL Cancer Risk'!L9</f>
        <v>1.3424428675000001E-5</v>
      </c>
      <c r="G14" s="73">
        <f>'Lifetime Cancer Risk'!L8</f>
        <v>8.8436811136527769E-5</v>
      </c>
      <c r="H14" s="73">
        <f>'Lifetime Cancer Risk'!L9</f>
        <v>4.4748095583333341E-5</v>
      </c>
    </row>
    <row r="15" spans="1:8" ht="14.45" thickBot="1">
      <c r="A15" s="127"/>
      <c r="B15" s="99">
        <v>100</v>
      </c>
      <c r="C15" s="73">
        <f>'0,20 LTL Cancer Risk'!M8</f>
        <v>1.3507339670902778E-5</v>
      </c>
      <c r="D15" s="73">
        <f>'0,20 LTL Cancer Risk'!M9</f>
        <v>2.0537272751041665E-5</v>
      </c>
      <c r="E15" s="73">
        <f>'20,30 LTL Cancer Risk'!M8</f>
        <v>8.1044038025416673E-6</v>
      </c>
      <c r="F15" s="73">
        <f>'20,30 LTL Cancer Risk'!M9</f>
        <v>1.2322363650624997E-5</v>
      </c>
      <c r="G15" s="73">
        <f>'Lifetime Cancer Risk'!M8</f>
        <v>2.7014679341805557E-5</v>
      </c>
      <c r="H15" s="73">
        <f>'Lifetime Cancer Risk'!M9</f>
        <v>4.1074545502083331E-5</v>
      </c>
    </row>
    <row r="16" spans="1:8">
      <c r="A16" s="26" t="s">
        <v>104</v>
      </c>
    </row>
    <row r="17" spans="1:8" ht="14.45" thickBot="1"/>
    <row r="18" spans="1:8" ht="14.45" thickBot="1">
      <c r="A18" s="128" t="s">
        <v>94</v>
      </c>
      <c r="B18" s="128" t="s">
        <v>95</v>
      </c>
      <c r="C18" s="130" t="s">
        <v>105</v>
      </c>
      <c r="D18" s="131"/>
      <c r="E18" s="130" t="s">
        <v>106</v>
      </c>
      <c r="F18" s="131"/>
      <c r="G18" s="130" t="s">
        <v>107</v>
      </c>
      <c r="H18" s="131"/>
    </row>
    <row r="19" spans="1:8" ht="35.1" customHeight="1" thickBot="1">
      <c r="A19" s="129"/>
      <c r="B19" s="129"/>
      <c r="C19" s="110" t="s">
        <v>99</v>
      </c>
      <c r="D19" s="110" t="s">
        <v>100</v>
      </c>
      <c r="E19" s="110" t="s">
        <v>99</v>
      </c>
      <c r="F19" s="110" t="s">
        <v>100</v>
      </c>
      <c r="G19" s="110" t="s">
        <v>99</v>
      </c>
      <c r="H19" s="110" t="s">
        <v>100</v>
      </c>
    </row>
    <row r="20" spans="1:8" ht="14.45" thickBot="1">
      <c r="A20" s="125" t="s">
        <v>101</v>
      </c>
      <c r="B20" s="99">
        <v>10</v>
      </c>
      <c r="C20" s="106">
        <f>'0,20 LTL Cancer Risk'!R13</f>
        <v>79.026598245160457</v>
      </c>
      <c r="D20" s="106">
        <f>'0,20 LTL Cancer Risk'!R14</f>
        <v>497.95109091176045</v>
      </c>
      <c r="E20" s="106">
        <f>'20,30 LTL Cancer Risk'!R13</f>
        <v>52.684398830106979</v>
      </c>
      <c r="F20" s="106">
        <f>'20,30 LTL Cancer Risk'!R14</f>
        <v>331.96739394117361</v>
      </c>
      <c r="G20" s="106">
        <f>'Lifetime Cancer Risk'!R13</f>
        <v>79.026598245160457</v>
      </c>
      <c r="H20" s="106">
        <f>'Lifetime Cancer Risk'!R14</f>
        <v>497.95109091176045</v>
      </c>
    </row>
    <row r="21" spans="1:8" ht="14.45" thickBot="1">
      <c r="A21" s="126"/>
      <c r="B21" s="99">
        <v>30</v>
      </c>
      <c r="C21" s="106">
        <f>'0,20 LTL Cancer Risk'!S13</f>
        <v>604.32431444769122</v>
      </c>
      <c r="D21" s="106">
        <f>'0,20 LTL Cancer Risk'!S14</f>
        <v>739.84932601682351</v>
      </c>
      <c r="E21" s="106">
        <f>'20,30 LTL Cancer Risk'!S13</f>
        <v>402.88287629846081</v>
      </c>
      <c r="F21" s="106">
        <f>'20,30 LTL Cancer Risk'!S14</f>
        <v>493.23288401121567</v>
      </c>
      <c r="G21" s="106">
        <f>'Lifetime Cancer Risk'!S13</f>
        <v>604.32431444769122</v>
      </c>
      <c r="H21" s="106">
        <f>'Lifetime Cancer Risk'!S14</f>
        <v>739.84932601682351</v>
      </c>
    </row>
    <row r="22" spans="1:8" ht="14.45" thickBot="1">
      <c r="A22" s="126"/>
      <c r="B22" s="99">
        <v>60</v>
      </c>
      <c r="C22" s="106">
        <f>'0,20 LTL Cancer Risk'!T13</f>
        <v>2992.0770701256943</v>
      </c>
      <c r="D22" s="106">
        <f>'0,20 LTL Cancer Risk'!T14</f>
        <v>784.9364292271564</v>
      </c>
      <c r="E22" s="106">
        <f>'20,30 LTL Cancer Risk'!T13</f>
        <v>1994.7180467504627</v>
      </c>
      <c r="F22" s="106">
        <f>'20,30 LTL Cancer Risk'!T14</f>
        <v>523.2909528181043</v>
      </c>
      <c r="G22" s="106">
        <f>'Lifetime Cancer Risk'!T13</f>
        <v>2992.0770701256943</v>
      </c>
      <c r="H22" s="106">
        <f>'Lifetime Cancer Risk'!T14</f>
        <v>784.9364292271564</v>
      </c>
    </row>
    <row r="23" spans="1:8" ht="14.45" thickBot="1">
      <c r="A23" s="127"/>
      <c r="B23" s="99">
        <v>100</v>
      </c>
      <c r="C23" s="106">
        <f>'0,20 LTL Cancer Risk'!U13</f>
        <v>10790.938701864286</v>
      </c>
      <c r="D23" s="106">
        <f>'0,20 LTL Cancer Risk'!U14</f>
        <v>829.45143408833826</v>
      </c>
      <c r="E23" s="106">
        <f>'20,30 LTL Cancer Risk'!U13</f>
        <v>7193.9591345761919</v>
      </c>
      <c r="F23" s="106">
        <f>'20,30 LTL Cancer Risk'!U14</f>
        <v>552.96762272555895</v>
      </c>
      <c r="G23" s="106">
        <f>'Lifetime Cancer Risk'!U13</f>
        <v>10790.938701864286</v>
      </c>
      <c r="H23" s="106">
        <f>'Lifetime Cancer Risk'!U14</f>
        <v>829.45143408833826</v>
      </c>
    </row>
    <row r="24" spans="1:8" ht="14.45" thickBot="1">
      <c r="A24" s="125" t="s">
        <v>102</v>
      </c>
      <c r="B24" s="99">
        <v>10</v>
      </c>
      <c r="C24" s="106">
        <f>'0,20 LTL Cancer Risk'!R3</f>
        <v>33.986488257249519</v>
      </c>
      <c r="D24" s="106">
        <f>'0,20 LTL Cancer Risk'!R4</f>
        <v>337.39127467913244</v>
      </c>
      <c r="E24" s="106">
        <f>'20,30 LTL Cancer Risk'!R3</f>
        <v>22.657658838166345</v>
      </c>
      <c r="F24" s="106">
        <f>'20,30 LTL Cancer Risk'!R4</f>
        <v>224.92751645275493</v>
      </c>
      <c r="G24" s="106">
        <f>'Lifetime Cancer Risk'!R3</f>
        <v>33.986488257249519</v>
      </c>
      <c r="H24" s="106">
        <f>'Lifetime Cancer Risk'!R4</f>
        <v>337.39127467913244</v>
      </c>
    </row>
    <row r="25" spans="1:8" ht="14.45" thickBot="1">
      <c r="A25" s="126"/>
      <c r="B25" s="99">
        <v>30</v>
      </c>
      <c r="C25" s="106">
        <f>'0,20 LTL Cancer Risk'!S3</f>
        <v>198.87637736361208</v>
      </c>
      <c r="D25" s="106">
        <f>'0,20 LTL Cancer Risk'!S4</f>
        <v>650.03675989128965</v>
      </c>
      <c r="E25" s="106">
        <f>'20,30 LTL Cancer Risk'!S3</f>
        <v>132.58425157574138</v>
      </c>
      <c r="F25" s="106">
        <f>'20,30 LTL Cancer Risk'!S4</f>
        <v>433.35783992752636</v>
      </c>
      <c r="G25" s="106">
        <f>'Lifetime Cancer Risk'!S3</f>
        <v>198.87637736361208</v>
      </c>
      <c r="H25" s="106">
        <f>'Lifetime Cancer Risk'!S4</f>
        <v>650.03675989128965</v>
      </c>
    </row>
    <row r="26" spans="1:8" ht="14.45" thickBot="1">
      <c r="A26" s="126"/>
      <c r="B26" s="99">
        <v>60</v>
      </c>
      <c r="C26" s="106">
        <f>'0,20 LTL Cancer Risk'!T3</f>
        <v>864.70423325422973</v>
      </c>
      <c r="D26" s="106">
        <f>'0,20 LTL Cancer Risk'!T4</f>
        <v>755.6812672767029</v>
      </c>
      <c r="E26" s="106">
        <f>'20,30 LTL Cancer Risk'!T3</f>
        <v>576.46948883615312</v>
      </c>
      <c r="F26" s="106">
        <f>'20,30 LTL Cancer Risk'!T4</f>
        <v>503.78751151780187</v>
      </c>
      <c r="G26" s="106">
        <f>'Lifetime Cancer Risk'!T3</f>
        <v>864.70423325422973</v>
      </c>
      <c r="H26" s="106">
        <f>'Lifetime Cancer Risk'!T4</f>
        <v>755.6812672767029</v>
      </c>
    </row>
    <row r="27" spans="1:8" ht="14.45" thickBot="1">
      <c r="A27" s="127"/>
      <c r="B27" s="99">
        <v>100</v>
      </c>
      <c r="C27" s="106">
        <f>'0,20 LTL Cancer Risk'!U3</f>
        <v>2918.351299769613</v>
      </c>
      <c r="D27" s="106">
        <f>'0,20 LTL Cancer Risk'!U4</f>
        <v>794.64448357641106</v>
      </c>
      <c r="E27" s="106">
        <f>'20,30 LTL Cancer Risk'!U3</f>
        <v>1945.5675331797422</v>
      </c>
      <c r="F27" s="106">
        <f>'20,30 LTL Cancer Risk'!U4</f>
        <v>529.76298905094075</v>
      </c>
      <c r="G27" s="106">
        <f>'Lifetime Cancer Risk'!U3</f>
        <v>2918.351299769613</v>
      </c>
      <c r="H27" s="106">
        <f>'Lifetime Cancer Risk'!U4</f>
        <v>794.64448357641106</v>
      </c>
    </row>
    <row r="28" spans="1:8" ht="14.45" thickBot="1">
      <c r="A28" s="125" t="s">
        <v>103</v>
      </c>
      <c r="B28" s="99">
        <v>10</v>
      </c>
      <c r="C28" s="106">
        <f>'0,20 LTL Cancer Risk'!R8</f>
        <v>11.754024790438871</v>
      </c>
      <c r="D28" s="106">
        <f>'0,20 LTL Cancer Risk'!R9</f>
        <v>123.48539992109308</v>
      </c>
      <c r="E28" s="106">
        <f>'20,30 LTL Cancer Risk'!R8</f>
        <v>7.8360165269592468</v>
      </c>
      <c r="F28" s="106">
        <f>'20,30 LTL Cancer Risk'!R9</f>
        <v>82.323599947395394</v>
      </c>
      <c r="G28" s="106">
        <f>'Lifetime Cancer Risk'!R8</f>
        <v>11.754024790438871</v>
      </c>
      <c r="H28" s="106">
        <f>'Lifetime Cancer Risk'!R9</f>
        <v>123.48539992109308</v>
      </c>
    </row>
    <row r="29" spans="1:8" ht="14.45" thickBot="1">
      <c r="A29" s="126"/>
      <c r="B29" s="99">
        <v>30</v>
      </c>
      <c r="C29" s="106">
        <f>'0,20 LTL Cancer Risk'!S8</f>
        <v>56.833893240867084</v>
      </c>
      <c r="D29" s="106">
        <f>'0,20 LTL Cancer Risk'!S9</f>
        <v>320.40811114199789</v>
      </c>
      <c r="E29" s="106">
        <f>'20,30 LTL Cancer Risk'!S8</f>
        <v>37.889262160578056</v>
      </c>
      <c r="F29" s="106">
        <f>'20,30 LTL Cancer Risk'!S9</f>
        <v>213.60540742799861</v>
      </c>
      <c r="G29" s="106">
        <f>'Lifetime Cancer Risk'!S8</f>
        <v>56.833893240867084</v>
      </c>
      <c r="H29" s="106">
        <f>'Lifetime Cancer Risk'!S9</f>
        <v>320.40811114199789</v>
      </c>
    </row>
    <row r="30" spans="1:8" ht="14.45" thickBot="1">
      <c r="A30" s="126"/>
      <c r="B30" s="99">
        <v>60</v>
      </c>
      <c r="C30" s="106">
        <f>'0,20 LTL Cancer Risk'!T8</f>
        <v>229.31627383863898</v>
      </c>
      <c r="D30" s="106">
        <f>'0,20 LTL Cancer Risk'!T9</f>
        <v>453.20364443740459</v>
      </c>
      <c r="E30" s="106">
        <f>'20,30 LTL Cancer Risk'!T8</f>
        <v>152.877515892426</v>
      </c>
      <c r="F30" s="106">
        <f>'20,30 LTL Cancer Risk'!T9</f>
        <v>302.13576295826977</v>
      </c>
      <c r="G30" s="106">
        <f>'Lifetime Cancer Risk'!T8</f>
        <v>229.31627383863898</v>
      </c>
      <c r="H30" s="106">
        <f>'Lifetime Cancer Risk'!T9</f>
        <v>453.20364443740459</v>
      </c>
    </row>
    <row r="31" spans="1:8" ht="14.45" thickBot="1">
      <c r="A31" s="127"/>
      <c r="B31" s="99">
        <v>100</v>
      </c>
      <c r="C31" s="106">
        <f>'0,20 LTL Cancer Risk'!U8</f>
        <v>750.70296942656819</v>
      </c>
      <c r="D31" s="106">
        <f>'0,20 LTL Cancer Risk'!U9</f>
        <v>493.73644314509539</v>
      </c>
      <c r="E31" s="106">
        <f>'20,30 LTL Cancer Risk'!U8</f>
        <v>500.46864628437879</v>
      </c>
      <c r="F31" s="106">
        <f>'20,30 LTL Cancer Risk'!U9</f>
        <v>329.15762876339693</v>
      </c>
      <c r="G31" s="106">
        <f>'Lifetime Cancer Risk'!U8</f>
        <v>750.70296942656819</v>
      </c>
      <c r="H31" s="106">
        <f>'Lifetime Cancer Risk'!U9</f>
        <v>493.73644314509539</v>
      </c>
    </row>
    <row r="32" spans="1:8">
      <c r="A32" s="26" t="s">
        <v>108</v>
      </c>
    </row>
  </sheetData>
  <mergeCells count="16">
    <mergeCell ref="B18:B19"/>
    <mergeCell ref="C18:D18"/>
    <mergeCell ref="E18:F18"/>
    <mergeCell ref="G18:H18"/>
    <mergeCell ref="A2:A3"/>
    <mergeCell ref="B2:B3"/>
    <mergeCell ref="C2:D2"/>
    <mergeCell ref="E2:F2"/>
    <mergeCell ref="G2:H2"/>
    <mergeCell ref="A24:A27"/>
    <mergeCell ref="A28:A31"/>
    <mergeCell ref="A20:A23"/>
    <mergeCell ref="A4:A7"/>
    <mergeCell ref="A8:A11"/>
    <mergeCell ref="A12:A15"/>
    <mergeCell ref="A18:A19"/>
  </mergeCells>
  <conditionalFormatting sqref="C4:H15">
    <cfRule type="cellIs" dxfId="37" priority="6" operator="greaterThan">
      <formula>0.000001</formula>
    </cfRule>
  </conditionalFormatting>
  <conditionalFormatting sqref="C20:H31">
    <cfRule type="cellIs" dxfId="36" priority="5" operator="lessThan">
      <formula>300</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8D029-C969-4EB6-B7F1-85D00720AB8D}">
  <sheetPr>
    <tabColor theme="7" tint="0.59999389629810485"/>
  </sheetPr>
  <dimension ref="A1:T23"/>
  <sheetViews>
    <sheetView workbookViewId="0">
      <selection activeCell="A26" sqref="A26"/>
    </sheetView>
  </sheetViews>
  <sheetFormatPr defaultColWidth="8.7109375" defaultRowHeight="14.1"/>
  <cols>
    <col min="1" max="1" width="57.140625" style="26" customWidth="1"/>
    <col min="2" max="2" width="6.5703125" style="26" customWidth="1"/>
    <col min="3" max="9" width="6.5703125" style="26" bestFit="1" customWidth="1"/>
    <col min="10" max="16384" width="8.7109375" style="26"/>
  </cols>
  <sheetData>
    <row r="1" spans="1:20" s="27" customFormat="1" ht="15.6">
      <c r="A1" s="119" t="s">
        <v>70</v>
      </c>
      <c r="B1" s="119"/>
      <c r="C1" s="119"/>
      <c r="D1" s="119"/>
      <c r="E1" s="119"/>
      <c r="F1" s="119"/>
      <c r="G1" s="119"/>
      <c r="H1" s="119"/>
      <c r="I1" s="119"/>
      <c r="J1" s="116" t="s">
        <v>71</v>
      </c>
      <c r="K1" s="116"/>
      <c r="L1" s="116"/>
      <c r="M1" s="116"/>
      <c r="N1" s="116"/>
      <c r="O1" s="116"/>
      <c r="P1" s="116"/>
      <c r="Q1" s="116"/>
    </row>
    <row r="2" spans="1:20">
      <c r="A2" s="30" t="s">
        <v>73</v>
      </c>
      <c r="B2" s="31">
        <v>10</v>
      </c>
      <c r="C2" s="31">
        <v>30</v>
      </c>
      <c r="D2" s="31">
        <v>60</v>
      </c>
      <c r="E2" s="31">
        <v>100</v>
      </c>
      <c r="F2" s="31" t="s">
        <v>74</v>
      </c>
      <c r="G2" s="31">
        <v>2500</v>
      </c>
      <c r="H2" s="31">
        <v>5000</v>
      </c>
      <c r="I2" s="31">
        <v>10000</v>
      </c>
      <c r="J2" s="58">
        <v>10</v>
      </c>
      <c r="K2" s="58">
        <v>30</v>
      </c>
      <c r="L2" s="58">
        <v>60</v>
      </c>
      <c r="M2" s="58">
        <v>100</v>
      </c>
      <c r="N2" s="31" t="s">
        <v>74</v>
      </c>
      <c r="O2" s="58">
        <v>2500</v>
      </c>
      <c r="P2" s="58">
        <v>5000</v>
      </c>
      <c r="Q2" s="58">
        <v>10000</v>
      </c>
      <c r="S2" s="58">
        <v>10</v>
      </c>
      <c r="T2" s="46">
        <v>9.9999999999999995E-7</v>
      </c>
    </row>
    <row r="3" spans="1:20">
      <c r="A3" s="64" t="s">
        <v>75</v>
      </c>
      <c r="B3" s="43">
        <v>4.5319573852365194E-3</v>
      </c>
      <c r="C3" s="43">
        <v>7.7447768557291623E-4</v>
      </c>
      <c r="D3" s="43">
        <v>1.7812485533468133E-4</v>
      </c>
      <c r="E3" s="43">
        <v>5.2778195849093143E-5</v>
      </c>
      <c r="F3" s="43">
        <v>1.760324355276712E-6</v>
      </c>
      <c r="G3" s="43">
        <v>7.4436248199865172E-8</v>
      </c>
      <c r="H3" s="43">
        <v>2.5684620436887255E-8</v>
      </c>
      <c r="I3" s="43">
        <v>9.076123417975486E-9</v>
      </c>
      <c r="J3" s="67">
        <f>B3*'Equations and parameters'!$D$37*'Equations and parameters'!$B$69</f>
        <v>2.6851847507526378E-4</v>
      </c>
      <c r="K3" s="67">
        <f>C3*'Equations and parameters'!$D$37*'Equations and parameters'!$B$69</f>
        <v>4.588780287019529E-5</v>
      </c>
      <c r="L3" s="67">
        <f>D3*'Equations and parameters'!$D$37*'Equations and parameters'!$B$69</f>
        <v>1.0553897678579867E-5</v>
      </c>
      <c r="M3" s="67">
        <f>E3*'Equations and parameters'!$D$37*'Equations and parameters'!$B$69</f>
        <v>3.1271081040587687E-6</v>
      </c>
      <c r="N3" s="67">
        <f>F3*'Equations and parameters'!$D$37*'Equations and parameters'!$B$69</f>
        <v>1.0429921805014518E-7</v>
      </c>
      <c r="O3" s="67">
        <f>G3*'Equations and parameters'!$D$37*'Equations and parameters'!$B$69</f>
        <v>4.4103477058420113E-9</v>
      </c>
      <c r="P3" s="67">
        <f>H3*'Equations and parameters'!$D$37*'Equations and parameters'!$B$69</f>
        <v>1.5218137608855698E-9</v>
      </c>
      <c r="Q3" s="67">
        <f>I3*'Equations and parameters'!$D$37*'Equations and parameters'!$B$69</f>
        <v>5.3776031251504756E-10</v>
      </c>
      <c r="S3" s="58">
        <v>30</v>
      </c>
      <c r="T3" s="46">
        <v>9.9999999999999995E-7</v>
      </c>
    </row>
    <row r="4" spans="1:20" ht="26.1">
      <c r="A4" s="63" t="s">
        <v>76</v>
      </c>
      <c r="B4" s="39">
        <v>3.3276384168484858E-3</v>
      </c>
      <c r="C4" s="39">
        <v>6.3050630160404043E-4</v>
      </c>
      <c r="D4" s="39">
        <v>1.5091414194545453E-4</v>
      </c>
      <c r="E4" s="39">
        <v>4.4387325121313125E-5</v>
      </c>
      <c r="F4" s="39">
        <v>1.3241578194444451E-6</v>
      </c>
      <c r="G4" s="39">
        <v>5.1024980651111105E-8</v>
      </c>
      <c r="H4" s="39">
        <v>1.839434279421717E-8</v>
      </c>
      <c r="I4" s="39">
        <v>6.976556711444447E-9</v>
      </c>
      <c r="J4" s="67">
        <f>B4*'Equations and parameters'!$D$37*'Equations and parameters'!$B$69</f>
        <v>1.9716257619827279E-4</v>
      </c>
      <c r="K4" s="67">
        <f>C4*'Equations and parameters'!$D$37*'Equations and parameters'!$B$69</f>
        <v>3.7357498370039391E-5</v>
      </c>
      <c r="L4" s="67">
        <f>D4*'Equations and parameters'!$D$37*'Equations and parameters'!$B$69</f>
        <v>8.9416629102681806E-6</v>
      </c>
      <c r="M4" s="67">
        <f>E4*'Equations and parameters'!$D$37*'Equations and parameters'!$B$69</f>
        <v>2.6299490134378024E-6</v>
      </c>
      <c r="N4" s="67">
        <f>F4*'Equations and parameters'!$D$37*'Equations and parameters'!$B$69</f>
        <v>7.8456350802083367E-8</v>
      </c>
      <c r="O4" s="67">
        <f>G4*'Equations and parameters'!$D$37*'Equations and parameters'!$B$69</f>
        <v>3.023230103578333E-9</v>
      </c>
      <c r="P4" s="67">
        <f>H4*'Equations and parameters'!$D$37*'Equations and parameters'!$B$69</f>
        <v>1.0898648105573672E-9</v>
      </c>
      <c r="Q4" s="67">
        <f>I4*'Equations and parameters'!$D$37*'Equations and parameters'!$B$69</f>
        <v>4.1336098515308347E-10</v>
      </c>
      <c r="S4" s="58">
        <v>60</v>
      </c>
      <c r="T4" s="46">
        <v>9.9999999999999995E-7</v>
      </c>
    </row>
    <row r="5" spans="1:20" ht="26.1">
      <c r="A5" s="62" t="s">
        <v>77</v>
      </c>
      <c r="B5" s="39">
        <v>2.0810512598076923E-3</v>
      </c>
      <c r="C5" s="39">
        <v>3.3295768303846156E-4</v>
      </c>
      <c r="D5" s="39">
        <v>7.4734155365384613E-5</v>
      </c>
      <c r="E5" s="39">
        <v>2.2266696692307692E-5</v>
      </c>
      <c r="F5" s="39">
        <v>7.8860088969230756E-7</v>
      </c>
      <c r="G5" s="39">
        <v>3.5184516997435894E-8</v>
      </c>
      <c r="H5" s="39">
        <v>1.266149423525641E-8</v>
      </c>
      <c r="I5" s="39">
        <v>4.4313918124358979E-9</v>
      </c>
      <c r="J5" s="67">
        <f>B5*'Equations and parameters'!$D$37*'Equations and parameters'!$B$69</f>
        <v>1.2330228714360576E-4</v>
      </c>
      <c r="K5" s="67">
        <f>C5*'Equations and parameters'!$D$37*'Equations and parameters'!$B$69</f>
        <v>1.9727742720028847E-5</v>
      </c>
      <c r="L5" s="67">
        <f>D5*'Equations and parameters'!$D$37*'Equations and parameters'!$B$69</f>
        <v>4.4279987053990377E-6</v>
      </c>
      <c r="M5" s="67">
        <f>E5*'Equations and parameters'!$D$37*'Equations and parameters'!$B$69</f>
        <v>1.3193017790192308E-6</v>
      </c>
      <c r="N5" s="67">
        <f>F5*'Equations and parameters'!$D$37*'Equations and parameters'!$B$69</f>
        <v>4.6724602714269223E-8</v>
      </c>
      <c r="O5" s="67">
        <f>G5*'Equations and parameters'!$D$37*'Equations and parameters'!$B$69</f>
        <v>2.0846826320980764E-9</v>
      </c>
      <c r="P5" s="67">
        <f>H5*'Equations and parameters'!$D$37*'Equations and parameters'!$B$69</f>
        <v>7.5019353343894227E-10</v>
      </c>
      <c r="Q5" s="67">
        <f>I5*'Equations and parameters'!$D$37*'Equations and parameters'!$B$69</f>
        <v>2.6255996488682693E-10</v>
      </c>
      <c r="S5" s="58">
        <v>100</v>
      </c>
      <c r="T5" s="46">
        <v>9.9999999999999995E-7</v>
      </c>
    </row>
    <row r="6" spans="1:20">
      <c r="A6" s="64" t="s">
        <v>78</v>
      </c>
      <c r="B6" s="43">
        <v>4.5651837500000007E-4</v>
      </c>
      <c r="C6" s="43">
        <v>2.3694862499999998E-4</v>
      </c>
      <c r="D6" s="43">
        <v>2.0382312374999997E-4</v>
      </c>
      <c r="E6" s="43">
        <v>1.9382921500000003E-4</v>
      </c>
      <c r="F6" s="43">
        <v>5.0327569875000004E-6</v>
      </c>
      <c r="G6" s="43">
        <v>2.7655659250000006E-7</v>
      </c>
      <c r="H6" s="43">
        <v>1.1473112262499999E-7</v>
      </c>
      <c r="I6" s="43">
        <v>4.0400155874999994E-8</v>
      </c>
      <c r="J6" s="67">
        <f>B6*'Equations and parameters'!$D$37*'Equations and parameters'!$B$69</f>
        <v>2.7048713718750004E-5</v>
      </c>
      <c r="K6" s="67">
        <f>C6*'Equations and parameters'!$D$37*'Equations and parameters'!$B$69</f>
        <v>1.4039206031249997E-5</v>
      </c>
      <c r="L6" s="67">
        <f>D6*'Equations and parameters'!$D$37*'Equations and parameters'!$B$69</f>
        <v>1.2076520082187497E-5</v>
      </c>
      <c r="M6" s="67">
        <f>E6*'Equations and parameters'!$D$37*'Equations and parameters'!$B$69</f>
        <v>1.1484380988750003E-5</v>
      </c>
      <c r="N6" s="67">
        <f>F6*'Equations and parameters'!$D$37*'Equations and parameters'!$B$69</f>
        <v>2.9819085150937503E-7</v>
      </c>
      <c r="O6" s="67">
        <f>G6*'Equations and parameters'!$D$37*'Equations and parameters'!$B$69</f>
        <v>1.6385978105625003E-8</v>
      </c>
      <c r="P6" s="67">
        <f>H6*'Equations and parameters'!$D$37*'Equations and parameters'!$B$69</f>
        <v>6.7978190155312492E-9</v>
      </c>
      <c r="Q6" s="67">
        <f>I6*'Equations and parameters'!$D$37*'Equations and parameters'!$B$69</f>
        <v>2.3937092355937494E-9</v>
      </c>
      <c r="S6" s="58">
        <v>1000</v>
      </c>
      <c r="T6" s="46">
        <v>9.9999999999999995E-7</v>
      </c>
    </row>
    <row r="7" spans="1:20" ht="26.1">
      <c r="A7" s="63" t="s">
        <v>79</v>
      </c>
      <c r="B7" s="39">
        <v>4.1775000000000002E-6</v>
      </c>
      <c r="C7" s="39">
        <v>1.0562500000000001E-6</v>
      </c>
      <c r="D7" s="39">
        <v>3.0674999999999996E-7</v>
      </c>
      <c r="E7" s="39">
        <v>9.9949999999999992E-8</v>
      </c>
      <c r="F7" s="39">
        <v>3.3099999999999999E-9</v>
      </c>
      <c r="G7" s="39">
        <v>1.035E-10</v>
      </c>
      <c r="H7" s="39">
        <v>3.0900000000000004E-11</v>
      </c>
      <c r="I7" s="39">
        <v>1.145E-11</v>
      </c>
      <c r="J7" s="67">
        <f>B7*'Equations and parameters'!$D$37*'Equations and parameters'!$B$69</f>
        <v>2.4751687499999998E-7</v>
      </c>
      <c r="K7" s="67">
        <f>C7*'Equations and parameters'!$D$37*'Equations and parameters'!$B$69</f>
        <v>6.2582812500000007E-8</v>
      </c>
      <c r="L7" s="67">
        <f>D7*'Equations and parameters'!$D$37*'Equations and parameters'!$B$69</f>
        <v>1.8174937499999997E-8</v>
      </c>
      <c r="M7" s="67">
        <f>E7*'Equations and parameters'!$D$37*'Equations and parameters'!$B$69</f>
        <v>5.9220374999999987E-9</v>
      </c>
      <c r="N7" s="67">
        <f>F7*'Equations and parameters'!$D$37*'Equations and parameters'!$B$69</f>
        <v>1.9611749999999997E-10</v>
      </c>
      <c r="O7" s="67">
        <f>G7*'Equations and parameters'!$D$37*'Equations and parameters'!$B$69</f>
        <v>6.1323750000000001E-12</v>
      </c>
      <c r="P7" s="67">
        <f>H7*'Equations and parameters'!$D$37*'Equations and parameters'!$B$69</f>
        <v>1.8308250000000001E-12</v>
      </c>
      <c r="Q7" s="67">
        <f>I7*'Equations and parameters'!$D$37*'Equations and parameters'!$B$69</f>
        <v>6.7841249999999996E-13</v>
      </c>
      <c r="S7" s="58">
        <v>5000</v>
      </c>
      <c r="T7" s="46">
        <v>9.9999999999999995E-7</v>
      </c>
    </row>
    <row r="9" spans="1:20" ht="15">
      <c r="A9" s="119" t="s">
        <v>82</v>
      </c>
      <c r="B9" s="119"/>
      <c r="C9" s="119"/>
      <c r="D9" s="119"/>
      <c r="E9" s="119"/>
      <c r="F9" s="119"/>
      <c r="G9" s="119"/>
      <c r="H9" s="119"/>
      <c r="I9" s="119"/>
      <c r="J9" s="116" t="s">
        <v>83</v>
      </c>
      <c r="K9" s="116"/>
      <c r="L9" s="116"/>
      <c r="M9" s="116"/>
      <c r="N9" s="116"/>
      <c r="O9" s="116"/>
      <c r="P9" s="116"/>
      <c r="Q9" s="116"/>
    </row>
    <row r="10" spans="1:20">
      <c r="A10" s="30" t="s">
        <v>73</v>
      </c>
      <c r="B10" s="31">
        <v>10</v>
      </c>
      <c r="C10" s="31">
        <v>30</v>
      </c>
      <c r="D10" s="31">
        <v>60</v>
      </c>
      <c r="E10" s="31">
        <v>100</v>
      </c>
      <c r="F10" s="31" t="s">
        <v>74</v>
      </c>
      <c r="G10" s="31">
        <v>2500</v>
      </c>
      <c r="H10" s="31">
        <v>5000</v>
      </c>
      <c r="I10" s="31">
        <v>10000</v>
      </c>
      <c r="J10" s="58">
        <v>10</v>
      </c>
      <c r="K10" s="58">
        <v>30</v>
      </c>
      <c r="L10" s="58">
        <v>60</v>
      </c>
      <c r="M10" s="58">
        <v>100</v>
      </c>
      <c r="N10" s="31" t="s">
        <v>74</v>
      </c>
      <c r="O10" s="58">
        <v>2500</v>
      </c>
      <c r="P10" s="58">
        <v>5000</v>
      </c>
      <c r="Q10" s="58">
        <v>10000</v>
      </c>
    </row>
    <row r="11" spans="1:20">
      <c r="A11" s="64" t="s">
        <v>75</v>
      </c>
      <c r="B11" s="43">
        <v>8.6993266275490182E-3</v>
      </c>
      <c r="C11" s="43">
        <v>1.799139474872549E-3</v>
      </c>
      <c r="D11" s="43">
        <v>4.4589988808333325E-4</v>
      </c>
      <c r="E11" s="43">
        <v>1.3620846726960785E-4</v>
      </c>
      <c r="F11" s="43">
        <v>6.0413392088627454E-6</v>
      </c>
      <c r="G11" s="43">
        <v>1.6207534092352938E-7</v>
      </c>
      <c r="H11" s="43">
        <v>5.4987900652156868E-8</v>
      </c>
      <c r="I11" s="43">
        <v>2.0387977811666661E-8</v>
      </c>
      <c r="J11" s="67">
        <f>B11*'Equations and parameters'!$F$37*'Equations and parameters'!$B$69</f>
        <v>7.7641490150874982E-4</v>
      </c>
      <c r="K11" s="67">
        <f>C11*'Equations and parameters'!$F$37*'Equations and parameters'!$B$69</f>
        <v>1.6057319813237499E-4</v>
      </c>
      <c r="L11" s="67">
        <f>D11*'Equations and parameters'!$F$37*'Equations and parameters'!$B$69</f>
        <v>3.9796565011437495E-5</v>
      </c>
      <c r="M11" s="67">
        <f>E11*'Equations and parameters'!$F$37*'Equations and parameters'!$B$69</f>
        <v>1.21566057038125E-5</v>
      </c>
      <c r="N11" s="67">
        <f>F11*'Equations and parameters'!$F$37*'Equations and parameters'!$B$69</f>
        <v>5.3918952439100001E-7</v>
      </c>
      <c r="O11" s="67">
        <f>G11*'Equations and parameters'!$F$37*'Equations and parameters'!$B$69</f>
        <v>1.4465224177424996E-8</v>
      </c>
      <c r="P11" s="67">
        <f>H11*'Equations and parameters'!$F$37*'Equations and parameters'!$B$69</f>
        <v>4.9076701332050009E-9</v>
      </c>
      <c r="Q11" s="67">
        <f>I11*'Equations and parameters'!$F$37*'Equations and parameters'!$B$69</f>
        <v>1.8196270196912495E-9</v>
      </c>
    </row>
    <row r="12" spans="1:20" ht="27" customHeight="1">
      <c r="A12" s="63" t="s">
        <v>76</v>
      </c>
      <c r="B12" s="39">
        <v>6.3474400086666683E-3</v>
      </c>
      <c r="C12" s="39">
        <v>1.2925505564646462E-3</v>
      </c>
      <c r="D12" s="39">
        <v>3.2621595656868682E-4</v>
      </c>
      <c r="E12" s="39">
        <v>9.891058985757568E-5</v>
      </c>
      <c r="F12" s="39">
        <v>5.7990301253131326E-6</v>
      </c>
      <c r="G12" s="39">
        <v>1.1680228753131318E-7</v>
      </c>
      <c r="H12" s="39">
        <v>3.9953431133434353E-8</v>
      </c>
      <c r="I12" s="39">
        <v>1.4907595141818181E-8</v>
      </c>
      <c r="J12" s="67">
        <f>B12*'Equations and parameters'!$F$37*'Equations and parameters'!$B$69</f>
        <v>5.6650902077350009E-4</v>
      </c>
      <c r="K12" s="67">
        <f>C12*'Equations and parameters'!$F$37*'Equations and parameters'!$B$69</f>
        <v>1.1536013716446968E-4</v>
      </c>
      <c r="L12" s="67">
        <f>D12*'Equations and parameters'!$F$37*'Equations and parameters'!$B$69</f>
        <v>2.9114774123755298E-5</v>
      </c>
      <c r="M12" s="67">
        <f>E12*'Equations and parameters'!$F$37*'Equations and parameters'!$B$69</f>
        <v>8.8277701447886306E-6</v>
      </c>
      <c r="N12" s="67">
        <f>F12*'Equations and parameters'!$F$37*'Equations and parameters'!$B$69</f>
        <v>5.1756343868419707E-7</v>
      </c>
      <c r="O12" s="67">
        <f>G12*'Equations and parameters'!$F$37*'Equations and parameters'!$B$69</f>
        <v>1.0424604162169702E-8</v>
      </c>
      <c r="P12" s="67">
        <f>H12*'Equations and parameters'!$F$37*'Equations and parameters'!$B$69</f>
        <v>3.5658437286590162E-9</v>
      </c>
      <c r="Q12" s="67">
        <f>I12*'Equations and parameters'!$F$37*'Equations and parameters'!$B$69</f>
        <v>1.3305028664072726E-9</v>
      </c>
    </row>
    <row r="13" spans="1:20" ht="26.1">
      <c r="A13" s="62" t="s">
        <v>77</v>
      </c>
      <c r="B13" s="39">
        <v>1.3537204644615386E-2</v>
      </c>
      <c r="C13" s="39">
        <v>2.7015248207692306E-3</v>
      </c>
      <c r="D13" s="39">
        <v>6.9011351100000003E-4</v>
      </c>
      <c r="E13" s="39">
        <v>2.1402435569230769E-4</v>
      </c>
      <c r="F13" s="39">
        <v>7.7436287725641024E-6</v>
      </c>
      <c r="G13" s="39">
        <v>2.6077604312820514E-7</v>
      </c>
      <c r="H13" s="39">
        <v>9.0084268666666659E-8</v>
      </c>
      <c r="I13" s="39">
        <v>3.3455450297435899E-8</v>
      </c>
      <c r="J13" s="67">
        <f>B13*'Equations and parameters'!$F$37*'Equations and parameters'!$B$69</f>
        <v>1.2081955145319232E-3</v>
      </c>
      <c r="K13" s="67">
        <f>C13*'Equations and parameters'!$F$37*'Equations and parameters'!$B$69</f>
        <v>2.4111109025365382E-4</v>
      </c>
      <c r="L13" s="67">
        <f>D13*'Equations and parameters'!$F$37*'Equations and parameters'!$B$69</f>
        <v>6.1592630856749993E-5</v>
      </c>
      <c r="M13" s="67">
        <f>E13*'Equations and parameters'!$F$37*'Equations and parameters'!$B$69</f>
        <v>1.9101673745538461E-5</v>
      </c>
      <c r="N13" s="67">
        <f>F13*'Equations and parameters'!$F$37*'Equations and parameters'!$B$69</f>
        <v>6.9111886795134609E-7</v>
      </c>
      <c r="O13" s="67">
        <f>G13*'Equations and parameters'!$F$37*'Equations and parameters'!$B$69</f>
        <v>2.3274261849192307E-8</v>
      </c>
      <c r="P13" s="67">
        <f>H13*'Equations and parameters'!$F$37*'Equations and parameters'!$B$69</f>
        <v>8.0400209784999989E-9</v>
      </c>
      <c r="Q13" s="67">
        <f>I13*'Equations and parameters'!$F$37*'Equations and parameters'!$B$69</f>
        <v>2.9858989390461541E-9</v>
      </c>
    </row>
    <row r="14" spans="1:20">
      <c r="A14" s="64" t="s">
        <v>78</v>
      </c>
      <c r="B14" s="43">
        <v>8.2805012500000003E-4</v>
      </c>
      <c r="C14" s="43">
        <v>3.1913081250000005E-4</v>
      </c>
      <c r="D14" s="43">
        <v>2.2562065E-4</v>
      </c>
      <c r="E14" s="43">
        <v>2.0709854874999996E-4</v>
      </c>
      <c r="F14" s="43">
        <v>1.2245061500000002E-5</v>
      </c>
      <c r="G14" s="43">
        <v>4.5099968250000001E-7</v>
      </c>
      <c r="H14" s="43">
        <v>1.8799859749999996E-7</v>
      </c>
      <c r="I14" s="43">
        <v>6.8520011249999995E-8</v>
      </c>
      <c r="J14" s="67">
        <f>B14*'Equations and parameters'!$F$37*'Equations and parameters'!$B$69</f>
        <v>7.3903473656250005E-5</v>
      </c>
      <c r="K14" s="67">
        <f>C14*'Equations and parameters'!$F$37*'Equations and parameters'!$B$69</f>
        <v>2.8482425015625005E-5</v>
      </c>
      <c r="L14" s="67">
        <f>D14*'Equations and parameters'!$F$37*'Equations and parameters'!$B$69</f>
        <v>2.0136643012500001E-5</v>
      </c>
      <c r="M14" s="67">
        <f>E14*'Equations and parameters'!$F$37*'Equations and parameters'!$B$69</f>
        <v>1.8483545475937496E-5</v>
      </c>
      <c r="N14" s="67">
        <f>F14*'Equations and parameters'!$F$37*'Equations and parameters'!$B$69</f>
        <v>1.0928717388750002E-6</v>
      </c>
      <c r="O14" s="67">
        <f>G14*'Equations and parameters'!$F$37*'Equations and parameters'!$B$69</f>
        <v>4.0251721663125004E-8</v>
      </c>
      <c r="P14" s="67">
        <f>H14*'Equations and parameters'!$F$37*'Equations and parameters'!$B$69</f>
        <v>1.6778874826874996E-8</v>
      </c>
      <c r="Q14" s="67">
        <f>I14*'Equations and parameters'!$F$37*'Equations and parameters'!$B$69</f>
        <v>6.115411004062499E-9</v>
      </c>
    </row>
    <row r="15" spans="1:20" ht="26.1" customHeight="1">
      <c r="A15" s="62" t="s">
        <v>79</v>
      </c>
      <c r="B15" s="39">
        <v>8.3524999999999995E-4</v>
      </c>
      <c r="C15" s="39">
        <v>2.1149999999999999E-4</v>
      </c>
      <c r="D15" s="39">
        <v>6.135E-5</v>
      </c>
      <c r="E15" s="39">
        <v>2.0000000000000002E-5</v>
      </c>
      <c r="F15" s="39">
        <v>6.6199999999999997E-7</v>
      </c>
      <c r="G15" s="39">
        <v>2.07E-8</v>
      </c>
      <c r="H15" s="39">
        <v>6.1775000000000002E-9</v>
      </c>
      <c r="I15" s="39">
        <v>2.2874999999999998E-9</v>
      </c>
      <c r="J15" s="67">
        <f>B15*'Equations and parameters'!$F$37*'Equations and parameters'!$B$69</f>
        <v>7.4546062499999995E-5</v>
      </c>
      <c r="K15" s="67">
        <f>C15*'Equations and parameters'!$F$37*'Equations and parameters'!$B$69</f>
        <v>1.8876374999999999E-5</v>
      </c>
      <c r="L15" s="67">
        <f>D15*'Equations and parameters'!$F$37*'Equations and parameters'!$B$69</f>
        <v>5.4754874999999995E-6</v>
      </c>
      <c r="M15" s="67">
        <f>E15*'Equations and parameters'!$F$37*'Equations and parameters'!$B$69</f>
        <v>1.7850000000000001E-6</v>
      </c>
      <c r="N15" s="67">
        <f>F15*'Equations and parameters'!$F$37*'Equations and parameters'!$B$69</f>
        <v>5.9083499999999994E-8</v>
      </c>
      <c r="O15" s="67">
        <f>G15*'Equations and parameters'!$F$37*'Equations and parameters'!$B$69</f>
        <v>1.847475E-9</v>
      </c>
      <c r="P15" s="67">
        <f>H15*'Equations and parameters'!$F$37*'Equations and parameters'!$B$69</f>
        <v>5.5134187499999996E-10</v>
      </c>
      <c r="Q15" s="67">
        <f>I15*'Equations and parameters'!$F$37*'Equations and parameters'!$B$69</f>
        <v>2.0415937499999998E-10</v>
      </c>
    </row>
    <row r="17" spans="1:17" ht="15">
      <c r="A17" s="123" t="s">
        <v>85</v>
      </c>
      <c r="B17" s="123"/>
      <c r="C17" s="123"/>
      <c r="D17" s="123"/>
      <c r="E17" s="123"/>
      <c r="F17" s="123"/>
      <c r="G17" s="123"/>
      <c r="H17" s="123"/>
      <c r="I17" s="123"/>
      <c r="J17" s="116" t="s">
        <v>86</v>
      </c>
      <c r="K17" s="116"/>
      <c r="L17" s="116"/>
      <c r="M17" s="116"/>
      <c r="N17" s="116"/>
      <c r="O17" s="116"/>
      <c r="P17" s="116"/>
      <c r="Q17" s="116"/>
    </row>
    <row r="18" spans="1:17">
      <c r="A18" s="61" t="s">
        <v>73</v>
      </c>
      <c r="B18" s="31">
        <v>10</v>
      </c>
      <c r="C18" s="31">
        <v>30</v>
      </c>
      <c r="D18" s="31">
        <v>60</v>
      </c>
      <c r="E18" s="31">
        <v>100</v>
      </c>
      <c r="F18" s="31" t="s">
        <v>74</v>
      </c>
      <c r="G18" s="31">
        <v>2500</v>
      </c>
      <c r="H18" s="31">
        <v>5000</v>
      </c>
      <c r="I18" s="31">
        <v>10000</v>
      </c>
      <c r="J18" s="58">
        <v>10</v>
      </c>
      <c r="K18" s="58">
        <v>30</v>
      </c>
      <c r="L18" s="58">
        <v>60</v>
      </c>
      <c r="M18" s="58">
        <v>100</v>
      </c>
      <c r="N18" s="31" t="s">
        <v>74</v>
      </c>
      <c r="O18" s="58">
        <v>2500</v>
      </c>
      <c r="P18" s="58">
        <v>5000</v>
      </c>
      <c r="Q18" s="58">
        <v>10000</v>
      </c>
    </row>
    <row r="19" spans="1:17">
      <c r="A19" s="64" t="s">
        <v>75</v>
      </c>
      <c r="B19" s="43">
        <v>1.9490313372450977E-3</v>
      </c>
      <c r="C19" s="43">
        <v>2.5487194999999994E-4</v>
      </c>
      <c r="D19" s="43">
        <v>5.1477723616666643E-5</v>
      </c>
      <c r="E19" s="43">
        <v>1.4273579038039217E-5</v>
      </c>
      <c r="F19" s="43">
        <v>1.6484850324725481E-7</v>
      </c>
      <c r="G19" s="43">
        <v>2.2288924375686271E-8</v>
      </c>
      <c r="H19" s="43">
        <v>7.808994876666665E-9</v>
      </c>
      <c r="I19" s="43">
        <v>2.6503411566470585E-9</v>
      </c>
      <c r="J19" s="67">
        <f>B19*'Equations and parameters'!$D$37*'Equations and parameters'!$B$69</f>
        <v>1.1548010673177203E-4</v>
      </c>
      <c r="K19" s="67">
        <f>C19*'Equations and parameters'!$D$37*'Equations and parameters'!$B$69</f>
        <v>1.5101163037499996E-5</v>
      </c>
      <c r="L19" s="67">
        <f>D19*'Equations and parameters'!$D$37*'Equations and parameters'!$B$69</f>
        <v>3.0500551242874987E-6</v>
      </c>
      <c r="M19" s="67">
        <f>E19*'Equations and parameters'!$D$37*'Equations and parameters'!$B$69</f>
        <v>8.4570955800382356E-7</v>
      </c>
      <c r="N19" s="67">
        <f>F19*'Equations and parameters'!$D$37*'Equations and parameters'!$B$69</f>
        <v>9.7672738173998471E-9</v>
      </c>
      <c r="O19" s="67">
        <f>G19*'Equations and parameters'!$D$37*'Equations and parameters'!$B$69</f>
        <v>1.3206187692594114E-9</v>
      </c>
      <c r="P19" s="67">
        <f>H19*'Equations and parameters'!$D$37*'Equations and parameters'!$B$69</f>
        <v>4.6268294644249989E-10</v>
      </c>
      <c r="Q19" s="67">
        <f>I19*'Equations and parameters'!$D$37*'Equations and parameters'!$B$69</f>
        <v>1.5703271353133821E-10</v>
      </c>
    </row>
    <row r="20" spans="1:17" ht="26.1">
      <c r="A20" s="63" t="s">
        <v>76</v>
      </c>
      <c r="B20" s="39">
        <v>4.5130390373030304E-3</v>
      </c>
      <c r="C20" s="39">
        <v>6.3669660966060614E-4</v>
      </c>
      <c r="D20" s="39">
        <v>1.2073819498969696E-4</v>
      </c>
      <c r="E20" s="39">
        <v>3.0476589395515156E-5</v>
      </c>
      <c r="F20" s="39">
        <v>2.4887715068848471E-7</v>
      </c>
      <c r="G20" s="39">
        <v>2.3358804032569695E-8</v>
      </c>
      <c r="H20" s="39">
        <v>9.3255687168454555E-9</v>
      </c>
      <c r="I20" s="39">
        <v>3.4841229971351516E-9</v>
      </c>
      <c r="J20" s="67">
        <f>B20*'Equations and parameters'!$D$37*'Equations and parameters'!$B$69</f>
        <v>2.6739756296020455E-4</v>
      </c>
      <c r="K20" s="67">
        <f>C20*'Equations and parameters'!$D$37*'Equations and parameters'!$B$69</f>
        <v>3.7724274122390911E-5</v>
      </c>
      <c r="L20" s="67">
        <f>D20*'Equations and parameters'!$D$37*'Equations and parameters'!$B$69</f>
        <v>7.153738053139545E-6</v>
      </c>
      <c r="M20" s="67">
        <f>E20*'Equations and parameters'!$D$37*'Equations and parameters'!$B$69</f>
        <v>1.8057379216842728E-6</v>
      </c>
      <c r="N20" s="67">
        <f>F20*'Equations and parameters'!$D$37*'Equations and parameters'!$B$69</f>
        <v>1.4745971178292719E-8</v>
      </c>
      <c r="O20" s="67">
        <f>G20*'Equations and parameters'!$D$37*'Equations and parameters'!$B$69</f>
        <v>1.3840091389297544E-9</v>
      </c>
      <c r="P20" s="67">
        <f>H20*'Equations and parameters'!$D$37*'Equations and parameters'!$B$69</f>
        <v>5.5253994647309328E-10</v>
      </c>
      <c r="Q20" s="67">
        <f>I20*'Equations and parameters'!$D$37*'Equations and parameters'!$B$69</f>
        <v>2.0643428758025772E-10</v>
      </c>
    </row>
    <row r="21" spans="1:17" ht="26.1">
      <c r="A21" s="62" t="s">
        <v>77</v>
      </c>
      <c r="B21" s="39">
        <v>2.6243228818461544E-3</v>
      </c>
      <c r="C21" s="39">
        <v>2.9524665500769228E-4</v>
      </c>
      <c r="D21" s="39">
        <v>5.6059499976923063E-5</v>
      </c>
      <c r="E21" s="39">
        <v>1.6261920197692298E-5</v>
      </c>
      <c r="F21" s="39">
        <v>2.0314289963076925E-7</v>
      </c>
      <c r="G21" s="39">
        <v>2.8596080103076917E-8</v>
      </c>
      <c r="H21" s="39">
        <v>1.0281176473846153E-8</v>
      </c>
      <c r="I21" s="39">
        <v>3.4089097503846153E-9</v>
      </c>
      <c r="J21" s="67">
        <f>B21*'Equations and parameters'!$D$37*'Equations and parameters'!$B$69</f>
        <v>1.5549113074938463E-4</v>
      </c>
      <c r="K21" s="67">
        <f>C21*'Equations and parameters'!$D$37*'Equations and parameters'!$B$69</f>
        <v>1.7493364309205768E-5</v>
      </c>
      <c r="L21" s="67">
        <f>D21*'Equations and parameters'!$D$37*'Equations and parameters'!$B$69</f>
        <v>3.3215253736326916E-6</v>
      </c>
      <c r="M21" s="67">
        <f>E21*'Equations and parameters'!$D$37*'Equations and parameters'!$B$69</f>
        <v>9.6351877171326863E-7</v>
      </c>
      <c r="N21" s="67">
        <f>F21*'Equations and parameters'!$D$37*'Equations and parameters'!$B$69</f>
        <v>1.2036216803123077E-8</v>
      </c>
      <c r="O21" s="67">
        <f>G21*'Equations and parameters'!$D$37*'Equations and parameters'!$B$69</f>
        <v>1.6943177461073072E-9</v>
      </c>
      <c r="P21" s="67">
        <f>H21*'Equations and parameters'!$D$37*'Equations and parameters'!$B$69</f>
        <v>6.0915970607538455E-10</v>
      </c>
      <c r="Q21" s="67">
        <f>I21*'Equations and parameters'!$D$37*'Equations and parameters'!$B$69</f>
        <v>2.0197790271028844E-10</v>
      </c>
    </row>
    <row r="22" spans="1:17">
      <c r="A22" s="64" t="s">
        <v>78</v>
      </c>
      <c r="B22" s="43">
        <v>3.093181625E-4</v>
      </c>
      <c r="C22" s="43">
        <v>2.0818470875E-4</v>
      </c>
      <c r="D22" s="43">
        <v>1.9622648500000004E-4</v>
      </c>
      <c r="E22" s="43">
        <v>1.8569540074999999E-4</v>
      </c>
      <c r="F22" s="43">
        <v>4.428356812500001E-7</v>
      </c>
      <c r="G22" s="43">
        <v>1.3008098062499998E-7</v>
      </c>
      <c r="H22" s="43">
        <v>5.0093227375000008E-8</v>
      </c>
      <c r="I22" s="39">
        <v>1.59030885E-8</v>
      </c>
      <c r="J22" s="67">
        <f>B22*'Equations and parameters'!$D$37*'Equations and parameters'!$B$69</f>
        <v>1.8327101128125001E-5</v>
      </c>
      <c r="K22" s="67">
        <f>C22*'Equations and parameters'!$D$37*'Equations and parameters'!$B$69</f>
        <v>1.2334943993437499E-5</v>
      </c>
      <c r="L22" s="67">
        <f>D22*'Equations and parameters'!$D$37*'Equations and parameters'!$B$69</f>
        <v>1.1626419236250001E-5</v>
      </c>
      <c r="M22" s="67">
        <f>E22*'Equations and parameters'!$D$37*'Equations and parameters'!$B$69</f>
        <v>1.1002452494437499E-5</v>
      </c>
      <c r="N22" s="67">
        <f>F22*'Equations and parameters'!$D$37*'Equations and parameters'!$B$69</f>
        <v>2.6238014114062506E-8</v>
      </c>
      <c r="O22" s="67">
        <f>G22*'Equations and parameters'!$D$37*'Equations and parameters'!$B$69</f>
        <v>7.7072981020312477E-9</v>
      </c>
      <c r="P22" s="67">
        <f>H22*'Equations and parameters'!$D$37*'Equations and parameters'!$B$69</f>
        <v>2.9680237219687501E-9</v>
      </c>
      <c r="Q22" s="67">
        <f>I22*'Equations and parameters'!$D$37*'Equations and parameters'!$B$69</f>
        <v>9.4225799362500008E-10</v>
      </c>
    </row>
    <row r="23" spans="1:17" ht="26.1">
      <c r="A23" s="63" t="s">
        <v>79</v>
      </c>
      <c r="B23" s="39"/>
      <c r="C23" s="39"/>
      <c r="D23" s="39"/>
      <c r="E23" s="39"/>
      <c r="F23" s="39"/>
      <c r="G23" s="39"/>
      <c r="H23" s="39"/>
      <c r="I23" s="39"/>
      <c r="J23" s="67"/>
      <c r="K23" s="67"/>
      <c r="L23" s="67"/>
      <c r="M23" s="67"/>
      <c r="N23" s="67"/>
      <c r="O23" s="67"/>
      <c r="P23" s="67"/>
      <c r="Q23" s="67"/>
    </row>
  </sheetData>
  <mergeCells count="6">
    <mergeCell ref="A1:I1"/>
    <mergeCell ref="J1:Q1"/>
    <mergeCell ref="A9:I9"/>
    <mergeCell ref="J9:Q9"/>
    <mergeCell ref="A17:I17"/>
    <mergeCell ref="J17:Q17"/>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3" operator="greaterThan" id="{CCB09FDE-4F67-44E5-84ED-9E3C03D19C8F}">
            <xm:f>'Equations and parameters'!$B$77</xm:f>
            <x14:dxf>
              <font>
                <color rgb="FF9C0006"/>
              </font>
              <fill>
                <patternFill>
                  <bgColor rgb="FFFFC7CE"/>
                </patternFill>
              </fill>
            </x14:dxf>
          </x14:cfRule>
          <xm:sqref>J3:Q7 J11:Q15 J19:Q23</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70BC6-7EBB-4DB2-BCE8-29DCB51F9218}">
  <sheetPr>
    <tabColor theme="7" tint="0.79998168889431442"/>
  </sheetPr>
  <dimension ref="A1:T23"/>
  <sheetViews>
    <sheetView workbookViewId="0">
      <selection activeCell="A26" sqref="A26"/>
    </sheetView>
  </sheetViews>
  <sheetFormatPr defaultColWidth="8.7109375" defaultRowHeight="14.1"/>
  <cols>
    <col min="1" max="1" width="57.140625" style="26" customWidth="1"/>
    <col min="2" max="2" width="6.5703125" style="26" customWidth="1"/>
    <col min="3" max="9" width="6.5703125" style="26" bestFit="1" customWidth="1"/>
    <col min="10" max="16384" width="8.7109375" style="26"/>
  </cols>
  <sheetData>
    <row r="1" spans="1:20" s="27" customFormat="1" ht="15.6">
      <c r="A1" s="119" t="s">
        <v>70</v>
      </c>
      <c r="B1" s="119"/>
      <c r="C1" s="119"/>
      <c r="D1" s="119"/>
      <c r="E1" s="119"/>
      <c r="F1" s="119"/>
      <c r="G1" s="119"/>
      <c r="H1" s="119"/>
      <c r="I1" s="119"/>
      <c r="J1" s="116" t="s">
        <v>71</v>
      </c>
      <c r="K1" s="116"/>
      <c r="L1" s="116"/>
      <c r="M1" s="116"/>
      <c r="N1" s="116"/>
      <c r="O1" s="116"/>
      <c r="P1" s="116"/>
      <c r="Q1" s="116"/>
    </row>
    <row r="2" spans="1:20">
      <c r="A2" s="30" t="s">
        <v>73</v>
      </c>
      <c r="B2" s="31">
        <v>10</v>
      </c>
      <c r="C2" s="31">
        <v>30</v>
      </c>
      <c r="D2" s="31">
        <v>60</v>
      </c>
      <c r="E2" s="31">
        <v>100</v>
      </c>
      <c r="F2" s="31" t="s">
        <v>74</v>
      </c>
      <c r="G2" s="31">
        <v>2500</v>
      </c>
      <c r="H2" s="31">
        <v>5000</v>
      </c>
      <c r="I2" s="31">
        <v>10000</v>
      </c>
      <c r="J2" s="58">
        <v>10</v>
      </c>
      <c r="K2" s="58">
        <v>30</v>
      </c>
      <c r="L2" s="58">
        <v>60</v>
      </c>
      <c r="M2" s="58">
        <v>100</v>
      </c>
      <c r="N2" s="31" t="s">
        <v>74</v>
      </c>
      <c r="O2" s="58">
        <v>2500</v>
      </c>
      <c r="P2" s="58">
        <v>5000</v>
      </c>
      <c r="Q2" s="58">
        <v>10000</v>
      </c>
      <c r="S2" s="58">
        <v>10</v>
      </c>
      <c r="T2" s="46">
        <v>9.9999999999999995E-7</v>
      </c>
    </row>
    <row r="3" spans="1:20">
      <c r="A3" s="64" t="s">
        <v>75</v>
      </c>
      <c r="B3" s="43">
        <v>4.5319573852365194E-3</v>
      </c>
      <c r="C3" s="43">
        <v>7.7447768557291623E-4</v>
      </c>
      <c r="D3" s="43">
        <v>1.7812485533468133E-4</v>
      </c>
      <c r="E3" s="43">
        <v>5.2778195849093143E-5</v>
      </c>
      <c r="F3" s="43">
        <v>1.760324355276712E-6</v>
      </c>
      <c r="G3" s="43">
        <v>7.4436248199865172E-8</v>
      </c>
      <c r="H3" s="43">
        <v>2.5684620436887255E-8</v>
      </c>
      <c r="I3" s="43">
        <v>9.076123417975486E-9</v>
      </c>
      <c r="J3" s="67">
        <f>B3*'Equations and parameters'!$D$37*'Equations and parameters'!$B$73</f>
        <v>5.9670772238947501E-5</v>
      </c>
      <c r="K3" s="67">
        <f>C3*'Equations and parameters'!$D$37*'Equations and parameters'!$B$73</f>
        <v>1.0197289526710065E-5</v>
      </c>
      <c r="L3" s="67">
        <f>D3*'Equations and parameters'!$D$37*'Equations and parameters'!$B$73</f>
        <v>2.3453105952399706E-6</v>
      </c>
      <c r="M3" s="67">
        <f>E3*'Equations and parameters'!$D$37*'Equations and parameters'!$B$73</f>
        <v>6.9491291201305981E-7</v>
      </c>
      <c r="N3" s="67">
        <f>F3*'Equations and parameters'!$D$37*'Equations and parameters'!$B$73</f>
        <v>2.3177604011143374E-8</v>
      </c>
      <c r="O3" s="67">
        <f>G3*'Equations and parameters'!$D$37*'Equations and parameters'!$B$73</f>
        <v>9.800772679648915E-10</v>
      </c>
      <c r="P3" s="67">
        <f>H3*'Equations and parameters'!$D$37*'Equations and parameters'!$B$73</f>
        <v>3.3818083575234885E-10</v>
      </c>
      <c r="Q3" s="67">
        <f>I3*'Equations and parameters'!$D$37*'Equations and parameters'!$B$73</f>
        <v>1.1950229167001057E-10</v>
      </c>
      <c r="S3" s="58">
        <v>30</v>
      </c>
      <c r="T3" s="46">
        <v>9.9999999999999995E-7</v>
      </c>
    </row>
    <row r="4" spans="1:20" ht="26.1">
      <c r="A4" s="63" t="s">
        <v>76</v>
      </c>
      <c r="B4" s="39">
        <v>3.3276384168484858E-3</v>
      </c>
      <c r="C4" s="39">
        <v>6.3050630160404043E-4</v>
      </c>
      <c r="D4" s="39">
        <v>1.5091414194545453E-4</v>
      </c>
      <c r="E4" s="39">
        <v>4.4387325121313125E-5</v>
      </c>
      <c r="F4" s="39">
        <v>1.3241578194444451E-6</v>
      </c>
      <c r="G4" s="39">
        <v>5.1024980651111105E-8</v>
      </c>
      <c r="H4" s="39">
        <v>1.839434279421717E-8</v>
      </c>
      <c r="I4" s="39">
        <v>6.976556711444447E-9</v>
      </c>
      <c r="J4" s="67">
        <f>B4*'Equations and parameters'!$D$37*'Equations and parameters'!$B$73</f>
        <v>4.3813905821838397E-5</v>
      </c>
      <c r="K4" s="67">
        <f>C4*'Equations and parameters'!$D$37*'Equations and parameters'!$B$73</f>
        <v>8.3016663044531984E-6</v>
      </c>
      <c r="L4" s="67">
        <f>D4*'Equations and parameters'!$D$37*'Equations and parameters'!$B$73</f>
        <v>1.987036202281818E-6</v>
      </c>
      <c r="M4" s="67">
        <f>E4*'Equations and parameters'!$D$37*'Equations and parameters'!$B$73</f>
        <v>5.8443311409728948E-7</v>
      </c>
      <c r="N4" s="67">
        <f>F4*'Equations and parameters'!$D$37*'Equations and parameters'!$B$73</f>
        <v>1.7434744622685195E-8</v>
      </c>
      <c r="O4" s="67">
        <f>G4*'Equations and parameters'!$D$37*'Equations and parameters'!$B$73</f>
        <v>6.718289119062963E-10</v>
      </c>
      <c r="P4" s="67">
        <f>H4*'Equations and parameters'!$D$37*'Equations and parameters'!$B$73</f>
        <v>2.421921801238594E-10</v>
      </c>
      <c r="Q4" s="67">
        <f>I4*'Equations and parameters'!$D$37*'Equations and parameters'!$B$73</f>
        <v>9.1857996700685219E-11</v>
      </c>
      <c r="S4" s="58">
        <v>60</v>
      </c>
      <c r="T4" s="46">
        <v>9.9999999999999995E-7</v>
      </c>
    </row>
    <row r="5" spans="1:20" ht="26.1">
      <c r="A5" s="62" t="s">
        <v>77</v>
      </c>
      <c r="B5" s="39">
        <v>2.0810512598076923E-3</v>
      </c>
      <c r="C5" s="39">
        <v>3.3295768303846156E-4</v>
      </c>
      <c r="D5" s="39">
        <v>7.4734155365384613E-5</v>
      </c>
      <c r="E5" s="39">
        <v>2.2266696692307692E-5</v>
      </c>
      <c r="F5" s="39">
        <v>7.8860088969230756E-7</v>
      </c>
      <c r="G5" s="39">
        <v>3.5184516997435894E-8</v>
      </c>
      <c r="H5" s="39">
        <v>1.266149423525641E-8</v>
      </c>
      <c r="I5" s="39">
        <v>4.4313918124358979E-9</v>
      </c>
      <c r="J5" s="67">
        <f>B5*'Equations and parameters'!$D$37*'Equations and parameters'!$B$73</f>
        <v>2.7400508254134616E-5</v>
      </c>
      <c r="K5" s="67">
        <f>C5*'Equations and parameters'!$D$37*'Equations and parameters'!$B$73</f>
        <v>4.3839428266730776E-6</v>
      </c>
      <c r="L5" s="67">
        <f>D5*'Equations and parameters'!$D$37*'Equations and parameters'!$B$73</f>
        <v>9.8399971231089734E-7</v>
      </c>
      <c r="M5" s="67">
        <f>E5*'Equations and parameters'!$D$37*'Equations and parameters'!$B$73</f>
        <v>2.9317817311538465E-7</v>
      </c>
      <c r="N5" s="67">
        <f>F5*'Equations and parameters'!$D$37*'Equations and parameters'!$B$73</f>
        <v>1.0383245047615383E-8</v>
      </c>
      <c r="O5" s="67">
        <f>G5*'Equations and parameters'!$D$37*'Equations and parameters'!$B$73</f>
        <v>4.6326280713290594E-10</v>
      </c>
      <c r="P5" s="67">
        <f>H5*'Equations and parameters'!$D$37*'Equations and parameters'!$B$73</f>
        <v>1.6670967409754273E-10</v>
      </c>
      <c r="Q5" s="67">
        <f>I5*'Equations and parameters'!$D$37*'Equations and parameters'!$B$73</f>
        <v>5.8346658863739327E-11</v>
      </c>
      <c r="S5" s="58">
        <v>100</v>
      </c>
      <c r="T5" s="46">
        <v>9.9999999999999995E-7</v>
      </c>
    </row>
    <row r="6" spans="1:20">
      <c r="A6" s="64" t="s">
        <v>78</v>
      </c>
      <c r="B6" s="43">
        <v>4.5651837500000007E-4</v>
      </c>
      <c r="C6" s="43">
        <v>2.3694862499999998E-4</v>
      </c>
      <c r="D6" s="43">
        <v>2.0382312374999997E-4</v>
      </c>
      <c r="E6" s="43">
        <v>1.9382921500000003E-4</v>
      </c>
      <c r="F6" s="43">
        <v>5.0327569875000004E-6</v>
      </c>
      <c r="G6" s="43">
        <v>2.7655659250000006E-7</v>
      </c>
      <c r="H6" s="43">
        <v>1.1473112262499999E-7</v>
      </c>
      <c r="I6" s="43">
        <v>4.0400155874999994E-8</v>
      </c>
      <c r="J6" s="67">
        <f>B6*'Equations and parameters'!$D$37*'Equations and parameters'!$B$73</f>
        <v>6.0108252708333344E-6</v>
      </c>
      <c r="K6" s="67">
        <f>C6*'Equations and parameters'!$D$37*'Equations and parameters'!$B$73</f>
        <v>3.1198235624999996E-6</v>
      </c>
      <c r="L6" s="67">
        <f>D6*'Equations and parameters'!$D$37*'Equations and parameters'!$B$73</f>
        <v>2.6836711293749993E-6</v>
      </c>
      <c r="M6" s="67">
        <f>E6*'Equations and parameters'!$D$37*'Equations and parameters'!$B$73</f>
        <v>2.5520846641666672E-6</v>
      </c>
      <c r="N6" s="67">
        <f>F6*'Equations and parameters'!$D$37*'Equations and parameters'!$B$73</f>
        <v>6.6264633668750005E-8</v>
      </c>
      <c r="O6" s="67">
        <f>G6*'Equations and parameters'!$D$37*'Equations and parameters'!$B$73</f>
        <v>3.6413284679166678E-9</v>
      </c>
      <c r="P6" s="67">
        <f>H6*'Equations and parameters'!$D$37*'Equations and parameters'!$B$73</f>
        <v>1.5106264478958331E-9</v>
      </c>
      <c r="Q6" s="67">
        <f>I6*'Equations and parameters'!$D$37*'Equations and parameters'!$B$73</f>
        <v>5.3193538568749994E-10</v>
      </c>
      <c r="S6" s="58">
        <v>1000</v>
      </c>
      <c r="T6" s="46">
        <v>9.9999999999999995E-7</v>
      </c>
    </row>
    <row r="7" spans="1:20" ht="26.1">
      <c r="A7" s="63" t="s">
        <v>79</v>
      </c>
      <c r="B7" s="39">
        <v>4.1775000000000002E-6</v>
      </c>
      <c r="C7" s="39">
        <v>1.0562500000000001E-6</v>
      </c>
      <c r="D7" s="39">
        <v>3.0674999999999996E-7</v>
      </c>
      <c r="E7" s="39">
        <v>9.9949999999999992E-8</v>
      </c>
      <c r="F7" s="39">
        <v>3.3099999999999999E-9</v>
      </c>
      <c r="G7" s="39">
        <v>1.035E-10</v>
      </c>
      <c r="H7" s="39">
        <v>3.0900000000000004E-11</v>
      </c>
      <c r="I7" s="39">
        <v>1.145E-11</v>
      </c>
      <c r="J7" s="67">
        <f>B7*'Equations and parameters'!$D$37*'Equations and parameters'!$B$73</f>
        <v>5.500375E-8</v>
      </c>
      <c r="K7" s="67">
        <f>C7*'Equations and parameters'!$D$37*'Equations and parameters'!$B$73</f>
        <v>1.3907291666666668E-8</v>
      </c>
      <c r="L7" s="67">
        <f>D7*'Equations and parameters'!$D$37*'Equations and parameters'!$B$73</f>
        <v>4.0388749999999997E-9</v>
      </c>
      <c r="M7" s="67">
        <f>E7*'Equations and parameters'!$D$37*'Equations and parameters'!$B$73</f>
        <v>1.3160083333333332E-9</v>
      </c>
      <c r="N7" s="67">
        <f>F7*'Equations and parameters'!$D$37*'Equations and parameters'!$B$73</f>
        <v>4.3581666666666666E-11</v>
      </c>
      <c r="O7" s="67">
        <f>G7*'Equations and parameters'!$D$37*'Equations and parameters'!$B$73</f>
        <v>1.36275E-12</v>
      </c>
      <c r="P7" s="67">
        <f>H7*'Equations and parameters'!$D$37*'Equations and parameters'!$B$73</f>
        <v>4.0685000000000008E-13</v>
      </c>
      <c r="Q7" s="67">
        <f>I7*'Equations and parameters'!$D$37*'Equations and parameters'!$B$73</f>
        <v>1.5075833333333334E-13</v>
      </c>
      <c r="S7" s="58">
        <v>5000</v>
      </c>
      <c r="T7" s="46">
        <v>9.9999999999999995E-7</v>
      </c>
    </row>
    <row r="9" spans="1:20" ht="15">
      <c r="A9" s="119" t="s">
        <v>82</v>
      </c>
      <c r="B9" s="119"/>
      <c r="C9" s="119"/>
      <c r="D9" s="119"/>
      <c r="E9" s="119"/>
      <c r="F9" s="119"/>
      <c r="G9" s="119"/>
      <c r="H9" s="119"/>
      <c r="I9" s="119"/>
      <c r="J9" s="116" t="s">
        <v>83</v>
      </c>
      <c r="K9" s="116"/>
      <c r="L9" s="116"/>
      <c r="M9" s="116"/>
      <c r="N9" s="116"/>
      <c r="O9" s="116"/>
      <c r="P9" s="116"/>
      <c r="Q9" s="116"/>
    </row>
    <row r="10" spans="1:20">
      <c r="A10" s="30" t="s">
        <v>73</v>
      </c>
      <c r="B10" s="31">
        <v>10</v>
      </c>
      <c r="C10" s="31">
        <v>30</v>
      </c>
      <c r="D10" s="31">
        <v>60</v>
      </c>
      <c r="E10" s="31">
        <v>100</v>
      </c>
      <c r="F10" s="31" t="s">
        <v>74</v>
      </c>
      <c r="G10" s="31">
        <v>2500</v>
      </c>
      <c r="H10" s="31">
        <v>5000</v>
      </c>
      <c r="I10" s="31">
        <v>10000</v>
      </c>
      <c r="J10" s="58">
        <v>10</v>
      </c>
      <c r="K10" s="58">
        <v>30</v>
      </c>
      <c r="L10" s="58">
        <v>60</v>
      </c>
      <c r="M10" s="58">
        <v>100</v>
      </c>
      <c r="N10" s="31" t="s">
        <v>74</v>
      </c>
      <c r="O10" s="58">
        <v>2500</v>
      </c>
      <c r="P10" s="58">
        <v>5000</v>
      </c>
      <c r="Q10" s="58">
        <v>10000</v>
      </c>
    </row>
    <row r="11" spans="1:20">
      <c r="A11" s="64" t="s">
        <v>75</v>
      </c>
      <c r="B11" s="43">
        <v>8.6993266275490182E-3</v>
      </c>
      <c r="C11" s="43">
        <v>1.799139474872549E-3</v>
      </c>
      <c r="D11" s="43">
        <v>4.4589988808333325E-4</v>
      </c>
      <c r="E11" s="43">
        <v>1.3620846726960785E-4</v>
      </c>
      <c r="F11" s="43">
        <v>6.0413392088627454E-6</v>
      </c>
      <c r="G11" s="43">
        <v>1.6207534092352938E-7</v>
      </c>
      <c r="H11" s="43">
        <v>5.4987900652156868E-8</v>
      </c>
      <c r="I11" s="43">
        <v>2.0387977811666661E-8</v>
      </c>
      <c r="J11" s="67">
        <f>B11*'Equations and parameters'!$F$37*'Equations and parameters'!$B$73</f>
        <v>1.725366447797222E-4</v>
      </c>
      <c r="K11" s="67">
        <f>C11*'Equations and parameters'!$F$37*'Equations and parameters'!$B$73</f>
        <v>3.5682932918305556E-5</v>
      </c>
      <c r="L11" s="67">
        <f>D11*'Equations and parameters'!$F$37*'Equations and parameters'!$B$73</f>
        <v>8.8436811136527762E-6</v>
      </c>
      <c r="M11" s="67">
        <f>E11*'Equations and parameters'!$F$37*'Equations and parameters'!$B$73</f>
        <v>2.7014679341805559E-6</v>
      </c>
      <c r="N11" s="67">
        <f>F11*'Equations and parameters'!$F$37*'Equations and parameters'!$B$73</f>
        <v>1.1981989430911113E-7</v>
      </c>
      <c r="O11" s="67">
        <f>G11*'Equations and parameters'!$F$37*'Equations and parameters'!$B$73</f>
        <v>3.2144942616499996E-9</v>
      </c>
      <c r="P11" s="67">
        <f>H11*'Equations and parameters'!$F$37*'Equations and parameters'!$B$73</f>
        <v>1.0905933629344447E-9</v>
      </c>
      <c r="Q11" s="67">
        <f>I11*'Equations and parameters'!$F$37*'Equations and parameters'!$B$73</f>
        <v>4.0436155993138879E-10</v>
      </c>
    </row>
    <row r="12" spans="1:20" ht="27" customHeight="1">
      <c r="A12" s="63" t="s">
        <v>76</v>
      </c>
      <c r="B12" s="39">
        <v>6.3474400086666683E-3</v>
      </c>
      <c r="C12" s="39">
        <v>1.2925505564646462E-3</v>
      </c>
      <c r="D12" s="39">
        <v>3.2621595656868682E-4</v>
      </c>
      <c r="E12" s="39">
        <v>9.891058985757568E-5</v>
      </c>
      <c r="F12" s="39">
        <v>5.7990301253131326E-6</v>
      </c>
      <c r="G12" s="39">
        <v>1.1680228753131318E-7</v>
      </c>
      <c r="H12" s="39">
        <v>3.9953431133434353E-8</v>
      </c>
      <c r="I12" s="39">
        <v>1.4907595141818181E-8</v>
      </c>
      <c r="J12" s="67">
        <f>B12*'Equations and parameters'!$F$37*'Equations and parameters'!$B$73</f>
        <v>1.2589089350522226E-4</v>
      </c>
      <c r="K12" s="67">
        <f>C12*'Equations and parameters'!$F$37*'Equations and parameters'!$B$73</f>
        <v>2.5635586036548818E-5</v>
      </c>
      <c r="L12" s="67">
        <f>D12*'Equations and parameters'!$F$37*'Equations and parameters'!$B$73</f>
        <v>6.4699498052789557E-6</v>
      </c>
      <c r="M12" s="67">
        <f>E12*'Equations and parameters'!$F$37*'Equations and parameters'!$B$73</f>
        <v>1.961726698841918E-6</v>
      </c>
      <c r="N12" s="67">
        <f>F12*'Equations and parameters'!$F$37*'Equations and parameters'!$B$73</f>
        <v>1.1501409748537715E-7</v>
      </c>
      <c r="O12" s="67">
        <f>G12*'Equations and parameters'!$F$37*'Equations and parameters'!$B$73</f>
        <v>2.3165787027043784E-9</v>
      </c>
      <c r="P12" s="67">
        <f>H12*'Equations and parameters'!$F$37*'Equations and parameters'!$B$73</f>
        <v>7.9240971747978142E-10</v>
      </c>
      <c r="Q12" s="67">
        <f>I12*'Equations and parameters'!$F$37*'Equations and parameters'!$B$73</f>
        <v>2.956673036460606E-10</v>
      </c>
    </row>
    <row r="13" spans="1:20" ht="26.1">
      <c r="A13" s="62" t="s">
        <v>77</v>
      </c>
      <c r="B13" s="39">
        <v>1.3537204644615386E-2</v>
      </c>
      <c r="C13" s="39">
        <v>2.7015248207692306E-3</v>
      </c>
      <c r="D13" s="39">
        <v>6.9011351100000003E-4</v>
      </c>
      <c r="E13" s="39">
        <v>2.1402435569230769E-4</v>
      </c>
      <c r="F13" s="39">
        <v>7.7436287725641024E-6</v>
      </c>
      <c r="G13" s="39">
        <v>2.6077604312820514E-7</v>
      </c>
      <c r="H13" s="39">
        <v>9.0084268666666659E-8</v>
      </c>
      <c r="I13" s="39">
        <v>3.3455450297435899E-8</v>
      </c>
      <c r="J13" s="67">
        <f>B13*'Equations and parameters'!$F$37*'Equations and parameters'!$B$73</f>
        <v>2.6848789211820519E-4</v>
      </c>
      <c r="K13" s="67">
        <f>C13*'Equations and parameters'!$F$37*'Equations and parameters'!$B$73</f>
        <v>5.358024227858974E-5</v>
      </c>
      <c r="L13" s="67">
        <f>D13*'Equations and parameters'!$F$37*'Equations and parameters'!$B$73</f>
        <v>1.3687251301500002E-5</v>
      </c>
      <c r="M13" s="67">
        <f>E13*'Equations and parameters'!$F$37*'Equations and parameters'!$B$73</f>
        <v>4.2448163878974363E-6</v>
      </c>
      <c r="N13" s="67">
        <f>F13*'Equations and parameters'!$F$37*'Equations and parameters'!$B$73</f>
        <v>1.535819706558547E-7</v>
      </c>
      <c r="O13" s="67">
        <f>G13*'Equations and parameters'!$F$37*'Equations and parameters'!$B$73</f>
        <v>5.1720581887094018E-9</v>
      </c>
      <c r="P13" s="67">
        <f>H13*'Equations and parameters'!$F$37*'Equations and parameters'!$B$73</f>
        <v>1.7866713285555556E-9</v>
      </c>
      <c r="Q13" s="67">
        <f>I13*'Equations and parameters'!$F$37*'Equations and parameters'!$B$73</f>
        <v>6.6353309756581202E-10</v>
      </c>
    </row>
    <row r="14" spans="1:20">
      <c r="A14" s="64" t="s">
        <v>78</v>
      </c>
      <c r="B14" s="43">
        <v>8.2805012500000003E-4</v>
      </c>
      <c r="C14" s="43">
        <v>3.1913081250000005E-4</v>
      </c>
      <c r="D14" s="43">
        <v>2.2562065E-4</v>
      </c>
      <c r="E14" s="43">
        <v>2.0709854874999996E-4</v>
      </c>
      <c r="F14" s="43">
        <v>1.2245061500000002E-5</v>
      </c>
      <c r="G14" s="43">
        <v>4.5099968250000001E-7</v>
      </c>
      <c r="H14" s="43">
        <v>1.8799859749999996E-7</v>
      </c>
      <c r="I14" s="43">
        <v>6.8520011249999995E-8</v>
      </c>
      <c r="J14" s="67">
        <f>B14*'Equations and parameters'!$F$37*'Equations and parameters'!$B$73</f>
        <v>1.6422994145833336E-5</v>
      </c>
      <c r="K14" s="67">
        <f>C14*'Equations and parameters'!$F$37*'Equations and parameters'!$B$73</f>
        <v>6.3294277812500016E-6</v>
      </c>
      <c r="L14" s="67">
        <f>D14*'Equations and parameters'!$F$37*'Equations and parameters'!$B$73</f>
        <v>4.4748095583333338E-6</v>
      </c>
      <c r="M14" s="67">
        <f>E14*'Equations and parameters'!$F$37*'Equations and parameters'!$B$73</f>
        <v>4.1074545502083326E-6</v>
      </c>
      <c r="N14" s="67">
        <f>F14*'Equations and parameters'!$F$37*'Equations and parameters'!$B$73</f>
        <v>2.4286038641666669E-7</v>
      </c>
      <c r="O14" s="67">
        <f>G14*'Equations and parameters'!$F$37*'Equations and parameters'!$B$73</f>
        <v>8.944827036250002E-9</v>
      </c>
      <c r="P14" s="67">
        <f>H14*'Equations and parameters'!$F$37*'Equations and parameters'!$B$73</f>
        <v>3.7286388504166663E-9</v>
      </c>
      <c r="Q14" s="67">
        <f>I14*'Equations and parameters'!$F$37*'Equations and parameters'!$B$73</f>
        <v>1.3589802231249998E-9</v>
      </c>
    </row>
    <row r="15" spans="1:20" ht="26.1" customHeight="1">
      <c r="A15" s="62" t="s">
        <v>79</v>
      </c>
      <c r="B15" s="39">
        <v>8.3524999999999995E-4</v>
      </c>
      <c r="C15" s="39">
        <v>2.1149999999999999E-4</v>
      </c>
      <c r="D15" s="39">
        <v>6.135E-5</v>
      </c>
      <c r="E15" s="39">
        <v>2.0000000000000002E-5</v>
      </c>
      <c r="F15" s="39">
        <v>6.6199999999999997E-7</v>
      </c>
      <c r="G15" s="39">
        <v>2.07E-8</v>
      </c>
      <c r="H15" s="39">
        <v>6.1775000000000002E-9</v>
      </c>
      <c r="I15" s="39">
        <v>2.2874999999999998E-9</v>
      </c>
      <c r="J15" s="67">
        <f>B15*'Equations and parameters'!$F$37*'Equations and parameters'!$B$73</f>
        <v>1.6565791666666668E-5</v>
      </c>
      <c r="K15" s="67">
        <f>C15*'Equations and parameters'!$F$37*'Equations and parameters'!$B$73</f>
        <v>4.1947499999999999E-6</v>
      </c>
      <c r="L15" s="67">
        <f>D15*'Equations and parameters'!$F$37*'Equations and parameters'!$B$73</f>
        <v>1.2167750000000001E-6</v>
      </c>
      <c r="M15" s="67">
        <f>E15*'Equations and parameters'!$F$37*'Equations and parameters'!$B$73</f>
        <v>3.966666666666667E-7</v>
      </c>
      <c r="N15" s="67">
        <f>F15*'Equations and parameters'!$F$37*'Equations and parameters'!$B$73</f>
        <v>1.3129666666666667E-8</v>
      </c>
      <c r="O15" s="67">
        <f>G15*'Equations and parameters'!$F$37*'Equations and parameters'!$B$73</f>
        <v>4.1054999999999999E-10</v>
      </c>
      <c r="P15" s="67">
        <f>H15*'Equations and parameters'!$F$37*'Equations and parameters'!$B$73</f>
        <v>1.2252041666666667E-10</v>
      </c>
      <c r="Q15" s="67">
        <f>I15*'Equations and parameters'!$F$37*'Equations and parameters'!$B$73</f>
        <v>4.5368749999999996E-11</v>
      </c>
    </row>
    <row r="17" spans="1:17" ht="15">
      <c r="A17" s="123" t="s">
        <v>85</v>
      </c>
      <c r="B17" s="123"/>
      <c r="C17" s="123"/>
      <c r="D17" s="123"/>
      <c r="E17" s="123"/>
      <c r="F17" s="123"/>
      <c r="G17" s="123"/>
      <c r="H17" s="123"/>
      <c r="I17" s="123"/>
      <c r="J17" s="116" t="s">
        <v>86</v>
      </c>
      <c r="K17" s="116"/>
      <c r="L17" s="116"/>
      <c r="M17" s="116"/>
      <c r="N17" s="116"/>
      <c r="O17" s="116"/>
      <c r="P17" s="116"/>
      <c r="Q17" s="116"/>
    </row>
    <row r="18" spans="1:17">
      <c r="A18" s="61" t="s">
        <v>73</v>
      </c>
      <c r="B18" s="31">
        <v>10</v>
      </c>
      <c r="C18" s="31">
        <v>30</v>
      </c>
      <c r="D18" s="31">
        <v>60</v>
      </c>
      <c r="E18" s="31">
        <v>100</v>
      </c>
      <c r="F18" s="31" t="s">
        <v>74</v>
      </c>
      <c r="G18" s="31">
        <v>2500</v>
      </c>
      <c r="H18" s="31">
        <v>5000</v>
      </c>
      <c r="I18" s="31">
        <v>10000</v>
      </c>
      <c r="J18" s="58">
        <v>10</v>
      </c>
      <c r="K18" s="58">
        <v>30</v>
      </c>
      <c r="L18" s="58">
        <v>60</v>
      </c>
      <c r="M18" s="58">
        <v>100</v>
      </c>
      <c r="N18" s="31" t="s">
        <v>74</v>
      </c>
      <c r="O18" s="58">
        <v>2500</v>
      </c>
      <c r="P18" s="58">
        <v>5000</v>
      </c>
      <c r="Q18" s="58">
        <v>10000</v>
      </c>
    </row>
    <row r="19" spans="1:17">
      <c r="A19" s="64" t="s">
        <v>75</v>
      </c>
      <c r="B19" s="43">
        <v>1.9490313372450977E-3</v>
      </c>
      <c r="C19" s="43">
        <v>2.5487194999999994E-4</v>
      </c>
      <c r="D19" s="43">
        <v>5.1477723616666643E-5</v>
      </c>
      <c r="E19" s="43">
        <v>1.4273579038039217E-5</v>
      </c>
      <c r="F19" s="43">
        <v>1.6484850324725481E-7</v>
      </c>
      <c r="G19" s="43">
        <v>2.2288924375686271E-8</v>
      </c>
      <c r="H19" s="43">
        <v>7.808994876666665E-9</v>
      </c>
      <c r="I19" s="43">
        <v>2.6503411566470585E-9</v>
      </c>
      <c r="J19" s="67">
        <f>B19*'Equations and parameters'!$D$37*'Equations and parameters'!$B$73</f>
        <v>2.5662245940393786E-5</v>
      </c>
      <c r="K19" s="67">
        <f>C19*'Equations and parameters'!$D$37*'Equations and parameters'!$B$73</f>
        <v>3.3558140083333326E-6</v>
      </c>
      <c r="L19" s="67">
        <f>D19*'Equations and parameters'!$D$37*'Equations and parameters'!$B$73</f>
        <v>6.7779002761944422E-7</v>
      </c>
      <c r="M19" s="67">
        <f>E19*'Equations and parameters'!$D$37*'Equations and parameters'!$B$73</f>
        <v>1.8793545733418302E-7</v>
      </c>
      <c r="N19" s="67">
        <f>F19*'Equations and parameters'!$D$37*'Equations and parameters'!$B$73</f>
        <v>2.1705052927555215E-9</v>
      </c>
      <c r="O19" s="67">
        <f>G19*'Equations and parameters'!$D$37*'Equations and parameters'!$B$73</f>
        <v>2.9347083761320254E-10</v>
      </c>
      <c r="P19" s="67">
        <f>H19*'Equations and parameters'!$D$37*'Equations and parameters'!$B$73</f>
        <v>1.0281843254277776E-10</v>
      </c>
      <c r="Q19" s="67">
        <f>I19*'Equations and parameters'!$D$37*'Equations and parameters'!$B$73</f>
        <v>3.4896158562519603E-11</v>
      </c>
    </row>
    <row r="20" spans="1:17" ht="26.1">
      <c r="A20" s="63" t="s">
        <v>76</v>
      </c>
      <c r="B20" s="39">
        <v>4.5130390373030304E-3</v>
      </c>
      <c r="C20" s="39">
        <v>6.3669660966060614E-4</v>
      </c>
      <c r="D20" s="39">
        <v>1.2073819498969696E-4</v>
      </c>
      <c r="E20" s="39">
        <v>3.0476589395515156E-5</v>
      </c>
      <c r="F20" s="39">
        <v>2.4887715068848471E-7</v>
      </c>
      <c r="G20" s="39">
        <v>2.3358804032569695E-8</v>
      </c>
      <c r="H20" s="39">
        <v>9.3255687168454555E-9</v>
      </c>
      <c r="I20" s="39">
        <v>3.4841229971351516E-9</v>
      </c>
      <c r="J20" s="67">
        <f>B20*'Equations and parameters'!$D$37*'Equations and parameters'!$B$73</f>
        <v>5.9421680657823235E-5</v>
      </c>
      <c r="K20" s="67">
        <f>C20*'Equations and parameters'!$D$37*'Equations and parameters'!$B$73</f>
        <v>8.3831720271979803E-6</v>
      </c>
      <c r="L20" s="67">
        <f>D20*'Equations and parameters'!$D$37*'Equations and parameters'!$B$73</f>
        <v>1.5897195673643435E-6</v>
      </c>
      <c r="M20" s="67">
        <f>E20*'Equations and parameters'!$D$37*'Equations and parameters'!$B$73</f>
        <v>4.0127509370761619E-7</v>
      </c>
      <c r="N20" s="67">
        <f>F20*'Equations and parameters'!$D$37*'Equations and parameters'!$B$73</f>
        <v>3.2768824840650487E-9</v>
      </c>
      <c r="O20" s="67">
        <f>G20*'Equations and parameters'!$D$37*'Equations and parameters'!$B$73</f>
        <v>3.0755758642883433E-10</v>
      </c>
      <c r="P20" s="67">
        <f>H20*'Equations and parameters'!$D$37*'Equations and parameters'!$B$73</f>
        <v>1.2278665477179851E-10</v>
      </c>
      <c r="Q20" s="67">
        <f>I20*'Equations and parameters'!$D$37*'Equations and parameters'!$B$73</f>
        <v>4.5874286128946159E-11</v>
      </c>
    </row>
    <row r="21" spans="1:17" ht="26.1">
      <c r="A21" s="62" t="s">
        <v>77</v>
      </c>
      <c r="B21" s="39">
        <v>2.6243228818461544E-3</v>
      </c>
      <c r="C21" s="39">
        <v>2.9524665500769228E-4</v>
      </c>
      <c r="D21" s="39">
        <v>5.6059499976923063E-5</v>
      </c>
      <c r="E21" s="39">
        <v>1.6261920197692298E-5</v>
      </c>
      <c r="F21" s="39">
        <v>2.0314289963076925E-7</v>
      </c>
      <c r="G21" s="39">
        <v>2.8596080103076917E-8</v>
      </c>
      <c r="H21" s="39">
        <v>1.0281176473846153E-8</v>
      </c>
      <c r="I21" s="39">
        <v>3.4089097503846153E-9</v>
      </c>
      <c r="J21" s="67">
        <f>B21*'Equations and parameters'!$D$37*'Equations and parameters'!$B$73</f>
        <v>3.4553584610974369E-5</v>
      </c>
      <c r="K21" s="67">
        <f>C21*'Equations and parameters'!$D$37*'Equations and parameters'!$B$73</f>
        <v>3.8874142909346155E-6</v>
      </c>
      <c r="L21" s="67">
        <f>D21*'Equations and parameters'!$D$37*'Equations and parameters'!$B$73</f>
        <v>7.3811674969615378E-7</v>
      </c>
      <c r="M21" s="67">
        <f>E21*'Equations and parameters'!$D$37*'Equations and parameters'!$B$73</f>
        <v>2.1411528260294857E-7</v>
      </c>
      <c r="N21" s="67">
        <f>F21*'Equations and parameters'!$D$37*'Equations and parameters'!$B$73</f>
        <v>2.6747148451384619E-9</v>
      </c>
      <c r="O21" s="67">
        <f>G21*'Equations and parameters'!$D$37*'Equations and parameters'!$B$73</f>
        <v>3.7651505469051276E-10</v>
      </c>
      <c r="P21" s="67">
        <f>H21*'Equations and parameters'!$D$37*'Equations and parameters'!$B$73</f>
        <v>1.353688235723077E-10</v>
      </c>
      <c r="Q21" s="67">
        <f>I21*'Equations and parameters'!$D$37*'Equations and parameters'!$B$73</f>
        <v>4.4883978380064101E-11</v>
      </c>
    </row>
    <row r="22" spans="1:17">
      <c r="A22" s="64" t="s">
        <v>78</v>
      </c>
      <c r="B22" s="43">
        <v>3.093181625E-4</v>
      </c>
      <c r="C22" s="43">
        <v>2.0818470875E-4</v>
      </c>
      <c r="D22" s="43">
        <v>1.9622648500000004E-4</v>
      </c>
      <c r="E22" s="43">
        <v>1.8569540074999999E-4</v>
      </c>
      <c r="F22" s="43">
        <v>4.428356812500001E-7</v>
      </c>
      <c r="G22" s="43">
        <v>1.3008098062499998E-7</v>
      </c>
      <c r="H22" s="43">
        <v>5.0093227375000008E-8</v>
      </c>
      <c r="I22" s="39">
        <v>1.59030885E-8</v>
      </c>
      <c r="J22" s="67">
        <f>B22*'Equations and parameters'!$D$37*'Equations and parameters'!$B$73</f>
        <v>4.0726891395833335E-6</v>
      </c>
      <c r="K22" s="67">
        <f>C22*'Equations and parameters'!$D$37*'Equations and parameters'!$B$73</f>
        <v>2.7410986652083333E-6</v>
      </c>
      <c r="L22" s="67">
        <f>D22*'Equations and parameters'!$D$37*'Equations and parameters'!$B$73</f>
        <v>2.5836487191666672E-6</v>
      </c>
      <c r="M22" s="67">
        <f>E22*'Equations and parameters'!$D$37*'Equations and parameters'!$B$73</f>
        <v>2.4449894432083335E-6</v>
      </c>
      <c r="N22" s="67">
        <f>F22*'Equations and parameters'!$D$37*'Equations and parameters'!$B$73</f>
        <v>5.8306698031250015E-9</v>
      </c>
      <c r="O22" s="67">
        <f>G22*'Equations and parameters'!$D$37*'Equations and parameters'!$B$73</f>
        <v>1.7127329115624998E-9</v>
      </c>
      <c r="P22" s="67">
        <f>H22*'Equations and parameters'!$D$37*'Equations and parameters'!$B$73</f>
        <v>6.5956082710416674E-10</v>
      </c>
      <c r="Q22" s="67">
        <f>I22*'Equations and parameters'!$D$37*'Equations and parameters'!$B$73</f>
        <v>2.0939066525000001E-10</v>
      </c>
    </row>
    <row r="23" spans="1:17" ht="26.1">
      <c r="A23" s="63" t="s">
        <v>79</v>
      </c>
      <c r="B23" s="39"/>
      <c r="C23" s="39"/>
      <c r="D23" s="39"/>
      <c r="E23" s="39"/>
      <c r="F23" s="39"/>
      <c r="G23" s="39"/>
      <c r="H23" s="39"/>
      <c r="I23" s="39"/>
      <c r="J23" s="67"/>
      <c r="K23" s="67"/>
      <c r="L23" s="67"/>
      <c r="M23" s="67"/>
      <c r="N23" s="67"/>
      <c r="O23" s="67"/>
      <c r="P23" s="67"/>
      <c r="Q23" s="67"/>
    </row>
  </sheetData>
  <mergeCells count="6">
    <mergeCell ref="A1:I1"/>
    <mergeCell ref="J1:Q1"/>
    <mergeCell ref="A9:I9"/>
    <mergeCell ref="J9:Q9"/>
    <mergeCell ref="A17:I17"/>
    <mergeCell ref="J17:Q17"/>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3" operator="greaterThan" id="{B338D06B-A76C-418D-92C9-D3AA7C5AD58B}">
            <xm:f>'Equations and parameters'!$B$77</xm:f>
            <x14:dxf>
              <font>
                <color rgb="FF9C0006"/>
              </font>
              <fill>
                <patternFill>
                  <bgColor rgb="FFFFC7CE"/>
                </patternFill>
              </fill>
            </x14:dxf>
          </x14:cfRule>
          <xm:sqref>J3:Q7 J11:Q15 J19:Q23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23352F79007E408EFF44D6142FFCE2" ma:contentTypeVersion="19" ma:contentTypeDescription="Create a new document." ma:contentTypeScope="" ma:versionID="ea5c35a8ddc5b5f8577c7c282b64a11a">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fecc2597-e8fd-4279-ac06-bd7c891938be" xmlns:ns6="ead8da0f-3542-4e50-96c8-f1f698624e86" targetNamespace="http://schemas.microsoft.com/office/2006/metadata/properties" ma:root="true" ma:fieldsID="d684dd036498752205bc550eff25a50e" ns1:_="" ns2:_="" ns3:_="" ns4:_="" ns5:_="" ns6:_="">
    <xsd:import namespace="http://schemas.microsoft.com/sharepoint/v3"/>
    <xsd:import namespace="4ffa91fb-a0ff-4ac5-b2db-65c790d184a4"/>
    <xsd:import namespace="http://schemas.microsoft.com/sharepoint.v3"/>
    <xsd:import namespace="http://schemas.microsoft.com/sharepoint/v3/fields"/>
    <xsd:import namespace="fecc2597-e8fd-4279-ac06-bd7c891938be"/>
    <xsd:import namespace="ead8da0f-3542-4e50-96c8-f1f698624e86"/>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SharedWithUsers" minOccurs="0"/>
                <xsd:element ref="ns5:SharedWithDetails" minOccurs="0"/>
                <xsd:element ref="ns6:MediaServiceMetadata" minOccurs="0"/>
                <xsd:element ref="ns6:MediaServiceFastMetadata" minOccurs="0"/>
                <xsd:element ref="ns6:MediaServiceAutoTags" minOccurs="0"/>
                <xsd:element ref="ns6:MediaServiceOCR" minOccurs="0"/>
                <xsd:element ref="ns6:MediaServiceGenerationTime" minOccurs="0"/>
                <xsd:element ref="ns6:MediaServiceEventHashCode" minOccurs="0"/>
                <xsd:element ref="ns1:_ip_UnifiedCompliancePolicyProperties" minOccurs="0"/>
                <xsd:element ref="ns1:_ip_UnifiedCompliancePolicyUIAction" minOccurs="0"/>
                <xsd:element ref="ns6:lcf76f155ced4ddcb4097134ff3c332f" minOccurs="0"/>
                <xsd:element ref="ns6:MediaServiceObjectDetectorVersions" minOccurs="0"/>
                <xsd:element ref="ns6:MediaServiceSearchProperties" minOccurs="0"/>
                <xsd:element ref="ns6: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160cad11-562a-4490-8456-b2fd6f157897}" ma:internalName="TaxCatchAllLabel" ma:readOnly="true" ma:showField="CatchAllDataLabel" ma:web="fecc2597-e8fd-4279-ac06-bd7c891938be">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160cad11-562a-4490-8456-b2fd6f157897}" ma:internalName="TaxCatchAll" ma:showField="CatchAllData" ma:web="fecc2597-e8fd-4279-ac06-bd7c891938be">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cc2597-e8fd-4279-ac06-bd7c891938be" elementFormDefault="qualified">
    <xsd:import namespace="http://schemas.microsoft.com/office/2006/documentManagement/types"/>
    <xsd:import namespace="http://schemas.microsoft.com/office/infopath/2007/PartnerControls"/>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d8da0f-3542-4e50-96c8-f1f698624e86" elementFormDefault="qualified">
    <xsd:import namespace="http://schemas.microsoft.com/office/2006/documentManagement/types"/>
    <xsd:import namespace="http://schemas.microsoft.com/office/infopath/2007/PartnerControls"/>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element name="MediaServiceDateTaken" ma:index="43" nillable="true" ma:displayName="MediaServiceDateTaken" ma:descriptio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lcf76f155ced4ddcb4097134ff3c332f xmlns="ead8da0f-3542-4e50-96c8-f1f698624e86">
      <Terms xmlns="http://schemas.microsoft.com/office/infopath/2007/PartnerControls"/>
    </lcf76f155ced4ddcb4097134ff3c332f>
    <Document_x0020_Creation_x0020_Date xmlns="4ffa91fb-a0ff-4ac5-b2db-65c790d184a4">2023-10-05T17:05:09+00:00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ADFBD615-070F-42B3-827C-3DADA4085188}"/>
</file>

<file path=customXml/itemProps2.xml><?xml version="1.0" encoding="utf-8"?>
<ds:datastoreItem xmlns:ds="http://schemas.openxmlformats.org/officeDocument/2006/customXml" ds:itemID="{581FE2A1-6596-4E6B-B27C-2BE46727DC73}"/>
</file>

<file path=customXml/itemProps3.xml><?xml version="1.0" encoding="utf-8"?>
<ds:datastoreItem xmlns:ds="http://schemas.openxmlformats.org/officeDocument/2006/customXml" ds:itemID="{9C7C3DE1-DEA8-4275-9196-EC3F300AED68}"/>
</file>

<file path=customXml/itemProps4.xml><?xml version="1.0" encoding="utf-8"?>
<ds:datastoreItem xmlns:ds="http://schemas.openxmlformats.org/officeDocument/2006/customXml" ds:itemID="{62FDCF43-B42A-4788-A0CB-9960842DF97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Krnavek</dc:creator>
  <cp:keywords/>
  <dc:description/>
  <cp:lastModifiedBy>Sullivan, Ryan</cp:lastModifiedBy>
  <cp:revision/>
  <dcterms:created xsi:type="dcterms:W3CDTF">2023-07-11T19:29:00Z</dcterms:created>
  <dcterms:modified xsi:type="dcterms:W3CDTF">2024-11-21T14:58:46Z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0x010100D723352F79007E408EFF44D6142FFCE2</vt:lpwstr>
  </property>
  <property fmtid="{D5CDD505-2E9C-101B-9397-08002B2CF9AE}" pid="3" name="TaxKeyword">
    <vt:lpwstr/>
  </property>
  <property fmtid="{D5CDD505-2E9C-101B-9397-08002B2CF9AE}" pid="4" name="MediaServiceImageTags">
    <vt:lpwstr/>
  </property>
  <property fmtid="{D5CDD505-2E9C-101B-9397-08002B2CF9AE}" pid="5" name="EPA Subject">
    <vt:lpwstr/>
  </property>
  <property fmtid="{D5CDD505-2E9C-101B-9397-08002B2CF9AE}" pid="6" name="Document Type">
    <vt:lpwstr/>
  </property>
  <property fmtid="{D5CDD505-2E9C-101B-9397-08002B2CF9AE}" pid="7" name="Document_x0020_Type">
    <vt:lpwstr/>
  </property>
  <property fmtid="{D5CDD505-2E9C-101B-9397-08002B2CF9AE}" pid="8" name="EPA_x0020_Subject">
    <vt:lpwstr/>
  </property>
</Properties>
</file>