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.sharepoint.com/sites/ocspp_Work/wpc/TSCA Scoping Next 20 HPS Review/Other Chems/1,3-Butadiene/Docket Supplemental Files/"/>
    </mc:Choice>
  </mc:AlternateContent>
  <xr:revisionPtr revIDLastSave="180" documentId="8_{AEEBB010-DC00-4D9F-9BD7-866888EEE11E}" xr6:coauthVersionLast="47" xr6:coauthVersionMax="47" xr10:uidLastSave="{E5880824-12FB-4945-AFFB-98F7B74B74AA}"/>
  <bookViews>
    <workbookView xWindow="-120" yWindow="-120" windowWidth="29040" windowHeight="15720" tabRatio="745" xr2:uid="{00000000-000D-0000-FFFF-FFFF00000000}"/>
  </bookViews>
  <sheets>
    <sheet name="Cover Page" sheetId="13" r:id="rId1"/>
    <sheet name="ReadMe" sheetId="12" r:id="rId2"/>
    <sheet name="Lifetable-occupa_Blad_0forage16" sheetId="11" r:id="rId3"/>
    <sheet name="Lifetable-occupa_Leuk_0forage16" sheetId="10" r:id="rId4"/>
    <sheet name="Mortality Incidence_Leukemia Bl" sheetId="2" r:id="rId5"/>
    <sheet name="Beta input_Leukemia BladderCanc" sheetId="3" r:id="rId6"/>
    <sheet name="IUR Summary" sheetId="5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1" l="1"/>
  <c r="F13" i="10"/>
  <c r="I13" i="11"/>
  <c r="I11" i="11"/>
  <c r="I12" i="11" s="1"/>
  <c r="I13" i="10"/>
  <c r="J10" i="11"/>
  <c r="K10" i="11" s="1"/>
  <c r="L10" i="11" s="1"/>
  <c r="M10" i="11" s="1"/>
  <c r="J9" i="11"/>
  <c r="K9" i="11" s="1"/>
  <c r="H12" i="11"/>
  <c r="H11" i="11"/>
  <c r="H10" i="11"/>
  <c r="H9" i="11"/>
  <c r="G12" i="11"/>
  <c r="G11" i="11"/>
  <c r="G10" i="11"/>
  <c r="G9" i="11"/>
  <c r="G8" i="11"/>
  <c r="F10" i="11"/>
  <c r="F11" i="11" s="1"/>
  <c r="F12" i="11" s="1"/>
  <c r="F9" i="11"/>
  <c r="E12" i="11"/>
  <c r="E11" i="11"/>
  <c r="E10" i="11"/>
  <c r="E9" i="11"/>
  <c r="D12" i="11"/>
  <c r="D11" i="11"/>
  <c r="D10" i="11"/>
  <c r="D9" i="11"/>
  <c r="D8" i="11"/>
  <c r="E8" i="11" s="1"/>
  <c r="G25" i="11"/>
  <c r="D25" i="11"/>
  <c r="E25" i="11" s="1"/>
  <c r="G24" i="11"/>
  <c r="D24" i="11"/>
  <c r="E24" i="11" s="1"/>
  <c r="G23" i="11"/>
  <c r="D23" i="11"/>
  <c r="E23" i="11" s="1"/>
  <c r="G22" i="11"/>
  <c r="D22" i="11"/>
  <c r="E22" i="11" s="1"/>
  <c r="G21" i="11"/>
  <c r="D21" i="11"/>
  <c r="E21" i="11" s="1"/>
  <c r="G20" i="11"/>
  <c r="D20" i="11"/>
  <c r="E20" i="11" s="1"/>
  <c r="G19" i="11"/>
  <c r="D19" i="11"/>
  <c r="E19" i="11" s="1"/>
  <c r="G18" i="11"/>
  <c r="D18" i="11"/>
  <c r="E18" i="11" s="1"/>
  <c r="G17" i="11"/>
  <c r="D17" i="11"/>
  <c r="E17" i="11" s="1"/>
  <c r="G16" i="11"/>
  <c r="D16" i="11"/>
  <c r="E16" i="11" s="1"/>
  <c r="G15" i="11"/>
  <c r="D15" i="11"/>
  <c r="E15" i="11" s="1"/>
  <c r="G14" i="11"/>
  <c r="D14" i="11"/>
  <c r="E14" i="11" s="1"/>
  <c r="G13" i="11"/>
  <c r="D13" i="11"/>
  <c r="E13" i="11" s="1"/>
  <c r="J8" i="11"/>
  <c r="J7" i="11"/>
  <c r="G7" i="11"/>
  <c r="D7" i="11"/>
  <c r="E7" i="11" s="1"/>
  <c r="J6" i="11"/>
  <c r="G6" i="11"/>
  <c r="D6" i="11"/>
  <c r="J5" i="11"/>
  <c r="G5" i="11"/>
  <c r="D5" i="11"/>
  <c r="E5" i="11" s="1"/>
  <c r="J4" i="11"/>
  <c r="G4" i="11"/>
  <c r="D4" i="11"/>
  <c r="E4" i="11" s="1"/>
  <c r="F5" i="11" s="1"/>
  <c r="J6" i="10"/>
  <c r="K6" i="10" s="1"/>
  <c r="G25" i="10"/>
  <c r="D25" i="10"/>
  <c r="E25" i="10" s="1"/>
  <c r="G24" i="10"/>
  <c r="D24" i="10"/>
  <c r="E24" i="10" s="1"/>
  <c r="G23" i="10"/>
  <c r="D23" i="10"/>
  <c r="E23" i="10" s="1"/>
  <c r="G22" i="10"/>
  <c r="D22" i="10"/>
  <c r="G21" i="10"/>
  <c r="D21" i="10"/>
  <c r="E21" i="10" s="1"/>
  <c r="G20" i="10"/>
  <c r="D20" i="10"/>
  <c r="G19" i="10"/>
  <c r="D19" i="10"/>
  <c r="E19" i="10" s="1"/>
  <c r="G18" i="10"/>
  <c r="D18" i="10"/>
  <c r="E18" i="10" s="1"/>
  <c r="G17" i="10"/>
  <c r="D17" i="10"/>
  <c r="E17" i="10" s="1"/>
  <c r="G16" i="10"/>
  <c r="D16" i="10"/>
  <c r="G15" i="10"/>
  <c r="D15" i="10"/>
  <c r="E15" i="10" s="1"/>
  <c r="G14" i="10"/>
  <c r="D14" i="10"/>
  <c r="G13" i="10"/>
  <c r="D13" i="10"/>
  <c r="E13" i="10" s="1"/>
  <c r="G12" i="10"/>
  <c r="D12" i="10"/>
  <c r="G11" i="10"/>
  <c r="D11" i="10"/>
  <c r="E11" i="10" s="1"/>
  <c r="G10" i="10"/>
  <c r="D10" i="10"/>
  <c r="G9" i="10"/>
  <c r="D9" i="10"/>
  <c r="E9" i="10" s="1"/>
  <c r="G8" i="10"/>
  <c r="D8" i="10"/>
  <c r="G7" i="10"/>
  <c r="D7" i="10"/>
  <c r="E7" i="10" s="1"/>
  <c r="G6" i="10"/>
  <c r="D6" i="10"/>
  <c r="J5" i="10"/>
  <c r="G5" i="10"/>
  <c r="D5" i="10"/>
  <c r="E5" i="10" s="1"/>
  <c r="J4" i="10"/>
  <c r="K4" i="10" s="1"/>
  <c r="G4" i="10"/>
  <c r="H4" i="10" s="1"/>
  <c r="D4" i="10"/>
  <c r="E4" i="10" s="1"/>
  <c r="F5" i="10" s="1"/>
  <c r="J11" i="11" l="1"/>
  <c r="L9" i="11"/>
  <c r="M9" i="11" s="1"/>
  <c r="K6" i="11"/>
  <c r="L6" i="11" s="1"/>
  <c r="M6" i="11" s="1"/>
  <c r="F6" i="11"/>
  <c r="K4" i="11"/>
  <c r="L4" i="11" s="1"/>
  <c r="M4" i="11" s="1"/>
  <c r="N5" i="11" s="1"/>
  <c r="K5" i="11"/>
  <c r="L5" i="11" s="1"/>
  <c r="M5" i="11" s="1"/>
  <c r="K7" i="11"/>
  <c r="L7" i="11" s="1"/>
  <c r="M7" i="11" s="1"/>
  <c r="K8" i="11"/>
  <c r="L8" i="11" s="1"/>
  <c r="M8" i="11" s="1"/>
  <c r="H4" i="11"/>
  <c r="H5" i="11"/>
  <c r="E6" i="11"/>
  <c r="H6" i="11" s="1"/>
  <c r="J8" i="10"/>
  <c r="K8" i="10" s="1"/>
  <c r="K5" i="10"/>
  <c r="L5" i="10" s="1"/>
  <c r="M5" i="10" s="1"/>
  <c r="L4" i="10"/>
  <c r="M4" i="10" s="1"/>
  <c r="N5" i="10" s="1"/>
  <c r="H5" i="10"/>
  <c r="F6" i="10"/>
  <c r="F7" i="10" s="1"/>
  <c r="E6" i="10"/>
  <c r="E14" i="10"/>
  <c r="E20" i="10"/>
  <c r="E22" i="10"/>
  <c r="J7" i="10"/>
  <c r="K7" i="10" s="1"/>
  <c r="L6" i="10"/>
  <c r="M6" i="10" s="1"/>
  <c r="E8" i="10"/>
  <c r="E12" i="10"/>
  <c r="E16" i="10"/>
  <c r="E10" i="10"/>
  <c r="J12" i="11" l="1"/>
  <c r="K12" i="11" s="1"/>
  <c r="L12" i="11" s="1"/>
  <c r="M12" i="11" s="1"/>
  <c r="F7" i="11"/>
  <c r="F8" i="11" s="1"/>
  <c r="F14" i="11" s="1"/>
  <c r="F15" i="11" s="1"/>
  <c r="F16" i="11" s="1"/>
  <c r="F17" i="11" s="1"/>
  <c r="F18" i="11" s="1"/>
  <c r="O5" i="11"/>
  <c r="N6" i="11"/>
  <c r="O6" i="11" s="1"/>
  <c r="H8" i="11"/>
  <c r="O4" i="11"/>
  <c r="H7" i="11"/>
  <c r="N6" i="10"/>
  <c r="N7" i="10" s="1"/>
  <c r="O4" i="10"/>
  <c r="L7" i="10"/>
  <c r="M7" i="10" s="1"/>
  <c r="J9" i="10"/>
  <c r="K9" i="10" s="1"/>
  <c r="H7" i="10"/>
  <c r="F8" i="10"/>
  <c r="L8" i="10"/>
  <c r="M8" i="10" s="1"/>
  <c r="H6" i="10"/>
  <c r="O5" i="10"/>
  <c r="O6" i="10" l="1"/>
  <c r="I14" i="11"/>
  <c r="J13" i="11"/>
  <c r="K13" i="11" s="1"/>
  <c r="L13" i="11" s="1"/>
  <c r="M13" i="11" s="1"/>
  <c r="H17" i="11"/>
  <c r="H15" i="11"/>
  <c r="H14" i="11"/>
  <c r="H16" i="11"/>
  <c r="H13" i="11"/>
  <c r="F19" i="11"/>
  <c r="H18" i="11"/>
  <c r="N7" i="11"/>
  <c r="N8" i="10"/>
  <c r="O8" i="10" s="1"/>
  <c r="L9" i="10"/>
  <c r="M9" i="10" s="1"/>
  <c r="F9" i="10"/>
  <c r="H8" i="10"/>
  <c r="J10" i="10"/>
  <c r="K10" i="10" s="1"/>
  <c r="I11" i="10"/>
  <c r="O7" i="10"/>
  <c r="N9" i="10" l="1"/>
  <c r="O9" i="10" s="1"/>
  <c r="I15" i="11"/>
  <c r="J14" i="11"/>
  <c r="K14" i="11" s="1"/>
  <c r="L14" i="11" s="1"/>
  <c r="M14" i="11" s="1"/>
  <c r="F20" i="11"/>
  <c r="H19" i="11"/>
  <c r="N8" i="11"/>
  <c r="N9" i="11" s="1"/>
  <c r="O7" i="11"/>
  <c r="H9" i="10"/>
  <c r="F10" i="10"/>
  <c r="L10" i="10"/>
  <c r="M10" i="10" s="1"/>
  <c r="I12" i="10"/>
  <c r="J11" i="10"/>
  <c r="K11" i="10" s="1"/>
  <c r="H13" i="10"/>
  <c r="F14" i="10"/>
  <c r="J12" i="10" l="1"/>
  <c r="K12" i="10" s="1"/>
  <c r="L12" i="10" s="1"/>
  <c r="M12" i="10" s="1"/>
  <c r="N10" i="10"/>
  <c r="N11" i="10" s="1"/>
  <c r="I16" i="11"/>
  <c r="J15" i="11"/>
  <c r="K15" i="11" s="1"/>
  <c r="L15" i="11" s="1"/>
  <c r="M15" i="11" s="1"/>
  <c r="N10" i="11"/>
  <c r="O9" i="11"/>
  <c r="F21" i="11"/>
  <c r="H20" i="11"/>
  <c r="O8" i="11"/>
  <c r="L11" i="10"/>
  <c r="M11" i="10" s="1"/>
  <c r="F15" i="10"/>
  <c r="H14" i="10"/>
  <c r="F11" i="10"/>
  <c r="H10" i="10"/>
  <c r="J13" i="10" l="1"/>
  <c r="K13" i="10" s="1"/>
  <c r="I14" i="10"/>
  <c r="O10" i="10"/>
  <c r="I17" i="11"/>
  <c r="J16" i="11"/>
  <c r="K16" i="11" s="1"/>
  <c r="L16" i="11" s="1"/>
  <c r="M16" i="11" s="1"/>
  <c r="N11" i="11"/>
  <c r="O10" i="11"/>
  <c r="F22" i="11"/>
  <c r="H21" i="11"/>
  <c r="N12" i="10"/>
  <c r="O12" i="10" s="1"/>
  <c r="F16" i="10"/>
  <c r="H15" i="10"/>
  <c r="H11" i="10"/>
  <c r="F12" i="10"/>
  <c r="H12" i="10" s="1"/>
  <c r="O11" i="10"/>
  <c r="N13" i="10" l="1"/>
  <c r="J14" i="10"/>
  <c r="K14" i="10" s="1"/>
  <c r="I15" i="10"/>
  <c r="L13" i="10"/>
  <c r="M13" i="10" s="1"/>
  <c r="I18" i="11"/>
  <c r="J17" i="11"/>
  <c r="K17" i="11" s="1"/>
  <c r="L17" i="11" s="1"/>
  <c r="M17" i="11" s="1"/>
  <c r="F23" i="11"/>
  <c r="H22" i="11"/>
  <c r="F17" i="10"/>
  <c r="H16" i="10"/>
  <c r="O13" i="10" l="1"/>
  <c r="N14" i="10"/>
  <c r="I16" i="10"/>
  <c r="J15" i="10"/>
  <c r="K15" i="10" s="1"/>
  <c r="L14" i="10"/>
  <c r="M14" i="10" s="1"/>
  <c r="I19" i="11"/>
  <c r="J18" i="11"/>
  <c r="K18" i="11" s="1"/>
  <c r="L18" i="11" s="1"/>
  <c r="M18" i="11" s="1"/>
  <c r="F24" i="11"/>
  <c r="H23" i="11"/>
  <c r="H17" i="10"/>
  <c r="F18" i="10"/>
  <c r="N15" i="10" l="1"/>
  <c r="O14" i="10"/>
  <c r="L15" i="10"/>
  <c r="M15" i="10" s="1"/>
  <c r="J16" i="10"/>
  <c r="K16" i="10" s="1"/>
  <c r="I17" i="10"/>
  <c r="I20" i="11"/>
  <c r="J19" i="11"/>
  <c r="K19" i="11" s="1"/>
  <c r="L19" i="11" s="1"/>
  <c r="M19" i="11" s="1"/>
  <c r="F25" i="11"/>
  <c r="H24" i="11"/>
  <c r="H32" i="11" s="1"/>
  <c r="F19" i="10"/>
  <c r="H18" i="10"/>
  <c r="N16" i="10" l="1"/>
  <c r="O15" i="10"/>
  <c r="I18" i="10"/>
  <c r="J17" i="10"/>
  <c r="K17" i="10" s="1"/>
  <c r="L16" i="10"/>
  <c r="M16" i="10" s="1"/>
  <c r="I21" i="11"/>
  <c r="J20" i="11"/>
  <c r="K20" i="11" s="1"/>
  <c r="L20" i="11" s="1"/>
  <c r="M20" i="11" s="1"/>
  <c r="F26" i="11"/>
  <c r="H25" i="11"/>
  <c r="H27" i="11" s="1"/>
  <c r="F20" i="10"/>
  <c r="H19" i="10"/>
  <c r="N17" i="10" l="1"/>
  <c r="O16" i="10"/>
  <c r="L17" i="10"/>
  <c r="M17" i="10" s="1"/>
  <c r="J18" i="10"/>
  <c r="K18" i="10" s="1"/>
  <c r="I19" i="10"/>
  <c r="I22" i="11"/>
  <c r="J21" i="11"/>
  <c r="K21" i="11" s="1"/>
  <c r="L21" i="11" s="1"/>
  <c r="M21" i="11" s="1"/>
  <c r="F21" i="10"/>
  <c r="H20" i="10"/>
  <c r="N18" i="10" l="1"/>
  <c r="O17" i="10"/>
  <c r="J19" i="10"/>
  <c r="K19" i="10" s="1"/>
  <c r="I20" i="10"/>
  <c r="L18" i="10"/>
  <c r="M18" i="10" s="1"/>
  <c r="I23" i="11"/>
  <c r="J22" i="11"/>
  <c r="K22" i="11" s="1"/>
  <c r="L22" i="11" s="1"/>
  <c r="M22" i="11" s="1"/>
  <c r="H21" i="10"/>
  <c r="F22" i="10"/>
  <c r="N19" i="10" l="1"/>
  <c r="O18" i="10"/>
  <c r="J20" i="10"/>
  <c r="K20" i="10" s="1"/>
  <c r="I21" i="10"/>
  <c r="L19" i="10"/>
  <c r="M19" i="10" s="1"/>
  <c r="I24" i="11"/>
  <c r="J23" i="11"/>
  <c r="K23" i="11" s="1"/>
  <c r="L23" i="11" s="1"/>
  <c r="M23" i="11" s="1"/>
  <c r="F23" i="10"/>
  <c r="H22" i="10"/>
  <c r="N20" i="10" l="1"/>
  <c r="O19" i="10"/>
  <c r="I22" i="10"/>
  <c r="J21" i="10"/>
  <c r="K21" i="10" s="1"/>
  <c r="L20" i="10"/>
  <c r="M20" i="10" s="1"/>
  <c r="I25" i="11"/>
  <c r="J25" i="11" s="1"/>
  <c r="K25" i="11" s="1"/>
  <c r="L25" i="11" s="1"/>
  <c r="M25" i="11" s="1"/>
  <c r="J24" i="11"/>
  <c r="K24" i="11" s="1"/>
  <c r="L24" i="11" s="1"/>
  <c r="M24" i="11" s="1"/>
  <c r="H23" i="10"/>
  <c r="F24" i="10"/>
  <c r="N21" i="10" l="1"/>
  <c r="O20" i="10"/>
  <c r="L21" i="10"/>
  <c r="M21" i="10" s="1"/>
  <c r="I23" i="10"/>
  <c r="J22" i="10"/>
  <c r="K22" i="10" s="1"/>
  <c r="F25" i="10"/>
  <c r="H24" i="10"/>
  <c r="H32" i="10" s="1"/>
  <c r="N22" i="10" l="1"/>
  <c r="O21" i="10"/>
  <c r="L22" i="10"/>
  <c r="M22" i="10" s="1"/>
  <c r="I24" i="10"/>
  <c r="J23" i="10"/>
  <c r="K23" i="10" s="1"/>
  <c r="F26" i="10"/>
  <c r="H25" i="10"/>
  <c r="H27" i="10" s="1"/>
  <c r="N23" i="10" l="1"/>
  <c r="O22" i="10"/>
  <c r="L23" i="10"/>
  <c r="M23" i="10" s="1"/>
  <c r="I25" i="10"/>
  <c r="J25" i="10" s="1"/>
  <c r="K25" i="10" s="1"/>
  <c r="J24" i="10"/>
  <c r="K24" i="10" s="1"/>
  <c r="N24" i="10" l="1"/>
  <c r="O23" i="10"/>
  <c r="L25" i="10"/>
  <c r="M25" i="10" s="1"/>
  <c r="L24" i="10"/>
  <c r="M24" i="10" s="1"/>
  <c r="N25" i="10" l="1"/>
  <c r="O25" i="10" s="1"/>
  <c r="O24" i="10"/>
  <c r="O30" i="10" l="1"/>
  <c r="F32" i="10" s="1"/>
  <c r="O27" i="10"/>
  <c r="C32" i="10" s="1"/>
  <c r="K11" i="11" l="1"/>
  <c r="L11" i="11" s="1"/>
  <c r="M11" i="11" l="1"/>
  <c r="N12" i="11" s="1"/>
  <c r="O12" i="11" l="1"/>
  <c r="N13" i="11"/>
  <c r="O11" i="11"/>
  <c r="N14" i="11" l="1"/>
  <c r="O13" i="11"/>
  <c r="O14" i="11" l="1"/>
  <c r="N15" i="11"/>
  <c r="N16" i="11" l="1"/>
  <c r="O15" i="11"/>
  <c r="O16" i="11" l="1"/>
  <c r="N17" i="11"/>
  <c r="N18" i="11" l="1"/>
  <c r="O17" i="11"/>
  <c r="O18" i="11" l="1"/>
  <c r="N19" i="11"/>
  <c r="O19" i="11" l="1"/>
  <c r="N20" i="11"/>
  <c r="O20" i="11" l="1"/>
  <c r="N21" i="11"/>
  <c r="N22" i="11" l="1"/>
  <c r="O21" i="11"/>
  <c r="O22" i="11" l="1"/>
  <c r="N23" i="11"/>
  <c r="N24" i="11" l="1"/>
  <c r="O23" i="11"/>
  <c r="N25" i="11" l="1"/>
  <c r="O25" i="11" s="1"/>
  <c r="O24" i="11"/>
  <c r="O30" i="11" l="1"/>
  <c r="F32" i="11" s="1"/>
  <c r="O27" i="11"/>
  <c r="C32" i="11" s="1"/>
</calcChain>
</file>

<file path=xl/sharedStrings.xml><?xml version="1.0" encoding="utf-8"?>
<sst xmlns="http://schemas.openxmlformats.org/spreadsheetml/2006/main" count="522" uniqueCount="295">
  <si>
    <t>PUBLIC RELEASE DRAFT</t>
  </si>
  <si>
    <t>November 2024</t>
  </si>
  <si>
    <t>Modified Lifetable Analysis of Leukemia and Bladder Cancer for 1,3-Butadiene</t>
  </si>
  <si>
    <t>CASRN 106-99-0</t>
  </si>
  <si>
    <t>Worksheet</t>
  </si>
  <si>
    <t>Description</t>
  </si>
  <si>
    <t>Lifetable-occupa_Blad_0forage16'!A1</t>
  </si>
  <si>
    <r>
      <t xml:space="preserve">Population statistics include U.S. age-specific all-cause mortality and cause-specific incidence/mortality: U.S. age-specific all-cause mortality rates for deaths in 2019 among all race and gender groups combined are retrieved from </t>
    </r>
    <r>
      <rPr>
        <sz val="12"/>
        <color rgb="FF000000"/>
        <rFont val="Times New Roman"/>
        <family val="1"/>
      </rPr>
      <t>the Multiple Cause of Death (final) database of the Wide-ranging ONline Data for Epidemiologic Research</t>
    </r>
    <r>
      <rPr>
        <sz val="12"/>
        <rFont val="Times New Roman"/>
        <family val="1"/>
      </rPr>
      <t xml:space="preserve"> (WONDER) database from </t>
    </r>
    <r>
      <rPr>
        <sz val="12"/>
        <color rgb="FF000000"/>
        <rFont val="Times New Roman"/>
        <family val="1"/>
      </rPr>
      <t>the Centers for Disease Control and Prevention</t>
    </r>
    <r>
      <rPr>
        <sz val="12"/>
        <rFont val="Times New Roman"/>
        <family val="1"/>
      </rPr>
      <t xml:space="preserve"> (CDC) (CDC, 2024). The bladder cancer-specific incidence was obtained from the Surveillance, Epidemiology, and End Results (SEER) 22 from the National Cancer Institute (NCI), National Institutes of Health (NIH, 2024).</t>
    </r>
  </si>
  <si>
    <t>Lifetable-occupa_Leuk_0forage16'!A1</t>
  </si>
  <si>
    <t>Key information in the statistical models: lag time, beta coefficient, trend P value from two references (Sathiakumar et al., 2021a; Sathiakumar et al., 2021b)</t>
  </si>
  <si>
    <t>Mortality Incidence_Leukemia Bl'!A1</t>
  </si>
  <si>
    <t>Lifetable analysis for leukemia (The lifetable assumes the initiation of exposure to 1,3-butadiene at age ≥16 in Column I (exposure duration).)</t>
  </si>
  <si>
    <t>Beta input_Leukemia BladderCanc'!A1</t>
  </si>
  <si>
    <t>List unit risk (UR) and inhalation unit risk (IUR) for Leukemia and Bladder Cancer</t>
  </si>
  <si>
    <t>IUR Summary'!A1</t>
  </si>
  <si>
    <t>Lifetable analysis for Bladder Cancer (The lifetable assumes the initiation of exposure to 1,3-butadiene at age ≥16 in Column I (exposure duration).)</t>
  </si>
  <si>
    <t>@ 0.462 ppm env exp (LEC01 for Bladder Cancer mortality in U.S population; cum exp; 0 lag)</t>
  </si>
  <si>
    <t>age interval</t>
  </si>
  <si>
    <t>all cause mort in 2019</t>
  </si>
  <si>
    <t>Bladder Cancer incidence</t>
  </si>
  <si>
    <t>all cause hazard</t>
  </si>
  <si>
    <t>prob of surv</t>
  </si>
  <si>
    <t>Bladder Cancer hazard</t>
  </si>
  <si>
    <t xml:space="preserve">cond prob of </t>
  </si>
  <si>
    <t>exp duration</t>
  </si>
  <si>
    <t xml:space="preserve">cum exp mid </t>
  </si>
  <si>
    <t>exp Bladder Cancer</t>
  </si>
  <si>
    <t>exp all cause</t>
  </si>
  <si>
    <t>exp prob of</t>
  </si>
  <si>
    <t>exp prob surv</t>
  </si>
  <si>
    <t>exp cond prob of</t>
  </si>
  <si>
    <t>(x E5/year)</t>
  </si>
  <si>
    <t>rate (h*)</t>
  </si>
  <si>
    <t>interval (q)</t>
  </si>
  <si>
    <t>up to interval (S)</t>
  </si>
  <si>
    <t>rate (h)</t>
  </si>
  <si>
    <t>Bladder Cancer mort in int (R0)</t>
  </si>
  <si>
    <t>mid int (XTime)</t>
  </si>
  <si>
    <t>int (Xdose)</t>
  </si>
  <si>
    <t>haz rate (hx)</t>
  </si>
  <si>
    <t>haz rate (h*x)</t>
  </si>
  <si>
    <t>surv int (qx)</t>
  </si>
  <si>
    <t>up to int (Sx)</t>
  </si>
  <si>
    <t>Bladder Cancer in int (Rx)</t>
  </si>
  <si>
    <t>&lt;1</t>
  </si>
  <si>
    <t>1-4</t>
  </si>
  <si>
    <t>5-9</t>
  </si>
  <si>
    <t>10-14</t>
  </si>
  <si>
    <t>15 of (15-19)</t>
  </si>
  <si>
    <t>16 of (15-19)</t>
  </si>
  <si>
    <t>17 of (15-19)</t>
  </si>
  <si>
    <t>18 of (15-19)</t>
  </si>
  <si>
    <t>19 of (15-19)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</si>
  <si>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</si>
  <si>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</si>
  <si>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</si>
  <si>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</si>
  <si>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</si>
  <si>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</si>
  <si>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</si>
  <si>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</si>
  <si>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</si>
  <si>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</si>
  <si>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</si>
  <si>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75-59</t>
  </si>
  <si>
    <t>80-84</t>
  </si>
  <si>
    <t>85+</t>
  </si>
  <si>
    <t>Not Applicable</t>
  </si>
  <si>
    <t>2002-2006 data</t>
  </si>
  <si>
    <t>This is beta or upper confidence bound on beta</t>
  </si>
  <si>
    <t>http://seer.cancer.gov/csr/1975_2006/browse_csr.php?section=9&amp;page=sect_09_table.06.html#table1</t>
  </si>
  <si>
    <t>dose for cum exp (EC or LEC)</t>
  </si>
  <si>
    <t>bkgd probability</t>
  </si>
  <si>
    <t>Is this the upper CB on Beta?</t>
  </si>
  <si>
    <t>extra risk =</t>
  </si>
  <si>
    <t>ER up to 85</t>
  </si>
  <si>
    <t>if you have a lag,</t>
  </si>
  <si>
    <t>build it into this</t>
  </si>
  <si>
    <t>Note 1: Beta input</t>
  </si>
  <si>
    <t>target 0.01</t>
  </si>
  <si>
    <t>column</t>
  </si>
  <si>
    <r>
      <t>5.95x10</t>
    </r>
    <r>
      <rPr>
        <vertAlign val="superscript"/>
        <sz val="10"/>
        <rFont val="Arial"/>
        <family val="2"/>
      </rPr>
      <t>-4</t>
    </r>
  </si>
  <si>
    <t>upper 97.5% CB on beta for bladder cancer from Exposed person-time (exclude unexposed) Cox regression model</t>
  </si>
  <si>
    <r>
      <t>3.50x10</t>
    </r>
    <r>
      <rPr>
        <vertAlign val="superscript"/>
        <sz val="10"/>
        <rFont val="Arial"/>
        <family val="2"/>
      </rPr>
      <t>-4</t>
    </r>
  </si>
  <si>
    <t>beta of bladder cancer from Exposed person-time (exclude unexposed) Cox regression model</t>
  </si>
  <si>
    <r>
      <t>5.55625x10</t>
    </r>
    <r>
      <rPr>
        <vertAlign val="superscript"/>
        <sz val="10"/>
        <rFont val="Arial"/>
        <family val="2"/>
      </rPr>
      <t>-4</t>
    </r>
  </si>
  <si>
    <t>upper 95% CB on beta for bladder cancer from Exposed person-time (exclude unexposed) Cox regression model</t>
  </si>
  <si>
    <t>IUR (=BMR/LEC01)</t>
  </si>
  <si>
    <t>equal to "0.01/adult-based unit risk"</t>
  </si>
  <si>
    <t>(note: BMR is usually 1% for cancer data, but other BMR is possible for rare outcomes (e.g., 0.1%)</t>
  </si>
  <si>
    <t>Note 2: exp conc. Input</t>
  </si>
  <si>
    <t>121 (34-364) ppm</t>
  </si>
  <si>
    <t>Cumulative exposure to BD of Leukemia decedent: median (IQR)</t>
  </si>
  <si>
    <t>367 (873) ppm</t>
  </si>
  <si>
    <t>Cumulative exposure to BD of Leukemia decedent: mean (SD)</t>
  </si>
  <si>
    <t>Q11.  The model did not adjust smoking as a confounder. Will it be a issue?</t>
  </si>
  <si>
    <t>@ 0.462 ppm env exp (LEC01 for Leukemia mortality in U.S population; cum exp; 0 lag)</t>
  </si>
  <si>
    <t>Leukemia incidence</t>
  </si>
  <si>
    <t>Leukemia hazard</t>
  </si>
  <si>
    <t>exp Leukemia</t>
  </si>
  <si>
    <t>Leukemia mort in int (R0)</t>
  </si>
  <si>
    <t>Leukemia in int (Rx)</t>
  </si>
  <si>
    <r>
      <t>18x10</t>
    </r>
    <r>
      <rPr>
        <vertAlign val="superscript"/>
        <sz val="10"/>
        <rFont val="Arial"/>
        <family val="2"/>
      </rPr>
      <t>-4</t>
    </r>
  </si>
  <si>
    <t>upper 97.5% CB on beta for leukemia from Restricted cubic spline (RCS) Cos regression model</t>
  </si>
  <si>
    <r>
      <t>9.94x10</t>
    </r>
    <r>
      <rPr>
        <vertAlign val="superscript"/>
        <sz val="10"/>
        <rFont val="Arial"/>
        <family val="2"/>
      </rPr>
      <t>-4</t>
    </r>
  </si>
  <si>
    <t>beta of leukemia from Restricted cubic spline (RCS) Cos regression model</t>
  </si>
  <si>
    <r>
      <t>17.88x10</t>
    </r>
    <r>
      <rPr>
        <vertAlign val="superscript"/>
        <sz val="10"/>
        <rFont val="Arial"/>
        <family val="2"/>
      </rPr>
      <t>-4</t>
    </r>
  </si>
  <si>
    <t>upper 95% CB on beta for leukemia from Restricted cubic spline (RCS) Cos regression model</t>
  </si>
  <si>
    <t>*Questions for discussion (on all green and yellow highlights):</t>
  </si>
  <si>
    <t>Q1: Is 0.462 ppm (in A1) the environmental sampling data?  Should it be used as the exposure concentration?  How should I use it?</t>
  </si>
  <si>
    <t xml:space="preserve">Q2. Since this lifetable uses occupational exposure data, I need to adjust data in Colum J. (Its equation: cum exp mid int=sum(prob of sruv) x365/240x20/10x exp-dur) </t>
  </si>
  <si>
    <t>IRIS report for butadiene stated on page 15: The occupational exposures in the epidemiology study were converted to continuous exposures by adjusting for the differences in the number of days exposed per year (240/365 days) and differences in the amount of contaminated air inhaled per day (10/20 m3). (10 m3 is the default occupational ventilation volume for an 8-hour work shift; 20 m3 is the default 24-hour ambient ventilation volume.</t>
  </si>
  <si>
    <t>Based on IRIS statement, the formula seems correct.  Should I still update the formula?</t>
  </si>
  <si>
    <t>Q3. F25 is the "dose for cum exp".  What is the unit of F25?  For Leukemia: (1) should I use mean or median of cumulative exp conc.? (2) should I use the exp conc. For the total cohort or decedents with Leukemia? (Refer to worksheet, Beta input_Leukemia.)</t>
  </si>
  <si>
    <t>Q4. What is the relationship between A1 and F25?</t>
  </si>
  <si>
    <t>Q5. I have beta values for 10 and 20 lag years, how can I use lag years in column I? (refer to beta values in the Beta input worksheet)</t>
  </si>
  <si>
    <t>(Note: based on our previous meeting, the mid-year should be changed, e.g., the middle of age 5-9 should be 7.</t>
  </si>
  <si>
    <t>Q6. Is L25 upper 95% CB on beta?  Is L26 beta?  Should I use data from the "Restricted cubic spline (RCS) Cos regression model" in "Beta input worksheet?"</t>
  </si>
  <si>
    <t>(Below are data from Restricted cubic spline (RCS) Cos regression model)</t>
  </si>
  <si>
    <t>Q7.  How to decide when to use beta or upper 95% CB on beta in L25?</t>
  </si>
  <si>
    <t>Q8. what should I do with "target 0.01" in C30?  Is 0.01 the BMR?</t>
  </si>
  <si>
    <t xml:space="preserve">Q9. To calculate IUR (B33), should I use O23 as LEC?  </t>
  </si>
  <si>
    <t>Q10.  Can I use this IUR from these occupational data to apply to general population?</t>
  </si>
  <si>
    <t>Focus on "All Leukemia"</t>
  </si>
  <si>
    <t>Year of data: 2019</t>
  </si>
  <si>
    <t>All-cause Mortality</t>
  </si>
  <si>
    <t>All-cause Mortality (compare different data source)</t>
  </si>
  <si>
    <t>Leukemia Mortality (2019)</t>
  </si>
  <si>
    <t>Leukemia Incidence (2019)</t>
  </si>
  <si>
    <t>Bladder Cancer Incidence (2019)</t>
  </si>
  <si>
    <t>Age</t>
  </si>
  <si>
    <t>Deaths</t>
  </si>
  <si>
    <t>Population</t>
  </si>
  <si>
    <t>Crude Rate</t>
  </si>
  <si>
    <t>Age interval, the same as lifetable</t>
  </si>
  <si>
    <t>2019 Mortality  from NVSP (2021)</t>
  </si>
  <si>
    <t xml:space="preserve">2019 Mortality in 15 states* of SEER 22, from CDC WONDER database </t>
  </si>
  <si>
    <t>2019 Mortality in entire US, from CDC WONDER database</t>
  </si>
  <si>
    <t>Rate</t>
  </si>
  <si>
    <t>SE</t>
  </si>
  <si>
    <t>Lower CI</t>
  </si>
  <si>
    <t>Upper CI</t>
  </si>
  <si>
    <t>Count</t>
  </si>
  <si>
    <t>Pop</t>
  </si>
  <si>
    <t>&lt; 1 year</t>
  </si>
  <si>
    <t>^</t>
  </si>
  <si>
    <t>00 years</t>
  </si>
  <si>
    <t>1-4 years</t>
  </si>
  <si>
    <t>01-04 years</t>
  </si>
  <si>
    <t>5-9 years</t>
  </si>
  <si>
    <t>05-09 years</t>
  </si>
  <si>
    <t>10-14 years</t>
  </si>
  <si>
    <t>15-19 years</t>
  </si>
  <si>
    <t>15-19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</si>
  <si>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</si>
  <si>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</si>
  <si>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</si>
  <si>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</si>
  <si>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</si>
  <si>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</si>
  <si>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</si>
  <si>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</si>
  <si>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 xml:space="preserve">60-64 years </t>
  </si>
  <si>
    <t>60-64 years</t>
  </si>
  <si>
    <t>65-69 years</t>
  </si>
  <si>
    <t>70-74 years</t>
  </si>
  <si>
    <t>75-79 years</t>
  </si>
  <si>
    <t>80-84 years</t>
  </si>
  <si>
    <t>85-89 years</t>
  </si>
  <si>
    <t>*15 SEER22 states: California, Connecticut, Georgia, Hawaii, Idaho, Illinois, Kentucky, Louisiana, Massachusetts, New Jersey, New Mexico, New York, Texas, Utah, Washington</t>
  </si>
  <si>
    <t>85+ years</t>
  </si>
  <si>
    <t>Underlying mortality data provided by NCHS (www.cdc.gov/nchs).</t>
  </si>
  <si>
    <t>Rates are per 100,000;  Confidence intervals are 95% for rates.</t>
  </si>
  <si>
    <t>Statistic could not be calculated.</t>
  </si>
  <si>
    <t xml:space="preserve">  ~</t>
  </si>
  <si>
    <t>Statistic not displayed due to fewer than 10 cases.</t>
  </si>
  <si>
    <t>Purpose: to decide (1) β, (2)  the upper 95% confidence bound on β, and (3) lag of exposure from various statistical models</t>
  </si>
  <si>
    <t>Sathiakumar et al., 2021a (HERO= 10192219)</t>
  </si>
  <si>
    <t>Sathiakumar et al., 2021b (HERO=9038746)</t>
  </si>
  <si>
    <t>Cohort period (years)</t>
  </si>
  <si>
    <t>1943-2009</t>
  </si>
  <si>
    <t>Health Outcomes</t>
  </si>
  <si>
    <t>Hematopoietic cancers, including All Leukemia</t>
  </si>
  <si>
    <t>Bladder Cancer (this study investigated: (1) cancers of bladder, lung, kidney, esophagus and pancreas; (1) all nonmalignant respiratory disease (NMRD), (3) chronic obstructive pulmonary disease (COPD), (4) pneumonia)</t>
  </si>
  <si>
    <t>Number of All workers in the cohort</t>
  </si>
  <si>
    <t>21,087 workers (16,579 men; 4,508 women)</t>
  </si>
  <si>
    <t>Number of Workers exposed to butadiene</t>
  </si>
  <si>
    <t>Number of male workers exposed to butadiene</t>
  </si>
  <si>
    <t>(77% of butadiene exposed workers)</t>
  </si>
  <si>
    <t>Number of female workers exposed to butadiene</t>
  </si>
  <si>
    <t>(26% of butadiene exposed workers)</t>
  </si>
  <si>
    <t>Number of all Leukemia decedent</t>
  </si>
  <si>
    <t>Number of all Leukemia decedent exposed to butadiene</t>
  </si>
  <si>
    <t>Cumulative exposure to BD of total cohort: median (IQR)</t>
  </si>
  <si>
    <t>48 (11-167) ppm</t>
  </si>
  <si>
    <t>Cumulative exposure to BD of total cohort: mean (SD)</t>
  </si>
  <si>
    <t>187 (517) ppm</t>
  </si>
  <si>
    <t>Adjusted confounders</t>
  </si>
  <si>
    <t>age, age at hire, year of hire, sex, race, plant, hourly status</t>
  </si>
  <si>
    <t>For all workers, Follow-up ended on the earliest of: (1) their death date, (2) loss-to-follow-up date, or (3) December 30, 2029</t>
  </si>
  <si>
    <t>Statistical model: Cox regression</t>
  </si>
  <si>
    <t>Statistical model: Cox regression model</t>
  </si>
  <si>
    <t>Models' name</t>
  </si>
  <si>
    <t>Lag time</t>
  </si>
  <si>
    <t>β (beta-coefficient)</t>
  </si>
  <si>
    <t>upper 95% confidence bound on β</t>
  </si>
  <si>
    <t>RR</t>
  </si>
  <si>
    <t>Trend P value</t>
  </si>
  <si>
    <t>Note</t>
  </si>
  <si>
    <t>1. All person-time (untrimmed, include unexposed)</t>
  </si>
  <si>
    <t>0 year</t>
  </si>
  <si>
    <r>
      <t>2.55x10</t>
    </r>
    <r>
      <rPr>
        <vertAlign val="superscript"/>
        <sz val="10"/>
        <rFont val="Arial"/>
        <family val="2"/>
      </rPr>
      <t>-4</t>
    </r>
  </si>
  <si>
    <r>
      <t>4.57x10</t>
    </r>
    <r>
      <rPr>
        <vertAlign val="superscript"/>
        <sz val="10"/>
        <rFont val="Arial"/>
        <family val="2"/>
      </rPr>
      <t>-4</t>
    </r>
  </si>
  <si>
    <r>
      <t>3.84x10</t>
    </r>
    <r>
      <rPr>
        <vertAlign val="superscript"/>
        <sz val="10"/>
        <rFont val="Arial"/>
        <family val="2"/>
      </rPr>
      <t>-4</t>
    </r>
  </si>
  <si>
    <r>
      <t>6.12x10</t>
    </r>
    <r>
      <rPr>
        <vertAlign val="superscript"/>
        <sz val="10"/>
        <rFont val="Arial"/>
        <family val="2"/>
      </rPr>
      <t>-4</t>
    </r>
  </si>
  <si>
    <t>2. All person-time (untrimmed, include unexposed)</t>
  </si>
  <si>
    <t>10 years</t>
  </si>
  <si>
    <r>
      <t>2.58x10</t>
    </r>
    <r>
      <rPr>
        <vertAlign val="superscript"/>
        <sz val="10"/>
        <rFont val="Arial"/>
        <family val="2"/>
      </rPr>
      <t>-4</t>
    </r>
  </si>
  <si>
    <r>
      <t>4.78x10</t>
    </r>
    <r>
      <rPr>
        <vertAlign val="superscript"/>
        <sz val="10"/>
        <rFont val="Arial"/>
        <family val="2"/>
      </rPr>
      <t>-4</t>
    </r>
  </si>
  <si>
    <r>
      <t>3.87x10</t>
    </r>
    <r>
      <rPr>
        <vertAlign val="superscript"/>
        <sz val="10"/>
        <rFont val="Arial"/>
        <family val="2"/>
      </rPr>
      <t>-4</t>
    </r>
  </si>
  <si>
    <r>
      <t>6.21x10</t>
    </r>
    <r>
      <rPr>
        <vertAlign val="superscript"/>
        <sz val="10"/>
        <rFont val="Arial"/>
        <family val="2"/>
      </rPr>
      <t>-4</t>
    </r>
  </si>
  <si>
    <t xml:space="preserve"> </t>
  </si>
  <si>
    <t>3. All person-time (untrimmed, include unexposed)</t>
  </si>
  <si>
    <t>20 years</t>
  </si>
  <si>
    <r>
      <t>2.63x10</t>
    </r>
    <r>
      <rPr>
        <vertAlign val="superscript"/>
        <sz val="10"/>
        <rFont val="Arial"/>
        <family val="2"/>
      </rPr>
      <t>-4</t>
    </r>
  </si>
  <si>
    <r>
      <t>5.31x10</t>
    </r>
    <r>
      <rPr>
        <vertAlign val="superscript"/>
        <sz val="10"/>
        <rFont val="Arial"/>
        <family val="2"/>
      </rPr>
      <t>-4</t>
    </r>
  </si>
  <si>
    <r>
      <t>4.22x10</t>
    </r>
    <r>
      <rPr>
        <vertAlign val="superscript"/>
        <sz val="10"/>
        <rFont val="Arial"/>
        <family val="2"/>
      </rPr>
      <t>-4</t>
    </r>
  </si>
  <si>
    <r>
      <t>6.80x10</t>
    </r>
    <r>
      <rPr>
        <vertAlign val="superscript"/>
        <sz val="10"/>
        <rFont val="Arial"/>
        <family val="2"/>
      </rPr>
      <t>-4</t>
    </r>
  </si>
  <si>
    <t>4. Exposed person-time (exclude unexposed)</t>
  </si>
  <si>
    <r>
      <t>2.50x10</t>
    </r>
    <r>
      <rPr>
        <vertAlign val="superscript"/>
        <sz val="10"/>
        <rFont val="Arial"/>
        <family val="2"/>
      </rPr>
      <t>-4</t>
    </r>
  </si>
  <si>
    <r>
      <t>4.73x10</t>
    </r>
    <r>
      <rPr>
        <vertAlign val="superscript"/>
        <sz val="10"/>
        <rFont val="Arial"/>
        <family val="2"/>
      </rPr>
      <t>-4</t>
    </r>
  </si>
  <si>
    <t>95% CI: 1.05x10-4 to 5.95x10-4; N of cases=73; SD for 95%CI=1.25x10-4</t>
  </si>
  <si>
    <t>5. Exposure person time &lt;=95th percentile:
Restricted cubic spline (RCS) Cox regression model (trim to restrict data)</t>
  </si>
  <si>
    <t>95% CI: 1.88x10-4 to 18x10-4; N of cases=97</t>
  </si>
  <si>
    <r>
      <t>4.72x10</t>
    </r>
    <r>
      <rPr>
        <vertAlign val="superscript"/>
        <sz val="10"/>
        <rFont val="Arial"/>
        <family val="2"/>
      </rPr>
      <t>-4</t>
    </r>
  </si>
  <si>
    <r>
      <t>13.79x10</t>
    </r>
    <r>
      <rPr>
        <vertAlign val="superscript"/>
        <sz val="10"/>
        <rFont val="Arial"/>
        <family val="2"/>
      </rPr>
      <t>-4</t>
    </r>
  </si>
  <si>
    <t>6. styrene &lt;27 ppm-years, stratified from "All person-time" model</t>
  </si>
  <si>
    <r>
      <t>1.34x10</t>
    </r>
    <r>
      <rPr>
        <vertAlign val="superscript"/>
        <sz val="10"/>
        <rFont val="Arial"/>
        <family val="2"/>
      </rPr>
      <t>-4</t>
    </r>
  </si>
  <si>
    <r>
      <t>23.61x10</t>
    </r>
    <r>
      <rPr>
        <vertAlign val="superscript"/>
        <sz val="10"/>
        <rFont val="Arial"/>
        <family val="2"/>
      </rPr>
      <t>-4</t>
    </r>
  </si>
  <si>
    <t>6. styrene &lt;21 ppm-years, stratified from "All person-time" model</t>
  </si>
  <si>
    <r>
      <t>5.56x10</t>
    </r>
    <r>
      <rPr>
        <vertAlign val="superscript"/>
        <sz val="10"/>
        <rFont val="Arial"/>
        <family val="2"/>
      </rPr>
      <t>-4</t>
    </r>
  </si>
  <si>
    <r>
      <t>24.90x10</t>
    </r>
    <r>
      <rPr>
        <vertAlign val="superscript"/>
        <sz val="10"/>
        <rFont val="Arial"/>
        <family val="2"/>
      </rPr>
      <t>-4</t>
    </r>
  </si>
  <si>
    <t>7. styrene &gt;=27 ppm-years; stratified from "All person-time" model</t>
  </si>
  <si>
    <r>
      <t>2.86x10</t>
    </r>
    <r>
      <rPr>
        <vertAlign val="superscript"/>
        <sz val="10"/>
        <rFont val="Arial"/>
        <family val="2"/>
      </rPr>
      <t>-4</t>
    </r>
  </si>
  <si>
    <r>
      <t>5.34x10</t>
    </r>
    <r>
      <rPr>
        <vertAlign val="superscript"/>
        <sz val="10"/>
        <rFont val="Arial"/>
        <family val="2"/>
      </rPr>
      <t>-4</t>
    </r>
  </si>
  <si>
    <t>7. styrene &gt;=21 ppm-years; stratified from "All person-time" model</t>
  </si>
  <si>
    <r>
      <t>4.30x10</t>
    </r>
    <r>
      <rPr>
        <vertAlign val="superscript"/>
        <sz val="10"/>
        <rFont val="Arial"/>
        <family val="2"/>
      </rPr>
      <t>-4</t>
    </r>
  </si>
  <si>
    <r>
      <t>7.07x10</t>
    </r>
    <r>
      <rPr>
        <vertAlign val="superscript"/>
        <sz val="10"/>
        <rFont val="Arial"/>
        <family val="2"/>
      </rPr>
      <t>-4</t>
    </r>
  </si>
  <si>
    <t>Note: Follow-up timeline</t>
  </si>
  <si>
    <t>1. SBR study  Originally,1944-1991: only male workers</t>
  </si>
  <si>
    <t>2. SBR study: added 7 years of follow-up, 1991-1998</t>
  </si>
  <si>
    <t>3. SBR study: included women, 1998-2002</t>
  </si>
  <si>
    <t>4. SBR study: refined exposure assessment in 2004</t>
  </si>
  <si>
    <t>5. SBR study: include male and female workers, in 2009</t>
  </si>
  <si>
    <t>IUR for Leukemia</t>
  </si>
  <si>
    <t>IRIS, 2002</t>
  </si>
  <si>
    <t>ACC, 2022</t>
  </si>
  <si>
    <t>OPPT, 2024 (Leukemia)</t>
  </si>
  <si>
    <t>Use the all-cause mortality from the 15 SEER states in 2019</t>
  </si>
  <si>
    <t>IUR (from LEC) (unit: per ppm) (age 0-84.99 y/o)</t>
  </si>
  <si>
    <t>Use 0.0018 as upper 95% CB on beta for leukemia from Restricted cubic spline (RCS) Cos regression model</t>
  </si>
  <si>
    <t>UR (from EC) (unit: per ppm)  (age 0-84.99 y/o)</t>
  </si>
  <si>
    <t>Use 9.94x10-4 as Beta</t>
  </si>
  <si>
    <t>After correcting exposure duration</t>
  </si>
  <si>
    <t>Use 0.0018 as upper 97.5% CB on Beta for leukemia from Restricted cubic spline (RCS) Cos regression model</t>
  </si>
  <si>
    <t xml:space="preserve">0.08 per ppm </t>
  </si>
  <si>
    <t>0.000086 per ppm</t>
  </si>
  <si>
    <t>Use 0.001788 as upper 95% CB on Beta for leukemia from Restricted cubic spline (RCS) Cos regression model</t>
  </si>
  <si>
    <t>Change age range</t>
  </si>
  <si>
    <t>IUR (from LEC) (unit: per ppm) (age 0-69.99 y/o)</t>
  </si>
  <si>
    <t>UR (from EC) (unit: per ppm)  (age 0-69.99 y/o)</t>
  </si>
  <si>
    <t>After correcting to use all-cause mortality from the entire U.S. population in 2019</t>
  </si>
  <si>
    <t>Note 1:</t>
  </si>
  <si>
    <t xml:space="preserve">EC = exposure concentration </t>
  </si>
  <si>
    <r>
      <t>EC</t>
    </r>
    <r>
      <rPr>
        <sz val="8"/>
        <rFont val="Times New Roman"/>
        <family val="1"/>
      </rPr>
      <t>01</t>
    </r>
    <r>
      <rPr>
        <sz val="11.5"/>
        <rFont val="Times New Roman"/>
        <family val="1"/>
      </rPr>
      <t xml:space="preserve">= EC at 1% extra risk </t>
    </r>
  </si>
  <si>
    <r>
      <t>LEC</t>
    </r>
    <r>
      <rPr>
        <sz val="8"/>
        <rFont val="Times New Roman"/>
        <family val="1"/>
      </rPr>
      <t>01</t>
    </r>
    <r>
      <rPr>
        <sz val="11.5"/>
        <rFont val="Times New Roman"/>
        <family val="1"/>
      </rPr>
      <t xml:space="preserve">= the 95% lower confidence limit of the EC associated with a 1% increased risk </t>
    </r>
  </si>
  <si>
    <t>BMR = Benchmark Response, 1% value is referred to as the BMR for cancer</t>
  </si>
  <si>
    <r>
      <t>Unit risk = BMR</t>
    </r>
    <r>
      <rPr>
        <vertAlign val="subscript"/>
        <sz val="11.5"/>
        <color rgb="FF000000"/>
        <rFont val="Times New Roman"/>
        <family val="1"/>
      </rPr>
      <t>01</t>
    </r>
    <r>
      <rPr>
        <sz val="11.5"/>
        <color rgb="FF000000"/>
        <rFont val="Times New Roman"/>
        <family val="1"/>
      </rPr>
      <t xml:space="preserve"> / EC</t>
    </r>
    <r>
      <rPr>
        <vertAlign val="subscript"/>
        <sz val="11.5"/>
        <color rgb="FF000000"/>
        <rFont val="Times New Roman"/>
        <family val="1"/>
      </rPr>
      <t>01</t>
    </r>
    <r>
      <rPr>
        <sz val="11.5"/>
        <color rgb="FF000000"/>
        <rFont val="Times New Roman"/>
        <family val="1"/>
      </rPr>
      <t xml:space="preserve"> = 0.01 / EC</t>
    </r>
    <r>
      <rPr>
        <vertAlign val="subscript"/>
        <sz val="11.5"/>
        <color rgb="FF000000"/>
        <rFont val="Times New Roman"/>
        <family val="1"/>
      </rPr>
      <t>01</t>
    </r>
    <r>
      <rPr>
        <sz val="11.5"/>
        <color rgb="FF000000"/>
        <rFont val="Times New Roman"/>
        <family val="1"/>
      </rPr>
      <t xml:space="preserve"> </t>
    </r>
  </si>
  <si>
    <t>Note 2:</t>
  </si>
  <si>
    <t>For unit conversion</t>
  </si>
  <si>
    <t>Changing unit (from per ppm to ug/m3)</t>
  </si>
  <si>
    <t>IRIS (2002): 0.08 per ppm  = 3x10-5 per ug/m3</t>
  </si>
  <si>
    <t>IUR for Bladder Cancer</t>
  </si>
  <si>
    <t>OPPT, 2024 (Bladder Cancer)</t>
  </si>
  <si>
    <t>Use all-cause mortality from the entire U.S. population in 2019</t>
  </si>
  <si>
    <t>IUR (from LEC= 3.606 ppm) (unit: per ppm) (age 0-84.99 y/o) (lag=0 year)</t>
  </si>
  <si>
    <t>Use 5.55625x10-4 as upper 95% CB on Beta for Bladder Cancer from Exposed person-time (exclude exposed)Cox regression model</t>
  </si>
  <si>
    <t>UR (from EC= 5.37 per ppm)  (age 0-84.99 y/o) (lag=0year)</t>
  </si>
  <si>
    <t>Use 3.50x10-4 as Beta</t>
  </si>
  <si>
    <t>Use 0.00179 as upper 95% CB on Beta for leukemia from Restricted cubic spline (RCS) Cox regression model</t>
  </si>
  <si>
    <t>OPPT (2024): 0.0098 per ppm = 4.4x10-6 per ug/m3</t>
  </si>
  <si>
    <t>IUR (from LEC: 2.046 ppm) (unit: per ppm) (age 0-84.99 y/o) (lag=0year)</t>
  </si>
  <si>
    <t>UR (from EC=3.69 ppm) (unit: per ppm)  (age 0-84.99 y/o) (lag=0 year)</t>
  </si>
  <si>
    <t>IUR (from LEC= 4.46 ppm) (unit: per ppm) (age 0-84.99 y/o) (lag=0 year)</t>
  </si>
  <si>
    <t>UR (from EC= 7.09 ppm) (unit: per ppm) (age 0-84.99 y/o) (lag=0year)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</si>
</sst>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u/>
      <sz val="10"/>
      <name val="Arial"/>
      <family val="2"/>
    </font>
    <font>
      <sz val="11.5"/>
      <name val="Times New Roman"/>
      <family val="1"/>
    </font>
    <font>
      <sz val="8"/>
      <name val="Times New Roman"/>
      <family val="1"/>
    </font>
    <font>
      <sz val="11.5"/>
      <color rgb="FF000000"/>
      <name val="Times New Roman"/>
      <family val="1"/>
    </font>
    <font>
      <vertAlign val="subscript"/>
      <sz val="11.5"/>
      <color rgb="FF000000"/>
      <name val="Times New Roman"/>
      <family val="1"/>
    </font>
    <font>
      <sz val="10"/>
      <color rgb="FFFF0000"/>
      <name val="Arial"/>
      <family val="2"/>
    </font>
    <font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rgb="FFFF0000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49" fontId="0" fillId="0" borderId="0" xfId="0" applyNumberFormat="1"/>
    <xf numFmtId="11" fontId="0" fillId="0" borderId="0" xfId="0" applyNumberFormat="1"/>
    <xf numFmtId="0" fontId="2" fillId="0" borderId="0" xfId="1" applyAlignment="1" applyProtection="1"/>
    <xf numFmtId="164" fontId="0" fillId="0" borderId="0" xfId="2" applyNumberFormat="1" applyFont="1"/>
    <xf numFmtId="9" fontId="0" fillId="0" borderId="0" xfId="3" applyFont="1" applyAlignment="1">
      <alignment horizontal="left"/>
    </xf>
    <xf numFmtId="3" fontId="0" fillId="0" borderId="0" xfId="0" applyNumberFormat="1"/>
    <xf numFmtId="0" fontId="0" fillId="2" borderId="0" xfId="0" applyFill="1"/>
    <xf numFmtId="0" fontId="0" fillId="3" borderId="0" xfId="0" applyFill="1"/>
    <xf numFmtId="0" fontId="0" fillId="0" borderId="0" xfId="0" applyFill="1"/>
    <xf numFmtId="49" fontId="5" fillId="0" borderId="0" xfId="0" applyNumberFormat="1" applyFont="1"/>
    <xf numFmtId="0" fontId="0" fillId="0" borderId="0" xfId="0" applyBorder="1"/>
    <xf numFmtId="0" fontId="0" fillId="0" borderId="6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7" xfId="0" applyBorder="1"/>
    <xf numFmtId="49" fontId="6" fillId="2" borderId="0" xfId="0" applyNumberFormat="1" applyFont="1" applyFill="1"/>
    <xf numFmtId="0" fontId="8" fillId="0" borderId="0" xfId="0" applyFont="1"/>
    <xf numFmtId="0" fontId="0" fillId="5" borderId="1" xfId="0" applyFill="1" applyBorder="1"/>
    <xf numFmtId="0" fontId="7" fillId="0" borderId="1" xfId="0" applyFont="1" applyBorder="1"/>
    <xf numFmtId="49" fontId="0" fillId="0" borderId="0" xfId="0" applyNumberFormat="1" applyFill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1" xfId="2" applyNumberFormat="1" applyFont="1" applyBorder="1"/>
    <xf numFmtId="164" fontId="0" fillId="0" borderId="0" xfId="2" applyNumberFormat="1" applyFont="1" applyFill="1"/>
    <xf numFmtId="0" fontId="0" fillId="0" borderId="6" xfId="0" applyFill="1" applyBorder="1"/>
    <xf numFmtId="165" fontId="0" fillId="0" borderId="1" xfId="0" applyNumberFormat="1" applyBorder="1"/>
    <xf numFmtId="165" fontId="0" fillId="0" borderId="0" xfId="0" applyNumberFormat="1" applyBorder="1"/>
    <xf numFmtId="0" fontId="0" fillId="0" borderId="1" xfId="0" applyBorder="1" applyAlignment="1">
      <alignment wrapText="1"/>
    </xf>
    <xf numFmtId="49" fontId="0" fillId="0" borderId="5" xfId="0" applyNumberFormat="1" applyBorder="1"/>
    <xf numFmtId="4" fontId="0" fillId="0" borderId="13" xfId="0" applyNumberFormat="1" applyBorder="1"/>
    <xf numFmtId="49" fontId="0" fillId="0" borderId="7" xfId="0" applyNumberFormat="1" applyBorder="1"/>
    <xf numFmtId="4" fontId="0" fillId="0" borderId="14" xfId="0" applyNumberFormat="1" applyBorder="1"/>
    <xf numFmtId="0" fontId="6" fillId="0" borderId="0" xfId="0" applyFont="1"/>
    <xf numFmtId="0" fontId="3" fillId="0" borderId="0" xfId="0" applyFont="1"/>
    <xf numFmtId="0" fontId="3" fillId="0" borderId="1" xfId="0" applyFont="1" applyBorder="1" applyAlignment="1">
      <alignment vertical="center"/>
    </xf>
    <xf numFmtId="0" fontId="0" fillId="0" borderId="1" xfId="0" applyFill="1" applyBorder="1"/>
    <xf numFmtId="0" fontId="0" fillId="0" borderId="10" xfId="0" applyFill="1" applyBorder="1"/>
    <xf numFmtId="0" fontId="0" fillId="0" borderId="5" xfId="0" applyFill="1" applyBorder="1" applyAlignment="1"/>
    <xf numFmtId="0" fontId="3" fillId="0" borderId="5" xfId="0" applyFont="1" applyFill="1" applyBorder="1" applyAlignment="1"/>
    <xf numFmtId="0" fontId="3" fillId="0" borderId="0" xfId="0" applyFont="1" applyFill="1" applyBorder="1"/>
    <xf numFmtId="0" fontId="3" fillId="0" borderId="1" xfId="0" applyFont="1" applyBorder="1"/>
    <xf numFmtId="0" fontId="3" fillId="0" borderId="0" xfId="0" applyFont="1" applyBorder="1"/>
    <xf numFmtId="0" fontId="3" fillId="0" borderId="13" xfId="0" applyFont="1" applyBorder="1"/>
    <xf numFmtId="0" fontId="3" fillId="0" borderId="3" xfId="0" applyFont="1" applyBorder="1"/>
    <xf numFmtId="0" fontId="3" fillId="0" borderId="15" xfId="0" applyFont="1" applyBorder="1"/>
    <xf numFmtId="0" fontId="3" fillId="0" borderId="2" xfId="0" applyFont="1" applyBorder="1"/>
    <xf numFmtId="0" fontId="3" fillId="0" borderId="13" xfId="0" applyFont="1" applyFill="1" applyBorder="1"/>
    <xf numFmtId="0" fontId="3" fillId="4" borderId="3" xfId="0" applyFont="1" applyFill="1" applyBorder="1"/>
    <xf numFmtId="0" fontId="3" fillId="4" borderId="15" xfId="0" applyFont="1" applyFill="1" applyBorder="1"/>
    <xf numFmtId="0" fontId="0" fillId="4" borderId="8" xfId="0" applyFill="1" applyBorder="1"/>
    <xf numFmtId="0" fontId="0" fillId="4" borderId="14" xfId="0" applyFill="1" applyBorder="1"/>
    <xf numFmtId="0" fontId="3" fillId="0" borderId="7" xfId="0" applyFont="1" applyBorder="1"/>
    <xf numFmtId="0" fontId="3" fillId="0" borderId="8" xfId="0" applyFont="1" applyBorder="1"/>
    <xf numFmtId="0" fontId="3" fillId="0" borderId="14" xfId="0" applyFont="1" applyBorder="1"/>
    <xf numFmtId="0" fontId="0" fillId="4" borderId="1" xfId="0" applyFill="1" applyBorder="1" applyAlignment="1">
      <alignment wrapText="1"/>
    </xf>
    <xf numFmtId="164" fontId="0" fillId="0" borderId="1" xfId="2" applyNumberFormat="1" applyFont="1" applyFill="1" applyBorder="1"/>
    <xf numFmtId="0" fontId="3" fillId="4" borderId="1" xfId="0" applyFont="1" applyFill="1" applyBorder="1" applyAlignment="1">
      <alignment vertical="center"/>
    </xf>
    <xf numFmtId="0" fontId="3" fillId="0" borderId="5" xfId="0" applyFont="1" applyBorder="1"/>
    <xf numFmtId="165" fontId="0" fillId="0" borderId="10" xfId="0" applyNumberFormat="1" applyBorder="1"/>
    <xf numFmtId="0" fontId="0" fillId="5" borderId="10" xfId="0" applyFill="1" applyBorder="1"/>
    <xf numFmtId="0" fontId="0" fillId="0" borderId="0" xfId="0" applyFill="1" applyBorder="1" applyAlignment="1"/>
    <xf numFmtId="11" fontId="0" fillId="0" borderId="6" xfId="0" applyNumberFormat="1" applyFill="1" applyBorder="1"/>
    <xf numFmtId="0" fontId="3" fillId="0" borderId="5" xfId="0" applyFont="1" applyFill="1" applyBorder="1"/>
    <xf numFmtId="165" fontId="13" fillId="0" borderId="6" xfId="0" applyNumberFormat="1" applyFont="1" applyBorder="1"/>
    <xf numFmtId="11" fontId="3" fillId="0" borderId="4" xfId="0" applyNumberFormat="1" applyFont="1" applyFill="1" applyBorder="1"/>
    <xf numFmtId="165" fontId="0" fillId="0" borderId="3" xfId="0" applyNumberFormat="1" applyBorder="1"/>
    <xf numFmtId="11" fontId="3" fillId="0" borderId="15" xfId="0" applyNumberFormat="1" applyFont="1" applyFill="1" applyBorder="1"/>
    <xf numFmtId="165" fontId="0" fillId="2" borderId="15" xfId="0" applyNumberFormat="1" applyFill="1" applyBorder="1"/>
    <xf numFmtId="165" fontId="0" fillId="2" borderId="3" xfId="0" applyNumberFormat="1" applyFill="1" applyBorder="1"/>
    <xf numFmtId="0" fontId="14" fillId="0" borderId="0" xfId="0" applyFont="1"/>
    <xf numFmtId="49" fontId="3" fillId="0" borderId="0" xfId="0" applyNumberFormat="1" applyFont="1"/>
    <xf numFmtId="0" fontId="0" fillId="0" borderId="0" xfId="0" applyNumberFormat="1"/>
    <xf numFmtId="0" fontId="0" fillId="3" borderId="0" xfId="0" applyNumberFormat="1" applyFill="1"/>
    <xf numFmtId="11" fontId="3" fillId="2" borderId="0" xfId="0" applyNumberFormat="1" applyFont="1" applyFill="1"/>
    <xf numFmtId="0" fontId="16" fillId="0" borderId="0" xfId="4" applyFont="1" applyProtection="1">
      <protection locked="0"/>
    </xf>
    <xf numFmtId="0" fontId="16" fillId="0" borderId="0" xfId="4" applyFont="1"/>
    <xf numFmtId="0" fontId="1" fillId="0" borderId="0" xfId="4"/>
    <xf numFmtId="0" fontId="17" fillId="0" borderId="0" xfId="4" applyFont="1"/>
    <xf numFmtId="49" fontId="17" fillId="0" borderId="0" xfId="4" applyNumberFormat="1" applyFont="1"/>
    <xf numFmtId="0" fontId="18" fillId="0" borderId="0" xfId="4" applyFont="1"/>
    <xf numFmtId="0" fontId="19" fillId="6" borderId="0" xfId="4" applyFont="1" applyFill="1" applyAlignment="1">
      <alignment horizontal="left" vertical="center"/>
    </xf>
    <xf numFmtId="49" fontId="20" fillId="0" borderId="0" xfId="4" applyNumberFormat="1" applyFont="1" applyAlignment="1">
      <alignment horizontal="left"/>
    </xf>
    <xf numFmtId="0" fontId="15" fillId="7" borderId="0" xfId="0" applyFont="1" applyFill="1"/>
    <xf numFmtId="0" fontId="2" fillId="0" borderId="0" xfId="1" quotePrefix="1" applyAlignment="1" applyProtection="1"/>
    <xf numFmtId="0" fontId="21" fillId="0" borderId="0" xfId="0" applyFont="1" applyAlignment="1">
      <alignment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49" fontId="3" fillId="0" borderId="0" xfId="0" applyNumberFormat="1" applyFont="1" applyFill="1"/>
    <xf numFmtId="11" fontId="3" fillId="0" borderId="1" xfId="0" applyNumberFormat="1" applyFont="1" applyBorder="1" applyAlignment="1">
      <alignment vertical="center"/>
    </xf>
    <xf numFmtId="0" fontId="3" fillId="0" borderId="0" xfId="0" applyFont="1" applyFill="1"/>
    <xf numFmtId="0" fontId="3" fillId="0" borderId="1" xfId="0" applyFont="1" applyFill="1" applyBorder="1"/>
    <xf numFmtId="0" fontId="3" fillId="3" borderId="1" xfId="0" applyFont="1" applyFill="1" applyBorder="1"/>
    <xf numFmtId="0" fontId="3" fillId="0" borderId="1" xfId="0" applyFont="1" applyBorder="1" applyAlignment="1">
      <alignment wrapText="1"/>
    </xf>
    <xf numFmtId="49" fontId="3" fillId="0" borderId="5" xfId="0" applyNumberFormat="1" applyFont="1" applyFill="1" applyBorder="1"/>
    <xf numFmtId="164" fontId="3" fillId="0" borderId="0" xfId="2" applyNumberFormat="1" applyFont="1"/>
    <xf numFmtId="0" fontId="3" fillId="0" borderId="12" xfId="0" applyFont="1" applyBorder="1"/>
    <xf numFmtId="0" fontId="3" fillId="0" borderId="6" xfId="0" applyFont="1" applyFill="1" applyBorder="1"/>
    <xf numFmtId="0" fontId="3" fillId="0" borderId="5" xfId="0" applyFont="1" applyBorder="1" applyAlignment="1">
      <alignment wrapText="1"/>
    </xf>
    <xf numFmtId="0" fontId="3" fillId="4" borderId="0" xfId="0" applyFont="1" applyFill="1" applyBorder="1"/>
    <xf numFmtId="0" fontId="3" fillId="4" borderId="13" xfId="0" applyFont="1" applyFill="1" applyBorder="1"/>
    <xf numFmtId="0" fontId="3" fillId="0" borderId="5" xfId="0" applyFont="1" applyBorder="1" applyAlignment="1">
      <alignment horizontal="left" wrapText="1"/>
    </xf>
    <xf numFmtId="11" fontId="3" fillId="0" borderId="6" xfId="0" applyNumberFormat="1" applyFont="1" applyFill="1" applyBorder="1"/>
    <xf numFmtId="0" fontId="3" fillId="0" borderId="6" xfId="0" applyFont="1" applyBorder="1"/>
    <xf numFmtId="0" fontId="3" fillId="0" borderId="9" xfId="0" applyFont="1" applyBorder="1"/>
    <xf numFmtId="0" fontId="3" fillId="8" borderId="1" xfId="0" applyFont="1" applyFill="1" applyBorder="1" applyAlignment="1">
      <alignment vertical="center"/>
    </xf>
    <xf numFmtId="11" fontId="3" fillId="0" borderId="1" xfId="0" applyNumberFormat="1" applyFont="1" applyFill="1" applyBorder="1" applyAlignment="1">
      <alignment vertical="center"/>
    </xf>
    <xf numFmtId="0" fontId="0" fillId="5" borderId="2" xfId="0" applyFill="1" applyBorder="1" applyAlignment="1"/>
    <xf numFmtId="0" fontId="0" fillId="0" borderId="3" xfId="0" applyBorder="1" applyAlignment="1"/>
  </cellXfs>
  <cellStyles count="5">
    <cellStyle name="Comma" xfId="2" builtinId="3"/>
    <cellStyle name="Hyperlink" xfId="1" builtinId="8"/>
    <cellStyle name="Normal" xfId="0" builtinId="0"/>
    <cellStyle name="Normal 2" xfId="4" xr:uid="{B19D2A30-05D0-4E61-871E-63D7A0ED1B3F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161925</xdr:rowOff>
    </xdr:from>
    <xdr:to>
      <xdr:col>1</xdr:col>
      <xdr:colOff>2828608</xdr:colOff>
      <xdr:row>15</xdr:row>
      <xdr:rowOff>53975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9662CE-7000-49C9-A5C5-3888C9DD8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359025"/>
          <a:ext cx="2717483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er.cancer.gov/csr/1975_2006/browse_csr.php?section=9&amp;page=sect_09_table.06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eer.cancer.gov/csr/1975_2006/browse_csr.php?section=9&amp;page=sect_09_table.06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83B0-1D7A-4EE5-8CD7-EBA24046E58D}">
  <dimension ref="A1:B18"/>
  <sheetViews>
    <sheetView showGridLines="0" tabSelected="1" workbookViewId="0"/>
  </sheetViews>
  <sheetFormatPr defaultColWidth="9.140625" defaultRowHeight="15" x14ac:dyDescent="0.25"/>
  <cols>
    <col min="1" max="1" width="9.140625" style="85"/>
    <col min="2" max="2" width="193.140625" style="85" bestFit="1" customWidth="1"/>
    <col min="3" max="16384" width="9.140625" style="85"/>
  </cols>
  <sheetData>
    <row r="1" spans="1:2" ht="15.75" x14ac:dyDescent="0.25">
      <c r="A1" s="83"/>
      <c r="B1" s="84"/>
    </row>
    <row r="2" spans="1:2" ht="18.75" x14ac:dyDescent="0.3">
      <c r="A2" s="84"/>
      <c r="B2" s="86" t="s">
        <v>0</v>
      </c>
    </row>
    <row r="3" spans="1:2" ht="18.75" x14ac:dyDescent="0.3">
      <c r="A3" s="84"/>
      <c r="B3" s="87" t="s">
        <v>1</v>
      </c>
    </row>
    <row r="4" spans="1:2" ht="15.75" x14ac:dyDescent="0.25">
      <c r="A4" s="84"/>
      <c r="B4" s="84"/>
    </row>
    <row r="5" spans="1:2" ht="22.5" x14ac:dyDescent="0.3">
      <c r="A5" s="84"/>
      <c r="B5" s="88" t="s">
        <v>2</v>
      </c>
    </row>
    <row r="6" spans="1:2" ht="15.75" x14ac:dyDescent="0.25">
      <c r="A6" s="84"/>
    </row>
    <row r="7" spans="1:2" ht="15.75" x14ac:dyDescent="0.25">
      <c r="A7" s="84"/>
    </row>
    <row r="8" spans="1:2" ht="20.25" x14ac:dyDescent="0.25">
      <c r="A8" s="84"/>
      <c r="B8" s="89" t="s">
        <v>3</v>
      </c>
    </row>
    <row r="9" spans="1:2" ht="15.75" x14ac:dyDescent="0.25">
      <c r="A9" s="84"/>
      <c r="B9" s="84"/>
    </row>
    <row r="10" spans="1:2" ht="15.75" x14ac:dyDescent="0.25">
      <c r="A10" s="84"/>
    </row>
    <row r="11" spans="1:2" ht="15.75" x14ac:dyDescent="0.25">
      <c r="A11" s="84"/>
    </row>
    <row r="12" spans="1:2" ht="15.75" x14ac:dyDescent="0.25">
      <c r="A12" s="84"/>
    </row>
    <row r="18" spans="2:2" ht="15.75" x14ac:dyDescent="0.25">
      <c r="B18" s="90"/>
    </row>
  </sheetData>
  <sheetProtection sheet="1" objects="1" scenarios="1" formatCells="0" formatColumns="0" formatRows="0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19B35-2CD3-47D0-B291-B2242F7F2EAE}">
  <dimension ref="A1:B8"/>
  <sheetViews>
    <sheetView zoomScaleNormal="100" workbookViewId="0"/>
  </sheetViews>
  <sheetFormatPr defaultRowHeight="12.75" x14ac:dyDescent="0.2"/>
  <cols>
    <col min="1" max="1" width="33.140625" customWidth="1"/>
    <col min="2" max="2" width="74.7109375" bestFit="1" customWidth="1"/>
  </cols>
  <sheetData>
    <row r="1" spans="1:2" ht="15" x14ac:dyDescent="0.25">
      <c r="A1" s="91" t="s">
        <v>4</v>
      </c>
      <c r="B1" s="91" t="s">
        <v>5</v>
      </c>
    </row>
    <row r="2" spans="1:2" ht="132.94999999999999" customHeight="1" x14ac:dyDescent="0.25">
      <c r="A2" s="92" t="s">
        <v>6</v>
      </c>
      <c r="B2" s="93" t="s">
        <v>7</v>
      </c>
    </row>
    <row r="3" spans="1:2" ht="57.95" customHeight="1" x14ac:dyDescent="0.2">
      <c r="A3" s="92" t="s">
        <v>8</v>
      </c>
      <c r="B3" s="94" t="s">
        <v>9</v>
      </c>
    </row>
    <row r="4" spans="1:2" ht="36.950000000000003" customHeight="1" x14ac:dyDescent="0.25">
      <c r="A4" s="92" t="s">
        <v>10</v>
      </c>
      <c r="B4" s="93" t="s">
        <v>11</v>
      </c>
    </row>
    <row r="5" spans="1:2" ht="15.75" x14ac:dyDescent="0.2">
      <c r="A5" s="92" t="s">
        <v>12</v>
      </c>
      <c r="B5" s="95" t="s">
        <v>13</v>
      </c>
    </row>
    <row r="6" spans="1:2" ht="45" customHeight="1" x14ac:dyDescent="0.2">
      <c r="A6" s="92" t="s">
        <v>14</v>
      </c>
      <c r="B6" s="94" t="s">
        <v>15</v>
      </c>
    </row>
    <row r="8" spans="1:2" x14ac:dyDescent="0.2">
      <c r="A8" s="92"/>
    </row>
  </sheetData>
  <sheetProtection sheet="1" objects="1" scenarios="1" formatCells="0" formatColumns="0" formatRows="0"/>
  <hyperlinks>
    <hyperlink ref="A2" location="'Lifetable-occupa_Blad_0forage16'!A1" display="'Lifetable-occupa_Blad_0forage16'!A1" xr:uid="{33F993B2-0C42-4880-8859-09CF5000DC73}"/>
    <hyperlink ref="A3" location="'Lifetable-occupa_Leuk_0forage16'!A1" display="'Lifetable-occupa_Leuk_0forage16'!A1" xr:uid="{A6EC8C8C-9E88-4F2E-8D60-4D8BEBACE1F6}"/>
    <hyperlink ref="A4" location="'Mortality Incidence_Leukemia Bl'!A1" display="'Mortality Incidence_Leukemia Bl'!A1" xr:uid="{C7D20874-06AB-4092-BE43-37526D2FA4E2}"/>
    <hyperlink ref="A5" location="'Beta input_Leukemia BladderCanc'!A1" display="'Beta input_Leukemia BladderCanc'!A1" xr:uid="{58760A5C-2890-4897-AED4-DBF6DFD4D913}"/>
    <hyperlink ref="A6" location="'IUR Summary'!A1" display="'IUR Summary'!A1" xr:uid="{D26E0083-7D13-4FBF-8046-6C425354993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5D319-D9DE-4695-97A6-875DE1F19490}">
  <dimension ref="A1:O73"/>
  <sheetViews>
    <sheetView zoomScaleNormal="100" zoomScaleSheetLayoutView="86" workbookViewId="0">
      <selection activeCell="N13" sqref="N13"/>
    </sheetView>
  </sheetViews>
  <sheetFormatPr defaultRowHeight="12.75" x14ac:dyDescent="0.2"/>
  <cols>
    <col min="1" max="1" width="16.5703125" customWidth="1"/>
    <col min="2" max="2" width="15.85546875" customWidth="1"/>
    <col min="3" max="3" width="20.140625" customWidth="1"/>
    <col min="4" max="4" width="14" customWidth="1"/>
    <col min="5" max="5" width="24.28515625" customWidth="1"/>
    <col min="6" max="6" width="14.140625" customWidth="1"/>
    <col min="7" max="7" width="13.140625" customWidth="1"/>
    <col min="8" max="8" width="19.7109375" customWidth="1"/>
    <col min="9" max="9" width="14.42578125" bestFit="1" customWidth="1"/>
    <col min="10" max="10" width="17" bestFit="1" customWidth="1"/>
    <col min="11" max="11" width="19.85546875" bestFit="1" customWidth="1"/>
    <col min="12" max="12" width="14.5703125" customWidth="1"/>
    <col min="13" max="14" width="11.85546875" bestFit="1" customWidth="1"/>
    <col min="15" max="15" width="18.5703125" bestFit="1" customWidth="1"/>
  </cols>
  <sheetData>
    <row r="1" spans="1:15" x14ac:dyDescent="0.2">
      <c r="A1" s="28" t="s">
        <v>16</v>
      </c>
    </row>
    <row r="2" spans="1:15" x14ac:dyDescent="0.2">
      <c r="A2" s="1" t="s">
        <v>17</v>
      </c>
      <c r="B2" t="s">
        <v>18</v>
      </c>
      <c r="C2" t="s">
        <v>19</v>
      </c>
      <c r="D2" t="s">
        <v>20</v>
      </c>
      <c r="E2" t="s">
        <v>21</v>
      </c>
      <c r="F2" t="s">
        <v>21</v>
      </c>
      <c r="G2" t="s">
        <v>22</v>
      </c>
      <c r="H2" t="s">
        <v>23</v>
      </c>
      <c r="I2" t="s">
        <v>24</v>
      </c>
      <c r="J2" t="s">
        <v>25</v>
      </c>
      <c r="K2" t="s">
        <v>26</v>
      </c>
      <c r="L2" t="s">
        <v>27</v>
      </c>
      <c r="M2" t="s">
        <v>28</v>
      </c>
      <c r="N2" t="s">
        <v>29</v>
      </c>
      <c r="O2" t="s">
        <v>30</v>
      </c>
    </row>
    <row r="3" spans="1:15" x14ac:dyDescent="0.2">
      <c r="A3" s="1"/>
      <c r="B3" t="s">
        <v>31</v>
      </c>
      <c r="C3" t="s">
        <v>31</v>
      </c>
      <c r="D3" t="s">
        <v>32</v>
      </c>
      <c r="E3" t="s">
        <v>33</v>
      </c>
      <c r="F3" t="s">
        <v>34</v>
      </c>
      <c r="G3" t="s">
        <v>35</v>
      </c>
      <c r="H3" t="s">
        <v>36</v>
      </c>
      <c r="I3" t="s">
        <v>37</v>
      </c>
      <c r="J3" t="s">
        <v>38</v>
      </c>
      <c r="K3" t="s">
        <v>39</v>
      </c>
      <c r="L3" t="s">
        <v>40</v>
      </c>
      <c r="M3" t="s">
        <v>41</v>
      </c>
      <c r="N3" t="s">
        <v>42</v>
      </c>
      <c r="O3" t="s">
        <v>43</v>
      </c>
    </row>
    <row r="4" spans="1:15" x14ac:dyDescent="0.2">
      <c r="A4" s="1" t="s">
        <v>44</v>
      </c>
      <c r="B4">
        <v>553</v>
      </c>
      <c r="C4">
        <v>0.109</v>
      </c>
      <c r="D4">
        <f>B:B*0.00001</f>
        <v>5.5300000000000002E-3</v>
      </c>
      <c r="E4">
        <f>EXP(-D:D)</f>
        <v>0.99448526230352707</v>
      </c>
      <c r="F4">
        <v>1</v>
      </c>
      <c r="G4">
        <f>C:C*0.00001</f>
        <v>1.0900000000000002E-6</v>
      </c>
      <c r="H4">
        <f>(G:G/D:D)*F:F*(1-E:E)</f>
        <v>1.0869916978581358E-6</v>
      </c>
      <c r="I4">
        <v>0</v>
      </c>
      <c r="J4">
        <f>F29*365/240*20/10*I:I</f>
        <v>0</v>
      </c>
      <c r="K4" s="2">
        <f>G:G*(EXP(L29*J:J))</f>
        <v>1.0900000000000002E-6</v>
      </c>
      <c r="L4">
        <f>D:D+(K:K-G:G)</f>
        <v>5.5300000000000002E-3</v>
      </c>
      <c r="M4">
        <f>EXP(-L:L)</f>
        <v>0.99448526230352707</v>
      </c>
      <c r="N4">
        <v>1</v>
      </c>
      <c r="O4">
        <f>(K:K/L:L)*(N:N)*(1-M:M)</f>
        <v>1.0869916978581358E-6</v>
      </c>
    </row>
    <row r="5" spans="1:15" x14ac:dyDescent="0.2">
      <c r="A5" s="1" t="s">
        <v>45</v>
      </c>
      <c r="B5">
        <v>23.3</v>
      </c>
      <c r="C5">
        <v>3.9E-2</v>
      </c>
      <c r="D5">
        <f>4*B:B*0.00001</f>
        <v>9.320000000000001E-4</v>
      </c>
      <c r="E5">
        <f>EXP(-D:D)</f>
        <v>0.99906843417710522</v>
      </c>
      <c r="F5">
        <f>F4:F4*E4:E4</f>
        <v>0.99448526230352707</v>
      </c>
      <c r="G5">
        <f>4*C:C*0.00001</f>
        <v>1.5600000000000001E-6</v>
      </c>
      <c r="H5">
        <f>(G:G/D:D)*F:F*(1-E:E)</f>
        <v>1.5506742827315861E-6</v>
      </c>
      <c r="I5">
        <v>0</v>
      </c>
      <c r="J5">
        <f>F29*365/240*20/10*I:I</f>
        <v>0</v>
      </c>
      <c r="K5" s="2">
        <f>G:G*(EXP(L29*J:J))</f>
        <v>1.5600000000000001E-6</v>
      </c>
      <c r="L5">
        <f>D:D+(K:K-G:G)</f>
        <v>9.320000000000001E-4</v>
      </c>
      <c r="M5">
        <f>EXP(-L:L)</f>
        <v>0.99906843417710522</v>
      </c>
      <c r="N5">
        <f>M4:M4*N4:N4</f>
        <v>0.99448526230352707</v>
      </c>
      <c r="O5">
        <f>(K:K/L:L)*(N:N)*(1-M:M)</f>
        <v>1.5506742827315861E-6</v>
      </c>
    </row>
    <row r="6" spans="1:15" x14ac:dyDescent="0.2">
      <c r="A6" s="1" t="s">
        <v>46</v>
      </c>
      <c r="B6">
        <v>11.6</v>
      </c>
      <c r="C6">
        <v>0.01</v>
      </c>
      <c r="D6">
        <f>5*B:B*0.00001</f>
        <v>5.8E-4</v>
      </c>
      <c r="E6">
        <f>EXP(-D:D)</f>
        <v>0.99942016816748602</v>
      </c>
      <c r="F6">
        <f t="shared" ref="F6:F26" si="0">F5:F5*E5:E5</f>
        <v>0.99355883382179255</v>
      </c>
      <c r="G6">
        <f>5*C:C*0.00001</f>
        <v>5.0000000000000008E-7</v>
      </c>
      <c r="H6">
        <f>(G:G/D:D)*F:F*(1-E:E)</f>
        <v>4.9663537872874167E-7</v>
      </c>
      <c r="I6">
        <v>0</v>
      </c>
      <c r="J6">
        <f>F29*365/240*20/10*I:I</f>
        <v>0</v>
      </c>
      <c r="K6" s="2">
        <f>G:G*(EXP(L29*J:J))</f>
        <v>5.0000000000000008E-7</v>
      </c>
      <c r="L6">
        <f>D:D+(K:K-G:G)</f>
        <v>5.8E-4</v>
      </c>
      <c r="M6">
        <f>EXP(-L:L)</f>
        <v>0.99942016816748602</v>
      </c>
      <c r="N6">
        <f t="shared" ref="N6:N25" si="1">M5:M5*N5:N5</f>
        <v>0.99355883382179255</v>
      </c>
      <c r="O6">
        <f>(K:K/L:L)*(N:N)*(1-M:M)</f>
        <v>4.9663537872874167E-7</v>
      </c>
    </row>
    <row r="7" spans="1:15" x14ac:dyDescent="0.2">
      <c r="A7" s="1" t="s">
        <v>47</v>
      </c>
      <c r="B7">
        <v>15.2</v>
      </c>
      <c r="C7">
        <v>0.02</v>
      </c>
      <c r="D7">
        <f>5*B:B*0.00001</f>
        <v>7.6000000000000004E-4</v>
      </c>
      <c r="E7">
        <f>EXP(-D:D)</f>
        <v>0.99924028872685122</v>
      </c>
      <c r="F7">
        <f t="shared" si="0"/>
        <v>0.99298273678246718</v>
      </c>
      <c r="G7">
        <f>5*C:C*0.00001</f>
        <v>1.0000000000000002E-6</v>
      </c>
      <c r="H7">
        <f>(G:G/D:D)*F:F*(1-E:E)</f>
        <v>9.9260549891548133E-7</v>
      </c>
      <c r="I7">
        <v>0</v>
      </c>
      <c r="J7">
        <f>F29*365/240*20/10*I:I</f>
        <v>0</v>
      </c>
      <c r="K7" s="2">
        <f>G:G*(EXP(L29*J:J))</f>
        <v>1.0000000000000002E-6</v>
      </c>
      <c r="L7">
        <f>D:D+(K:K-G:G)</f>
        <v>7.6000000000000004E-4</v>
      </c>
      <c r="M7">
        <f>EXP(-L:L)</f>
        <v>0.99924028872685122</v>
      </c>
      <c r="N7">
        <f t="shared" si="1"/>
        <v>0.99298273678246718</v>
      </c>
      <c r="O7">
        <f>(K:K/L:L)*(N:N)*(1-M:M)</f>
        <v>9.9260549891548133E-7</v>
      </c>
    </row>
    <row r="8" spans="1:15" x14ac:dyDescent="0.2">
      <c r="A8" s="79" t="s">
        <v>48</v>
      </c>
      <c r="B8">
        <v>48.7</v>
      </c>
      <c r="C8">
        <v>4.9000000000000002E-2</v>
      </c>
      <c r="D8">
        <f>1*B:B*0.00001</f>
        <v>4.8700000000000007E-4</v>
      </c>
      <c r="E8">
        <f>EXP(-D:D)</f>
        <v>0.99951311856525216</v>
      </c>
      <c r="F8">
        <f>F7:F7*E7:E7</f>
        <v>0.99222835660329145</v>
      </c>
      <c r="G8">
        <f>1*C:C*0.00001</f>
        <v>4.9000000000000007E-7</v>
      </c>
      <c r="H8">
        <f>(G:G/D:D)*F:F*(1-E:E)</f>
        <v>4.8607352622514908E-7</v>
      </c>
      <c r="I8">
        <v>0</v>
      </c>
      <c r="J8">
        <f>F29*365/240*20/10*I:I</f>
        <v>0</v>
      </c>
      <c r="K8" s="2">
        <f>G:G*(EXP(L29*J:J))</f>
        <v>4.9000000000000007E-7</v>
      </c>
      <c r="L8">
        <f>D:D+(K:K-G:G)</f>
        <v>4.8700000000000007E-4</v>
      </c>
      <c r="M8">
        <f>EXP(-L:L)</f>
        <v>0.99951311856525216</v>
      </c>
      <c r="N8">
        <f>M7:M7*N7:N7</f>
        <v>0.99222835660329145</v>
      </c>
      <c r="O8">
        <f>(K:K/L:L)*(N:N)*(1-M:M)</f>
        <v>4.8607352622514908E-7</v>
      </c>
    </row>
    <row r="9" spans="1:15" x14ac:dyDescent="0.2">
      <c r="A9" s="79" t="s">
        <v>49</v>
      </c>
      <c r="B9">
        <v>48.7</v>
      </c>
      <c r="C9">
        <v>4.9000000000000002E-2</v>
      </c>
      <c r="D9">
        <f t="shared" ref="D9:D12" si="2">1*B:B*0.00001</f>
        <v>4.8700000000000007E-4</v>
      </c>
      <c r="E9">
        <f t="shared" ref="E9:E12" si="3">EXP(-D:D)</f>
        <v>0.99951311856525216</v>
      </c>
      <c r="F9">
        <f t="shared" ref="F9:F12" si="4">F8:F8*E8:E8</f>
        <v>0.99174525903743094</v>
      </c>
      <c r="G9">
        <f t="shared" ref="G9:G12" si="5">1*C:C*0.00001</f>
        <v>4.9000000000000007E-7</v>
      </c>
      <c r="H9">
        <f t="shared" ref="H9:H12" si="6">(G:G/D:D)*F:F*(1-E:E)</f>
        <v>4.8583686604930756E-7</v>
      </c>
      <c r="I9">
        <v>0.5</v>
      </c>
      <c r="J9" s="80">
        <f>F29*365/240*20/10*I:I</f>
        <v>6.7829166666666669</v>
      </c>
      <c r="K9" s="2">
        <f>G:G*(EXP(L29*J:J))</f>
        <v>4.9185226081425017E-7</v>
      </c>
      <c r="L9">
        <f t="shared" ref="L9:L12" si="7">D:D+(K:K-G:G)</f>
        <v>4.8700185226081431E-4</v>
      </c>
      <c r="M9">
        <f t="shared" ref="M9:M12" si="8">EXP(-L:L)</f>
        <v>0.99951311671389309</v>
      </c>
      <c r="N9">
        <f t="shared" ref="N9:N12" si="9">M8:M8*N8:N8</f>
        <v>0.99174525903743094</v>
      </c>
      <c r="O9">
        <f t="shared" ref="O9:O12" si="10">(K:K/L:L)*(N:N)*(1-M:M)</f>
        <v>4.8767338924900718E-7</v>
      </c>
    </row>
    <row r="10" spans="1:15" x14ac:dyDescent="0.2">
      <c r="A10" s="79" t="s">
        <v>50</v>
      </c>
      <c r="B10">
        <v>48.7</v>
      </c>
      <c r="C10">
        <v>4.9000000000000002E-2</v>
      </c>
      <c r="D10">
        <f t="shared" si="2"/>
        <v>4.8700000000000007E-4</v>
      </c>
      <c r="E10">
        <f t="shared" si="3"/>
        <v>0.99951311856525216</v>
      </c>
      <c r="F10">
        <f t="shared" si="4"/>
        <v>0.99126239668280647</v>
      </c>
      <c r="G10">
        <f t="shared" si="5"/>
        <v>4.9000000000000007E-7</v>
      </c>
      <c r="H10">
        <f t="shared" si="6"/>
        <v>4.8560032109891212E-7</v>
      </c>
      <c r="I10">
        <v>1.4950000000000001</v>
      </c>
      <c r="J10" s="80">
        <f>F29*365/240*20/10*I:I</f>
        <v>20.280920833333337</v>
      </c>
      <c r="K10" s="2">
        <f>G:G*(EXP(L29*J:J))</f>
        <v>4.9555911645233179E-7</v>
      </c>
      <c r="L10">
        <f t="shared" si="7"/>
        <v>4.870055591164524E-4</v>
      </c>
      <c r="M10">
        <f t="shared" si="8"/>
        <v>0.99951311300884227</v>
      </c>
      <c r="N10">
        <f t="shared" si="9"/>
        <v>0.99126239484672984</v>
      </c>
      <c r="O10">
        <f t="shared" si="10"/>
        <v>4.9110952032290237E-7</v>
      </c>
    </row>
    <row r="11" spans="1:15" x14ac:dyDescent="0.2">
      <c r="A11" s="79" t="s">
        <v>51</v>
      </c>
      <c r="B11">
        <v>48.7</v>
      </c>
      <c r="C11">
        <v>4.9000000000000002E-2</v>
      </c>
      <c r="D11">
        <f t="shared" si="2"/>
        <v>4.8700000000000007E-4</v>
      </c>
      <c r="E11">
        <f t="shared" si="3"/>
        <v>0.99951311856525216</v>
      </c>
      <c r="F11">
        <f t="shared" si="4"/>
        <v>0.99077976942489798</v>
      </c>
      <c r="G11">
        <f t="shared" si="5"/>
        <v>4.9000000000000007E-7</v>
      </c>
      <c r="H11">
        <f t="shared" si="6"/>
        <v>4.8536389131786153E-7</v>
      </c>
      <c r="I11">
        <f t="shared" ref="I11:I12" si="11">I10:I10+1</f>
        <v>2.4950000000000001</v>
      </c>
      <c r="J11" s="80">
        <f>F29*365/240*20/10*I:I</f>
        <v>33.84675416666667</v>
      </c>
      <c r="K11" s="2">
        <f>G:G*(EXP(L29*J:J))</f>
        <v>4.9931274759296235E-7</v>
      </c>
      <c r="L11">
        <f t="shared" si="7"/>
        <v>4.8700931274759301E-4</v>
      </c>
      <c r="M11">
        <f t="shared" si="8"/>
        <v>0.99951310925703873</v>
      </c>
      <c r="N11">
        <f t="shared" si="9"/>
        <v>0.99077976208185514</v>
      </c>
      <c r="O11">
        <f t="shared" si="10"/>
        <v>4.9458852088135331E-7</v>
      </c>
    </row>
    <row r="12" spans="1:15" x14ac:dyDescent="0.2">
      <c r="A12" s="79" t="s">
        <v>52</v>
      </c>
      <c r="B12">
        <v>48.7</v>
      </c>
      <c r="C12">
        <v>4.9000000000000002E-2</v>
      </c>
      <c r="D12">
        <f t="shared" si="2"/>
        <v>4.8700000000000007E-4</v>
      </c>
      <c r="E12">
        <f t="shared" si="3"/>
        <v>0.99951311856525216</v>
      </c>
      <c r="F12">
        <f t="shared" si="4"/>
        <v>0.99029737714924126</v>
      </c>
      <c r="G12">
        <f t="shared" si="5"/>
        <v>4.9000000000000007E-7</v>
      </c>
      <c r="H12">
        <f t="shared" si="6"/>
        <v>4.851275766500819E-7</v>
      </c>
      <c r="I12">
        <f t="shared" si="11"/>
        <v>3.4950000000000001</v>
      </c>
      <c r="J12" s="80">
        <f>F29*365/240*20/10*I:I</f>
        <v>47.412587500000001</v>
      </c>
      <c r="K12" s="2">
        <f>G:G*(EXP(L29*J:J))</f>
        <v>5.0309481075365309E-7</v>
      </c>
      <c r="L12">
        <f t="shared" si="7"/>
        <v>4.8701309481075371E-4</v>
      </c>
      <c r="M12">
        <f t="shared" si="8"/>
        <v>0.99951310547681704</v>
      </c>
      <c r="N12">
        <f t="shared" si="9"/>
        <v>0.99029736058738416</v>
      </c>
      <c r="O12">
        <f t="shared" si="10"/>
        <v>4.9809216466641651E-7</v>
      </c>
    </row>
    <row r="13" spans="1:15" x14ac:dyDescent="0.2">
      <c r="A13" s="1" t="s">
        <v>53</v>
      </c>
      <c r="B13">
        <v>90.2</v>
      </c>
      <c r="C13">
        <v>0.2</v>
      </c>
      <c r="D13">
        <f t="shared" ref="D13:D25" si="12">5*B:B*0.00001</f>
        <v>4.5100000000000001E-3</v>
      </c>
      <c r="E13">
        <f t="shared" ref="E13:E25" si="13">EXP(-D:D)</f>
        <v>0.9955001547782476</v>
      </c>
      <c r="F13">
        <f>F12:F12*E12:E12</f>
        <v>0.98981521974142783</v>
      </c>
      <c r="G13">
        <f t="shared" ref="G13:G25" si="14">5*C:C*0.00001</f>
        <v>1.0000000000000001E-5</v>
      </c>
      <c r="H13">
        <f t="shared" ref="H13:H25" si="15">(G:G/D:D)*F:F*(1-E:E)</f>
        <v>9.8758653813110028E-6</v>
      </c>
      <c r="I13">
        <f>I12:I12+5</f>
        <v>8.495000000000001</v>
      </c>
      <c r="J13">
        <f>F29*365/240*20/10*I:I</f>
        <v>115.24175416666668</v>
      </c>
      <c r="K13" s="2">
        <f>G:G*(EXP(L29*J:J))</f>
        <v>1.0662024526345887E-5</v>
      </c>
      <c r="L13">
        <f t="shared" ref="L13:L25" si="16">D:D+(K:K-G:G)</f>
        <v>4.5106620245263457E-3</v>
      </c>
      <c r="M13">
        <f t="shared" ref="M13:M25" si="17">EXP(-L:L)</f>
        <v>0.99549949573294727</v>
      </c>
      <c r="N13">
        <f>M12:M12*N12:N12</f>
        <v>0.98981519022619158</v>
      </c>
      <c r="O13">
        <f t="shared" ref="O13:O25" si="18">(K:K/L:L)*(N:N)*(1-M:M)</f>
        <v>1.0529668094629551E-5</v>
      </c>
    </row>
    <row r="14" spans="1:15" x14ac:dyDescent="0.2">
      <c r="A14" s="1" t="s">
        <v>54</v>
      </c>
      <c r="B14">
        <v>114.7</v>
      </c>
      <c r="C14">
        <v>0.27500000000000002</v>
      </c>
      <c r="D14">
        <f t="shared" si="12"/>
        <v>5.7350000000000005E-3</v>
      </c>
      <c r="E14">
        <f t="shared" si="13"/>
        <v>0.9942814137199486</v>
      </c>
      <c r="F14">
        <f t="shared" si="0"/>
        <v>0.98536120445445652</v>
      </c>
      <c r="G14">
        <f t="shared" si="14"/>
        <v>1.375E-5</v>
      </c>
      <c r="H14">
        <f t="shared" si="15"/>
        <v>1.3509939780202682E-5</v>
      </c>
      <c r="I14">
        <f t="shared" ref="I14:I25" si="19">I13:I13+5</f>
        <v>13.495000000000001</v>
      </c>
      <c r="J14">
        <f>F29*365/240*20/10*I:I</f>
        <v>183.07092083333336</v>
      </c>
      <c r="K14" s="2">
        <f>G:G*(EXP(L29*J:J))</f>
        <v>1.5223983159711847E-5</v>
      </c>
      <c r="L14">
        <f t="shared" si="16"/>
        <v>5.7364739831597122E-3</v>
      </c>
      <c r="M14">
        <f t="shared" si="17"/>
        <v>0.99427994816696885</v>
      </c>
      <c r="N14">
        <f t="shared" si="1"/>
        <v>0.985360522738985</v>
      </c>
      <c r="O14">
        <f t="shared" si="18"/>
        <v>1.4958167416135098E-5</v>
      </c>
    </row>
    <row r="15" spans="1:15" x14ac:dyDescent="0.2">
      <c r="A15" s="1" t="s">
        <v>55</v>
      </c>
      <c r="B15">
        <v>143.6</v>
      </c>
      <c r="C15">
        <v>0.77300000000000002</v>
      </c>
      <c r="D15">
        <f t="shared" si="12"/>
        <v>7.1800000000000006E-3</v>
      </c>
      <c r="E15">
        <f t="shared" si="13"/>
        <v>0.99284571461953797</v>
      </c>
      <c r="F15">
        <f t="shared" si="0"/>
        <v>0.97972633138976839</v>
      </c>
      <c r="G15">
        <f t="shared" si="14"/>
        <v>3.8650000000000004E-5</v>
      </c>
      <c r="H15">
        <f t="shared" si="15"/>
        <v>3.773080701835305E-5</v>
      </c>
      <c r="I15">
        <f t="shared" si="19"/>
        <v>18.495000000000001</v>
      </c>
      <c r="J15">
        <f>F29*365/240*20/10*I:I</f>
        <v>250.90008750000001</v>
      </c>
      <c r="K15" s="2">
        <f>G:G*(EXP(L29*J:J))</f>
        <v>4.4438666106040711E-5</v>
      </c>
      <c r="L15">
        <f t="shared" si="16"/>
        <v>7.1857886661060412E-3</v>
      </c>
      <c r="M15">
        <f t="shared" si="17"/>
        <v>0.99283996738383562</v>
      </c>
      <c r="N15">
        <f t="shared" si="1"/>
        <v>0.9797242094746953</v>
      </c>
      <c r="O15">
        <f t="shared" si="18"/>
        <v>4.3381584901096554E-5</v>
      </c>
    </row>
    <row r="16" spans="1:15" x14ac:dyDescent="0.2">
      <c r="A16" s="1" t="s">
        <v>56</v>
      </c>
      <c r="B16">
        <v>177.7</v>
      </c>
      <c r="C16">
        <v>1.2150000000000001</v>
      </c>
      <c r="D16">
        <f t="shared" si="12"/>
        <v>8.8850000000000005E-3</v>
      </c>
      <c r="E16">
        <f t="shared" si="13"/>
        <v>0.9911543549699483</v>
      </c>
      <c r="F16">
        <f t="shared" si="0"/>
        <v>0.97271708962025283</v>
      </c>
      <c r="G16">
        <f t="shared" si="14"/>
        <v>6.0750000000000006E-5</v>
      </c>
      <c r="H16">
        <f t="shared" si="15"/>
        <v>5.8830820251415724E-5</v>
      </c>
      <c r="I16">
        <f t="shared" si="19"/>
        <v>23.495000000000001</v>
      </c>
      <c r="J16">
        <f>F29*365/240*20/10*I:I</f>
        <v>318.72925416666669</v>
      </c>
      <c r="K16" s="2">
        <f>G:G*(EXP(L29*J:J))</f>
        <v>7.2534349063675961E-5</v>
      </c>
      <c r="L16">
        <f t="shared" si="16"/>
        <v>8.8967843490636769E-3</v>
      </c>
      <c r="M16">
        <f t="shared" si="17"/>
        <v>0.99114267492987429</v>
      </c>
      <c r="N16">
        <f t="shared" si="1"/>
        <v>0.97270935218001064</v>
      </c>
      <c r="O16">
        <f t="shared" si="18"/>
        <v>7.0241912793767974E-5</v>
      </c>
    </row>
    <row r="17" spans="1:15" x14ac:dyDescent="0.2">
      <c r="A17" s="1" t="s">
        <v>57</v>
      </c>
      <c r="B17">
        <v>222.6</v>
      </c>
      <c r="C17">
        <v>2.4510000000000001</v>
      </c>
      <c r="D17">
        <f t="shared" si="12"/>
        <v>1.1130000000000001E-2</v>
      </c>
      <c r="E17">
        <f t="shared" si="13"/>
        <v>0.98893170929632512</v>
      </c>
      <c r="F17">
        <f t="shared" si="0"/>
        <v>0.9641127795308071</v>
      </c>
      <c r="G17">
        <f t="shared" si="14"/>
        <v>1.2255000000000002E-4</v>
      </c>
      <c r="H17">
        <f t="shared" si="15"/>
        <v>1.1749693774574874E-4</v>
      </c>
      <c r="I17">
        <f t="shared" si="19"/>
        <v>28.495000000000001</v>
      </c>
      <c r="J17">
        <f>F29*365/240*20/10*I:I</f>
        <v>386.55842083333334</v>
      </c>
      <c r="K17" s="2">
        <f>G:G*(EXP(L29*J:J))</f>
        <v>1.5194858872532275E-4</v>
      </c>
      <c r="L17">
        <f t="shared" si="16"/>
        <v>1.1159398588725323E-2</v>
      </c>
      <c r="M17">
        <f t="shared" si="17"/>
        <v>0.98890263652707733</v>
      </c>
      <c r="N17">
        <f t="shared" si="1"/>
        <v>0.96409374924900093</v>
      </c>
      <c r="O17">
        <f t="shared" si="18"/>
        <v>1.4567833151356684E-4</v>
      </c>
    </row>
    <row r="18" spans="1:15" x14ac:dyDescent="0.2">
      <c r="A18" s="1" t="s">
        <v>58</v>
      </c>
      <c r="B18">
        <v>312.5</v>
      </c>
      <c r="C18">
        <v>5.5640000000000001</v>
      </c>
      <c r="D18">
        <f t="shared" si="12"/>
        <v>1.5625E-2</v>
      </c>
      <c r="E18">
        <f t="shared" si="13"/>
        <v>0.98449643700540845</v>
      </c>
      <c r="F18">
        <f t="shared" si="0"/>
        <v>0.95344169901583209</v>
      </c>
      <c r="G18">
        <f t="shared" si="14"/>
        <v>2.7820000000000004E-4</v>
      </c>
      <c r="H18">
        <f t="shared" si="15"/>
        <v>2.6318598564257313E-4</v>
      </c>
      <c r="I18">
        <f t="shared" si="19"/>
        <v>33.495000000000005</v>
      </c>
      <c r="J18">
        <f>F29*365/240*20/10*I:I</f>
        <v>454.38758750000005</v>
      </c>
      <c r="K18" s="2">
        <f>G:G*(EXP(L29*J:J))</f>
        <v>3.5820067535435765E-4</v>
      </c>
      <c r="L18">
        <f t="shared" si="16"/>
        <v>1.5705000675354356E-2</v>
      </c>
      <c r="M18">
        <f t="shared" si="17"/>
        <v>0.98441767977592176</v>
      </c>
      <c r="N18">
        <f t="shared" si="1"/>
        <v>0.95339485049161199</v>
      </c>
      <c r="O18">
        <f t="shared" si="18"/>
        <v>3.388389816666393E-4</v>
      </c>
    </row>
    <row r="19" spans="1:15" x14ac:dyDescent="0.2">
      <c r="A19" s="1" t="s">
        <v>59</v>
      </c>
      <c r="B19">
        <v>472</v>
      </c>
      <c r="C19">
        <v>10.972</v>
      </c>
      <c r="D19">
        <f t="shared" si="12"/>
        <v>2.3600000000000003E-2</v>
      </c>
      <c r="E19">
        <f t="shared" si="13"/>
        <v>0.97667630215508405</v>
      </c>
      <c r="F19">
        <f t="shared" si="0"/>
        <v>0.93865995557346971</v>
      </c>
      <c r="G19">
        <f t="shared" si="14"/>
        <v>5.486E-4</v>
      </c>
      <c r="H19">
        <f t="shared" si="15"/>
        <v>5.0891997546392896E-4</v>
      </c>
      <c r="I19">
        <f t="shared" si="19"/>
        <v>38.495000000000005</v>
      </c>
      <c r="J19">
        <f>F29*365/240*20/10*I:I</f>
        <v>522.21675416666676</v>
      </c>
      <c r="K19" s="2">
        <f>G:G*(EXP(L29*J:J))</f>
        <v>7.3351837471737871E-4</v>
      </c>
      <c r="L19">
        <f t="shared" si="16"/>
        <v>2.3784918374717381E-2</v>
      </c>
      <c r="M19">
        <f t="shared" si="17"/>
        <v>0.97649571345826325</v>
      </c>
      <c r="N19">
        <f t="shared" si="1"/>
        <v>0.93853874663126446</v>
      </c>
      <c r="O19">
        <f t="shared" si="18"/>
        <v>6.8031275235499176E-4</v>
      </c>
    </row>
    <row r="20" spans="1:15" x14ac:dyDescent="0.2">
      <c r="A20" s="1" t="s">
        <v>60</v>
      </c>
      <c r="B20">
        <v>724.3</v>
      </c>
      <c r="C20">
        <v>21.459</v>
      </c>
      <c r="D20">
        <f t="shared" si="12"/>
        <v>3.6215000000000004E-2</v>
      </c>
      <c r="E20">
        <f t="shared" si="13"/>
        <v>0.96443291811367515</v>
      </c>
      <c r="F20">
        <f t="shared" si="0"/>
        <v>0.9167669343905519</v>
      </c>
      <c r="G20">
        <f t="shared" si="14"/>
        <v>1.07295E-3</v>
      </c>
      <c r="H20">
        <f t="shared" si="15"/>
        <v>9.6604680899132795E-4</v>
      </c>
      <c r="I20">
        <f t="shared" si="19"/>
        <v>43.495000000000005</v>
      </c>
      <c r="J20">
        <f>F29*365/240*20/10*I:I</f>
        <v>590.04592083333341</v>
      </c>
      <c r="K20" s="2">
        <f>G:G*(EXP(L29*J:J))</f>
        <v>1.4897747107760185E-3</v>
      </c>
      <c r="L20">
        <f t="shared" si="16"/>
        <v>3.6631824710776022E-2</v>
      </c>
      <c r="M20">
        <f t="shared" si="17"/>
        <v>0.96403100241153694</v>
      </c>
      <c r="N20">
        <f t="shared" si="1"/>
        <v>0.91647906299992077</v>
      </c>
      <c r="O20">
        <f t="shared" si="18"/>
        <v>1.3406423306610133E-3</v>
      </c>
    </row>
    <row r="21" spans="1:15" x14ac:dyDescent="0.2">
      <c r="A21" s="1" t="s">
        <v>61</v>
      </c>
      <c r="B21">
        <v>1052.4000000000001</v>
      </c>
      <c r="C21">
        <v>38.523000000000003</v>
      </c>
      <c r="D21">
        <f t="shared" si="12"/>
        <v>5.2620000000000007E-2</v>
      </c>
      <c r="E21">
        <f t="shared" si="13"/>
        <v>0.94874046536875245</v>
      </c>
      <c r="F21">
        <f t="shared" si="0"/>
        <v>0.88416020976440812</v>
      </c>
      <c r="G21">
        <f t="shared" si="14"/>
        <v>1.9261500000000002E-3</v>
      </c>
      <c r="H21">
        <f t="shared" si="15"/>
        <v>1.658994272217904E-3</v>
      </c>
      <c r="I21">
        <f t="shared" si="19"/>
        <v>48.495000000000005</v>
      </c>
      <c r="J21">
        <f>F29*365/240*20/10*I:I</f>
        <v>657.87508750000006</v>
      </c>
      <c r="K21" s="2">
        <f>G:G*(EXP(L29*J:J))</f>
        <v>2.7772638304768096E-3</v>
      </c>
      <c r="L21">
        <f t="shared" si="16"/>
        <v>5.3471113830476813E-2</v>
      </c>
      <c r="M21">
        <f t="shared" si="17"/>
        <v>0.9479333227709823</v>
      </c>
      <c r="N21">
        <f t="shared" si="1"/>
        <v>0.88351422979299976</v>
      </c>
      <c r="O21">
        <f t="shared" si="18"/>
        <v>2.3893034981602025E-3</v>
      </c>
    </row>
    <row r="22" spans="1:15" x14ac:dyDescent="0.2">
      <c r="A22" s="1" t="s">
        <v>62</v>
      </c>
      <c r="B22">
        <v>1457.5</v>
      </c>
      <c r="C22">
        <v>62.927</v>
      </c>
      <c r="D22">
        <f t="shared" si="12"/>
        <v>7.2875000000000009E-2</v>
      </c>
      <c r="E22">
        <f t="shared" si="13"/>
        <v>0.92971703739235501</v>
      </c>
      <c r="F22">
        <f t="shared" si="0"/>
        <v>0.83883856887241837</v>
      </c>
      <c r="G22">
        <f t="shared" si="14"/>
        <v>3.14635E-3</v>
      </c>
      <c r="H22">
        <f t="shared" si="15"/>
        <v>2.5454051273695816E-3</v>
      </c>
      <c r="I22">
        <f t="shared" si="19"/>
        <v>53.495000000000005</v>
      </c>
      <c r="J22">
        <f>F29*365/240*20/10*I:I</f>
        <v>725.70425416666671</v>
      </c>
      <c r="K22" s="2">
        <f>G:G*(EXP(L29*J:J))</f>
        <v>4.711074634581763E-3</v>
      </c>
      <c r="L22">
        <f t="shared" si="16"/>
        <v>7.4439724634581775E-2</v>
      </c>
      <c r="M22">
        <f t="shared" si="17"/>
        <v>0.9282634237898445</v>
      </c>
      <c r="N22">
        <f t="shared" si="1"/>
        <v>0.83751257956312342</v>
      </c>
      <c r="O22">
        <f t="shared" si="18"/>
        <v>3.8023072767666066E-3</v>
      </c>
    </row>
    <row r="23" spans="1:15" x14ac:dyDescent="0.2">
      <c r="A23" s="1" t="s">
        <v>63</v>
      </c>
      <c r="B23">
        <v>2146.6999999999998</v>
      </c>
      <c r="C23">
        <v>94.611000000000004</v>
      </c>
      <c r="D23">
        <f t="shared" si="12"/>
        <v>0.10733500000000001</v>
      </c>
      <c r="E23">
        <f t="shared" si="13"/>
        <v>0.898224717302746</v>
      </c>
      <c r="F23">
        <f t="shared" si="0"/>
        <v>0.77988250910250778</v>
      </c>
      <c r="G23">
        <f t="shared" si="14"/>
        <v>4.73055E-3</v>
      </c>
      <c r="H23">
        <f t="shared" si="15"/>
        <v>3.498176952783226E-3</v>
      </c>
      <c r="I23">
        <f t="shared" si="19"/>
        <v>58.495000000000005</v>
      </c>
      <c r="J23">
        <f>F29*365/240*20/10*I:I</f>
        <v>793.53342083333348</v>
      </c>
      <c r="K23" s="2">
        <f>G:G*(EXP(L29*J:J))</f>
        <v>7.3554713683610558E-3</v>
      </c>
      <c r="L23">
        <f t="shared" si="16"/>
        <v>0.10995992136836107</v>
      </c>
      <c r="M23">
        <f t="shared" si="17"/>
        <v>0.8958700398223437</v>
      </c>
      <c r="N23">
        <f t="shared" si="1"/>
        <v>0.77743229457232954</v>
      </c>
      <c r="O23">
        <f t="shared" si="18"/>
        <v>5.4151983439916004E-3</v>
      </c>
    </row>
    <row r="24" spans="1:15" x14ac:dyDescent="0.2">
      <c r="A24" s="1" t="s">
        <v>64</v>
      </c>
      <c r="B24">
        <v>3413.5</v>
      </c>
      <c r="C24">
        <v>134.553</v>
      </c>
      <c r="D24">
        <f t="shared" si="12"/>
        <v>0.17067500000000002</v>
      </c>
      <c r="E24">
        <f t="shared" si="13"/>
        <v>0.84309553499933498</v>
      </c>
      <c r="F24">
        <f t="shared" si="0"/>
        <v>0.70050974626795626</v>
      </c>
      <c r="G24">
        <f t="shared" si="14"/>
        <v>6.7276500000000008E-3</v>
      </c>
      <c r="H24">
        <f t="shared" si="15"/>
        <v>4.332543805942916E-3</v>
      </c>
      <c r="I24">
        <f t="shared" si="19"/>
        <v>63.495000000000005</v>
      </c>
      <c r="J24">
        <f>F29*365/240*20/10*I:I</f>
        <v>861.36258750000013</v>
      </c>
      <c r="K24" s="2">
        <f>G:G*(EXP(L29*J:J))</f>
        <v>1.0862960021622715E-2</v>
      </c>
      <c r="L24">
        <f t="shared" si="16"/>
        <v>0.17481031002162273</v>
      </c>
      <c r="M24">
        <f t="shared" si="17"/>
        <v>0.83961627245707282</v>
      </c>
      <c r="N24">
        <f t="shared" si="1"/>
        <v>0.6964783006976889</v>
      </c>
      <c r="O24">
        <f t="shared" si="18"/>
        <v>6.9414313242422533E-3</v>
      </c>
    </row>
    <row r="25" spans="1:15" x14ac:dyDescent="0.2">
      <c r="A25" s="1" t="s">
        <v>65</v>
      </c>
      <c r="B25">
        <v>5675.5</v>
      </c>
      <c r="C25">
        <v>156.411</v>
      </c>
      <c r="D25">
        <f t="shared" si="12"/>
        <v>0.283775</v>
      </c>
      <c r="E25">
        <f t="shared" si="13"/>
        <v>0.75293603625708994</v>
      </c>
      <c r="F25">
        <f t="shared" si="0"/>
        <v>0.59059663930203099</v>
      </c>
      <c r="G25">
        <f t="shared" si="14"/>
        <v>7.8205500000000008E-3</v>
      </c>
      <c r="H25">
        <f t="shared" si="15"/>
        <v>4.0212728406731728E-3</v>
      </c>
      <c r="I25">
        <f t="shared" si="19"/>
        <v>68.495000000000005</v>
      </c>
      <c r="J25">
        <f>F29*365/240*20/10*I:I</f>
        <v>929.19175416666678</v>
      </c>
      <c r="K25" s="2">
        <f>G:G*(EXP(L29*J:J))</f>
        <v>1.3113179561088685E-2</v>
      </c>
      <c r="L25">
        <f t="shared" si="16"/>
        <v>0.28906762956108867</v>
      </c>
      <c r="M25">
        <f t="shared" si="17"/>
        <v>0.74896155174882939</v>
      </c>
      <c r="N25">
        <f t="shared" si="1"/>
        <v>0.58477451467902986</v>
      </c>
      <c r="O25">
        <f t="shared" si="18"/>
        <v>6.6594325711802774E-3</v>
      </c>
    </row>
    <row r="26" spans="1:15" x14ac:dyDescent="0.2">
      <c r="A26" s="1" t="s">
        <v>66</v>
      </c>
      <c r="B26" t="s">
        <v>67</v>
      </c>
      <c r="C26">
        <v>164.857</v>
      </c>
      <c r="F26">
        <f t="shared" si="0"/>
        <v>0.44468149262282947</v>
      </c>
    </row>
    <row r="27" spans="1:15" x14ac:dyDescent="0.2">
      <c r="A27" s="1"/>
      <c r="H27">
        <f>SUM(H4:H26)</f>
        <v>1.8038545048301234E-2</v>
      </c>
      <c r="O27">
        <f>SUM(O4:O26)</f>
        <v>2.7858841187722361E-2</v>
      </c>
    </row>
    <row r="28" spans="1:15" x14ac:dyDescent="0.2">
      <c r="A28" s="1"/>
      <c r="B28" t="s">
        <v>68</v>
      </c>
      <c r="L28" s="7" t="s">
        <v>69</v>
      </c>
    </row>
    <row r="29" spans="1:15" x14ac:dyDescent="0.2">
      <c r="A29" s="1"/>
      <c r="B29" s="3" t="s">
        <v>70</v>
      </c>
      <c r="E29" s="8" t="s">
        <v>71</v>
      </c>
      <c r="F29" s="81">
        <v>4.46</v>
      </c>
      <c r="H29" t="s">
        <v>72</v>
      </c>
      <c r="L29" s="97">
        <v>5.5625E-4</v>
      </c>
      <c r="M29" t="s">
        <v>73</v>
      </c>
    </row>
    <row r="30" spans="1:15" x14ac:dyDescent="0.2">
      <c r="A30" s="1"/>
      <c r="M30" s="98"/>
      <c r="O30">
        <f>SUM(O4:O25)</f>
        <v>2.7858841187722361E-2</v>
      </c>
    </row>
    <row r="31" spans="1:15" x14ac:dyDescent="0.2">
      <c r="A31" s="1"/>
    </row>
    <row r="32" spans="1:15" x14ac:dyDescent="0.2">
      <c r="A32" s="1"/>
      <c r="B32" t="s">
        <v>74</v>
      </c>
      <c r="C32">
        <f>(O27:O27-H27:H27)/(1-H27:H27)</f>
        <v>1.0000694110650375E-2</v>
      </c>
      <c r="E32" t="s">
        <v>75</v>
      </c>
      <c r="F32">
        <f>(O30:O30-H32:H32)/(1-H32:H32)</f>
        <v>1.4038348329981144E-2</v>
      </c>
      <c r="H32">
        <f>SUM(H4:H24)</f>
        <v>1.4017272207628063E-2</v>
      </c>
      <c r="I32" s="7" t="s">
        <v>76</v>
      </c>
    </row>
    <row r="33" spans="1:13" x14ac:dyDescent="0.2">
      <c r="A33" s="1"/>
      <c r="I33" s="7" t="s">
        <v>77</v>
      </c>
      <c r="L33" s="42" t="s">
        <v>78</v>
      </c>
    </row>
    <row r="34" spans="1:13" ht="14.25" x14ac:dyDescent="0.2">
      <c r="A34" s="1"/>
      <c r="C34" s="9" t="s">
        <v>79</v>
      </c>
      <c r="I34" s="7" t="s">
        <v>80</v>
      </c>
      <c r="L34" s="43" t="s">
        <v>81</v>
      </c>
      <c r="M34" s="43" t="s">
        <v>82</v>
      </c>
    </row>
    <row r="35" spans="1:13" ht="14.25" x14ac:dyDescent="0.2">
      <c r="A35" s="1"/>
      <c r="L35" s="43" t="s">
        <v>83</v>
      </c>
      <c r="M35" s="43" t="s">
        <v>84</v>
      </c>
    </row>
    <row r="36" spans="1:13" ht="14.25" x14ac:dyDescent="0.2">
      <c r="A36" s="1"/>
      <c r="L36" s="65" t="s">
        <v>85</v>
      </c>
      <c r="M36" s="43" t="s">
        <v>86</v>
      </c>
    </row>
    <row r="37" spans="1:13" x14ac:dyDescent="0.2">
      <c r="A37" s="24" t="s">
        <v>87</v>
      </c>
      <c r="B37" s="82" t="s">
        <v>88</v>
      </c>
    </row>
    <row r="38" spans="1:13" x14ac:dyDescent="0.2">
      <c r="A38" s="79" t="s">
        <v>89</v>
      </c>
      <c r="L38" s="98" t="s">
        <v>90</v>
      </c>
      <c r="M38" s="9"/>
    </row>
    <row r="39" spans="1:13" x14ac:dyDescent="0.2">
      <c r="A39" s="1"/>
      <c r="L39" s="31" t="s">
        <v>91</v>
      </c>
      <c r="M39" s="49" t="s">
        <v>92</v>
      </c>
    </row>
    <row r="40" spans="1:13" x14ac:dyDescent="0.2">
      <c r="A40" s="1"/>
      <c r="L40" s="64" t="s">
        <v>93</v>
      </c>
      <c r="M40" s="18" t="s">
        <v>94</v>
      </c>
    </row>
    <row r="41" spans="1:13" x14ac:dyDescent="0.2">
      <c r="A41" s="10"/>
    </row>
    <row r="42" spans="1:13" x14ac:dyDescent="0.2">
      <c r="A42" s="96"/>
    </row>
    <row r="43" spans="1:13" x14ac:dyDescent="0.2">
      <c r="A43" s="96"/>
    </row>
    <row r="44" spans="1:13" x14ac:dyDescent="0.2">
      <c r="A44" s="96"/>
    </row>
    <row r="45" spans="1:13" x14ac:dyDescent="0.2">
      <c r="A45" s="96"/>
    </row>
    <row r="46" spans="1:13" x14ac:dyDescent="0.2">
      <c r="A46" s="96"/>
    </row>
    <row r="47" spans="1:13" x14ac:dyDescent="0.2">
      <c r="A47" s="96"/>
    </row>
    <row r="48" spans="1:13" x14ac:dyDescent="0.2">
      <c r="A48" s="98"/>
    </row>
    <row r="49" spans="1:6" x14ac:dyDescent="0.2">
      <c r="A49" s="9"/>
    </row>
    <row r="50" spans="1:6" x14ac:dyDescent="0.2">
      <c r="A50" s="96"/>
    </row>
    <row r="51" spans="1:6" s="9" customFormat="1" x14ac:dyDescent="0.2"/>
    <row r="52" spans="1:6" x14ac:dyDescent="0.2">
      <c r="A52" s="96"/>
    </row>
    <row r="53" spans="1:6" x14ac:dyDescent="0.2">
      <c r="A53" s="96"/>
    </row>
    <row r="54" spans="1:6" x14ac:dyDescent="0.2">
      <c r="A54" s="9"/>
    </row>
    <row r="55" spans="1:6" x14ac:dyDescent="0.2">
      <c r="A55" s="96"/>
    </row>
    <row r="56" spans="1:6" x14ac:dyDescent="0.2">
      <c r="A56" s="98"/>
    </row>
    <row r="57" spans="1:6" x14ac:dyDescent="0.2">
      <c r="A57" s="9"/>
    </row>
    <row r="58" spans="1:6" x14ac:dyDescent="0.2">
      <c r="A58" s="99"/>
      <c r="B58" s="99"/>
      <c r="C58" s="9"/>
      <c r="D58" s="9"/>
      <c r="E58" s="9"/>
      <c r="F58" s="9"/>
    </row>
    <row r="59" spans="1:6" x14ac:dyDescent="0.2">
      <c r="A59" s="99"/>
      <c r="B59" s="99"/>
      <c r="C59" s="9"/>
      <c r="D59" s="9"/>
      <c r="E59" s="9"/>
      <c r="F59" s="9"/>
    </row>
    <row r="60" spans="1:6" x14ac:dyDescent="0.2">
      <c r="A60" s="9"/>
    </row>
    <row r="61" spans="1:6" x14ac:dyDescent="0.2">
      <c r="A61" s="98"/>
    </row>
    <row r="62" spans="1:6" x14ac:dyDescent="0.2">
      <c r="A62" s="9"/>
    </row>
    <row r="63" spans="1:6" x14ac:dyDescent="0.2">
      <c r="A63" s="98"/>
    </row>
    <row r="64" spans="1:6" x14ac:dyDescent="0.2">
      <c r="A64" s="9"/>
    </row>
    <row r="65" spans="1:1" x14ac:dyDescent="0.2">
      <c r="A65" s="98"/>
    </row>
    <row r="66" spans="1:1" x14ac:dyDescent="0.2">
      <c r="A66" s="9"/>
    </row>
    <row r="67" spans="1:1" x14ac:dyDescent="0.2">
      <c r="A67" s="42"/>
    </row>
    <row r="69" spans="1:1" x14ac:dyDescent="0.2">
      <c r="A69" s="42" t="s">
        <v>95</v>
      </c>
    </row>
    <row r="71" spans="1:1" x14ac:dyDescent="0.2">
      <c r="A71" s="42"/>
    </row>
    <row r="73" spans="1:1" x14ac:dyDescent="0.2">
      <c r="A73" s="42"/>
    </row>
  </sheetData>
  <sheetProtection sheet="1" objects="1" scenarios="1" formatCells="0" formatColumns="0" formatRows="0"/>
  <hyperlinks>
    <hyperlink ref="B29" r:id="rId1" location="table1" xr:uid="{55E673F2-4775-4B08-882D-4F6E0EA853D7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53B1B-D4BB-4464-8220-523667A3B9D8}">
  <dimension ref="A1:O73"/>
  <sheetViews>
    <sheetView zoomScaleNormal="100" workbookViewId="0"/>
  </sheetViews>
  <sheetFormatPr defaultRowHeight="12.75" x14ac:dyDescent="0.2"/>
  <cols>
    <col min="1" max="1" width="16.5703125" customWidth="1"/>
    <col min="2" max="2" width="15.85546875" customWidth="1"/>
    <col min="3" max="3" width="20.140625" customWidth="1"/>
    <col min="4" max="4" width="14" bestFit="1" customWidth="1"/>
    <col min="5" max="5" width="25.140625" customWidth="1"/>
    <col min="6" max="6" width="14.140625" bestFit="1" customWidth="1"/>
    <col min="7" max="7" width="13.140625" bestFit="1" customWidth="1"/>
    <col min="8" max="8" width="19.7109375" bestFit="1" customWidth="1"/>
    <col min="9" max="9" width="14.42578125" bestFit="1" customWidth="1"/>
    <col min="10" max="10" width="17" bestFit="1" customWidth="1"/>
    <col min="11" max="11" width="19.85546875" bestFit="1" customWidth="1"/>
    <col min="12" max="12" width="14.5703125" customWidth="1"/>
    <col min="13" max="14" width="11.85546875" bestFit="1" customWidth="1"/>
    <col min="15" max="15" width="18.5703125" bestFit="1" customWidth="1"/>
  </cols>
  <sheetData>
    <row r="1" spans="1:15" x14ac:dyDescent="0.2">
      <c r="A1" s="28" t="s">
        <v>96</v>
      </c>
    </row>
    <row r="2" spans="1:15" x14ac:dyDescent="0.2">
      <c r="A2" s="1" t="s">
        <v>17</v>
      </c>
      <c r="B2" t="s">
        <v>18</v>
      </c>
      <c r="C2" t="s">
        <v>97</v>
      </c>
      <c r="D2" t="s">
        <v>20</v>
      </c>
      <c r="E2" t="s">
        <v>21</v>
      </c>
      <c r="F2" t="s">
        <v>21</v>
      </c>
      <c r="G2" t="s">
        <v>98</v>
      </c>
      <c r="H2" t="s">
        <v>23</v>
      </c>
      <c r="I2" t="s">
        <v>24</v>
      </c>
      <c r="J2" t="s">
        <v>25</v>
      </c>
      <c r="K2" t="s">
        <v>99</v>
      </c>
      <c r="L2" t="s">
        <v>27</v>
      </c>
      <c r="M2" t="s">
        <v>28</v>
      </c>
      <c r="N2" t="s">
        <v>29</v>
      </c>
      <c r="O2" t="s">
        <v>30</v>
      </c>
    </row>
    <row r="3" spans="1:15" x14ac:dyDescent="0.2">
      <c r="A3" s="1"/>
      <c r="B3" t="s">
        <v>31</v>
      </c>
      <c r="C3" t="s">
        <v>31</v>
      </c>
      <c r="D3" t="s">
        <v>32</v>
      </c>
      <c r="E3" t="s">
        <v>33</v>
      </c>
      <c r="F3" t="s">
        <v>34</v>
      </c>
      <c r="G3" t="s">
        <v>35</v>
      </c>
      <c r="H3" t="s">
        <v>100</v>
      </c>
      <c r="I3" t="s">
        <v>37</v>
      </c>
      <c r="J3" t="s">
        <v>38</v>
      </c>
      <c r="K3" t="s">
        <v>39</v>
      </c>
      <c r="L3" t="s">
        <v>40</v>
      </c>
      <c r="M3" t="s">
        <v>41</v>
      </c>
      <c r="N3" t="s">
        <v>42</v>
      </c>
      <c r="O3" t="s">
        <v>101</v>
      </c>
    </row>
    <row r="4" spans="1:15" ht="13.5" customHeight="1" x14ac:dyDescent="0.2">
      <c r="A4" s="1" t="s">
        <v>44</v>
      </c>
      <c r="B4">
        <v>553</v>
      </c>
      <c r="C4">
        <v>3.968</v>
      </c>
      <c r="D4">
        <f>B:B*0.00001</f>
        <v>5.5300000000000002E-3</v>
      </c>
      <c r="E4">
        <f t="shared" ref="E4:E25" si="0">EXP(-D:D)</f>
        <v>0.99448526230352707</v>
      </c>
      <c r="F4">
        <v>1</v>
      </c>
      <c r="G4">
        <f>C:C*0.00001</f>
        <v>3.9680000000000006E-5</v>
      </c>
      <c r="H4">
        <f t="shared" ref="H4:H25" si="1">(G:G/D:D)*F:F*(1-E:E)</f>
        <v>3.9570486762395252E-5</v>
      </c>
      <c r="I4">
        <v>0</v>
      </c>
      <c r="J4">
        <f>F29*365/240*20/10*I:I</f>
        <v>0</v>
      </c>
      <c r="K4" s="2">
        <f>G:G*(EXP(L29*J:J))</f>
        <v>3.9680000000000006E-5</v>
      </c>
      <c r="L4">
        <f t="shared" ref="L4:L25" si="2">D:D+(K:K-G:G)</f>
        <v>5.5300000000000002E-3</v>
      </c>
      <c r="M4">
        <f t="shared" ref="M4:M25" si="3">EXP(-L:L)</f>
        <v>0.99448526230352707</v>
      </c>
      <c r="N4">
        <v>1</v>
      </c>
      <c r="O4">
        <f t="shared" ref="O4:O25" si="4">(K:K/L:L)*(N:N)*(1-M:M)</f>
        <v>3.9570486762395252E-5</v>
      </c>
    </row>
    <row r="5" spans="1:15" x14ac:dyDescent="0.2">
      <c r="A5" s="1" t="s">
        <v>45</v>
      </c>
      <c r="B5">
        <v>23.3</v>
      </c>
      <c r="C5">
        <v>8.4740000000000002</v>
      </c>
      <c r="D5">
        <f>4*B:B*0.00001</f>
        <v>9.320000000000001E-4</v>
      </c>
      <c r="E5">
        <f t="shared" si="0"/>
        <v>0.99906843417710522</v>
      </c>
      <c r="F5">
        <f>F4:F4*E4:E4</f>
        <v>0.99448526230352707</v>
      </c>
      <c r="G5">
        <f>4*C:C*0.00001</f>
        <v>3.3896000000000002E-4</v>
      </c>
      <c r="H5">
        <f t="shared" si="1"/>
        <v>3.3693368902224256E-4</v>
      </c>
      <c r="I5">
        <v>0</v>
      </c>
      <c r="J5">
        <f>F29*365/240*20/10*I:I</f>
        <v>0</v>
      </c>
      <c r="K5" s="2">
        <f>G:G*(EXP(L29*J:J))</f>
        <v>3.3896000000000002E-4</v>
      </c>
      <c r="L5">
        <f t="shared" si="2"/>
        <v>9.320000000000001E-4</v>
      </c>
      <c r="M5">
        <f t="shared" si="3"/>
        <v>0.99906843417710522</v>
      </c>
      <c r="N5">
        <f>M4:M4*N4:N4</f>
        <v>0.99448526230352707</v>
      </c>
      <c r="O5">
        <f t="shared" si="4"/>
        <v>3.3693368902224256E-4</v>
      </c>
    </row>
    <row r="6" spans="1:15" x14ac:dyDescent="0.2">
      <c r="A6" s="1" t="s">
        <v>46</v>
      </c>
      <c r="B6">
        <v>11.6</v>
      </c>
      <c r="C6">
        <v>4.3179999999999996</v>
      </c>
      <c r="D6">
        <f>5*B:B*0.00001</f>
        <v>5.8E-4</v>
      </c>
      <c r="E6">
        <f t="shared" si="0"/>
        <v>0.99942016816748602</v>
      </c>
      <c r="F6">
        <f t="shared" ref="F6:F26" si="5">F5:F5*E5:E5</f>
        <v>0.99355883382179255</v>
      </c>
      <c r="G6">
        <f>5*C:C*0.00001</f>
        <v>2.1589999999999999E-4</v>
      </c>
      <c r="H6">
        <f t="shared" si="1"/>
        <v>2.1444715653507059E-4</v>
      </c>
      <c r="I6">
        <v>0</v>
      </c>
      <c r="J6">
        <f>F29*365/240*20/10*I:I</f>
        <v>0</v>
      </c>
      <c r="K6" s="2">
        <f>G:G*(EXP(L29*J:J))</f>
        <v>2.1589999999999999E-4</v>
      </c>
      <c r="L6">
        <f t="shared" si="2"/>
        <v>5.8E-4</v>
      </c>
      <c r="M6">
        <f t="shared" si="3"/>
        <v>0.99942016816748602</v>
      </c>
      <c r="N6">
        <f t="shared" ref="N6:N25" si="6">M5:M5*N5:N5</f>
        <v>0.99355883382179255</v>
      </c>
      <c r="O6">
        <f t="shared" si="4"/>
        <v>2.1444715653507059E-4</v>
      </c>
    </row>
    <row r="7" spans="1:15" x14ac:dyDescent="0.2">
      <c r="A7" s="1" t="s">
        <v>47</v>
      </c>
      <c r="B7">
        <v>15.2</v>
      </c>
      <c r="C7">
        <v>3.6669999999999998</v>
      </c>
      <c r="D7">
        <f>5*B:B*0.00001</f>
        <v>7.6000000000000004E-4</v>
      </c>
      <c r="E7">
        <f t="shared" si="0"/>
        <v>0.99924028872685122</v>
      </c>
      <c r="F7">
        <f t="shared" si="5"/>
        <v>0.99298273678246718</v>
      </c>
      <c r="G7">
        <f>5*C:C*0.00001</f>
        <v>1.8335000000000001E-4</v>
      </c>
      <c r="H7">
        <f t="shared" si="1"/>
        <v>1.8199421822615348E-4</v>
      </c>
      <c r="I7">
        <v>0</v>
      </c>
      <c r="J7">
        <f>F29*365/240*20/10*I:I</f>
        <v>0</v>
      </c>
      <c r="K7" s="2">
        <f>G:G*(EXP(L29*J:J))</f>
        <v>1.8335000000000001E-4</v>
      </c>
      <c r="L7">
        <f t="shared" si="2"/>
        <v>7.6000000000000004E-4</v>
      </c>
      <c r="M7">
        <f t="shared" si="3"/>
        <v>0.99924028872685122</v>
      </c>
      <c r="N7">
        <f t="shared" si="6"/>
        <v>0.99298273678246718</v>
      </c>
      <c r="O7">
        <f t="shared" si="4"/>
        <v>1.8199421822615348E-4</v>
      </c>
    </row>
    <row r="8" spans="1:15" ht="13.5" customHeight="1" x14ac:dyDescent="0.2">
      <c r="A8" s="79" t="s">
        <v>48</v>
      </c>
      <c r="B8">
        <v>48.7</v>
      </c>
      <c r="C8">
        <v>3.5950000000000002</v>
      </c>
      <c r="D8">
        <f>1*B:B*0.00001</f>
        <v>4.8700000000000007E-4</v>
      </c>
      <c r="E8">
        <f t="shared" si="0"/>
        <v>0.99951311856525216</v>
      </c>
      <c r="F8">
        <f>F7:F7*E7:E7</f>
        <v>0.99222835660329145</v>
      </c>
      <c r="G8">
        <f>1*C:C*0.00001</f>
        <v>3.5950000000000006E-5</v>
      </c>
      <c r="H8">
        <f t="shared" si="1"/>
        <v>3.5661925036314518E-5</v>
      </c>
      <c r="I8">
        <v>0</v>
      </c>
      <c r="J8">
        <f>F29*365/240*20/10*I:I</f>
        <v>0</v>
      </c>
      <c r="K8" s="2">
        <f>G:G*(EXP(L29*J:J))</f>
        <v>3.5950000000000006E-5</v>
      </c>
      <c r="L8">
        <f t="shared" si="2"/>
        <v>4.8700000000000007E-4</v>
      </c>
      <c r="M8">
        <f t="shared" si="3"/>
        <v>0.99951311856525216</v>
      </c>
      <c r="N8">
        <f>M7:M7*N7:N7</f>
        <v>0.99222835660329145</v>
      </c>
      <c r="O8">
        <f t="shared" si="4"/>
        <v>3.5661925036314518E-5</v>
      </c>
    </row>
    <row r="9" spans="1:15" x14ac:dyDescent="0.2">
      <c r="A9" s="79" t="s">
        <v>49</v>
      </c>
      <c r="B9">
        <v>48.7</v>
      </c>
      <c r="C9">
        <v>3.5950000000000002</v>
      </c>
      <c r="D9">
        <f>1*B:B*0.00001</f>
        <v>4.8700000000000007E-4</v>
      </c>
      <c r="E9">
        <f t="shared" si="0"/>
        <v>0.99951311856525216</v>
      </c>
      <c r="F9">
        <f t="shared" ref="F9:F12" si="7">F8:F8*E8:E8</f>
        <v>0.99174525903743094</v>
      </c>
      <c r="G9">
        <f>1*C:C*0.00001</f>
        <v>3.5950000000000006E-5</v>
      </c>
      <c r="H9">
        <f t="shared" si="1"/>
        <v>3.5644561907086967E-5</v>
      </c>
      <c r="I9">
        <v>0.5</v>
      </c>
      <c r="J9" s="80">
        <f>F29*365/240*20/10*I:I</f>
        <v>3.1116249999999996</v>
      </c>
      <c r="K9" s="2">
        <f>G:G*(EXP(L29*J:J))</f>
        <v>3.6150793295593133E-5</v>
      </c>
      <c r="L9">
        <f t="shared" si="2"/>
        <v>4.8720079329559319E-4</v>
      </c>
      <c r="M9">
        <f t="shared" si="3"/>
        <v>0.99951291786973917</v>
      </c>
      <c r="N9">
        <f t="shared" ref="N9:N12" si="8">M8:M8*N8:N8</f>
        <v>0.99174525903743094</v>
      </c>
      <c r="O9">
        <f t="shared" si="4"/>
        <v>3.5843645626056668E-5</v>
      </c>
    </row>
    <row r="10" spans="1:15" x14ac:dyDescent="0.2">
      <c r="A10" s="79" t="s">
        <v>50</v>
      </c>
      <c r="B10">
        <v>48.7</v>
      </c>
      <c r="C10">
        <v>3.5950000000000002</v>
      </c>
      <c r="D10">
        <f>1*B:B*0.00001</f>
        <v>4.8700000000000007E-4</v>
      </c>
      <c r="E10">
        <f t="shared" si="0"/>
        <v>0.99951311856525216</v>
      </c>
      <c r="F10">
        <f t="shared" si="7"/>
        <v>0.99126239668280647</v>
      </c>
      <c r="G10">
        <f>1*C:C*0.00001</f>
        <v>3.5950000000000006E-5</v>
      </c>
      <c r="H10">
        <f t="shared" si="1"/>
        <v>3.5627207231644682E-5</v>
      </c>
      <c r="I10">
        <v>1.4950000000000001</v>
      </c>
      <c r="J10" s="80">
        <f>F29*365/240*20/10*I:I</f>
        <v>9.3037587500000001</v>
      </c>
      <c r="K10" s="2">
        <f>G:G*(EXP(L29*J:J))</f>
        <v>3.6553714623937466E-5</v>
      </c>
      <c r="L10">
        <f t="shared" si="2"/>
        <v>4.8760371462393753E-4</v>
      </c>
      <c r="M10">
        <f t="shared" si="3"/>
        <v>0.99951251514474782</v>
      </c>
      <c r="N10">
        <f t="shared" si="8"/>
        <v>0.99126219764398293</v>
      </c>
      <c r="O10">
        <f t="shared" si="4"/>
        <v>3.6225482932411881E-5</v>
      </c>
    </row>
    <row r="11" spans="1:15" x14ac:dyDescent="0.2">
      <c r="A11" s="79" t="s">
        <v>51</v>
      </c>
      <c r="B11">
        <v>48.7</v>
      </c>
      <c r="C11">
        <v>3.5950000000000002</v>
      </c>
      <c r="D11">
        <f>1*B:B*0.00001</f>
        <v>4.8700000000000007E-4</v>
      </c>
      <c r="E11">
        <f t="shared" si="0"/>
        <v>0.99951311856525216</v>
      </c>
      <c r="F11">
        <f t="shared" si="7"/>
        <v>0.99077976942489798</v>
      </c>
      <c r="G11">
        <f>1*C:C*0.00001</f>
        <v>3.5950000000000006E-5</v>
      </c>
      <c r="H11">
        <f t="shared" si="1"/>
        <v>3.5609861005871686E-5</v>
      </c>
      <c r="I11">
        <f t="shared" ref="I11:I12" si="9">I10:I10+1</f>
        <v>2.4950000000000001</v>
      </c>
      <c r="J11" s="80">
        <f>F29*365/240*20/10*I:I</f>
        <v>15.527008749999998</v>
      </c>
      <c r="K11" s="2">
        <f>G:G*(EXP(L29*J:J))</f>
        <v>3.6963185463016938E-5</v>
      </c>
      <c r="L11">
        <f t="shared" si="2"/>
        <v>4.8801318546301699E-4</v>
      </c>
      <c r="M11">
        <f t="shared" si="3"/>
        <v>0.99951210587360328</v>
      </c>
      <c r="N11">
        <f t="shared" si="8"/>
        <v>0.99077897233504753</v>
      </c>
      <c r="O11">
        <f t="shared" si="4"/>
        <v>3.6613412266660497E-5</v>
      </c>
    </row>
    <row r="12" spans="1:15" x14ac:dyDescent="0.2">
      <c r="A12" s="79" t="s">
        <v>52</v>
      </c>
      <c r="B12">
        <v>48.7</v>
      </c>
      <c r="C12">
        <v>3.5950000000000002</v>
      </c>
      <c r="D12">
        <f>1*B:B*0.00001</f>
        <v>4.8700000000000007E-4</v>
      </c>
      <c r="E12">
        <f t="shared" si="0"/>
        <v>0.99951311856525216</v>
      </c>
      <c r="F12">
        <f t="shared" si="7"/>
        <v>0.99029737714924126</v>
      </c>
      <c r="G12">
        <f>1*C:C*0.00001</f>
        <v>3.5950000000000006E-5</v>
      </c>
      <c r="H12">
        <f t="shared" si="1"/>
        <v>3.5592523225653973E-5</v>
      </c>
      <c r="I12">
        <f t="shared" si="9"/>
        <v>3.4950000000000001</v>
      </c>
      <c r="J12" s="80">
        <f>F29*365/240*20/10*I:I</f>
        <v>21.750258749999997</v>
      </c>
      <c r="K12" s="2">
        <f>G:G*(EXP(L29*J:J))</f>
        <v>3.7377243151060489E-5</v>
      </c>
      <c r="L12">
        <f t="shared" si="2"/>
        <v>4.8842724315106053E-4</v>
      </c>
      <c r="M12">
        <f t="shared" si="3"/>
        <v>0.99951169201801726</v>
      </c>
      <c r="N12">
        <f t="shared" si="8"/>
        <v>0.99029557709388794</v>
      </c>
      <c r="O12">
        <f t="shared" si="4"/>
        <v>3.700548059835134E-5</v>
      </c>
    </row>
    <row r="13" spans="1:15" x14ac:dyDescent="0.2">
      <c r="A13" s="1" t="s">
        <v>53</v>
      </c>
      <c r="B13">
        <v>90.2</v>
      </c>
      <c r="C13">
        <v>2.964</v>
      </c>
      <c r="D13">
        <f t="shared" ref="D13:D25" si="10">5*B:B*0.00001</f>
        <v>4.5100000000000001E-3</v>
      </c>
      <c r="E13">
        <f t="shared" si="0"/>
        <v>0.9955001547782476</v>
      </c>
      <c r="F13">
        <f>F12:F12*E12:E12</f>
        <v>0.98981521974142783</v>
      </c>
      <c r="G13">
        <f t="shared" ref="G13:G25" si="11">5*C:C*0.00001</f>
        <v>1.4820000000000002E-4</v>
      </c>
      <c r="H13">
        <f t="shared" si="1"/>
        <v>1.4636032495102911E-4</v>
      </c>
      <c r="I13">
        <f>I12:I12+5</f>
        <v>8.495000000000001</v>
      </c>
      <c r="J13">
        <f>F29*365/240*20/10*I:I</f>
        <v>52.866508750000001</v>
      </c>
      <c r="K13" s="2">
        <f>G:G*(EXP(L29*J:J))</f>
        <v>1.6290932595253889E-4</v>
      </c>
      <c r="L13">
        <f t="shared" si="2"/>
        <v>4.5247093259525393E-3</v>
      </c>
      <c r="M13">
        <f t="shared" si="3"/>
        <v>0.99548551174968003</v>
      </c>
      <c r="N13">
        <f>M12:M12*N12:N12</f>
        <v>0.98981200785907075</v>
      </c>
      <c r="O13">
        <f t="shared" si="4"/>
        <v>1.6088535280826691E-4</v>
      </c>
    </row>
    <row r="14" spans="1:15" x14ac:dyDescent="0.2">
      <c r="A14" s="1" t="s">
        <v>54</v>
      </c>
      <c r="B14">
        <v>114.7</v>
      </c>
      <c r="C14">
        <v>3.09</v>
      </c>
      <c r="D14">
        <f t="shared" si="10"/>
        <v>5.7350000000000005E-3</v>
      </c>
      <c r="E14">
        <f t="shared" si="0"/>
        <v>0.9942814137199486</v>
      </c>
      <c r="F14">
        <f t="shared" si="5"/>
        <v>0.98536120445445652</v>
      </c>
      <c r="G14">
        <f t="shared" si="11"/>
        <v>1.5450000000000001E-4</v>
      </c>
      <c r="H14">
        <f t="shared" si="1"/>
        <v>1.5180259607573197E-4</v>
      </c>
      <c r="I14">
        <f t="shared" ref="I14:I25" si="12">I13:I13+5</f>
        <v>13.495000000000001</v>
      </c>
      <c r="J14">
        <f>F29*365/240*20/10*I:I</f>
        <v>83.982758750000002</v>
      </c>
      <c r="K14" s="2">
        <f>G:G*(EXP(L29*J:J))</f>
        <v>1.7956248164167313E-4</v>
      </c>
      <c r="L14">
        <f t="shared" si="2"/>
        <v>5.7600624816416734E-3</v>
      </c>
      <c r="M14">
        <f t="shared" si="3"/>
        <v>0.99425649487253598</v>
      </c>
      <c r="N14">
        <f t="shared" si="6"/>
        <v>0.98534351317956537</v>
      </c>
      <c r="O14">
        <f t="shared" si="4"/>
        <v>1.7642213744639018E-4</v>
      </c>
    </row>
    <row r="15" spans="1:15" x14ac:dyDescent="0.2">
      <c r="A15" s="1" t="s">
        <v>55</v>
      </c>
      <c r="B15">
        <v>143.6</v>
      </c>
      <c r="C15">
        <v>3.4769999999999999</v>
      </c>
      <c r="D15">
        <f t="shared" si="10"/>
        <v>7.1800000000000006E-3</v>
      </c>
      <c r="E15">
        <f t="shared" si="0"/>
        <v>0.99284571461953797</v>
      </c>
      <c r="F15">
        <f t="shared" si="5"/>
        <v>0.97972633138976839</v>
      </c>
      <c r="G15">
        <f t="shared" si="11"/>
        <v>1.7385E-4</v>
      </c>
      <c r="H15">
        <f t="shared" si="1"/>
        <v>1.6971541526884028E-4</v>
      </c>
      <c r="I15">
        <f t="shared" si="12"/>
        <v>18.495000000000001</v>
      </c>
      <c r="J15">
        <f>F29*365/240*20/10*I:I</f>
        <v>115.09900875</v>
      </c>
      <c r="K15" s="2">
        <f>G:G*(EXP(L29*J:J))</f>
        <v>2.1362456050559855E-4</v>
      </c>
      <c r="L15">
        <f t="shared" si="2"/>
        <v>7.2197745605055994E-3</v>
      </c>
      <c r="M15">
        <f t="shared" si="3"/>
        <v>0.9928062254029274</v>
      </c>
      <c r="N15">
        <f t="shared" si="6"/>
        <v>0.97968418765930509</v>
      </c>
      <c r="O15">
        <f t="shared" si="4"/>
        <v>2.0853092508107989E-4</v>
      </c>
    </row>
    <row r="16" spans="1:15" x14ac:dyDescent="0.2">
      <c r="A16" s="1" t="s">
        <v>56</v>
      </c>
      <c r="B16">
        <v>177.7</v>
      </c>
      <c r="C16">
        <v>5.2510000000000003</v>
      </c>
      <c r="D16">
        <f t="shared" si="10"/>
        <v>8.8850000000000005E-3</v>
      </c>
      <c r="E16">
        <f t="shared" si="0"/>
        <v>0.9911543549699483</v>
      </c>
      <c r="F16">
        <f t="shared" si="5"/>
        <v>0.97271708962025283</v>
      </c>
      <c r="G16">
        <f t="shared" si="11"/>
        <v>2.6255000000000007E-4</v>
      </c>
      <c r="H16">
        <f t="shared" si="1"/>
        <v>2.54255668428135E-4</v>
      </c>
      <c r="I16">
        <f t="shared" si="12"/>
        <v>23.495000000000001</v>
      </c>
      <c r="J16">
        <f>F29*365/240*20/10*I:I</f>
        <v>146.21525874999998</v>
      </c>
      <c r="K16" s="2">
        <f>G:G*(EXP(L29*J:J))</f>
        <v>3.4109698599292141E-4</v>
      </c>
      <c r="L16">
        <f t="shared" si="2"/>
        <v>8.963546985992922E-3</v>
      </c>
      <c r="M16">
        <f t="shared" si="3"/>
        <v>0.99107650584015894</v>
      </c>
      <c r="N16">
        <f t="shared" si="6"/>
        <v>0.97263656043696789</v>
      </c>
      <c r="O16">
        <f t="shared" si="4"/>
        <v>3.3028094348344688E-4</v>
      </c>
    </row>
    <row r="17" spans="1:15" x14ac:dyDescent="0.2">
      <c r="A17" s="1" t="s">
        <v>57</v>
      </c>
      <c r="B17">
        <v>222.6</v>
      </c>
      <c r="C17">
        <v>6.0810000000000004</v>
      </c>
      <c r="D17">
        <f t="shared" si="10"/>
        <v>1.1130000000000001E-2</v>
      </c>
      <c r="E17">
        <f t="shared" si="0"/>
        <v>0.98893170929632512</v>
      </c>
      <c r="F17">
        <f t="shared" si="5"/>
        <v>0.9641127795308071</v>
      </c>
      <c r="G17">
        <f t="shared" si="11"/>
        <v>3.0405000000000005E-4</v>
      </c>
      <c r="H17">
        <f t="shared" si="1"/>
        <v>2.9151321029453209E-4</v>
      </c>
      <c r="I17">
        <f t="shared" si="12"/>
        <v>28.495000000000001</v>
      </c>
      <c r="J17">
        <f>F29*365/240*20/10*I:I</f>
        <v>177.33150874999998</v>
      </c>
      <c r="K17" s="2">
        <f>G:G*(EXP(L29*J:J))</f>
        <v>4.1763822286485511E-4</v>
      </c>
      <c r="L17">
        <f t="shared" si="2"/>
        <v>1.1243588222864856E-2</v>
      </c>
      <c r="M17">
        <f t="shared" si="3"/>
        <v>0.98881938468042896</v>
      </c>
      <c r="N17">
        <f t="shared" si="6"/>
        <v>0.96395724377026071</v>
      </c>
      <c r="O17">
        <f t="shared" si="4"/>
        <v>4.0033059659889036E-4</v>
      </c>
    </row>
    <row r="18" spans="1:15" x14ac:dyDescent="0.2">
      <c r="A18" s="1" t="s">
        <v>58</v>
      </c>
      <c r="B18">
        <v>312.5</v>
      </c>
      <c r="C18">
        <v>8.8949999999999996</v>
      </c>
      <c r="D18">
        <f t="shared" si="10"/>
        <v>1.5625E-2</v>
      </c>
      <c r="E18">
        <f t="shared" si="0"/>
        <v>0.98449643700540845</v>
      </c>
      <c r="F18">
        <f t="shared" si="5"/>
        <v>0.95344169901583209</v>
      </c>
      <c r="G18">
        <f t="shared" si="11"/>
        <v>4.4475E-4</v>
      </c>
      <c r="H18">
        <f t="shared" si="1"/>
        <v>4.207475453434018E-4</v>
      </c>
      <c r="I18">
        <f t="shared" si="12"/>
        <v>33.495000000000005</v>
      </c>
      <c r="J18">
        <f>F29*365/240*20/10*I:I</f>
        <v>208.44775874999999</v>
      </c>
      <c r="K18" s="2">
        <f>G:G*(EXP(L29*J:J))</f>
        <v>6.4589297372488145E-4</v>
      </c>
      <c r="L18">
        <f t="shared" si="2"/>
        <v>1.582614297372488E-2</v>
      </c>
      <c r="M18">
        <f t="shared" si="3"/>
        <v>0.98429843237873493</v>
      </c>
      <c r="N18">
        <f t="shared" si="6"/>
        <v>0.95317960864315143</v>
      </c>
      <c r="O18">
        <f t="shared" si="4"/>
        <v>6.1080591224189841E-4</v>
      </c>
    </row>
    <row r="19" spans="1:15" x14ac:dyDescent="0.2">
      <c r="A19" s="1" t="s">
        <v>59</v>
      </c>
      <c r="B19">
        <v>472</v>
      </c>
      <c r="C19">
        <v>13.05</v>
      </c>
      <c r="D19">
        <f t="shared" si="10"/>
        <v>2.3600000000000003E-2</v>
      </c>
      <c r="E19">
        <f t="shared" si="0"/>
        <v>0.97667630215508405</v>
      </c>
      <c r="F19">
        <f t="shared" si="5"/>
        <v>0.93865995557346971</v>
      </c>
      <c r="G19">
        <f t="shared" si="11"/>
        <v>6.5250000000000009E-4</v>
      </c>
      <c r="H19">
        <f t="shared" si="1"/>
        <v>6.0530492889211392E-4</v>
      </c>
      <c r="I19">
        <f t="shared" si="12"/>
        <v>38.495000000000005</v>
      </c>
      <c r="J19">
        <f>F29*365/240*20/10*I:I</f>
        <v>239.56400875</v>
      </c>
      <c r="K19" s="2">
        <f>G:G*(EXP(L29*J:J))</f>
        <v>1.0018771956069913E-3</v>
      </c>
      <c r="L19">
        <f t="shared" si="2"/>
        <v>2.3949377195606993E-2</v>
      </c>
      <c r="M19">
        <f t="shared" si="3"/>
        <v>0.97633513332939537</v>
      </c>
      <c r="N19">
        <f t="shared" si="6"/>
        <v>0.93821319456283003</v>
      </c>
      <c r="O19">
        <f t="shared" si="4"/>
        <v>9.2880782530075701E-4</v>
      </c>
    </row>
    <row r="20" spans="1:15" x14ac:dyDescent="0.2">
      <c r="A20" s="1" t="s">
        <v>60</v>
      </c>
      <c r="B20">
        <v>724.3</v>
      </c>
      <c r="C20">
        <v>19.779</v>
      </c>
      <c r="D20">
        <f t="shared" si="10"/>
        <v>3.6215000000000004E-2</v>
      </c>
      <c r="E20">
        <f t="shared" si="0"/>
        <v>0.96443291811367515</v>
      </c>
      <c r="F20">
        <f t="shared" si="5"/>
        <v>0.9167669343905519</v>
      </c>
      <c r="G20">
        <f t="shared" si="11"/>
        <v>9.8894999999999994E-4</v>
      </c>
      <c r="H20">
        <f t="shared" si="1"/>
        <v>8.9041613472386769E-4</v>
      </c>
      <c r="I20">
        <f t="shared" si="12"/>
        <v>43.495000000000005</v>
      </c>
      <c r="J20">
        <f>F29*365/240*20/10*I:I</f>
        <v>270.68025875000001</v>
      </c>
      <c r="K20" s="2">
        <f>G:G*(EXP(L29*J:J))</f>
        <v>1.6054533189364473E-3</v>
      </c>
      <c r="L20">
        <f t="shared" si="2"/>
        <v>3.6831503318936448E-2</v>
      </c>
      <c r="M20">
        <f t="shared" si="3"/>
        <v>0.96383852526017622</v>
      </c>
      <c r="N20">
        <f t="shared" si="6"/>
        <v>0.91601050440489862</v>
      </c>
      <c r="O20">
        <f t="shared" si="4"/>
        <v>1.4438591335152052E-3</v>
      </c>
    </row>
    <row r="21" spans="1:15" x14ac:dyDescent="0.2">
      <c r="A21" s="1" t="s">
        <v>61</v>
      </c>
      <c r="B21">
        <v>1052.4000000000001</v>
      </c>
      <c r="C21">
        <v>26.617999999999999</v>
      </c>
      <c r="D21">
        <f t="shared" si="10"/>
        <v>5.2620000000000007E-2</v>
      </c>
      <c r="E21">
        <f t="shared" si="0"/>
        <v>0.94874046536875245</v>
      </c>
      <c r="F21">
        <f t="shared" si="5"/>
        <v>0.88416020976440812</v>
      </c>
      <c r="G21">
        <f t="shared" si="11"/>
        <v>1.3309000000000001E-3</v>
      </c>
      <c r="H21">
        <f t="shared" si="1"/>
        <v>1.146305052511387E-3</v>
      </c>
      <c r="I21">
        <f t="shared" si="12"/>
        <v>48.495000000000005</v>
      </c>
      <c r="J21">
        <f>F29*365/240*20/10*I:I</f>
        <v>301.79650874999999</v>
      </c>
      <c r="K21" s="2">
        <f>G:G*(EXP(L29*J:J))</f>
        <v>2.2843263246377496E-3</v>
      </c>
      <c r="L21">
        <f t="shared" si="2"/>
        <v>5.3573426324637755E-2</v>
      </c>
      <c r="M21">
        <f t="shared" si="3"/>
        <v>0.9478363423096724</v>
      </c>
      <c r="N21">
        <f t="shared" si="6"/>
        <v>0.88288621368844766</v>
      </c>
      <c r="O21">
        <f t="shared" si="4"/>
        <v>1.9637287271282518E-3</v>
      </c>
    </row>
    <row r="22" spans="1:15" x14ac:dyDescent="0.2">
      <c r="A22" s="1" t="s">
        <v>62</v>
      </c>
      <c r="B22">
        <v>1457.5</v>
      </c>
      <c r="C22">
        <v>37.668999999999997</v>
      </c>
      <c r="D22">
        <f t="shared" si="10"/>
        <v>7.2875000000000009E-2</v>
      </c>
      <c r="E22">
        <f t="shared" si="0"/>
        <v>0.92971703739235501</v>
      </c>
      <c r="F22">
        <f t="shared" si="5"/>
        <v>0.83883856887241837</v>
      </c>
      <c r="G22">
        <f t="shared" si="11"/>
        <v>1.8834499999999998E-3</v>
      </c>
      <c r="H22">
        <f t="shared" si="1"/>
        <v>1.5237158253672473E-3</v>
      </c>
      <c r="I22">
        <f t="shared" si="12"/>
        <v>53.495000000000005</v>
      </c>
      <c r="J22">
        <f>F29*365/240*20/10*I:I</f>
        <v>332.91275874999997</v>
      </c>
      <c r="K22" s="2">
        <f>G:G*(EXP(L29*J:J))</f>
        <v>3.4178750912788342E-3</v>
      </c>
      <c r="L22">
        <f t="shared" si="2"/>
        <v>7.4409425091278847E-2</v>
      </c>
      <c r="M22">
        <f t="shared" si="3"/>
        <v>0.92829155017375631</v>
      </c>
      <c r="N22">
        <f t="shared" si="6"/>
        <v>0.83683163945809402</v>
      </c>
      <c r="O22">
        <f t="shared" si="4"/>
        <v>2.756364602702933E-3</v>
      </c>
    </row>
    <row r="23" spans="1:15" x14ac:dyDescent="0.2">
      <c r="A23" s="1" t="s">
        <v>63</v>
      </c>
      <c r="B23">
        <v>2146.6999999999998</v>
      </c>
      <c r="C23">
        <v>53.353000000000002</v>
      </c>
      <c r="D23">
        <f t="shared" si="10"/>
        <v>0.10733500000000001</v>
      </c>
      <c r="E23">
        <f t="shared" si="0"/>
        <v>0.898224717302746</v>
      </c>
      <c r="F23">
        <f t="shared" si="5"/>
        <v>0.77988250910250778</v>
      </c>
      <c r="G23">
        <f t="shared" si="11"/>
        <v>2.6676500000000001E-3</v>
      </c>
      <c r="H23">
        <f t="shared" si="1"/>
        <v>1.9726906486755603E-3</v>
      </c>
      <c r="I23">
        <f t="shared" si="12"/>
        <v>58.495000000000005</v>
      </c>
      <c r="J23">
        <f>F29*365/240*20/10*I:I</f>
        <v>364.02900875</v>
      </c>
      <c r="K23" s="2">
        <f>G:G*(EXP(L29*J:J))</f>
        <v>5.1182360627790779E-3</v>
      </c>
      <c r="L23">
        <f t="shared" si="2"/>
        <v>0.10978558606277909</v>
      </c>
      <c r="M23">
        <f t="shared" si="3"/>
        <v>0.89602623521428792</v>
      </c>
      <c r="N23">
        <f t="shared" si="6"/>
        <v>0.77682373982700004</v>
      </c>
      <c r="O23">
        <f t="shared" si="4"/>
        <v>3.7654878163057947E-3</v>
      </c>
    </row>
    <row r="24" spans="1:15" x14ac:dyDescent="0.2">
      <c r="A24" s="1" t="s">
        <v>64</v>
      </c>
      <c r="B24">
        <v>3413.5</v>
      </c>
      <c r="C24">
        <v>69.733000000000004</v>
      </c>
      <c r="D24">
        <f t="shared" si="10"/>
        <v>0.17067500000000002</v>
      </c>
      <c r="E24">
        <f t="shared" si="0"/>
        <v>0.84309553499933498</v>
      </c>
      <c r="F24">
        <f t="shared" si="5"/>
        <v>0.70050974626795626</v>
      </c>
      <c r="G24">
        <f t="shared" si="11"/>
        <v>3.4866500000000004E-3</v>
      </c>
      <c r="H24">
        <f t="shared" si="1"/>
        <v>2.2453700565562814E-3</v>
      </c>
      <c r="I24">
        <f t="shared" si="12"/>
        <v>63.495000000000005</v>
      </c>
      <c r="J24">
        <f>F29*365/240*20/10*I:I</f>
        <v>395.14525874999998</v>
      </c>
      <c r="K24" s="2">
        <f>G:G*(EXP(L29*J:J))</f>
        <v>7.0727643665846936E-3</v>
      </c>
      <c r="L24">
        <f t="shared" si="2"/>
        <v>0.1742611143665847</v>
      </c>
      <c r="M24">
        <f t="shared" si="3"/>
        <v>0.8400775127097837</v>
      </c>
      <c r="N24">
        <f t="shared" si="6"/>
        <v>0.69605445102227037</v>
      </c>
      <c r="O24">
        <f t="shared" si="4"/>
        <v>4.5179503440988871E-3</v>
      </c>
    </row>
    <row r="25" spans="1:15" x14ac:dyDescent="0.2">
      <c r="A25" s="1" t="s">
        <v>65</v>
      </c>
      <c r="B25">
        <v>5675.5</v>
      </c>
      <c r="C25">
        <v>84.331999999999994</v>
      </c>
      <c r="D25">
        <f t="shared" si="10"/>
        <v>0.283775</v>
      </c>
      <c r="E25">
        <f t="shared" si="0"/>
        <v>0.75293603625708994</v>
      </c>
      <c r="F25">
        <f t="shared" si="5"/>
        <v>0.59059663930203099</v>
      </c>
      <c r="G25">
        <f t="shared" si="11"/>
        <v>4.2166E-3</v>
      </c>
      <c r="H25">
        <f t="shared" si="1"/>
        <v>2.1681466213990699E-3</v>
      </c>
      <c r="I25">
        <f t="shared" si="12"/>
        <v>68.495000000000005</v>
      </c>
      <c r="J25">
        <f>F29*365/240*20/10*I:I</f>
        <v>426.26150874999996</v>
      </c>
      <c r="K25" s="2">
        <f>G:G*(EXP(L29*J:J))</f>
        <v>9.0434181490158787E-3</v>
      </c>
      <c r="L25">
        <f t="shared" si="2"/>
        <v>0.28860181814901587</v>
      </c>
      <c r="M25">
        <f t="shared" si="3"/>
        <v>0.74931050785439623</v>
      </c>
      <c r="N25">
        <f t="shared" si="6"/>
        <v>0.5847396919253629</v>
      </c>
      <c r="O25">
        <f t="shared" si="4"/>
        <v>4.5933787249550313E-3</v>
      </c>
    </row>
    <row r="26" spans="1:15" x14ac:dyDescent="0.2">
      <c r="A26" s="1" t="s">
        <v>66</v>
      </c>
      <c r="B26" t="s">
        <v>67</v>
      </c>
      <c r="C26">
        <v>84.885999999999996</v>
      </c>
      <c r="F26">
        <f t="shared" si="5"/>
        <v>0.44468149262282947</v>
      </c>
    </row>
    <row r="27" spans="1:15" x14ac:dyDescent="0.2">
      <c r="A27" s="1"/>
      <c r="H27">
        <f>SUM(H4:H26)</f>
        <v>1.2937425657439633E-2</v>
      </c>
      <c r="O27">
        <f>SUM(O4:O26)</f>
        <v>2.2811128538672492E-2</v>
      </c>
    </row>
    <row r="28" spans="1:15" x14ac:dyDescent="0.2">
      <c r="A28" s="1"/>
      <c r="B28" t="s">
        <v>68</v>
      </c>
      <c r="L28" s="7" t="s">
        <v>69</v>
      </c>
    </row>
    <row r="29" spans="1:15" x14ac:dyDescent="0.2">
      <c r="A29" s="1"/>
      <c r="B29" s="3" t="s">
        <v>70</v>
      </c>
      <c r="E29" s="8" t="s">
        <v>71</v>
      </c>
      <c r="F29" s="81">
        <v>2.0459999999999998</v>
      </c>
      <c r="H29" t="s">
        <v>72</v>
      </c>
      <c r="L29" s="114">
        <v>1.7899999999999999E-3</v>
      </c>
      <c r="M29" t="s">
        <v>73</v>
      </c>
    </row>
    <row r="30" spans="1:15" x14ac:dyDescent="0.2">
      <c r="A30" s="1"/>
      <c r="M30" s="98"/>
      <c r="O30">
        <f>SUM(O4:O25)</f>
        <v>2.2811128538672492E-2</v>
      </c>
    </row>
    <row r="31" spans="1:15" x14ac:dyDescent="0.2">
      <c r="A31" s="1"/>
    </row>
    <row r="32" spans="1:15" x14ac:dyDescent="0.2">
      <c r="A32" s="1"/>
      <c r="B32" t="s">
        <v>74</v>
      </c>
      <c r="C32">
        <f>(O27:O27-H27:H27)/(1-H27:H27)</f>
        <v>1.0003117469841569E-2</v>
      </c>
      <c r="E32" t="s">
        <v>75</v>
      </c>
      <c r="F32">
        <f>(O30:O30-H32:H32)/(1-H32:H32)</f>
        <v>1.2172943325999526E-2</v>
      </c>
      <c r="H32">
        <f>SUM(H4:H24)</f>
        <v>1.0769279036040563E-2</v>
      </c>
      <c r="I32" s="7" t="s">
        <v>76</v>
      </c>
    </row>
    <row r="33" spans="1:13" x14ac:dyDescent="0.2">
      <c r="A33" s="1"/>
      <c r="I33" s="7" t="s">
        <v>77</v>
      </c>
      <c r="L33" s="42" t="s">
        <v>78</v>
      </c>
    </row>
    <row r="34" spans="1:13" ht="14.25" x14ac:dyDescent="0.2">
      <c r="A34" s="1"/>
      <c r="C34" s="9" t="s">
        <v>79</v>
      </c>
      <c r="I34" s="7" t="s">
        <v>80</v>
      </c>
      <c r="L34" s="43" t="s">
        <v>102</v>
      </c>
      <c r="M34" s="43" t="s">
        <v>103</v>
      </c>
    </row>
    <row r="35" spans="1:13" ht="14.25" x14ac:dyDescent="0.2">
      <c r="A35" s="1"/>
      <c r="L35" s="43" t="s">
        <v>104</v>
      </c>
      <c r="M35" s="43" t="s">
        <v>105</v>
      </c>
    </row>
    <row r="36" spans="1:13" ht="14.25" x14ac:dyDescent="0.2">
      <c r="A36" s="1"/>
      <c r="L36" s="113" t="s">
        <v>106</v>
      </c>
      <c r="M36" s="43" t="s">
        <v>107</v>
      </c>
    </row>
    <row r="37" spans="1:13" x14ac:dyDescent="0.2">
      <c r="A37" s="24" t="s">
        <v>87</v>
      </c>
      <c r="B37" s="82" t="s">
        <v>88</v>
      </c>
    </row>
    <row r="38" spans="1:13" x14ac:dyDescent="0.2">
      <c r="A38" s="79" t="s">
        <v>89</v>
      </c>
      <c r="L38" s="98" t="s">
        <v>90</v>
      </c>
      <c r="M38" s="9"/>
    </row>
    <row r="39" spans="1:13" x14ac:dyDescent="0.2">
      <c r="A39" s="1"/>
      <c r="L39" s="31" t="s">
        <v>91</v>
      </c>
      <c r="M39" s="49" t="s">
        <v>92</v>
      </c>
    </row>
    <row r="40" spans="1:13" x14ac:dyDescent="0.2">
      <c r="A40" s="1"/>
      <c r="L40" s="64" t="s">
        <v>93</v>
      </c>
      <c r="M40" s="18" t="s">
        <v>94</v>
      </c>
    </row>
    <row r="41" spans="1:13" x14ac:dyDescent="0.2">
      <c r="A41" s="10" t="s">
        <v>108</v>
      </c>
    </row>
    <row r="42" spans="1:13" x14ac:dyDescent="0.2">
      <c r="A42" s="96" t="s">
        <v>109</v>
      </c>
    </row>
    <row r="43" spans="1:13" x14ac:dyDescent="0.2">
      <c r="A43" s="96"/>
    </row>
    <row r="44" spans="1:13" x14ac:dyDescent="0.2">
      <c r="A44" s="96" t="s">
        <v>110</v>
      </c>
    </row>
    <row r="45" spans="1:13" x14ac:dyDescent="0.2">
      <c r="A45" s="96" t="s">
        <v>111</v>
      </c>
    </row>
    <row r="46" spans="1:13" x14ac:dyDescent="0.2">
      <c r="A46" s="96" t="s">
        <v>112</v>
      </c>
    </row>
    <row r="47" spans="1:13" x14ac:dyDescent="0.2">
      <c r="A47" s="96"/>
    </row>
    <row r="48" spans="1:13" x14ac:dyDescent="0.2">
      <c r="A48" s="98" t="s">
        <v>113</v>
      </c>
    </row>
    <row r="49" spans="1:6" x14ac:dyDescent="0.2">
      <c r="A49" s="9"/>
    </row>
    <row r="50" spans="1:6" x14ac:dyDescent="0.2">
      <c r="A50" s="96" t="s">
        <v>114</v>
      </c>
    </row>
    <row r="51" spans="1:6" s="9" customFormat="1" x14ac:dyDescent="0.2"/>
    <row r="52" spans="1:6" x14ac:dyDescent="0.2">
      <c r="A52" s="96" t="s">
        <v>115</v>
      </c>
    </row>
    <row r="53" spans="1:6" x14ac:dyDescent="0.2">
      <c r="A53" s="96" t="s">
        <v>116</v>
      </c>
    </row>
    <row r="54" spans="1:6" x14ac:dyDescent="0.2">
      <c r="A54" s="9"/>
    </row>
    <row r="55" spans="1:6" x14ac:dyDescent="0.2">
      <c r="A55" s="96" t="s">
        <v>117</v>
      </c>
    </row>
    <row r="56" spans="1:6" x14ac:dyDescent="0.2">
      <c r="A56" s="98" t="s">
        <v>118</v>
      </c>
    </row>
    <row r="57" spans="1:6" x14ac:dyDescent="0.2">
      <c r="A57" s="9"/>
    </row>
    <row r="58" spans="1:6" ht="14.25" x14ac:dyDescent="0.2">
      <c r="A58" s="100" t="s">
        <v>102</v>
      </c>
      <c r="B58" s="100" t="s">
        <v>107</v>
      </c>
      <c r="C58" s="8"/>
      <c r="D58" s="8"/>
      <c r="E58" s="8"/>
      <c r="F58" s="8"/>
    </row>
    <row r="59" spans="1:6" ht="14.25" x14ac:dyDescent="0.2">
      <c r="A59" s="100" t="s">
        <v>104</v>
      </c>
      <c r="B59" s="100" t="s">
        <v>105</v>
      </c>
      <c r="C59" s="8"/>
      <c r="D59" s="8"/>
      <c r="E59" s="8"/>
      <c r="F59" s="8"/>
    </row>
    <row r="60" spans="1:6" x14ac:dyDescent="0.2">
      <c r="A60" s="9"/>
    </row>
    <row r="61" spans="1:6" x14ac:dyDescent="0.2">
      <c r="A61" s="98" t="s">
        <v>119</v>
      </c>
    </row>
    <row r="62" spans="1:6" x14ac:dyDescent="0.2">
      <c r="A62" s="9"/>
    </row>
    <row r="63" spans="1:6" x14ac:dyDescent="0.2">
      <c r="A63" s="98" t="s">
        <v>120</v>
      </c>
    </row>
    <row r="64" spans="1:6" x14ac:dyDescent="0.2">
      <c r="A64" s="9"/>
    </row>
    <row r="65" spans="1:1" x14ac:dyDescent="0.2">
      <c r="A65" s="98" t="s">
        <v>121</v>
      </c>
    </row>
    <row r="66" spans="1:1" x14ac:dyDescent="0.2">
      <c r="A66" s="9"/>
    </row>
    <row r="67" spans="1:1" x14ac:dyDescent="0.2">
      <c r="A67" s="42" t="s">
        <v>122</v>
      </c>
    </row>
    <row r="69" spans="1:1" x14ac:dyDescent="0.2">
      <c r="A69" s="42" t="s">
        <v>95</v>
      </c>
    </row>
    <row r="71" spans="1:1" x14ac:dyDescent="0.2">
      <c r="A71" s="42"/>
    </row>
    <row r="73" spans="1:1" x14ac:dyDescent="0.2">
      <c r="A73" s="42"/>
    </row>
  </sheetData>
  <sheetProtection sheet="1" objects="1" scenarios="1" formatCells="0" formatColumns="0" formatRows="0"/>
  <hyperlinks>
    <hyperlink ref="B29" r:id="rId1" location="table1" xr:uid="{7B237950-8CC5-4CE0-9F56-E3E378531A99}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4FD2E-D2D6-410C-842C-B22C039FEDE0}">
  <dimension ref="A1:AJ28"/>
  <sheetViews>
    <sheetView workbookViewId="0"/>
  </sheetViews>
  <sheetFormatPr defaultRowHeight="12.75" x14ac:dyDescent="0.2"/>
  <cols>
    <col min="1" max="1" width="11.42578125" customWidth="1"/>
    <col min="2" max="2" width="8.42578125" customWidth="1"/>
    <col min="3" max="3" width="10.140625" customWidth="1"/>
    <col min="4" max="6" width="11.42578125" customWidth="1"/>
    <col min="7" max="7" width="14.5703125" customWidth="1"/>
    <col min="8" max="8" width="22.42578125" customWidth="1"/>
    <col min="9" max="9" width="20.5703125" customWidth="1"/>
    <col min="10" max="10" width="11.42578125" customWidth="1"/>
    <col min="18" max="18" width="11.5703125" customWidth="1"/>
    <col min="27" max="27" width="12.85546875" customWidth="1"/>
    <col min="36" max="36" width="11.28515625" customWidth="1"/>
  </cols>
  <sheetData>
    <row r="1" spans="1:36" x14ac:dyDescent="0.2">
      <c r="A1" t="s">
        <v>123</v>
      </c>
    </row>
    <row r="2" spans="1:36" x14ac:dyDescent="0.2">
      <c r="A2" t="s">
        <v>124</v>
      </c>
    </row>
    <row r="4" spans="1:36" x14ac:dyDescent="0.2">
      <c r="A4" s="41" t="s">
        <v>125</v>
      </c>
      <c r="F4" s="41" t="s">
        <v>126</v>
      </c>
      <c r="L4" s="41" t="s">
        <v>127</v>
      </c>
      <c r="U4" s="41" t="s">
        <v>128</v>
      </c>
      <c r="AD4" s="41" t="s">
        <v>129</v>
      </c>
    </row>
    <row r="5" spans="1:36" ht="46.5" customHeight="1" x14ac:dyDescent="0.2">
      <c r="A5" t="s">
        <v>130</v>
      </c>
      <c r="B5" t="s">
        <v>131</v>
      </c>
      <c r="C5" t="s">
        <v>132</v>
      </c>
      <c r="D5" s="21" t="s">
        <v>133</v>
      </c>
      <c r="F5" s="36" t="s">
        <v>134</v>
      </c>
      <c r="G5" s="36" t="s">
        <v>135</v>
      </c>
      <c r="H5" s="101" t="s">
        <v>136</v>
      </c>
      <c r="I5" s="63" t="s">
        <v>137</v>
      </c>
      <c r="L5" t="s">
        <v>130</v>
      </c>
      <c r="M5" t="s">
        <v>138</v>
      </c>
      <c r="N5" t="s">
        <v>139</v>
      </c>
      <c r="O5" t="s">
        <v>140</v>
      </c>
      <c r="P5" t="s">
        <v>141</v>
      </c>
      <c r="Q5" t="s">
        <v>142</v>
      </c>
      <c r="R5" t="s">
        <v>143</v>
      </c>
      <c r="U5" t="s">
        <v>130</v>
      </c>
      <c r="V5" t="s">
        <v>138</v>
      </c>
      <c r="W5" t="s">
        <v>139</v>
      </c>
      <c r="X5" t="s">
        <v>140</v>
      </c>
      <c r="Y5" t="s">
        <v>141</v>
      </c>
      <c r="Z5" t="s">
        <v>142</v>
      </c>
      <c r="AA5" t="s">
        <v>143</v>
      </c>
      <c r="AD5" t="s">
        <v>130</v>
      </c>
      <c r="AE5" t="s">
        <v>138</v>
      </c>
      <c r="AF5" t="s">
        <v>139</v>
      </c>
      <c r="AG5" t="s">
        <v>140</v>
      </c>
      <c r="AH5" t="s">
        <v>141</v>
      </c>
      <c r="AI5" t="s">
        <v>142</v>
      </c>
      <c r="AJ5" t="s">
        <v>143</v>
      </c>
    </row>
    <row r="6" spans="1:36" x14ac:dyDescent="0.2">
      <c r="A6" t="s">
        <v>144</v>
      </c>
      <c r="B6">
        <v>9274</v>
      </c>
      <c r="C6">
        <v>1887349</v>
      </c>
      <c r="D6" s="21">
        <v>491.4</v>
      </c>
      <c r="F6" s="37" t="s">
        <v>44</v>
      </c>
      <c r="G6" s="19">
        <v>553</v>
      </c>
      <c r="H6" s="11">
        <v>491.4</v>
      </c>
      <c r="I6" s="18">
        <v>553</v>
      </c>
      <c r="L6" t="s">
        <v>144</v>
      </c>
      <c r="M6" t="s">
        <v>145</v>
      </c>
      <c r="N6" t="s">
        <v>145</v>
      </c>
      <c r="O6" t="s">
        <v>145</v>
      </c>
      <c r="P6" t="s">
        <v>145</v>
      </c>
      <c r="Q6" t="s">
        <v>145</v>
      </c>
      <c r="R6" s="6">
        <v>1839909</v>
      </c>
      <c r="U6" t="s">
        <v>144</v>
      </c>
      <c r="V6">
        <v>3.968</v>
      </c>
      <c r="W6">
        <v>0.46400000000000002</v>
      </c>
      <c r="X6">
        <v>3.11</v>
      </c>
      <c r="Y6">
        <v>4.9889999999999999</v>
      </c>
      <c r="Z6">
        <v>73</v>
      </c>
      <c r="AA6" s="6">
        <v>1839909</v>
      </c>
      <c r="AD6" t="s">
        <v>146</v>
      </c>
      <c r="AE6">
        <v>0.109</v>
      </c>
      <c r="AF6">
        <v>7.6999999999999999E-2</v>
      </c>
      <c r="AG6">
        <v>1.2999999999999999E-2</v>
      </c>
      <c r="AH6">
        <v>0.39300000000000002</v>
      </c>
      <c r="AI6">
        <v>2</v>
      </c>
      <c r="AJ6" s="6">
        <v>1839909</v>
      </c>
    </row>
    <row r="7" spans="1:36" x14ac:dyDescent="0.2">
      <c r="A7" t="s">
        <v>147</v>
      </c>
      <c r="B7">
        <v>1640</v>
      </c>
      <c r="C7">
        <v>7867920</v>
      </c>
      <c r="D7" s="19">
        <v>20.8</v>
      </c>
      <c r="F7" s="37" t="s">
        <v>45</v>
      </c>
      <c r="G7" s="19">
        <v>23.3</v>
      </c>
      <c r="H7" s="11">
        <v>20.8</v>
      </c>
      <c r="I7" s="18">
        <v>23.3</v>
      </c>
      <c r="L7" t="s">
        <v>147</v>
      </c>
      <c r="M7">
        <v>0.56799999999999995</v>
      </c>
      <c r="N7">
        <v>8.5999999999999993E-2</v>
      </c>
      <c r="O7">
        <v>0.41199999999999998</v>
      </c>
      <c r="P7">
        <v>0.76200000000000001</v>
      </c>
      <c r="Q7">
        <v>44</v>
      </c>
      <c r="R7" s="6">
        <v>7752876</v>
      </c>
      <c r="U7" t="s">
        <v>147</v>
      </c>
      <c r="V7">
        <v>8.4740000000000002</v>
      </c>
      <c r="W7">
        <v>0.33100000000000002</v>
      </c>
      <c r="X7">
        <v>7.8390000000000004</v>
      </c>
      <c r="Y7">
        <v>9.1479999999999997</v>
      </c>
      <c r="Z7">
        <v>657</v>
      </c>
      <c r="AA7" s="6">
        <v>7752876</v>
      </c>
      <c r="AD7" t="s">
        <v>148</v>
      </c>
      <c r="AE7">
        <v>3.9E-2</v>
      </c>
      <c r="AF7">
        <v>2.1999999999999999E-2</v>
      </c>
      <c r="AG7">
        <v>8.0000000000000002E-3</v>
      </c>
      <c r="AH7">
        <v>0.113</v>
      </c>
      <c r="AI7">
        <v>3</v>
      </c>
      <c r="AJ7" s="6">
        <v>7752876</v>
      </c>
    </row>
    <row r="8" spans="1:36" x14ac:dyDescent="0.2">
      <c r="A8" t="s">
        <v>149</v>
      </c>
      <c r="B8">
        <v>1073</v>
      </c>
      <c r="C8">
        <v>10059428</v>
      </c>
      <c r="D8" s="19">
        <v>10.7</v>
      </c>
      <c r="F8" s="37" t="s">
        <v>46</v>
      </c>
      <c r="G8" s="19">
        <v>13.4</v>
      </c>
      <c r="H8" s="11">
        <v>10.7</v>
      </c>
      <c r="I8" s="18">
        <v>11.6</v>
      </c>
      <c r="L8" t="s">
        <v>149</v>
      </c>
      <c r="M8">
        <v>0.36299999999999999</v>
      </c>
      <c r="N8">
        <v>6.0999999999999999E-2</v>
      </c>
      <c r="O8">
        <v>0.254</v>
      </c>
      <c r="P8">
        <v>0.503</v>
      </c>
      <c r="Q8">
        <v>36</v>
      </c>
      <c r="R8" s="6">
        <v>9912866</v>
      </c>
      <c r="U8" t="s">
        <v>149</v>
      </c>
      <c r="V8">
        <v>4.3179999999999996</v>
      </c>
      <c r="W8">
        <v>0.20899999999999999</v>
      </c>
      <c r="X8">
        <v>3.9180000000000001</v>
      </c>
      <c r="Y8">
        <v>4.7469999999999999</v>
      </c>
      <c r="Z8">
        <v>428</v>
      </c>
      <c r="AA8" s="6">
        <v>9912866</v>
      </c>
      <c r="AD8" t="s">
        <v>150</v>
      </c>
      <c r="AE8">
        <v>0.01</v>
      </c>
      <c r="AF8">
        <v>0.01</v>
      </c>
      <c r="AG8">
        <v>0</v>
      </c>
      <c r="AH8">
        <v>5.6000000000000001E-2</v>
      </c>
      <c r="AI8">
        <v>1</v>
      </c>
      <c r="AJ8" s="6">
        <v>9912866</v>
      </c>
    </row>
    <row r="9" spans="1:36" x14ac:dyDescent="0.2">
      <c r="A9" t="s">
        <v>151</v>
      </c>
      <c r="B9">
        <v>1441</v>
      </c>
      <c r="C9">
        <v>10300829</v>
      </c>
      <c r="D9" s="19">
        <v>14</v>
      </c>
      <c r="F9" s="37" t="s">
        <v>47</v>
      </c>
      <c r="G9" s="19">
        <v>13.4</v>
      </c>
      <c r="H9" s="11">
        <v>14</v>
      </c>
      <c r="I9" s="18">
        <v>15.2</v>
      </c>
      <c r="L9" t="s">
        <v>151</v>
      </c>
      <c r="M9">
        <v>0.54200000000000004</v>
      </c>
      <c r="N9">
        <v>7.2999999999999995E-2</v>
      </c>
      <c r="O9">
        <v>0.40799999999999997</v>
      </c>
      <c r="P9">
        <v>0.70599999999999996</v>
      </c>
      <c r="Q9">
        <v>55</v>
      </c>
      <c r="R9" s="6">
        <v>10144620</v>
      </c>
      <c r="U9" t="s">
        <v>151</v>
      </c>
      <c r="V9">
        <v>3.6669999999999998</v>
      </c>
      <c r="W9">
        <v>0.19</v>
      </c>
      <c r="X9">
        <v>3.3039999999999998</v>
      </c>
      <c r="Y9">
        <v>4.0590000000000002</v>
      </c>
      <c r="Z9">
        <v>372</v>
      </c>
      <c r="AA9" s="6">
        <v>10144620</v>
      </c>
      <c r="AD9" t="s">
        <v>151</v>
      </c>
      <c r="AE9">
        <v>0.02</v>
      </c>
      <c r="AF9">
        <v>1.4E-2</v>
      </c>
      <c r="AG9">
        <v>2E-3</v>
      </c>
      <c r="AH9">
        <v>7.0999999999999994E-2</v>
      </c>
      <c r="AI9">
        <v>2</v>
      </c>
      <c r="AJ9" s="6">
        <v>10144620</v>
      </c>
    </row>
    <row r="10" spans="1:36" x14ac:dyDescent="0.2">
      <c r="A10" t="s">
        <v>152</v>
      </c>
      <c r="B10">
        <v>4499</v>
      </c>
      <c r="C10">
        <v>10393178</v>
      </c>
      <c r="D10" s="19">
        <v>43.3</v>
      </c>
      <c r="F10" s="37" t="s">
        <v>153</v>
      </c>
      <c r="G10" s="19">
        <v>69.7</v>
      </c>
      <c r="H10" s="11">
        <v>43.3</v>
      </c>
      <c r="I10" s="18">
        <v>48.7</v>
      </c>
      <c r="L10" t="s">
        <v>152</v>
      </c>
      <c r="M10">
        <v>0.71299999999999997</v>
      </c>
      <c r="N10">
        <v>8.3000000000000004E-2</v>
      </c>
      <c r="O10">
        <v>0.55900000000000005</v>
      </c>
      <c r="P10">
        <v>0.89700000000000002</v>
      </c>
      <c r="Q10">
        <v>73</v>
      </c>
      <c r="R10" s="6">
        <v>10236706</v>
      </c>
      <c r="U10" t="s">
        <v>152</v>
      </c>
      <c r="V10">
        <v>3.5950000000000002</v>
      </c>
      <c r="W10">
        <v>0.187</v>
      </c>
      <c r="X10">
        <v>3.2370000000000001</v>
      </c>
      <c r="Y10">
        <v>3.9820000000000002</v>
      </c>
      <c r="Z10">
        <v>368</v>
      </c>
      <c r="AA10" s="6">
        <v>10236706</v>
      </c>
      <c r="AD10" t="s">
        <v>152</v>
      </c>
      <c r="AE10">
        <v>4.9000000000000002E-2</v>
      </c>
      <c r="AF10">
        <v>2.1999999999999999E-2</v>
      </c>
      <c r="AG10">
        <v>1.6E-2</v>
      </c>
      <c r="AH10">
        <v>0.114</v>
      </c>
      <c r="AI10">
        <v>5</v>
      </c>
      <c r="AJ10" s="6">
        <v>10236706</v>
      </c>
    </row>
    <row r="11" spans="1:36" x14ac:dyDescent="0.2">
      <c r="A11" t="s">
        <v>154</v>
      </c>
      <c r="B11">
        <v>8550</v>
      </c>
      <c r="C11">
        <v>10649464</v>
      </c>
      <c r="D11" s="19">
        <v>80.3</v>
      </c>
      <c r="F11" s="37" t="s">
        <v>53</v>
      </c>
      <c r="G11" s="19">
        <v>69.7</v>
      </c>
      <c r="H11" s="11">
        <v>80.3</v>
      </c>
      <c r="I11" s="18">
        <v>90.2</v>
      </c>
      <c r="L11" t="s">
        <v>154</v>
      </c>
      <c r="M11">
        <v>0.877</v>
      </c>
      <c r="N11">
        <v>9.0999999999999998E-2</v>
      </c>
      <c r="O11">
        <v>0.70699999999999996</v>
      </c>
      <c r="P11">
        <v>1.075</v>
      </c>
      <c r="Q11">
        <v>92</v>
      </c>
      <c r="R11" s="6">
        <v>10492607</v>
      </c>
      <c r="U11" t="s">
        <v>154</v>
      </c>
      <c r="V11">
        <v>2.964</v>
      </c>
      <c r="W11">
        <v>0.16800000000000001</v>
      </c>
      <c r="X11">
        <v>2.6440000000000001</v>
      </c>
      <c r="Y11">
        <v>3.3119999999999998</v>
      </c>
      <c r="Z11">
        <v>311</v>
      </c>
      <c r="AA11" s="6">
        <v>10492607</v>
      </c>
      <c r="AD11" t="s">
        <v>154</v>
      </c>
      <c r="AE11">
        <v>0.2</v>
      </c>
      <c r="AF11">
        <v>4.3999999999999997E-2</v>
      </c>
      <c r="AG11">
        <v>0.124</v>
      </c>
      <c r="AH11">
        <v>0.30599999999999999</v>
      </c>
      <c r="AI11">
        <v>21</v>
      </c>
      <c r="AJ11" s="6">
        <v>10492607</v>
      </c>
    </row>
    <row r="12" spans="1:36" x14ac:dyDescent="0.2">
      <c r="A12" t="s">
        <v>155</v>
      </c>
      <c r="B12">
        <v>11663</v>
      </c>
      <c r="C12">
        <v>11774164</v>
      </c>
      <c r="D12" s="19">
        <v>99.1</v>
      </c>
      <c r="F12" s="37" t="s">
        <v>54</v>
      </c>
      <c r="G12" s="19">
        <v>128.80000000000001</v>
      </c>
      <c r="H12" s="11">
        <v>99.1</v>
      </c>
      <c r="I12" s="18">
        <v>114.7</v>
      </c>
      <c r="L12" t="s">
        <v>155</v>
      </c>
      <c r="M12">
        <v>0.86899999999999999</v>
      </c>
      <c r="N12">
        <v>8.6999999999999994E-2</v>
      </c>
      <c r="O12">
        <v>0.70799999999999996</v>
      </c>
      <c r="P12">
        <v>1.056</v>
      </c>
      <c r="Q12">
        <v>101</v>
      </c>
      <c r="R12" s="6">
        <v>11617800</v>
      </c>
      <c r="U12" t="s">
        <v>155</v>
      </c>
      <c r="V12">
        <v>3.09</v>
      </c>
      <c r="W12">
        <v>0.16300000000000001</v>
      </c>
      <c r="X12">
        <v>2.7789999999999999</v>
      </c>
      <c r="Y12">
        <v>3.427</v>
      </c>
      <c r="Z12">
        <v>359</v>
      </c>
      <c r="AA12" s="6">
        <v>11617800</v>
      </c>
      <c r="AD12" t="s">
        <v>155</v>
      </c>
      <c r="AE12">
        <v>0.27500000000000002</v>
      </c>
      <c r="AF12">
        <v>4.9000000000000002E-2</v>
      </c>
      <c r="AG12">
        <v>0.188</v>
      </c>
      <c r="AH12">
        <v>0.38900000000000001</v>
      </c>
      <c r="AI12">
        <v>32</v>
      </c>
      <c r="AJ12" s="6">
        <v>11617800</v>
      </c>
    </row>
    <row r="13" spans="1:36" x14ac:dyDescent="0.2">
      <c r="A13" t="s">
        <v>156</v>
      </c>
      <c r="B13">
        <v>13899</v>
      </c>
      <c r="C13">
        <v>11277530</v>
      </c>
      <c r="D13" s="19">
        <v>123.2</v>
      </c>
      <c r="F13" s="37" t="s">
        <v>55</v>
      </c>
      <c r="G13" s="19">
        <v>128.80000000000001</v>
      </c>
      <c r="H13" s="11">
        <v>123.2</v>
      </c>
      <c r="I13" s="18">
        <v>143.6</v>
      </c>
      <c r="L13" t="s">
        <v>156</v>
      </c>
      <c r="M13">
        <v>0.85399999999999998</v>
      </c>
      <c r="N13">
        <v>8.7999999999999995E-2</v>
      </c>
      <c r="O13">
        <v>0.69099999999999995</v>
      </c>
      <c r="P13">
        <v>1.0429999999999999</v>
      </c>
      <c r="Q13">
        <v>95</v>
      </c>
      <c r="R13" s="6">
        <v>11130289</v>
      </c>
      <c r="U13" t="s">
        <v>156</v>
      </c>
      <c r="V13">
        <v>3.4769999999999999</v>
      </c>
      <c r="W13">
        <v>0.17699999999999999</v>
      </c>
      <c r="X13">
        <v>3.1389999999999998</v>
      </c>
      <c r="Y13">
        <v>3.8410000000000002</v>
      </c>
      <c r="Z13">
        <v>387</v>
      </c>
      <c r="AA13" s="6">
        <v>11130289</v>
      </c>
      <c r="AD13" t="s">
        <v>156</v>
      </c>
      <c r="AE13">
        <v>0.77300000000000002</v>
      </c>
      <c r="AF13">
        <v>8.3000000000000004E-2</v>
      </c>
      <c r="AG13">
        <v>0.61799999999999999</v>
      </c>
      <c r="AH13">
        <v>0.95399999999999996</v>
      </c>
      <c r="AI13">
        <v>86</v>
      </c>
      <c r="AJ13" s="6">
        <v>11130289</v>
      </c>
    </row>
    <row r="14" spans="1:36" x14ac:dyDescent="0.2">
      <c r="A14" t="s">
        <v>157</v>
      </c>
      <c r="B14">
        <v>16793</v>
      </c>
      <c r="C14">
        <v>10850145</v>
      </c>
      <c r="D14" s="19">
        <v>154.80000000000001</v>
      </c>
      <c r="F14" s="37" t="s">
        <v>56</v>
      </c>
      <c r="G14" s="19">
        <v>199.2</v>
      </c>
      <c r="H14" s="11">
        <v>154.80000000000001</v>
      </c>
      <c r="I14" s="18">
        <v>177.7</v>
      </c>
      <c r="L14" t="s">
        <v>157</v>
      </c>
      <c r="M14">
        <v>1.2050000000000001</v>
      </c>
      <c r="N14">
        <v>0.106</v>
      </c>
      <c r="O14">
        <v>1.006</v>
      </c>
      <c r="P14">
        <v>1.4319999999999999</v>
      </c>
      <c r="Q14">
        <v>129</v>
      </c>
      <c r="R14" s="6">
        <v>10702326</v>
      </c>
      <c r="U14" t="s">
        <v>157</v>
      </c>
      <c r="V14">
        <v>5.2510000000000003</v>
      </c>
      <c r="W14">
        <v>0.222</v>
      </c>
      <c r="X14">
        <v>4.8259999999999996</v>
      </c>
      <c r="Y14">
        <v>5.7039999999999997</v>
      </c>
      <c r="Z14">
        <v>562</v>
      </c>
      <c r="AA14" s="6">
        <v>10702326</v>
      </c>
      <c r="AD14" t="s">
        <v>157</v>
      </c>
      <c r="AE14">
        <v>1.2150000000000001</v>
      </c>
      <c r="AF14">
        <v>0.107</v>
      </c>
      <c r="AG14">
        <v>1.0149999999999999</v>
      </c>
      <c r="AH14">
        <v>1.4419999999999999</v>
      </c>
      <c r="AI14">
        <v>130</v>
      </c>
      <c r="AJ14" s="6">
        <v>10702326</v>
      </c>
    </row>
    <row r="15" spans="1:36" x14ac:dyDescent="0.2">
      <c r="A15" t="s">
        <v>158</v>
      </c>
      <c r="B15">
        <v>19638</v>
      </c>
      <c r="C15">
        <v>9897088</v>
      </c>
      <c r="D15" s="19">
        <v>198.4</v>
      </c>
      <c r="F15" s="37" t="s">
        <v>57</v>
      </c>
      <c r="G15" s="19">
        <v>199.2</v>
      </c>
      <c r="H15" s="11">
        <v>198.4</v>
      </c>
      <c r="I15" s="18">
        <v>222.6</v>
      </c>
      <c r="L15" t="s">
        <v>158</v>
      </c>
      <c r="M15">
        <v>1.1890000000000001</v>
      </c>
      <c r="N15">
        <v>0.11</v>
      </c>
      <c r="O15">
        <v>0.98299999999999998</v>
      </c>
      <c r="P15">
        <v>1.427</v>
      </c>
      <c r="Q15">
        <v>116</v>
      </c>
      <c r="R15" s="6">
        <v>9752224</v>
      </c>
      <c r="U15" t="s">
        <v>158</v>
      </c>
      <c r="V15">
        <v>6.0810000000000004</v>
      </c>
      <c r="W15">
        <v>0.25</v>
      </c>
      <c r="X15">
        <v>5.601</v>
      </c>
      <c r="Y15">
        <v>6.59</v>
      </c>
      <c r="Z15">
        <v>593</v>
      </c>
      <c r="AA15" s="6">
        <v>9752224</v>
      </c>
      <c r="AD15" t="s">
        <v>158</v>
      </c>
      <c r="AE15">
        <v>2.4510000000000001</v>
      </c>
      <c r="AF15">
        <v>0.159</v>
      </c>
      <c r="AG15">
        <v>2.15</v>
      </c>
      <c r="AH15">
        <v>2.782</v>
      </c>
      <c r="AI15">
        <v>239</v>
      </c>
      <c r="AJ15" s="6">
        <v>9752224</v>
      </c>
    </row>
    <row r="16" spans="1:36" x14ac:dyDescent="0.2">
      <c r="A16" t="s">
        <v>159</v>
      </c>
      <c r="B16">
        <v>28131</v>
      </c>
      <c r="C16">
        <v>9994832</v>
      </c>
      <c r="D16" s="19">
        <v>281.5</v>
      </c>
      <c r="F16" s="37" t="s">
        <v>58</v>
      </c>
      <c r="G16" s="19">
        <v>392.4</v>
      </c>
      <c r="H16" s="11">
        <v>281.5</v>
      </c>
      <c r="I16" s="18">
        <v>312.5</v>
      </c>
      <c r="L16" t="s">
        <v>159</v>
      </c>
      <c r="M16">
        <v>1.8480000000000001</v>
      </c>
      <c r="N16">
        <v>0.13700000000000001</v>
      </c>
      <c r="O16">
        <v>1.589</v>
      </c>
      <c r="P16">
        <v>2.137</v>
      </c>
      <c r="Q16">
        <v>182</v>
      </c>
      <c r="R16" s="6">
        <v>9848337</v>
      </c>
      <c r="U16" t="s">
        <v>159</v>
      </c>
      <c r="V16">
        <v>8.8949999999999996</v>
      </c>
      <c r="W16">
        <v>0.30099999999999999</v>
      </c>
      <c r="X16">
        <v>8.3160000000000007</v>
      </c>
      <c r="Y16">
        <v>9.5039999999999996</v>
      </c>
      <c r="Z16">
        <v>876</v>
      </c>
      <c r="AA16" s="6">
        <v>9848337</v>
      </c>
      <c r="AD16" t="s">
        <v>159</v>
      </c>
      <c r="AE16">
        <v>5.5640000000000001</v>
      </c>
      <c r="AF16">
        <v>0.23799999999999999</v>
      </c>
      <c r="AG16">
        <v>5.1079999999999997</v>
      </c>
      <c r="AH16">
        <v>6.05</v>
      </c>
      <c r="AI16">
        <v>548</v>
      </c>
      <c r="AJ16" s="6">
        <v>9848337</v>
      </c>
    </row>
    <row r="17" spans="1:36" x14ac:dyDescent="0.2">
      <c r="A17" t="s">
        <v>160</v>
      </c>
      <c r="B17">
        <v>42916</v>
      </c>
      <c r="C17">
        <v>9913512</v>
      </c>
      <c r="D17" s="19">
        <v>432.9</v>
      </c>
      <c r="F17" s="37" t="s">
        <v>59</v>
      </c>
      <c r="G17" s="19">
        <v>392.4</v>
      </c>
      <c r="H17" s="11">
        <v>432.9</v>
      </c>
      <c r="I17" s="18">
        <v>472</v>
      </c>
      <c r="L17" t="s">
        <v>160</v>
      </c>
      <c r="M17">
        <v>2.8039999999999998</v>
      </c>
      <c r="N17">
        <v>0.16900000000000001</v>
      </c>
      <c r="O17">
        <v>2.4820000000000002</v>
      </c>
      <c r="P17">
        <v>3.157</v>
      </c>
      <c r="Q17">
        <v>274</v>
      </c>
      <c r="R17" s="6">
        <v>9770273</v>
      </c>
      <c r="U17" t="s">
        <v>160</v>
      </c>
      <c r="V17">
        <v>13.05</v>
      </c>
      <c r="W17">
        <v>0.36499999999999999</v>
      </c>
      <c r="X17">
        <v>12.343</v>
      </c>
      <c r="Y17">
        <v>13.786</v>
      </c>
      <c r="Z17" s="6">
        <v>1275</v>
      </c>
      <c r="AA17" s="6">
        <v>9770273</v>
      </c>
      <c r="AD17" t="s">
        <v>160</v>
      </c>
      <c r="AE17">
        <v>10.972</v>
      </c>
      <c r="AF17">
        <v>0.33500000000000002</v>
      </c>
      <c r="AG17">
        <v>10.324999999999999</v>
      </c>
      <c r="AH17">
        <v>11.648999999999999</v>
      </c>
      <c r="AI17" s="6">
        <v>1072</v>
      </c>
      <c r="AJ17" s="6">
        <v>9770273</v>
      </c>
    </row>
    <row r="18" spans="1:36" x14ac:dyDescent="0.2">
      <c r="A18" t="s">
        <v>161</v>
      </c>
      <c r="B18">
        <v>68427</v>
      </c>
      <c r="C18">
        <v>10334154</v>
      </c>
      <c r="D18" s="19">
        <v>662.1</v>
      </c>
      <c r="F18" s="37" t="s">
        <v>60</v>
      </c>
      <c r="G18" s="19">
        <v>883.3</v>
      </c>
      <c r="H18" s="11">
        <v>662.1</v>
      </c>
      <c r="I18" s="18">
        <v>724.3</v>
      </c>
      <c r="L18" t="s">
        <v>161</v>
      </c>
      <c r="M18">
        <v>4.7359999999999998</v>
      </c>
      <c r="N18">
        <v>0.216</v>
      </c>
      <c r="O18">
        <v>4.3230000000000004</v>
      </c>
      <c r="P18">
        <v>5.1779999999999999</v>
      </c>
      <c r="Q18">
        <v>482</v>
      </c>
      <c r="R18" s="6">
        <v>10177443</v>
      </c>
      <c r="U18" t="s">
        <v>161</v>
      </c>
      <c r="V18">
        <v>19.779</v>
      </c>
      <c r="W18">
        <v>0.441</v>
      </c>
      <c r="X18">
        <v>18.923999999999999</v>
      </c>
      <c r="Y18">
        <v>20.661999999999999</v>
      </c>
      <c r="Z18" s="6">
        <v>2013</v>
      </c>
      <c r="AA18" s="6">
        <v>10177443</v>
      </c>
      <c r="AD18" t="s">
        <v>161</v>
      </c>
      <c r="AE18">
        <v>21.459</v>
      </c>
      <c r="AF18">
        <v>0.45900000000000002</v>
      </c>
      <c r="AG18">
        <v>20.568999999999999</v>
      </c>
      <c r="AH18">
        <v>22.379000000000001</v>
      </c>
      <c r="AI18" s="6">
        <v>2184</v>
      </c>
      <c r="AJ18" s="6">
        <v>10177443</v>
      </c>
    </row>
    <row r="19" spans="1:36" x14ac:dyDescent="0.2">
      <c r="A19" t="s">
        <v>162</v>
      </c>
      <c r="B19">
        <v>93004</v>
      </c>
      <c r="C19">
        <v>9522804</v>
      </c>
      <c r="D19" s="19">
        <v>976.6</v>
      </c>
      <c r="F19" s="37" t="s">
        <v>61</v>
      </c>
      <c r="G19" s="19">
        <v>883.3</v>
      </c>
      <c r="H19" s="11">
        <v>976.6</v>
      </c>
      <c r="I19" s="18">
        <v>1052.4000000000001</v>
      </c>
      <c r="L19" t="s">
        <v>162</v>
      </c>
      <c r="M19">
        <v>7.3570000000000002</v>
      </c>
      <c r="N19">
        <v>0.28000000000000003</v>
      </c>
      <c r="O19">
        <v>6.8170000000000002</v>
      </c>
      <c r="P19">
        <v>7.9269999999999996</v>
      </c>
      <c r="Q19">
        <v>689</v>
      </c>
      <c r="R19" s="6">
        <v>9365778</v>
      </c>
      <c r="U19" t="s">
        <v>162</v>
      </c>
      <c r="V19">
        <v>26.617999999999999</v>
      </c>
      <c r="W19">
        <v>0.53300000000000003</v>
      </c>
      <c r="X19">
        <v>25.582999999999998</v>
      </c>
      <c r="Y19">
        <v>27.684000000000001</v>
      </c>
      <c r="Z19" s="6">
        <v>2493</v>
      </c>
      <c r="AA19" s="6">
        <v>9365778</v>
      </c>
      <c r="AD19" t="s">
        <v>163</v>
      </c>
      <c r="AE19">
        <v>38.523000000000003</v>
      </c>
      <c r="AF19">
        <v>0.64100000000000001</v>
      </c>
      <c r="AG19">
        <v>37.276000000000003</v>
      </c>
      <c r="AH19">
        <v>39.801000000000002</v>
      </c>
      <c r="AI19" s="6">
        <v>3608</v>
      </c>
      <c r="AJ19" s="6">
        <v>9365778</v>
      </c>
    </row>
    <row r="20" spans="1:36" x14ac:dyDescent="0.2">
      <c r="A20" t="s">
        <v>164</v>
      </c>
      <c r="B20">
        <v>108697</v>
      </c>
      <c r="C20">
        <v>7901844</v>
      </c>
      <c r="D20" s="19">
        <v>1375.6</v>
      </c>
      <c r="F20" s="37" t="s">
        <v>62</v>
      </c>
      <c r="G20" s="38">
        <v>1764.6</v>
      </c>
      <c r="H20" s="11">
        <v>1375.6</v>
      </c>
      <c r="I20" s="18">
        <v>1457.5</v>
      </c>
      <c r="L20" t="s">
        <v>164</v>
      </c>
      <c r="M20">
        <v>12.913</v>
      </c>
      <c r="N20">
        <v>0.40799999999999997</v>
      </c>
      <c r="O20">
        <v>12.125999999999999</v>
      </c>
      <c r="P20">
        <v>13.738</v>
      </c>
      <c r="Q20" s="6">
        <v>1002</v>
      </c>
      <c r="R20" s="6">
        <v>7759734</v>
      </c>
      <c r="U20" t="s">
        <v>164</v>
      </c>
      <c r="V20">
        <v>37.668999999999997</v>
      </c>
      <c r="W20">
        <v>0.69699999999999995</v>
      </c>
      <c r="X20">
        <v>36.314999999999998</v>
      </c>
      <c r="Y20">
        <v>39.06</v>
      </c>
      <c r="Z20" s="6">
        <v>2923</v>
      </c>
      <c r="AA20" s="6">
        <v>7759734</v>
      </c>
      <c r="AD20" t="s">
        <v>164</v>
      </c>
      <c r="AE20">
        <v>62.927</v>
      </c>
      <c r="AF20">
        <v>0.90100000000000002</v>
      </c>
      <c r="AG20">
        <v>61.174999999999997</v>
      </c>
      <c r="AH20">
        <v>64.718000000000004</v>
      </c>
      <c r="AI20" s="6">
        <v>4883</v>
      </c>
      <c r="AJ20" s="6">
        <v>7759734</v>
      </c>
    </row>
    <row r="21" spans="1:36" x14ac:dyDescent="0.2">
      <c r="A21" t="s">
        <v>165</v>
      </c>
      <c r="B21">
        <v>127343</v>
      </c>
      <c r="C21">
        <v>6260088</v>
      </c>
      <c r="D21" s="19">
        <v>2034.2</v>
      </c>
      <c r="F21" s="37" t="s">
        <v>63</v>
      </c>
      <c r="G21" s="38">
        <v>1764.6</v>
      </c>
      <c r="H21" s="11">
        <v>2034.2</v>
      </c>
      <c r="I21" s="18">
        <v>2146.6999999999998</v>
      </c>
      <c r="L21" t="s">
        <v>165</v>
      </c>
      <c r="M21">
        <v>21.718</v>
      </c>
      <c r="N21">
        <v>0.59399999999999997</v>
      </c>
      <c r="O21">
        <v>20.568999999999999</v>
      </c>
      <c r="P21">
        <v>22.914999999999999</v>
      </c>
      <c r="Q21" s="6">
        <v>1336</v>
      </c>
      <c r="R21" s="6">
        <v>6151520</v>
      </c>
      <c r="U21" t="s">
        <v>165</v>
      </c>
      <c r="V21">
        <v>53.353000000000002</v>
      </c>
      <c r="W21">
        <v>0.93100000000000005</v>
      </c>
      <c r="X21">
        <v>51.542999999999999</v>
      </c>
      <c r="Y21">
        <v>55.21</v>
      </c>
      <c r="Z21" s="6">
        <v>3282</v>
      </c>
      <c r="AA21" s="6">
        <v>6151520</v>
      </c>
      <c r="AD21" t="s">
        <v>165</v>
      </c>
      <c r="AE21">
        <v>94.611000000000004</v>
      </c>
      <c r="AF21">
        <v>1.24</v>
      </c>
      <c r="AG21">
        <v>92.195999999999998</v>
      </c>
      <c r="AH21">
        <v>97.072999999999993</v>
      </c>
      <c r="AI21" s="6">
        <v>5820</v>
      </c>
      <c r="AJ21" s="6">
        <v>6151520</v>
      </c>
    </row>
    <row r="22" spans="1:36" x14ac:dyDescent="0.2">
      <c r="A22" t="s">
        <v>166</v>
      </c>
      <c r="B22">
        <v>139050</v>
      </c>
      <c r="C22">
        <v>4267669</v>
      </c>
      <c r="D22" s="19">
        <v>3258.2</v>
      </c>
      <c r="F22" s="37" t="s">
        <v>64</v>
      </c>
      <c r="G22" s="38">
        <v>4308.3</v>
      </c>
      <c r="H22" s="11">
        <v>3258.2</v>
      </c>
      <c r="I22" s="18">
        <v>3413.5</v>
      </c>
      <c r="L22" t="s">
        <v>166</v>
      </c>
      <c r="M22">
        <v>35.176000000000002</v>
      </c>
      <c r="N22">
        <v>0.91600000000000004</v>
      </c>
      <c r="O22">
        <v>33.404000000000003</v>
      </c>
      <c r="P22">
        <v>37.018999999999998</v>
      </c>
      <c r="Q22" s="6">
        <v>1475</v>
      </c>
      <c r="R22" s="6">
        <v>4193148</v>
      </c>
      <c r="U22" t="s">
        <v>166</v>
      </c>
      <c r="V22">
        <v>69.733000000000004</v>
      </c>
      <c r="W22">
        <v>1.29</v>
      </c>
      <c r="X22">
        <v>67.227999999999994</v>
      </c>
      <c r="Y22">
        <v>72.307000000000002</v>
      </c>
      <c r="Z22" s="6">
        <v>2924</v>
      </c>
      <c r="AA22" s="6">
        <v>4193148</v>
      </c>
      <c r="AD22" t="s">
        <v>166</v>
      </c>
      <c r="AE22">
        <v>134.553</v>
      </c>
      <c r="AF22">
        <v>1.7909999999999999</v>
      </c>
      <c r="AG22">
        <v>131.065</v>
      </c>
      <c r="AH22">
        <v>138.11000000000001</v>
      </c>
      <c r="AI22" s="6">
        <v>5642</v>
      </c>
      <c r="AJ22" s="6">
        <v>4193148</v>
      </c>
    </row>
    <row r="23" spans="1:36" x14ac:dyDescent="0.2">
      <c r="A23" t="s">
        <v>167</v>
      </c>
      <c r="B23">
        <v>153084</v>
      </c>
      <c r="C23">
        <v>2812142</v>
      </c>
      <c r="D23" s="20">
        <v>5443.7</v>
      </c>
      <c r="F23" s="39" t="s">
        <v>65</v>
      </c>
      <c r="G23" s="40">
        <v>4308.3</v>
      </c>
      <c r="H23" s="14">
        <v>5443.7</v>
      </c>
      <c r="I23" s="18">
        <v>5675.5</v>
      </c>
      <c r="L23" t="s">
        <v>167</v>
      </c>
      <c r="M23">
        <v>52.631</v>
      </c>
      <c r="N23">
        <v>1.379</v>
      </c>
      <c r="O23">
        <v>49.962000000000003</v>
      </c>
      <c r="P23">
        <v>55.405000000000001</v>
      </c>
      <c r="Q23" s="6">
        <v>1456</v>
      </c>
      <c r="R23" s="6">
        <v>2766436</v>
      </c>
      <c r="U23" t="s">
        <v>167</v>
      </c>
      <c r="V23">
        <v>84.331999999999994</v>
      </c>
      <c r="W23">
        <v>1.746</v>
      </c>
      <c r="X23">
        <v>80.944999999999993</v>
      </c>
      <c r="Y23">
        <v>87.825000000000003</v>
      </c>
      <c r="Z23" s="6">
        <v>2333</v>
      </c>
      <c r="AA23" s="6">
        <v>2766436</v>
      </c>
      <c r="AD23" t="s">
        <v>167</v>
      </c>
      <c r="AE23">
        <v>156.411</v>
      </c>
      <c r="AF23">
        <v>2.3780000000000001</v>
      </c>
      <c r="AG23">
        <v>151.785</v>
      </c>
      <c r="AH23">
        <v>161.142</v>
      </c>
      <c r="AI23" s="6">
        <v>4327</v>
      </c>
      <c r="AJ23" s="6">
        <v>2766436</v>
      </c>
    </row>
    <row r="24" spans="1:36" x14ac:dyDescent="0.2">
      <c r="A24" t="s">
        <v>168</v>
      </c>
      <c r="B24">
        <v>166073</v>
      </c>
      <c r="C24" t="s">
        <v>67</v>
      </c>
      <c r="D24" t="s">
        <v>67</v>
      </c>
      <c r="F24" s="102" t="s">
        <v>169</v>
      </c>
      <c r="L24" t="s">
        <v>168</v>
      </c>
      <c r="M24">
        <v>76.233000000000004</v>
      </c>
      <c r="N24">
        <v>1.6020000000000001</v>
      </c>
      <c r="O24">
        <v>73.125</v>
      </c>
      <c r="P24">
        <v>79.438999999999993</v>
      </c>
      <c r="Q24" s="6">
        <v>2264</v>
      </c>
      <c r="R24" s="6">
        <v>2969848</v>
      </c>
      <c r="U24" t="s">
        <v>168</v>
      </c>
      <c r="V24">
        <v>84.885999999999996</v>
      </c>
      <c r="W24">
        <v>1.6910000000000001</v>
      </c>
      <c r="X24">
        <v>81.605000000000004</v>
      </c>
      <c r="Y24">
        <v>88.266000000000005</v>
      </c>
      <c r="Z24" s="6">
        <v>2521</v>
      </c>
      <c r="AA24" s="6">
        <v>2969848</v>
      </c>
      <c r="AD24" t="s">
        <v>170</v>
      </c>
      <c r="AE24">
        <v>164.857</v>
      </c>
      <c r="AF24">
        <v>2.3559999999999999</v>
      </c>
      <c r="AG24">
        <v>160.27099999999999</v>
      </c>
      <c r="AH24">
        <v>169.541</v>
      </c>
      <c r="AI24" s="6">
        <v>4896</v>
      </c>
      <c r="AJ24" s="6">
        <v>2969848</v>
      </c>
    </row>
    <row r="26" spans="1:36" x14ac:dyDescent="0.2">
      <c r="M26" t="s">
        <v>171</v>
      </c>
      <c r="V26" t="s">
        <v>172</v>
      </c>
      <c r="AE26" t="s">
        <v>172</v>
      </c>
    </row>
    <row r="27" spans="1:36" x14ac:dyDescent="0.2">
      <c r="M27" t="s">
        <v>172</v>
      </c>
      <c r="V27" t="s">
        <v>173</v>
      </c>
      <c r="AD27" t="s">
        <v>174</v>
      </c>
      <c r="AE27" t="s">
        <v>173</v>
      </c>
    </row>
    <row r="28" spans="1:36" x14ac:dyDescent="0.2">
      <c r="M28" t="s">
        <v>175</v>
      </c>
    </row>
  </sheetData>
  <sheetProtection sheet="1" objects="1" scenarios="1" formatCells="0" formatColumns="0" formatRow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5A10F-0285-473B-ACE2-752D68C2D6F6}">
  <dimension ref="A1:N42"/>
  <sheetViews>
    <sheetView zoomScaleNormal="100" workbookViewId="0"/>
  </sheetViews>
  <sheetFormatPr defaultRowHeight="12.75" x14ac:dyDescent="0.2"/>
  <cols>
    <col min="1" max="1" width="59.140625" customWidth="1"/>
    <col min="2" max="2" width="11.85546875" customWidth="1"/>
    <col min="3" max="3" width="16.85546875" customWidth="1"/>
    <col min="4" max="4" width="28.140625" customWidth="1"/>
    <col min="5" max="5" width="3.42578125" hidden="1" customWidth="1"/>
    <col min="6" max="6" width="11.5703125" customWidth="1"/>
    <col min="7" max="7" width="28.85546875" customWidth="1"/>
    <col min="8" max="8" width="44.5703125" customWidth="1"/>
    <col min="9" max="9" width="8.7109375" customWidth="1"/>
  </cols>
  <sheetData>
    <row r="1" spans="1:9" x14ac:dyDescent="0.2">
      <c r="A1" t="s">
        <v>176</v>
      </c>
    </row>
    <row r="3" spans="1:9" x14ac:dyDescent="0.2">
      <c r="A3" t="s">
        <v>177</v>
      </c>
      <c r="H3" t="s">
        <v>178</v>
      </c>
    </row>
    <row r="4" spans="1:9" x14ac:dyDescent="0.2">
      <c r="A4" s="42" t="s">
        <v>179</v>
      </c>
      <c r="B4" s="42" t="s">
        <v>180</v>
      </c>
      <c r="H4" s="42" t="s">
        <v>179</v>
      </c>
      <c r="I4" s="42" t="s">
        <v>180</v>
      </c>
    </row>
    <row r="5" spans="1:9" x14ac:dyDescent="0.2">
      <c r="A5" s="42" t="s">
        <v>181</v>
      </c>
      <c r="B5" s="42" t="s">
        <v>182</v>
      </c>
      <c r="H5" s="42" t="s">
        <v>181</v>
      </c>
      <c r="I5" s="42" t="s">
        <v>183</v>
      </c>
    </row>
    <row r="6" spans="1:9" x14ac:dyDescent="0.2">
      <c r="A6" t="s">
        <v>184</v>
      </c>
      <c r="B6" t="s">
        <v>185</v>
      </c>
      <c r="H6" t="s">
        <v>184</v>
      </c>
      <c r="I6" t="s">
        <v>185</v>
      </c>
    </row>
    <row r="7" spans="1:9" x14ac:dyDescent="0.2">
      <c r="A7" t="s">
        <v>186</v>
      </c>
      <c r="B7" s="4">
        <v>14004</v>
      </c>
      <c r="H7" t="s">
        <v>186</v>
      </c>
    </row>
    <row r="8" spans="1:9" x14ac:dyDescent="0.2">
      <c r="A8" t="s">
        <v>187</v>
      </c>
      <c r="B8" s="4">
        <v>12814</v>
      </c>
      <c r="C8" s="5" t="s">
        <v>188</v>
      </c>
      <c r="H8" t="s">
        <v>187</v>
      </c>
    </row>
    <row r="9" spans="1:9" x14ac:dyDescent="0.2">
      <c r="A9" t="s">
        <v>189</v>
      </c>
      <c r="B9" s="4">
        <v>1190</v>
      </c>
      <c r="C9" s="5" t="s">
        <v>190</v>
      </c>
      <c r="H9" t="s">
        <v>189</v>
      </c>
    </row>
    <row r="10" spans="1:9" x14ac:dyDescent="0.2">
      <c r="A10" t="s">
        <v>191</v>
      </c>
      <c r="B10" s="4">
        <v>132</v>
      </c>
      <c r="C10" s="5"/>
      <c r="H10" t="s">
        <v>191</v>
      </c>
    </row>
    <row r="11" spans="1:9" x14ac:dyDescent="0.2">
      <c r="A11" t="s">
        <v>192</v>
      </c>
      <c r="B11" s="4">
        <v>103</v>
      </c>
      <c r="C11" s="5"/>
      <c r="H11" t="s">
        <v>192</v>
      </c>
    </row>
    <row r="12" spans="1:9" x14ac:dyDescent="0.2">
      <c r="A12" t="s">
        <v>193</v>
      </c>
      <c r="B12" s="4" t="s">
        <v>194</v>
      </c>
      <c r="C12" s="5"/>
      <c r="H12" t="s">
        <v>193</v>
      </c>
    </row>
    <row r="13" spans="1:9" x14ac:dyDescent="0.2">
      <c r="A13" t="s">
        <v>195</v>
      </c>
      <c r="B13" s="4" t="s">
        <v>196</v>
      </c>
      <c r="C13" s="5"/>
      <c r="H13" t="s">
        <v>195</v>
      </c>
    </row>
    <row r="14" spans="1:9" x14ac:dyDescent="0.2">
      <c r="A14" t="s">
        <v>92</v>
      </c>
      <c r="B14" s="4" t="s">
        <v>91</v>
      </c>
      <c r="C14" s="5"/>
      <c r="H14" t="s">
        <v>92</v>
      </c>
    </row>
    <row r="15" spans="1:9" x14ac:dyDescent="0.2">
      <c r="A15" t="s">
        <v>94</v>
      </c>
      <c r="B15" s="32" t="s">
        <v>93</v>
      </c>
      <c r="C15" s="5"/>
      <c r="H15" t="s">
        <v>94</v>
      </c>
    </row>
    <row r="16" spans="1:9" x14ac:dyDescent="0.2">
      <c r="A16" t="s">
        <v>197</v>
      </c>
      <c r="B16" s="103" t="s">
        <v>198</v>
      </c>
      <c r="C16" s="5"/>
      <c r="H16" t="s">
        <v>197</v>
      </c>
    </row>
    <row r="17" spans="1:14" x14ac:dyDescent="0.2">
      <c r="A17" t="s">
        <v>199</v>
      </c>
      <c r="B17" s="4"/>
      <c r="C17" s="5"/>
    </row>
    <row r="19" spans="1:14" x14ac:dyDescent="0.2">
      <c r="A19" t="s">
        <v>200</v>
      </c>
      <c r="H19" s="42" t="s">
        <v>201</v>
      </c>
    </row>
    <row r="20" spans="1:14" x14ac:dyDescent="0.2">
      <c r="A20" s="16" t="s">
        <v>202</v>
      </c>
      <c r="B20" s="18" t="s">
        <v>203</v>
      </c>
      <c r="C20" s="17" t="s">
        <v>204</v>
      </c>
      <c r="D20" s="18" t="s">
        <v>205</v>
      </c>
      <c r="E20" s="18" t="s">
        <v>206</v>
      </c>
      <c r="F20" s="104" t="s">
        <v>207</v>
      </c>
      <c r="G20" s="105" t="s">
        <v>208</v>
      </c>
      <c r="H20" s="16" t="s">
        <v>202</v>
      </c>
      <c r="I20" s="18" t="s">
        <v>203</v>
      </c>
      <c r="J20" s="17" t="s">
        <v>204</v>
      </c>
      <c r="K20" s="18" t="s">
        <v>205</v>
      </c>
      <c r="L20" s="18" t="s">
        <v>206</v>
      </c>
      <c r="M20" s="104" t="s">
        <v>207</v>
      </c>
    </row>
    <row r="21" spans="1:14" ht="14.25" x14ac:dyDescent="0.2">
      <c r="A21" s="66" t="s">
        <v>209</v>
      </c>
      <c r="B21" s="19" t="s">
        <v>210</v>
      </c>
      <c r="C21" s="50" t="s">
        <v>211</v>
      </c>
      <c r="D21" s="51" t="s">
        <v>212</v>
      </c>
      <c r="E21" s="19"/>
      <c r="F21" s="12">
        <v>1.4E-2</v>
      </c>
      <c r="H21" s="66" t="s">
        <v>209</v>
      </c>
      <c r="I21" s="19" t="s">
        <v>210</v>
      </c>
      <c r="J21" s="50" t="s">
        <v>213</v>
      </c>
      <c r="K21" s="51" t="s">
        <v>214</v>
      </c>
      <c r="L21" s="19">
        <v>1.04</v>
      </c>
      <c r="M21" s="12">
        <v>1E-3</v>
      </c>
    </row>
    <row r="22" spans="1:14" x14ac:dyDescent="0.2">
      <c r="A22" s="13"/>
      <c r="B22" s="19"/>
      <c r="C22" s="11"/>
      <c r="D22" s="19"/>
      <c r="E22" s="19"/>
      <c r="F22" s="12"/>
      <c r="H22" s="13"/>
      <c r="I22" s="19"/>
      <c r="J22" s="11"/>
      <c r="K22" s="19"/>
      <c r="L22" s="19"/>
      <c r="M22" s="12"/>
    </row>
    <row r="23" spans="1:14" ht="14.25" x14ac:dyDescent="0.2">
      <c r="A23" s="54" t="s">
        <v>215</v>
      </c>
      <c r="B23" s="21" t="s">
        <v>216</v>
      </c>
      <c r="C23" s="52" t="s">
        <v>217</v>
      </c>
      <c r="D23" s="53" t="s">
        <v>218</v>
      </c>
      <c r="E23" s="21"/>
      <c r="F23" s="22">
        <v>2.1999999999999999E-2</v>
      </c>
      <c r="H23" s="54" t="s">
        <v>215</v>
      </c>
      <c r="I23" s="21" t="s">
        <v>216</v>
      </c>
      <c r="J23" s="52" t="s">
        <v>219</v>
      </c>
      <c r="K23" s="53" t="s">
        <v>220</v>
      </c>
      <c r="L23" s="21"/>
      <c r="M23" s="22">
        <v>1E-3</v>
      </c>
    </row>
    <row r="24" spans="1:14" x14ac:dyDescent="0.2">
      <c r="A24" s="23"/>
      <c r="B24" s="20"/>
      <c r="C24" s="14" t="s">
        <v>221</v>
      </c>
      <c r="D24" s="20"/>
      <c r="E24" s="20"/>
      <c r="F24" s="15"/>
      <c r="H24" s="23"/>
      <c r="I24" s="20"/>
      <c r="J24" s="14" t="s">
        <v>221</v>
      </c>
      <c r="K24" s="20"/>
      <c r="L24" s="20"/>
      <c r="M24" s="15"/>
    </row>
    <row r="25" spans="1:14" ht="14.25" x14ac:dyDescent="0.2">
      <c r="A25" s="66" t="s">
        <v>222</v>
      </c>
      <c r="B25" s="19" t="s">
        <v>223</v>
      </c>
      <c r="C25" s="50" t="s">
        <v>224</v>
      </c>
      <c r="D25" s="51" t="s">
        <v>225</v>
      </c>
      <c r="E25" s="19"/>
      <c r="F25" s="12">
        <v>5.5E-2</v>
      </c>
      <c r="H25" s="66" t="s">
        <v>222</v>
      </c>
      <c r="I25" s="19" t="s">
        <v>223</v>
      </c>
      <c r="J25" s="50" t="s">
        <v>226</v>
      </c>
      <c r="K25" s="51" t="s">
        <v>227</v>
      </c>
      <c r="L25" s="19"/>
      <c r="M25" s="12">
        <v>1E-3</v>
      </c>
    </row>
    <row r="26" spans="1:14" x14ac:dyDescent="0.2">
      <c r="A26" s="13"/>
      <c r="B26" s="19"/>
      <c r="C26" s="11"/>
      <c r="D26" s="19"/>
      <c r="E26" s="19"/>
      <c r="F26" s="12"/>
      <c r="H26" s="13"/>
      <c r="I26" s="19"/>
      <c r="J26" s="11"/>
      <c r="K26" s="19"/>
      <c r="L26" s="19"/>
      <c r="M26" s="12"/>
    </row>
    <row r="27" spans="1:14" ht="14.25" x14ac:dyDescent="0.2">
      <c r="A27" s="54" t="s">
        <v>228</v>
      </c>
      <c r="B27" s="21" t="s">
        <v>210</v>
      </c>
      <c r="C27" s="52" t="s">
        <v>229</v>
      </c>
      <c r="D27" s="53" t="s">
        <v>230</v>
      </c>
      <c r="E27" s="21"/>
      <c r="F27" s="22">
        <v>2.8000000000000001E-2</v>
      </c>
      <c r="H27" s="54" t="s">
        <v>228</v>
      </c>
      <c r="I27" s="21" t="s">
        <v>210</v>
      </c>
      <c r="J27" s="56" t="s">
        <v>83</v>
      </c>
      <c r="K27" s="57" t="s">
        <v>81</v>
      </c>
      <c r="L27" s="21">
        <v>1.04</v>
      </c>
      <c r="M27" s="22">
        <v>5.0000000000000001E-3</v>
      </c>
      <c r="N27" t="s">
        <v>231</v>
      </c>
    </row>
    <row r="28" spans="1:14" x14ac:dyDescent="0.2">
      <c r="A28" s="23"/>
      <c r="B28" s="20"/>
      <c r="C28" s="14"/>
      <c r="D28" s="20"/>
      <c r="E28" s="20"/>
      <c r="F28" s="15"/>
      <c r="H28" s="23"/>
      <c r="I28" s="20"/>
      <c r="J28" s="58"/>
      <c r="K28" s="59"/>
      <c r="L28" s="20"/>
      <c r="M28" s="15"/>
    </row>
    <row r="29" spans="1:14" ht="38.450000000000003" customHeight="1" x14ac:dyDescent="0.2">
      <c r="A29" s="106" t="s">
        <v>232</v>
      </c>
      <c r="B29" s="19" t="s">
        <v>210</v>
      </c>
      <c r="C29" s="107" t="s">
        <v>104</v>
      </c>
      <c r="D29" s="108" t="s">
        <v>102</v>
      </c>
      <c r="E29" s="19"/>
      <c r="F29" s="12">
        <v>1.6E-2</v>
      </c>
      <c r="G29" s="33" t="s">
        <v>233</v>
      </c>
      <c r="H29" s="109" t="s">
        <v>232</v>
      </c>
      <c r="I29" s="19" t="s">
        <v>210</v>
      </c>
      <c r="J29" s="48" t="s">
        <v>234</v>
      </c>
      <c r="K29" s="55" t="s">
        <v>235</v>
      </c>
      <c r="L29" s="19">
        <v>1.05</v>
      </c>
      <c r="M29" s="12">
        <v>0.308</v>
      </c>
    </row>
    <row r="30" spans="1:14" x14ac:dyDescent="0.2">
      <c r="A30" s="13"/>
      <c r="B30" s="19"/>
      <c r="C30" s="11"/>
      <c r="D30" s="19"/>
      <c r="E30" s="19"/>
      <c r="F30" s="12"/>
    </row>
    <row r="31" spans="1:14" ht="14.25" x14ac:dyDescent="0.2">
      <c r="A31" s="54" t="s">
        <v>236</v>
      </c>
      <c r="B31" s="21" t="s">
        <v>210</v>
      </c>
      <c r="C31" s="52" t="s">
        <v>237</v>
      </c>
      <c r="D31" s="53" t="s">
        <v>238</v>
      </c>
      <c r="E31" s="21"/>
      <c r="F31" s="22">
        <v>0.90700000000000003</v>
      </c>
      <c r="H31" s="54" t="s">
        <v>239</v>
      </c>
      <c r="I31" s="21" t="s">
        <v>210</v>
      </c>
      <c r="J31" s="52" t="s">
        <v>240</v>
      </c>
      <c r="K31" s="53" t="s">
        <v>241</v>
      </c>
      <c r="L31" s="21"/>
      <c r="M31" s="22">
        <v>0.57299999999999995</v>
      </c>
    </row>
    <row r="32" spans="1:14" x14ac:dyDescent="0.2">
      <c r="A32" s="23"/>
      <c r="B32" s="20"/>
      <c r="C32" s="14"/>
      <c r="D32" s="20"/>
      <c r="E32" s="20"/>
      <c r="F32" s="15"/>
      <c r="H32" s="23"/>
      <c r="I32" s="20"/>
      <c r="J32" s="14"/>
      <c r="K32" s="20"/>
      <c r="L32" s="20"/>
      <c r="M32" s="15"/>
    </row>
    <row r="33" spans="1:13" ht="14.25" x14ac:dyDescent="0.2">
      <c r="A33" s="60" t="s">
        <v>242</v>
      </c>
      <c r="B33" s="20" t="s">
        <v>210</v>
      </c>
      <c r="C33" s="61" t="s">
        <v>243</v>
      </c>
      <c r="D33" s="62" t="s">
        <v>244</v>
      </c>
      <c r="E33" s="20"/>
      <c r="F33" s="15">
        <v>2.4E-2</v>
      </c>
      <c r="H33" s="60" t="s">
        <v>245</v>
      </c>
      <c r="I33" s="20" t="s">
        <v>210</v>
      </c>
      <c r="J33" s="61" t="s">
        <v>246</v>
      </c>
      <c r="K33" s="62" t="s">
        <v>247</v>
      </c>
      <c r="L33" s="20"/>
      <c r="M33" s="15">
        <v>2E-3</v>
      </c>
    </row>
    <row r="34" spans="1:13" x14ac:dyDescent="0.2">
      <c r="A34" t="s">
        <v>221</v>
      </c>
    </row>
    <row r="37" spans="1:13" x14ac:dyDescent="0.2">
      <c r="A37" t="s">
        <v>248</v>
      </c>
    </row>
    <row r="38" spans="1:13" x14ac:dyDescent="0.2">
      <c r="A38" t="s">
        <v>249</v>
      </c>
    </row>
    <row r="39" spans="1:13" x14ac:dyDescent="0.2">
      <c r="A39" t="s">
        <v>250</v>
      </c>
    </row>
    <row r="40" spans="1:13" x14ac:dyDescent="0.2">
      <c r="A40" t="s">
        <v>251</v>
      </c>
    </row>
    <row r="41" spans="1:13" x14ac:dyDescent="0.2">
      <c r="A41" t="s">
        <v>252</v>
      </c>
    </row>
    <row r="42" spans="1:13" x14ac:dyDescent="0.2">
      <c r="A42" t="s">
        <v>253</v>
      </c>
    </row>
  </sheetData>
  <sheetProtection sheet="1" objects="1" scenarios="1" formatCells="0" formatColumns="0" formatRows="0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65518-6566-4821-8433-74FC5DAAA008}">
  <dimension ref="A2:E46"/>
  <sheetViews>
    <sheetView zoomScaleNormal="100" workbookViewId="0">
      <selection activeCell="E32" sqref="E32"/>
    </sheetView>
  </sheetViews>
  <sheetFormatPr defaultRowHeight="12.75" x14ac:dyDescent="0.2"/>
  <cols>
    <col min="1" max="1" width="16.140625" customWidth="1"/>
    <col min="2" max="2" width="15.5703125" bestFit="1" customWidth="1"/>
    <col min="3" max="3" width="57.85546875" customWidth="1"/>
    <col min="4" max="4" width="10.140625" customWidth="1"/>
    <col min="5" max="5" width="19.42578125" customWidth="1"/>
  </cols>
  <sheetData>
    <row r="2" spans="1:5" x14ac:dyDescent="0.2">
      <c r="A2" s="25" t="s">
        <v>254</v>
      </c>
    </row>
    <row r="3" spans="1:5" ht="12.95" customHeight="1" x14ac:dyDescent="0.2">
      <c r="A3" s="26" t="s">
        <v>255</v>
      </c>
      <c r="B3" s="68" t="s">
        <v>256</v>
      </c>
      <c r="C3" s="115" t="s">
        <v>257</v>
      </c>
      <c r="D3" s="116"/>
      <c r="E3" s="22" t="s">
        <v>208</v>
      </c>
    </row>
    <row r="4" spans="1:5" s="9" customFormat="1" hidden="1" x14ac:dyDescent="0.2">
      <c r="A4" s="44"/>
      <c r="B4" s="45"/>
      <c r="C4" s="46"/>
      <c r="D4" s="69"/>
      <c r="E4" s="33"/>
    </row>
    <row r="5" spans="1:5" s="9" customFormat="1" hidden="1" x14ac:dyDescent="0.2">
      <c r="A5" s="44"/>
      <c r="B5" s="45"/>
      <c r="C5" s="47" t="s">
        <v>258</v>
      </c>
      <c r="D5" s="69"/>
      <c r="E5" s="33"/>
    </row>
    <row r="6" spans="1:5" hidden="1" x14ac:dyDescent="0.2">
      <c r="C6" s="49" t="s">
        <v>259</v>
      </c>
      <c r="D6" s="18">
        <v>6.2499999999999995E-3</v>
      </c>
      <c r="E6" s="70" t="s">
        <v>260</v>
      </c>
    </row>
    <row r="7" spans="1:5" hidden="1" x14ac:dyDescent="0.2">
      <c r="C7" s="49" t="s">
        <v>261</v>
      </c>
      <c r="D7" s="34">
        <v>3.4482758620689659E-3</v>
      </c>
      <c r="E7" s="33" t="s">
        <v>262</v>
      </c>
    </row>
    <row r="8" spans="1:5" hidden="1" x14ac:dyDescent="0.2">
      <c r="C8" s="66"/>
      <c r="D8" s="35"/>
      <c r="E8" s="33"/>
    </row>
    <row r="9" spans="1:5" hidden="1" x14ac:dyDescent="0.2">
      <c r="C9" s="13" t="s">
        <v>263</v>
      </c>
      <c r="D9" s="11"/>
      <c r="E9" s="33"/>
    </row>
    <row r="10" spans="1:5" hidden="1" x14ac:dyDescent="0.2">
      <c r="C10" s="49" t="s">
        <v>259</v>
      </c>
      <c r="D10" s="35">
        <v>6.2893081761006284E-3</v>
      </c>
      <c r="E10" s="110" t="s">
        <v>264</v>
      </c>
    </row>
    <row r="11" spans="1:5" ht="15" hidden="1" x14ac:dyDescent="0.25">
      <c r="A11" s="27" t="s">
        <v>265</v>
      </c>
      <c r="B11" s="16" t="s">
        <v>266</v>
      </c>
      <c r="C11" s="49" t="s">
        <v>259</v>
      </c>
      <c r="D11" s="35">
        <v>6.2656641604010022E-3</v>
      </c>
      <c r="E11" s="110" t="s">
        <v>267</v>
      </c>
    </row>
    <row r="12" spans="1:5" hidden="1" x14ac:dyDescent="0.2">
      <c r="C12" s="49" t="s">
        <v>261</v>
      </c>
      <c r="D12" s="18">
        <v>3.48E-3</v>
      </c>
      <c r="E12" s="111" t="s">
        <v>262</v>
      </c>
    </row>
    <row r="13" spans="1:5" hidden="1" x14ac:dyDescent="0.2">
      <c r="C13" s="66"/>
      <c r="D13" s="11"/>
      <c r="E13" s="111"/>
    </row>
    <row r="14" spans="1:5" hidden="1" x14ac:dyDescent="0.2">
      <c r="C14" s="71" t="s">
        <v>268</v>
      </c>
      <c r="D14" s="11"/>
      <c r="E14" s="12"/>
    </row>
    <row r="15" spans="1:5" hidden="1" x14ac:dyDescent="0.2">
      <c r="C15" s="49" t="s">
        <v>269</v>
      </c>
      <c r="D15" s="35">
        <v>2.304147465437788E-3</v>
      </c>
      <c r="E15" s="72"/>
    </row>
    <row r="16" spans="1:5" hidden="1" x14ac:dyDescent="0.2">
      <c r="C16" s="49" t="s">
        <v>270</v>
      </c>
      <c r="D16" s="11"/>
      <c r="E16" s="12"/>
    </row>
    <row r="17" spans="1:5" hidden="1" x14ac:dyDescent="0.2">
      <c r="C17" s="13"/>
      <c r="D17" s="11"/>
      <c r="E17" s="12"/>
    </row>
    <row r="18" spans="1:5" x14ac:dyDescent="0.2">
      <c r="C18" s="66" t="s">
        <v>271</v>
      </c>
      <c r="D18" s="11"/>
      <c r="E18" s="12"/>
    </row>
    <row r="19" spans="1:5" ht="15" x14ac:dyDescent="0.25">
      <c r="A19" s="27" t="s">
        <v>265</v>
      </c>
      <c r="B19" s="16" t="s">
        <v>266</v>
      </c>
      <c r="C19" s="49" t="s">
        <v>291</v>
      </c>
      <c r="D19" s="76">
        <v>9.7999999999999997E-3</v>
      </c>
      <c r="E19" s="73" t="s">
        <v>289</v>
      </c>
    </row>
    <row r="20" spans="1:5" x14ac:dyDescent="0.2">
      <c r="C20" s="49" t="s">
        <v>292</v>
      </c>
      <c r="D20" s="34">
        <v>5.4000000000000003E-3</v>
      </c>
      <c r="E20" s="112" t="s">
        <v>262</v>
      </c>
    </row>
    <row r="22" spans="1:5" x14ac:dyDescent="0.2">
      <c r="A22" s="42" t="s">
        <v>272</v>
      </c>
      <c r="C22" s="42"/>
    </row>
    <row r="23" spans="1:5" ht="15" x14ac:dyDescent="0.2">
      <c r="A23" s="29" t="s">
        <v>273</v>
      </c>
    </row>
    <row r="24" spans="1:5" ht="15" x14ac:dyDescent="0.2">
      <c r="A24" s="29" t="s">
        <v>274</v>
      </c>
    </row>
    <row r="25" spans="1:5" ht="15" x14ac:dyDescent="0.2">
      <c r="A25" s="29" t="s">
        <v>275</v>
      </c>
    </row>
    <row r="26" spans="1:5" ht="15" x14ac:dyDescent="0.2">
      <c r="A26" s="29" t="s">
        <v>276</v>
      </c>
    </row>
    <row r="27" spans="1:5" ht="16.5" x14ac:dyDescent="0.2">
      <c r="A27" s="30" t="s">
        <v>277</v>
      </c>
    </row>
    <row r="30" spans="1:5" x14ac:dyDescent="0.2">
      <c r="A30" t="s">
        <v>278</v>
      </c>
    </row>
    <row r="31" spans="1:5" x14ac:dyDescent="0.2">
      <c r="A31" t="s">
        <v>279</v>
      </c>
    </row>
    <row r="32" spans="1:5" x14ac:dyDescent="0.2">
      <c r="A32" t="s">
        <v>280</v>
      </c>
    </row>
    <row r="33" spans="1:5" x14ac:dyDescent="0.2">
      <c r="A33" t="s">
        <v>281</v>
      </c>
    </row>
    <row r="34" spans="1:5" x14ac:dyDescent="0.2">
      <c r="A34" t="s">
        <v>290</v>
      </c>
    </row>
    <row r="37" spans="1:5" x14ac:dyDescent="0.2">
      <c r="A37" s="25" t="s">
        <v>282</v>
      </c>
    </row>
    <row r="38" spans="1:5" x14ac:dyDescent="0.2">
      <c r="C38" s="115" t="s">
        <v>283</v>
      </c>
      <c r="D38" s="116"/>
      <c r="E38" s="21" t="s">
        <v>208</v>
      </c>
    </row>
    <row r="39" spans="1:5" x14ac:dyDescent="0.2">
      <c r="C39" s="66" t="s">
        <v>284</v>
      </c>
      <c r="D39" s="11"/>
      <c r="E39" s="19"/>
    </row>
    <row r="40" spans="1:5" hidden="1" x14ac:dyDescent="0.2">
      <c r="C40" s="49" t="s">
        <v>285</v>
      </c>
      <c r="D40" s="74">
        <v>2.7699999999999999E-3</v>
      </c>
      <c r="E40" s="75" t="s">
        <v>286</v>
      </c>
    </row>
    <row r="41" spans="1:5" hidden="1" x14ac:dyDescent="0.2">
      <c r="C41" s="49" t="s">
        <v>287</v>
      </c>
      <c r="D41" s="67">
        <v>1.75E-3</v>
      </c>
      <c r="E41" s="62" t="s">
        <v>288</v>
      </c>
    </row>
    <row r="42" spans="1:5" x14ac:dyDescent="0.2">
      <c r="C42" s="49" t="s">
        <v>293</v>
      </c>
      <c r="D42" s="77">
        <v>4.4999999999999997E-3</v>
      </c>
      <c r="E42" s="75" t="s">
        <v>286</v>
      </c>
    </row>
    <row r="43" spans="1:5" x14ac:dyDescent="0.2">
      <c r="C43" s="49" t="s">
        <v>294</v>
      </c>
      <c r="D43" s="67">
        <v>2.8999999999999998E-3</v>
      </c>
      <c r="E43" s="62" t="s">
        <v>288</v>
      </c>
    </row>
    <row r="45" spans="1:5" x14ac:dyDescent="0.2">
      <c r="A45" s="42"/>
    </row>
    <row r="46" spans="1:5" ht="15" x14ac:dyDescent="0.25">
      <c r="A46" s="78"/>
    </row>
  </sheetData>
  <sheetProtection sheet="1" objects="1" scenarios="1" formatCells="0" formatColumns="0" formatRows="0"/>
  <mergeCells count="2">
    <mergeCell ref="C3:D3"/>
    <mergeCell ref="C38:D3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23352F79007E408EFF44D6142FFCE2" ma:contentTypeVersion="19" ma:contentTypeDescription="Create a new document." ma:contentTypeScope="" ma:versionID="ea5c35a8ddc5b5f8577c7c282b64a11a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fecc2597-e8fd-4279-ac06-bd7c891938be" xmlns:ns6="ead8da0f-3542-4e50-96c8-f1f698624e86" targetNamespace="http://schemas.microsoft.com/office/2006/metadata/properties" ma:root="true" ma:fieldsID="d684dd036498752205bc550eff25a50e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fecc2597-e8fd-4279-ac06-bd7c891938be"/>
    <xsd:import namespace="ead8da0f-3542-4e50-96c8-f1f698624e86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2:e3f09c3df709400db2417a7161762d62" minOccurs="0"/>
                <xsd:element ref="ns5:SharedWithUsers" minOccurs="0"/>
                <xsd:element ref="ns5:SharedWithDetails" minOccurs="0"/>
                <xsd:element ref="ns6:MediaServiceMetadata" minOccurs="0"/>
                <xsd:element ref="ns6:MediaServiceFastMetadata" minOccurs="0"/>
                <xsd:element ref="ns6:MediaServiceAutoTags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1:_ip_UnifiedCompliancePolicyProperties" minOccurs="0"/>
                <xsd:element ref="ns1:_ip_UnifiedCompliancePolicyUIAction" minOccurs="0"/>
                <xsd:element ref="ns6:lcf76f155ced4ddcb4097134ff3c332f" minOccurs="0"/>
                <xsd:element ref="ns6:MediaServiceObjectDetectorVersions" minOccurs="0"/>
                <xsd:element ref="ns6:MediaServiceSearchProperties" minOccurs="0"/>
                <xsd:element ref="ns6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  <xsd:element name="_ip_UnifiedCompliancePolicyProperties" ma:index="3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160cad11-562a-4490-8456-b2fd6f157897}" ma:internalName="TaxCatchAllLabel" ma:readOnly="true" ma:showField="CatchAllDataLabel" ma:web="fecc2597-e8fd-4279-ac06-bd7c89193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160cad11-562a-4490-8456-b2fd6f157897}" ma:internalName="TaxCatchAll" ma:showField="CatchAllData" ma:web="fecc2597-e8fd-4279-ac06-bd7c89193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c2597-e8fd-4279-ac06-bd7c891938be" elementFormDefault="qualified">
    <xsd:import namespace="http://schemas.microsoft.com/office/2006/documentManagement/types"/>
    <xsd:import namespace="http://schemas.microsoft.com/office/infopath/2007/PartnerControls"/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8da0f-3542-4e50-96c8-f1f698624e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3" nillable="true" ma:displayName="Tags" ma:internalName="MediaServiceAutoTags" ma:readOnly="true">
      <xsd:simpleType>
        <xsd:restriction base="dms:Text"/>
      </xsd:simpleType>
    </xsd:element>
    <xsd:element name="MediaServiceOCR" ma:index="3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40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4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9f62856-1543-49d4-a736-4569d363f533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_ip_UnifiedCompliancePolicyUIAction xmlns="http://schemas.microsoft.com/sharepoint/v3" xsi:nil="true"/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13Butadiene</TermName>
          <TermId xmlns="http://schemas.microsoft.com/office/infopath/2007/PartnerControls">ce55a473-0b60-47f6-ac28-d1b58c4a6051</TermId>
        </TermInfo>
        <TermInfo xmlns="http://schemas.microsoft.com/office/infopath/2007/PartnerControls">
          <TermName xmlns="http://schemas.microsoft.com/office/infopath/2007/PartnerControls">human health risk assessment</TermName>
          <TermId xmlns="http://schemas.microsoft.com/office/infopath/2007/PartnerControls">3099ff00-8519-4d53-8173-cba8de4f66f4</TermId>
        </TermInfo>
        <TermInfo xmlns="http://schemas.microsoft.com/office/infopath/2007/PartnerControls">
          <TermName xmlns="http://schemas.microsoft.com/office/infopath/2007/PartnerControls">Leukemia</TermName>
          <TermId xmlns="http://schemas.microsoft.com/office/infopath/2007/PartnerControls">764f20f9-5592-48f4-a376-162a1bfe5549</TermId>
        </TermInfo>
        <TermInfo xmlns="http://schemas.microsoft.com/office/infopath/2007/PartnerControls">
          <TermName xmlns="http://schemas.microsoft.com/office/infopath/2007/PartnerControls">Lifetable Analysis</TermName>
          <TermId xmlns="http://schemas.microsoft.com/office/infopath/2007/PartnerControls">13b45ff0-86e7-41e5-8e4d-c4f0d7f127be</TermId>
        </TermInfo>
        <TermInfo xmlns="http://schemas.microsoft.com/office/infopath/2007/PartnerControls">
          <TermName xmlns="http://schemas.microsoft.com/office/infopath/2007/PartnerControls">Bladder Cancer</TermName>
          <TermId xmlns="http://schemas.microsoft.com/office/infopath/2007/PartnerControls">c20b3508-b0c4-47ed-99e4-ee9317a32f7f</TermId>
        </TermInfo>
        <TermInfo xmlns="http://schemas.microsoft.com/office/infopath/2007/PartnerControls">
          <TermName xmlns="http://schemas.microsoft.com/office/infopath/2007/PartnerControls">human health hazard</TermName>
          <TermId xmlns="http://schemas.microsoft.com/office/infopath/2007/PartnerControls">f46f07a4-ec27-41b7-9fd8-53fb182a55b8</TermId>
        </TermInfo>
        <TermInfo xmlns="http://schemas.microsoft.com/office/infopath/2007/PartnerControls">
          <TermName xmlns="http://schemas.microsoft.com/office/infopath/2007/PartnerControls">Draft Risk Evaluation</TermName>
          <TermId xmlns="http://schemas.microsoft.com/office/infopath/2007/PartnerControls">3be8d6cd-3d15-47a6-9501-361194882881</TermId>
        </TermInfo>
        <TermInfo xmlns="http://schemas.microsoft.com/office/infopath/2007/PartnerControls">
          <TermName xmlns="http://schemas.microsoft.com/office/infopath/2007/PartnerControls">CASRN 106-99-0</TermName>
          <TermId xmlns="http://schemas.microsoft.com/office/infopath/2007/PartnerControls">781bd8e3-531a-45ac-b84d-a1ea18e0a36f</TermId>
        </TermInfo>
      </Terms>
    </TaxKeywordTaxHTField>
    <Record xmlns="4ffa91fb-a0ff-4ac5-b2db-65c790d184a4">Shared</Record>
    <_ip_UnifiedCompliancePolicyProperties xmlns="http://schemas.microsoft.com/sharepoint/v3" xsi:nil="true"/>
    <Rights xmlns="4ffa91fb-a0ff-4ac5-b2db-65c790d184a4" xsi:nil="true"/>
    <Document_x0020_Creation_x0020_Date xmlns="4ffa91fb-a0ff-4ac5-b2db-65c790d184a4">2024-03-12T16:35:53+00:00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>
      <Value>1699</Value>
      <Value>1715</Value>
      <Value>1714</Value>
      <Value>1713</Value>
      <Value>1216</Value>
      <Value>219</Value>
      <Value>1701</Value>
      <Value>1700</Value>
    </TaxCatchAll>
    <e3f09c3df709400db2417a7161762d62 xmlns="4ffa91fb-a0ff-4ac5-b2db-65c790d184a4">
      <Terms xmlns="http://schemas.microsoft.com/office/infopath/2007/PartnerControls"/>
    </e3f09c3df709400db2417a7161762d62>
    <lcf76f155ced4ddcb4097134ff3c332f xmlns="ead8da0f-3542-4e50-96c8-f1f698624e8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2B98BBA-2477-4578-A521-28C71694D1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fecc2597-e8fd-4279-ac06-bd7c891938be"/>
    <ds:schemaRef ds:uri="ead8da0f-3542-4e50-96c8-f1f698624e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1EAD41-274D-4DC5-8B6B-AA4615FAC14B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18538DB7-30F1-49E1-BEC3-DA15C7B0548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91255F7-B11E-4F79-9A04-A4DE6407E40B}">
  <ds:schemaRefs>
    <ds:schemaRef ds:uri="http://purl.org/dc/elements/1.1/"/>
    <ds:schemaRef ds:uri="http://purl.org/dc/dcmitype/"/>
    <ds:schemaRef ds:uri="fecc2597-e8fd-4279-ac06-bd7c891938be"/>
    <ds:schemaRef ds:uri="http://purl.org/dc/terms/"/>
    <ds:schemaRef ds:uri="http://schemas.microsoft.com/sharepoint.v3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ead8da0f-3542-4e50-96c8-f1f698624e86"/>
    <ds:schemaRef ds:uri="http://schemas.microsoft.com/sharepoint/v3/fields"/>
    <ds:schemaRef ds:uri="4ffa91fb-a0ff-4ac5-b2db-65c790d184a4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Page</vt:lpstr>
      <vt:lpstr>ReadMe</vt:lpstr>
      <vt:lpstr>Lifetable-occupa_Blad_0forage16</vt:lpstr>
      <vt:lpstr>Lifetable-occupa_Leuk_0forage16</vt:lpstr>
      <vt:lpstr>Mortality Incidence_Leukemia Bl</vt:lpstr>
      <vt:lpstr>Beta input_Leukemia BladderCanc</vt:lpstr>
      <vt:lpstr>IUR Summary</vt:lpstr>
    </vt:vector>
  </TitlesOfParts>
  <Manager/>
  <Company>US 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Modified Lifetable Analysis of Leukemia and Bladder Cancer for 1,3-Butadiene</dc:title>
  <dc:subject>Leukemia and bladder cancer lifetable analysis</dc:subject>
  <dc:creator>US EPA</dc:creator>
  <cp:keywords>13Butadiene ; CASRN 106-99-0 ; Draft Risk Evaluation ; Lifetable Analysis ; Leukemia ; Bladder Cancer ; human health hazard ; human health risk assessment</cp:keywords>
  <dc:description/>
  <cp:lastModifiedBy>Stanfield, Kelley (she/her/hers)</cp:lastModifiedBy>
  <cp:revision/>
  <dcterms:created xsi:type="dcterms:W3CDTF">2002-09-04T19:17:40Z</dcterms:created>
  <dcterms:modified xsi:type="dcterms:W3CDTF">2024-11-20T18:15:21Z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0x010100D723352F79007E408EFF44D6142FFCE2</vt:lpwstr>
  </property>
  <property fmtid="{D5CDD505-2E9C-101B-9397-08002B2CF9AE}" pid="3" name="TaxKeyword">
    <vt:lpwstr>1699;#13Butadiene|ce55a473-0b60-47f6-ac28-d1b58c4a6051;#219;#human health risk assessment|3099ff00-8519-4d53-8173-cba8de4f66f4;#1714;#Leukemia|764f20f9-5592-48f4-a376-162a1bfe5549;#1713;#Lifetable Analysis|13b45ff0-86e7-41e5-8e4d-c4f0d7f127be;#1715;#Bladder Cancer|c20b3508-b0c4-47ed-99e4-ee9317a32f7f;#1216;#human health hazard|f46f07a4-ec27-41b7-9fd8-53fb182a55b8;#1701;#Draft Risk Evaluation|3be8d6cd-3d15-47a6-9501-361194882881;#1700;#CASRN 106-99-0|781bd8e3-531a-45ac-b84d-a1ea18e0a36f</vt:lpwstr>
  </property>
  <property fmtid="{D5CDD505-2E9C-101B-9397-08002B2CF9AE}" pid="4" name="Document Type">
    <vt:lpwstr/>
  </property>
  <property fmtid="{D5CDD505-2E9C-101B-9397-08002B2CF9AE}" pid="5" name="Document_x0020_Type">
    <vt:lpwstr/>
  </property>
  <property fmtid="{D5CDD505-2E9C-101B-9397-08002B2CF9AE}" pid="6" name="MediaServiceImageTags">
    <vt:lpwstr/>
  </property>
  <property fmtid="{D5CDD505-2E9C-101B-9397-08002B2CF9AE}" pid="7" name="EPA_x0020_Subject">
    <vt:lpwstr/>
  </property>
  <property fmtid="{D5CDD505-2E9C-101B-9397-08002B2CF9AE}" pid="8" name="EPA Subject">
    <vt:lpwstr/>
  </property>
</Properties>
</file>