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NG\Data\r1site-files\region01\eco\drinkwater\capecod\adminrecord\a\"/>
    </mc:Choice>
  </mc:AlternateContent>
  <xr:revisionPtr revIDLastSave="0" documentId="13_ncr:1_{C719D658-956D-4FC3-AC7B-A170168EEF27}" xr6:coauthVersionLast="47" xr6:coauthVersionMax="47" xr10:uidLastSave="{00000000-0000-0000-0000-000000000000}"/>
  <bookViews>
    <workbookView xWindow="3945" yWindow="2310" windowWidth="21600" windowHeight="11505" xr2:uid="{3C4336E2-CF7A-4D55-88B0-40D9370B3550}"/>
  </bookViews>
  <sheets>
    <sheet name="5.56mm M855A1" sheetId="1" r:id="rId1"/>
    <sheet name="5.56mm Tracer M856A1" sheetId="2" r:id="rId2"/>
    <sheet name="7.62mm Ball M80A1" sheetId="3" r:id="rId3"/>
    <sheet name="7.62mm Tracer M62A1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8" i="4" l="1"/>
  <c r="D97" i="4"/>
  <c r="D96" i="4"/>
  <c r="D95" i="4"/>
  <c r="D94" i="4"/>
  <c r="D92" i="4"/>
  <c r="D91" i="4"/>
  <c r="D90" i="4"/>
  <c r="D89" i="4"/>
  <c r="D88" i="4"/>
  <c r="D85" i="4"/>
  <c r="D84" i="4"/>
  <c r="F83" i="4"/>
  <c r="D83" i="4"/>
  <c r="D80" i="4"/>
  <c r="D79" i="4"/>
  <c r="D78" i="4"/>
  <c r="F78" i="4" s="1"/>
  <c r="D75" i="4"/>
  <c r="D74" i="4"/>
  <c r="F74" i="4" s="1"/>
  <c r="D71" i="4"/>
  <c r="D70" i="4"/>
  <c r="F69" i="4"/>
  <c r="D69" i="4"/>
  <c r="D68" i="4"/>
  <c r="D66" i="4"/>
  <c r="D65" i="4"/>
  <c r="D64" i="4"/>
  <c r="D63" i="4"/>
  <c r="D62" i="4"/>
  <c r="D61" i="4"/>
  <c r="D58" i="4"/>
  <c r="D57" i="4"/>
  <c r="D56" i="4"/>
  <c r="D55" i="4"/>
  <c r="D54" i="4"/>
  <c r="D53" i="4"/>
  <c r="D50" i="4"/>
  <c r="D49" i="4"/>
  <c r="D46" i="4"/>
  <c r="D45" i="4"/>
  <c r="D44" i="4"/>
  <c r="D43" i="4"/>
  <c r="F43" i="4" s="1"/>
  <c r="D42" i="4"/>
  <c r="D41" i="4"/>
  <c r="F41" i="4" s="1"/>
  <c r="D39" i="4"/>
  <c r="D38" i="4"/>
  <c r="D37" i="4"/>
  <c r="D36" i="4"/>
  <c r="D35" i="4"/>
  <c r="D34" i="4"/>
  <c r="D32" i="4"/>
  <c r="D31" i="4"/>
  <c r="D30" i="4"/>
  <c r="D29" i="4"/>
  <c r="D28" i="4"/>
  <c r="C22" i="4"/>
  <c r="D22" i="4" s="1"/>
  <c r="C21" i="4"/>
  <c r="D21" i="4" s="1"/>
  <c r="C20" i="4"/>
  <c r="D20" i="4" s="1"/>
  <c r="D19" i="4"/>
  <c r="C19" i="4"/>
  <c r="D16" i="4"/>
  <c r="D13" i="4"/>
  <c r="D12" i="4"/>
  <c r="D11" i="4"/>
  <c r="D10" i="4"/>
  <c r="D7" i="4"/>
  <c r="D6" i="4"/>
  <c r="D23" i="4" l="1"/>
  <c r="E22" i="4" s="1"/>
  <c r="E19" i="4" l="1"/>
  <c r="E21" i="4"/>
  <c r="E20" i="4"/>
  <c r="D73" i="3"/>
  <c r="D72" i="3"/>
  <c r="D71" i="3"/>
  <c r="D70" i="3"/>
  <c r="D69" i="3"/>
  <c r="D68" i="3"/>
  <c r="D65" i="3"/>
  <c r="D64" i="3"/>
  <c r="D63" i="3"/>
  <c r="D62" i="3"/>
  <c r="D61" i="3"/>
  <c r="D60" i="3"/>
  <c r="D57" i="3"/>
  <c r="D56" i="3"/>
  <c r="D55" i="3"/>
  <c r="D54" i="3"/>
  <c r="F54" i="3" s="1"/>
  <c r="D53" i="3"/>
  <c r="F52" i="3"/>
  <c r="D52" i="3"/>
  <c r="D49" i="3"/>
  <c r="D48" i="3"/>
  <c r="D47" i="3"/>
  <c r="D46" i="3"/>
  <c r="D45" i="3"/>
  <c r="D39" i="3"/>
  <c r="D38" i="3"/>
  <c r="D37" i="3"/>
  <c r="C36" i="3"/>
  <c r="D36" i="3" s="1"/>
  <c r="C35" i="3"/>
  <c r="D35" i="3" s="1"/>
  <c r="D34" i="3"/>
  <c r="C33" i="3"/>
  <c r="D33" i="3" s="1"/>
  <c r="D29" i="3"/>
  <c r="D28" i="3"/>
  <c r="D27" i="3"/>
  <c r="C26" i="3"/>
  <c r="D26" i="3" s="1"/>
  <c r="D25" i="3"/>
  <c r="C25" i="3"/>
  <c r="C24" i="3"/>
  <c r="D24" i="3" s="1"/>
  <c r="C23" i="3"/>
  <c r="D23" i="3" s="1"/>
  <c r="D20" i="3"/>
  <c r="D18" i="3"/>
  <c r="D17" i="3"/>
  <c r="D16" i="3"/>
  <c r="D15" i="3"/>
  <c r="D14" i="3"/>
  <c r="D12" i="3"/>
  <c r="D11" i="3"/>
  <c r="D7" i="3"/>
  <c r="D6" i="3"/>
  <c r="E23" i="4" l="1"/>
  <c r="D30" i="3"/>
  <c r="E23" i="3"/>
  <c r="E24" i="3"/>
  <c r="E29" i="3"/>
  <c r="D40" i="3"/>
  <c r="E39" i="3" s="1"/>
  <c r="E33" i="3"/>
  <c r="E25" i="3"/>
  <c r="E26" i="3"/>
  <c r="E38" i="3" l="1"/>
  <c r="E36" i="3"/>
  <c r="F40" i="3" s="1"/>
  <c r="E37" i="3"/>
  <c r="E35" i="3"/>
  <c r="F30" i="3"/>
  <c r="E30" i="3"/>
  <c r="E34" i="3"/>
  <c r="E40" i="3" s="1"/>
  <c r="E28" i="3"/>
  <c r="E27" i="3"/>
  <c r="D107" i="2"/>
  <c r="D106" i="2"/>
  <c r="F105" i="2"/>
  <c r="D105" i="2"/>
  <c r="D102" i="2"/>
  <c r="D101" i="2"/>
  <c r="F100" i="2"/>
  <c r="D100" i="2"/>
  <c r="D97" i="2"/>
  <c r="D96" i="2"/>
  <c r="D95" i="2"/>
  <c r="D94" i="2"/>
  <c r="D93" i="2"/>
  <c r="D92" i="2"/>
  <c r="D90" i="2"/>
  <c r="D89" i="2"/>
  <c r="D88" i="2"/>
  <c r="D87" i="2"/>
  <c r="D85" i="2"/>
  <c r="D84" i="2"/>
  <c r="D83" i="2"/>
  <c r="D82" i="2"/>
  <c r="D81" i="2"/>
  <c r="D79" i="2"/>
  <c r="D78" i="2"/>
  <c r="D76" i="2"/>
  <c r="D75" i="2"/>
  <c r="D74" i="2"/>
  <c r="D71" i="2"/>
  <c r="D70" i="2"/>
  <c r="D69" i="2"/>
  <c r="F68" i="2"/>
  <c r="D68" i="2"/>
  <c r="D67" i="2"/>
  <c r="F66" i="2"/>
  <c r="D66" i="2"/>
  <c r="D64" i="2"/>
  <c r="D63" i="2"/>
  <c r="D62" i="2"/>
  <c r="F61" i="2"/>
  <c r="D61" i="2"/>
  <c r="D60" i="2"/>
  <c r="F59" i="2"/>
  <c r="D59" i="2"/>
  <c r="D57" i="2"/>
  <c r="D56" i="2"/>
  <c r="D55" i="2"/>
  <c r="D54" i="2"/>
  <c r="D53" i="2"/>
  <c r="D51" i="2"/>
  <c r="D50" i="2"/>
  <c r="D49" i="2"/>
  <c r="D48" i="2"/>
  <c r="D47" i="2"/>
  <c r="D44" i="2"/>
  <c r="D43" i="2"/>
  <c r="D42" i="2"/>
  <c r="D41" i="2"/>
  <c r="D40" i="2"/>
  <c r="D34" i="2"/>
  <c r="D33" i="2"/>
  <c r="D32" i="2"/>
  <c r="D31" i="2"/>
  <c r="D30" i="2"/>
  <c r="C29" i="2"/>
  <c r="D29" i="2" s="1"/>
  <c r="C28" i="2"/>
  <c r="D28" i="2" s="1"/>
  <c r="D27" i="2"/>
  <c r="C27" i="2"/>
  <c r="C26" i="2"/>
  <c r="D26" i="2" s="1"/>
  <c r="D23" i="2"/>
  <c r="D18" i="2"/>
  <c r="D17" i="2"/>
  <c r="D14" i="2"/>
  <c r="D13" i="2"/>
  <c r="D12" i="2"/>
  <c r="D11" i="2"/>
  <c r="D10" i="2"/>
  <c r="D9" i="2"/>
  <c r="D8" i="2"/>
  <c r="D7" i="2"/>
  <c r="D6" i="2"/>
  <c r="D35" i="2" l="1"/>
  <c r="E33" i="2" s="1"/>
  <c r="E29" i="2" l="1"/>
  <c r="E28" i="2"/>
  <c r="E34" i="2"/>
  <c r="E27" i="2"/>
  <c r="E26" i="2"/>
  <c r="E32" i="2"/>
  <c r="E31" i="2"/>
  <c r="E30" i="2"/>
  <c r="E47" i="1"/>
  <c r="D47" i="1"/>
  <c r="C51" i="1"/>
  <c r="D51" i="1" s="1"/>
  <c r="D104" i="1"/>
  <c r="D103" i="1"/>
  <c r="D102" i="1"/>
  <c r="D101" i="1"/>
  <c r="D100" i="1"/>
  <c r="D99" i="1"/>
  <c r="D97" i="1"/>
  <c r="D96" i="1"/>
  <c r="D95" i="1"/>
  <c r="D94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F80" i="1" s="1"/>
  <c r="D79" i="1"/>
  <c r="D78" i="1"/>
  <c r="F78" i="1" s="1"/>
  <c r="D76" i="1"/>
  <c r="D75" i="1"/>
  <c r="D74" i="1"/>
  <c r="D73" i="1"/>
  <c r="D72" i="1"/>
  <c r="D70" i="1"/>
  <c r="D69" i="1"/>
  <c r="D68" i="1"/>
  <c r="D67" i="1"/>
  <c r="D66" i="1"/>
  <c r="D60" i="1"/>
  <c r="D59" i="1"/>
  <c r="D58" i="1"/>
  <c r="D57" i="1"/>
  <c r="D56" i="1"/>
  <c r="D55" i="1"/>
  <c r="D54" i="1"/>
  <c r="D46" i="1"/>
  <c r="D45" i="1"/>
  <c r="D44" i="1"/>
  <c r="D43" i="1"/>
  <c r="D42" i="1"/>
  <c r="D41" i="1"/>
  <c r="D33" i="1"/>
  <c r="D31" i="1"/>
  <c r="D30" i="1"/>
  <c r="D29" i="1"/>
  <c r="D28" i="1"/>
  <c r="D27" i="1"/>
  <c r="D26" i="1"/>
  <c r="D25" i="1"/>
  <c r="D24" i="1"/>
  <c r="D22" i="1"/>
  <c r="D21" i="1"/>
  <c r="D20" i="1"/>
  <c r="D19" i="1"/>
  <c r="D18" i="1"/>
  <c r="D17" i="1"/>
  <c r="D16" i="1"/>
  <c r="D15" i="1"/>
  <c r="D14" i="1"/>
  <c r="D12" i="1"/>
  <c r="D11" i="1"/>
  <c r="D9" i="1"/>
  <c r="D8" i="1"/>
  <c r="D7" i="1"/>
  <c r="D6" i="1"/>
  <c r="C53" i="1"/>
  <c r="D53" i="1" s="1"/>
  <c r="C52" i="1"/>
  <c r="D52" i="1" s="1"/>
  <c r="C40" i="1"/>
  <c r="D40" i="1" s="1"/>
  <c r="C39" i="1"/>
  <c r="D39" i="1" s="1"/>
  <c r="C38" i="1"/>
  <c r="D38" i="1" s="1"/>
  <c r="C37" i="1"/>
  <c r="D37" i="1" s="1"/>
  <c r="C36" i="1"/>
  <c r="D36" i="1" s="1"/>
  <c r="F35" i="2" l="1"/>
  <c r="E35" i="2"/>
  <c r="E53" i="1"/>
  <c r="E54" i="1"/>
  <c r="E57" i="1"/>
  <c r="E58" i="1"/>
  <c r="E56" i="1"/>
  <c r="E60" i="1"/>
  <c r="E55" i="1"/>
  <c r="E51" i="1"/>
  <c r="D61" i="1"/>
  <c r="E52" i="1"/>
  <c r="E59" i="1"/>
  <c r="D48" i="1"/>
  <c r="E39" i="1" s="1"/>
  <c r="E61" i="1" l="1"/>
  <c r="E38" i="1"/>
  <c r="E37" i="1"/>
  <c r="E43" i="1"/>
  <c r="E41" i="1"/>
  <c r="E46" i="1"/>
  <c r="E45" i="1"/>
  <c r="E44" i="1"/>
  <c r="E42" i="1"/>
  <c r="E40" i="1"/>
  <c r="E36" i="1"/>
  <c r="E48" i="1" l="1"/>
</calcChain>
</file>

<file path=xl/sharedStrings.xml><?xml version="1.0" encoding="utf-8"?>
<sst xmlns="http://schemas.openxmlformats.org/spreadsheetml/2006/main" count="469" uniqueCount="112">
  <si>
    <t xml:space="preserve">Mass Analysis CTG 5.56 MM Ball M855A1 </t>
  </si>
  <si>
    <t>Jacket</t>
  </si>
  <si>
    <t>Copper</t>
  </si>
  <si>
    <t>Zinc</t>
  </si>
  <si>
    <t>Iron</t>
  </si>
  <si>
    <t>Lead</t>
  </si>
  <si>
    <t>Penetrator</t>
  </si>
  <si>
    <t>Manganese</t>
  </si>
  <si>
    <t>Silicon</t>
  </si>
  <si>
    <t>Chromium</t>
  </si>
  <si>
    <t>Molybdenum</t>
  </si>
  <si>
    <t>Nickel</t>
  </si>
  <si>
    <t>Carbon</t>
  </si>
  <si>
    <t>Phosphorus</t>
  </si>
  <si>
    <t>Sulfer</t>
  </si>
  <si>
    <t xml:space="preserve">Iron </t>
  </si>
  <si>
    <t xml:space="preserve"> </t>
  </si>
  <si>
    <t>Cup Primer</t>
  </si>
  <si>
    <t>Bismuth</t>
  </si>
  <si>
    <t>Primer#41</t>
  </si>
  <si>
    <t>Lead styphenate</t>
  </si>
  <si>
    <t xml:space="preserve">Barium nitrate </t>
  </si>
  <si>
    <t>Antimony sulfide</t>
  </si>
  <si>
    <t>Aluminum powder</t>
  </si>
  <si>
    <t>PETN</t>
  </si>
  <si>
    <t>Tetracene</t>
  </si>
  <si>
    <t>DISC</t>
  </si>
  <si>
    <t>paper sealing</t>
  </si>
  <si>
    <t>Chemical wood pulp</t>
  </si>
  <si>
    <t>Shellac</t>
  </si>
  <si>
    <t>Ethyl alcohol</t>
  </si>
  <si>
    <t>Dry Lac resin</t>
  </si>
  <si>
    <t>Methyl alcohol</t>
  </si>
  <si>
    <t>Ethyl acetate</t>
  </si>
  <si>
    <t>Hexone</t>
  </si>
  <si>
    <t>Butyl acetate</t>
  </si>
  <si>
    <t>Methyl ethyl ketone</t>
  </si>
  <si>
    <t>Aliphatic petroleum</t>
  </si>
  <si>
    <t>Butyl alcohol</t>
  </si>
  <si>
    <t>Prop SMP-842</t>
  </si>
  <si>
    <t>Nitrocellulose</t>
  </si>
  <si>
    <t>Nitroglycerin</t>
  </si>
  <si>
    <t>Ethyl centralite</t>
  </si>
  <si>
    <t>Dipheylamide</t>
  </si>
  <si>
    <t>Potassium nitrate</t>
  </si>
  <si>
    <t>Graphite</t>
  </si>
  <si>
    <t>Slug</t>
  </si>
  <si>
    <t>Catridge</t>
  </si>
  <si>
    <t>At the shooting line, cartridge will be collected and removed, contents will be combusted</t>
  </si>
  <si>
    <t>Mass of 770,000 bullets per year</t>
  </si>
  <si>
    <t xml:space="preserve">                    Kilogram (Kg)</t>
  </si>
  <si>
    <t xml:space="preserve">Bullet Assembly </t>
  </si>
  <si>
    <t>Alternative Penetrator</t>
  </si>
  <si>
    <t>Alternative Jacket</t>
  </si>
  <si>
    <t>Total Mass from Alternative Bullet</t>
  </si>
  <si>
    <t>Total Mass from Bullet</t>
  </si>
  <si>
    <t>Thinner Dope/Lacquer</t>
  </si>
  <si>
    <t>Estimated annual use: 770,000 bullets</t>
  </si>
  <si>
    <t>Total Mass</t>
  </si>
  <si>
    <t xml:space="preserve">            %</t>
  </si>
  <si>
    <t>Mass per bullet (grain, gr)</t>
  </si>
  <si>
    <t xml:space="preserve">    (1 gr = 0.06479891 g) </t>
  </si>
  <si>
    <t>As Antimony</t>
  </si>
  <si>
    <t>As Lead</t>
  </si>
  <si>
    <t xml:space="preserve">Mass Analysis CTG 5.56 MM Tracer M856A1 </t>
  </si>
  <si>
    <t>Estimated annual use: 192,500 (25% of 770,000) bullets</t>
  </si>
  <si>
    <t>Mass of 192,500 bullets per year</t>
  </si>
  <si>
    <t xml:space="preserve"> (1 gr = 0.06479891 g) </t>
  </si>
  <si>
    <t>Rest %</t>
  </si>
  <si>
    <t>Jacket Pointed ED</t>
  </si>
  <si>
    <t>lead</t>
  </si>
  <si>
    <t>Cup Closure</t>
  </si>
  <si>
    <t>R-258 Tracer Comp</t>
  </si>
  <si>
    <t xml:space="preserve">Total Mass </t>
  </si>
  <si>
    <t xml:space="preserve">  </t>
  </si>
  <si>
    <t>Anvil</t>
  </si>
  <si>
    <t xml:space="preserve">Barium sulfate </t>
  </si>
  <si>
    <t>Primer Comp FA-956</t>
  </si>
  <si>
    <t>Bulletproof 650</t>
  </si>
  <si>
    <t>Water</t>
  </si>
  <si>
    <t>Bitumen</t>
  </si>
  <si>
    <t>Styrene/acrylate monomer</t>
  </si>
  <si>
    <t>I-194 Igniter Comp</t>
  </si>
  <si>
    <t>Strontium peroxide</t>
  </si>
  <si>
    <t>As Strontium</t>
  </si>
  <si>
    <t>Calcium resinate</t>
  </si>
  <si>
    <t>Magnesium powder</t>
  </si>
  <si>
    <t>I-569 Igniter Comp</t>
  </si>
  <si>
    <t xml:space="preserve">Mass Analysis CTG 7.62 MM Ball M80A1 </t>
  </si>
  <si>
    <t>Estimated annual use: 280,000 bullets</t>
  </si>
  <si>
    <t>Mass per bullet (grain,  gr)</t>
  </si>
  <si>
    <t>Mass of 280,000 bullets per year</t>
  </si>
  <si>
    <t xml:space="preserve">          %</t>
  </si>
  <si>
    <t>% Rest</t>
  </si>
  <si>
    <t>Barium sulfate</t>
  </si>
  <si>
    <t>As antimony</t>
  </si>
  <si>
    <t>Prop SMP-849</t>
  </si>
  <si>
    <t xml:space="preserve">Prop Reloader 10x </t>
  </si>
  <si>
    <t>Potassium bitartrate</t>
  </si>
  <si>
    <t xml:space="preserve">Mass Analysis CTG 7.62 MM Tracer M62A1 </t>
  </si>
  <si>
    <t>Estimated annual use: 70,000 (25% of 280,000) bullets</t>
  </si>
  <si>
    <t>Mass of 70,000 bullets per year</t>
  </si>
  <si>
    <t xml:space="preserve">              %</t>
  </si>
  <si>
    <t>Primer</t>
  </si>
  <si>
    <t xml:space="preserve">Strontium nitrate </t>
  </si>
  <si>
    <t>Polyvinyl chloride resin</t>
  </si>
  <si>
    <t>Igniter Comp I-568</t>
  </si>
  <si>
    <t>Sub Igniter Comp I-280</t>
  </si>
  <si>
    <t>Sub Igniter Comp I-570</t>
  </si>
  <si>
    <t>Link CTG Metallic Belt 7.62 MM M13</t>
  </si>
  <si>
    <t>Sulfur</t>
  </si>
  <si>
    <t>Alternative Steel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</si>
</sst>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EE1DF-EEB6-4AD2-9904-210E8372AD98}">
  <sheetPr>
    <pageSetUpPr fitToPage="1"/>
  </sheetPr>
  <dimension ref="A1:F104"/>
  <sheetViews>
    <sheetView tabSelected="1" workbookViewId="0"/>
  </sheetViews>
  <sheetFormatPr defaultRowHeight="15" x14ac:dyDescent="0.25"/>
  <cols>
    <col min="1" max="1" width="30.42578125" customWidth="1"/>
    <col min="2" max="2" width="18.28515625" customWidth="1"/>
    <col min="3" max="3" width="21.42578125" customWidth="1"/>
    <col min="4" max="4" width="27.42578125" style="1" customWidth="1"/>
    <col min="5" max="5" width="14.42578125" style="2" customWidth="1"/>
  </cols>
  <sheetData>
    <row r="1" spans="1:5" x14ac:dyDescent="0.25">
      <c r="A1" t="s">
        <v>0</v>
      </c>
    </row>
    <row r="2" spans="1:5" x14ac:dyDescent="0.25">
      <c r="A2" t="s">
        <v>57</v>
      </c>
      <c r="C2" t="s">
        <v>60</v>
      </c>
      <c r="D2" s="1" t="s">
        <v>49</v>
      </c>
      <c r="E2" s="2" t="s">
        <v>59</v>
      </c>
    </row>
    <row r="3" spans="1:5" x14ac:dyDescent="0.25">
      <c r="C3" t="s">
        <v>61</v>
      </c>
      <c r="D3" s="1" t="s">
        <v>50</v>
      </c>
    </row>
    <row r="4" spans="1:5" x14ac:dyDescent="0.25">
      <c r="A4" t="s">
        <v>51</v>
      </c>
    </row>
    <row r="5" spans="1:5" x14ac:dyDescent="0.25">
      <c r="A5" t="s">
        <v>1</v>
      </c>
    </row>
    <row r="6" spans="1:5" x14ac:dyDescent="0.25">
      <c r="B6" t="s">
        <v>2</v>
      </c>
      <c r="C6">
        <v>16.829999999999998</v>
      </c>
      <c r="D6" s="1">
        <f>C6*0.06479891*770</f>
        <v>839.73555458099986</v>
      </c>
    </row>
    <row r="7" spans="1:5" x14ac:dyDescent="0.25">
      <c r="B7" t="s">
        <v>3</v>
      </c>
      <c r="C7">
        <v>1.8512999999999999</v>
      </c>
      <c r="D7" s="1">
        <f t="shared" ref="D7:D75" si="0">C7*0.06479891*770</f>
        <v>92.370911003909995</v>
      </c>
    </row>
    <row r="8" spans="1:5" x14ac:dyDescent="0.25">
      <c r="B8" t="s">
        <v>4</v>
      </c>
      <c r="C8">
        <v>9.3500000000000007E-3</v>
      </c>
      <c r="D8" s="1">
        <f t="shared" si="0"/>
        <v>0.466519752545</v>
      </c>
    </row>
    <row r="9" spans="1:5" x14ac:dyDescent="0.25">
      <c r="B9" t="s">
        <v>5</v>
      </c>
      <c r="C9">
        <v>9.3500000000000007E-3</v>
      </c>
      <c r="D9" s="1">
        <f t="shared" si="0"/>
        <v>0.466519752545</v>
      </c>
    </row>
    <row r="10" spans="1:5" x14ac:dyDescent="0.25">
      <c r="A10" t="s">
        <v>53</v>
      </c>
      <c r="D10" s="1" t="s">
        <v>16</v>
      </c>
    </row>
    <row r="11" spans="1:5" x14ac:dyDescent="0.25">
      <c r="B11" t="s">
        <v>2</v>
      </c>
      <c r="C11">
        <v>17.765000000000001</v>
      </c>
      <c r="D11" s="1">
        <f t="shared" si="0"/>
        <v>886.3875298355</v>
      </c>
    </row>
    <row r="12" spans="1:5" x14ac:dyDescent="0.25">
      <c r="B12" t="s">
        <v>3</v>
      </c>
      <c r="C12">
        <v>0.93500000000000005</v>
      </c>
      <c r="D12" s="1">
        <f t="shared" si="0"/>
        <v>46.651975254500002</v>
      </c>
    </row>
    <row r="13" spans="1:5" x14ac:dyDescent="0.25">
      <c r="A13" t="s">
        <v>6</v>
      </c>
      <c r="D13" s="1" t="s">
        <v>16</v>
      </c>
    </row>
    <row r="14" spans="1:5" x14ac:dyDescent="0.25">
      <c r="B14" t="s">
        <v>4</v>
      </c>
      <c r="C14">
        <v>18.58568</v>
      </c>
      <c r="D14" s="1">
        <f t="shared" si="0"/>
        <v>927.3354903187759</v>
      </c>
    </row>
    <row r="15" spans="1:5" x14ac:dyDescent="0.25">
      <c r="B15" t="s">
        <v>7</v>
      </c>
      <c r="C15">
        <v>8.4599999999999995E-2</v>
      </c>
      <c r="D15" s="1">
        <f t="shared" si="0"/>
        <v>4.22113059522</v>
      </c>
    </row>
    <row r="16" spans="1:5" x14ac:dyDescent="0.25">
      <c r="B16" t="s">
        <v>8</v>
      </c>
      <c r="C16">
        <v>2.8199999999999999E-2</v>
      </c>
      <c r="D16" s="1">
        <f t="shared" si="0"/>
        <v>1.4070435317400001</v>
      </c>
    </row>
    <row r="17" spans="1:4" x14ac:dyDescent="0.25">
      <c r="B17" t="s">
        <v>9</v>
      </c>
      <c r="C17">
        <v>2.2599999999999999E-2</v>
      </c>
      <c r="D17" s="1">
        <f t="shared" si="0"/>
        <v>1.12763063182</v>
      </c>
    </row>
    <row r="18" spans="1:4" x14ac:dyDescent="0.25">
      <c r="B18" t="s">
        <v>10</v>
      </c>
      <c r="C18">
        <v>2.256E-2</v>
      </c>
      <c r="D18" s="1">
        <f t="shared" si="0"/>
        <v>1.1256348253920001</v>
      </c>
    </row>
    <row r="19" spans="1:4" x14ac:dyDescent="0.25">
      <c r="B19" t="s">
        <v>11</v>
      </c>
      <c r="C19">
        <v>2.256E-2</v>
      </c>
      <c r="D19" s="1">
        <f t="shared" si="0"/>
        <v>1.1256348253920001</v>
      </c>
    </row>
    <row r="20" spans="1:4" x14ac:dyDescent="0.25">
      <c r="B20" t="s">
        <v>12</v>
      </c>
      <c r="C20">
        <v>1.504E-2</v>
      </c>
      <c r="D20" s="1">
        <f t="shared" si="0"/>
        <v>0.75042321692799996</v>
      </c>
    </row>
    <row r="21" spans="1:4" x14ac:dyDescent="0.25">
      <c r="B21" t="s">
        <v>13</v>
      </c>
      <c r="C21">
        <v>9.4000000000000004E-3</v>
      </c>
      <c r="D21" s="1">
        <f t="shared" si="0"/>
        <v>0.46901451058000004</v>
      </c>
    </row>
    <row r="22" spans="1:4" x14ac:dyDescent="0.25">
      <c r="B22" t="s">
        <v>14</v>
      </c>
      <c r="C22">
        <v>9.4000000000000004E-3</v>
      </c>
      <c r="D22" s="1">
        <f t="shared" si="0"/>
        <v>0.46901451058000004</v>
      </c>
    </row>
    <row r="23" spans="1:4" x14ac:dyDescent="0.25">
      <c r="A23" t="s">
        <v>52</v>
      </c>
      <c r="D23" s="1" t="s">
        <v>16</v>
      </c>
    </row>
    <row r="24" spans="1:4" x14ac:dyDescent="0.25">
      <c r="B24" t="s">
        <v>15</v>
      </c>
      <c r="C24">
        <v>18.277360000000002</v>
      </c>
      <c r="D24" s="1">
        <f t="shared" si="0"/>
        <v>911.95181437175211</v>
      </c>
    </row>
    <row r="25" spans="1:4" x14ac:dyDescent="0.25">
      <c r="B25" t="s">
        <v>9</v>
      </c>
      <c r="C25">
        <v>0.17860000000000001</v>
      </c>
      <c r="D25" s="1">
        <f t="shared" si="0"/>
        <v>8.911275701020001</v>
      </c>
    </row>
    <row r="26" spans="1:4" x14ac:dyDescent="0.25">
      <c r="B26" t="s">
        <v>7</v>
      </c>
      <c r="C26">
        <v>0.16544</v>
      </c>
      <c r="D26" s="1">
        <f t="shared" si="0"/>
        <v>8.2546553862080003</v>
      </c>
    </row>
    <row r="27" spans="1:4" x14ac:dyDescent="0.25">
      <c r="B27" t="s">
        <v>12</v>
      </c>
      <c r="C27">
        <v>7.7079999999999996E-2</v>
      </c>
      <c r="D27" s="1">
        <f t="shared" si="0"/>
        <v>3.8459189867560002</v>
      </c>
    </row>
    <row r="28" spans="1:4" x14ac:dyDescent="0.25">
      <c r="B28" t="s">
        <v>8</v>
      </c>
      <c r="C28">
        <v>5.2639999999999999E-2</v>
      </c>
      <c r="D28" s="1">
        <f t="shared" si="0"/>
        <v>2.626481259248</v>
      </c>
    </row>
    <row r="29" spans="1:4" x14ac:dyDescent="0.25">
      <c r="B29" t="s">
        <v>10</v>
      </c>
      <c r="C29">
        <v>3.7600000000000001E-2</v>
      </c>
      <c r="D29" s="1">
        <f t="shared" si="0"/>
        <v>1.8760580423200002</v>
      </c>
    </row>
    <row r="30" spans="1:4" x14ac:dyDescent="0.25">
      <c r="B30" t="s">
        <v>13</v>
      </c>
      <c r="C30">
        <v>7.5199999999999998E-3</v>
      </c>
      <c r="D30" s="1">
        <f t="shared" si="0"/>
        <v>0.37521160846399998</v>
      </c>
    </row>
    <row r="31" spans="1:4" x14ac:dyDescent="0.25">
      <c r="B31" t="s">
        <v>14</v>
      </c>
      <c r="C31">
        <v>7.5199999999999998E-3</v>
      </c>
      <c r="D31" s="1">
        <f t="shared" si="0"/>
        <v>0.37521160846399998</v>
      </c>
    </row>
    <row r="32" spans="1:4" x14ac:dyDescent="0.25">
      <c r="A32" t="s">
        <v>46</v>
      </c>
      <c r="D32" s="1" t="s">
        <v>16</v>
      </c>
    </row>
    <row r="33" spans="1:5" x14ac:dyDescent="0.25">
      <c r="B33" t="s">
        <v>2</v>
      </c>
      <c r="C33">
        <v>24.3</v>
      </c>
      <c r="D33" s="1">
        <f t="shared" si="0"/>
        <v>1212.4524050100001</v>
      </c>
    </row>
    <row r="35" spans="1:5" x14ac:dyDescent="0.25">
      <c r="A35" t="s">
        <v>55</v>
      </c>
      <c r="D35" s="1" t="s">
        <v>16</v>
      </c>
    </row>
    <row r="36" spans="1:5" x14ac:dyDescent="0.25">
      <c r="B36" t="s">
        <v>2</v>
      </c>
      <c r="C36">
        <f>C6+C33</f>
        <v>41.129999999999995</v>
      </c>
      <c r="D36" s="1">
        <f t="shared" si="0"/>
        <v>2052.187959591</v>
      </c>
      <c r="E36" s="2">
        <f>D36*100/D48</f>
        <v>66.563425655224108</v>
      </c>
    </row>
    <row r="37" spans="1:5" x14ac:dyDescent="0.25">
      <c r="B37" t="s">
        <v>4</v>
      </c>
      <c r="C37">
        <f>+C8+C14</f>
        <v>18.595030000000001</v>
      </c>
      <c r="D37" s="1">
        <f t="shared" si="0"/>
        <v>927.80201007132098</v>
      </c>
      <c r="E37" s="2">
        <f>D37*100/D48</f>
        <v>30.093578822311258</v>
      </c>
    </row>
    <row r="38" spans="1:5" x14ac:dyDescent="0.25">
      <c r="B38" t="s">
        <v>3</v>
      </c>
      <c r="C38">
        <f>+C7</f>
        <v>1.8512999999999999</v>
      </c>
      <c r="D38" s="1">
        <f t="shared" si="0"/>
        <v>92.370911003909995</v>
      </c>
      <c r="E38" s="2">
        <f>D38*100/D48</f>
        <v>2.9960824195360169</v>
      </c>
    </row>
    <row r="39" spans="1:5" x14ac:dyDescent="0.25">
      <c r="B39" t="s">
        <v>7</v>
      </c>
      <c r="C39">
        <f>C15</f>
        <v>8.4599999999999995E-2</v>
      </c>
      <c r="D39" s="1">
        <f t="shared" si="0"/>
        <v>4.22113059522</v>
      </c>
      <c r="E39" s="2">
        <f>D39*100/D48</f>
        <v>0.13691382957529685</v>
      </c>
    </row>
    <row r="40" spans="1:5" x14ac:dyDescent="0.25">
      <c r="B40" t="s">
        <v>8</v>
      </c>
      <c r="C40">
        <f>+C16</f>
        <v>2.8199999999999999E-2</v>
      </c>
      <c r="D40" s="1">
        <f t="shared" si="0"/>
        <v>1.4070435317400001</v>
      </c>
      <c r="E40" s="2">
        <f>D40*100/D48</f>
        <v>4.5637943191765624E-2</v>
      </c>
    </row>
    <row r="41" spans="1:5" x14ac:dyDescent="0.25">
      <c r="B41" t="s">
        <v>9</v>
      </c>
      <c r="C41">
        <v>2.2599999999999999E-2</v>
      </c>
      <c r="D41" s="1">
        <f t="shared" si="0"/>
        <v>1.12763063182</v>
      </c>
      <c r="E41" s="2">
        <f>D41*100/D48</f>
        <v>3.6575089224606491E-2</v>
      </c>
    </row>
    <row r="42" spans="1:5" x14ac:dyDescent="0.25">
      <c r="B42" t="s">
        <v>10</v>
      </c>
      <c r="C42">
        <v>2.256E-2</v>
      </c>
      <c r="D42" s="1">
        <f t="shared" si="0"/>
        <v>1.1256348253920001</v>
      </c>
      <c r="E42" s="2">
        <f>D42*100/D48</f>
        <v>3.6510354553412498E-2</v>
      </c>
    </row>
    <row r="43" spans="1:5" x14ac:dyDescent="0.25">
      <c r="B43" t="s">
        <v>11</v>
      </c>
      <c r="C43">
        <v>2.256E-2</v>
      </c>
      <c r="D43" s="1">
        <f t="shared" si="0"/>
        <v>1.1256348253920001</v>
      </c>
      <c r="E43" s="2">
        <f>D43*100/D48</f>
        <v>3.6510354553412498E-2</v>
      </c>
    </row>
    <row r="44" spans="1:5" x14ac:dyDescent="0.25">
      <c r="B44" t="s">
        <v>12</v>
      </c>
      <c r="C44">
        <v>1.504E-2</v>
      </c>
      <c r="D44" s="1">
        <f t="shared" si="0"/>
        <v>0.75042321692799996</v>
      </c>
      <c r="E44" s="2">
        <f>D44*100/D48</f>
        <v>2.4340236368941663E-2</v>
      </c>
    </row>
    <row r="45" spans="1:5" x14ac:dyDescent="0.25">
      <c r="B45" t="s">
        <v>13</v>
      </c>
      <c r="C45">
        <v>9.4000000000000004E-3</v>
      </c>
      <c r="D45" s="1">
        <f t="shared" si="0"/>
        <v>0.46901451058000004</v>
      </c>
      <c r="E45" s="2">
        <f>D45*100/D48</f>
        <v>1.5212647730588542E-2</v>
      </c>
    </row>
    <row r="46" spans="1:5" x14ac:dyDescent="0.25">
      <c r="B46" t="s">
        <v>14</v>
      </c>
      <c r="C46">
        <v>9.4000000000000004E-3</v>
      </c>
      <c r="D46" s="1">
        <f t="shared" si="0"/>
        <v>0.46901451058000004</v>
      </c>
      <c r="E46" s="2">
        <f>D46*100/D48</f>
        <v>1.5212647730588542E-2</v>
      </c>
    </row>
    <row r="47" spans="1:5" x14ac:dyDescent="0.25">
      <c r="B47" t="s">
        <v>5</v>
      </c>
      <c r="C47">
        <v>9.3500000000000007E-3</v>
      </c>
      <c r="D47" s="1">
        <f t="shared" ref="D47" si="1">C47*0.06479891*770</f>
        <v>0.466519752545</v>
      </c>
      <c r="E47" s="2">
        <f>D47*100/D48</f>
        <v>1.5131729391596049E-2</v>
      </c>
    </row>
    <row r="48" spans="1:5" x14ac:dyDescent="0.25">
      <c r="A48" t="s">
        <v>58</v>
      </c>
      <c r="D48" s="1">
        <f>SUM(D36:D46)</f>
        <v>3083.056407313883</v>
      </c>
      <c r="E48" s="2">
        <f>SUM(E36:E46)</f>
        <v>100.00000000000001</v>
      </c>
    </row>
    <row r="50" spans="1:5" x14ac:dyDescent="0.25">
      <c r="A50" t="s">
        <v>54</v>
      </c>
      <c r="D50" s="1" t="s">
        <v>16</v>
      </c>
    </row>
    <row r="51" spans="1:5" x14ac:dyDescent="0.25">
      <c r="B51" t="s">
        <v>2</v>
      </c>
      <c r="C51">
        <f>C11+C33</f>
        <v>42.064999999999998</v>
      </c>
      <c r="D51" s="1">
        <f t="shared" si="0"/>
        <v>2098.8399348455</v>
      </c>
      <c r="E51" s="2">
        <f>D51*100/SUM(D51:D60)</f>
        <v>66.073022588287557</v>
      </c>
    </row>
    <row r="52" spans="1:5" x14ac:dyDescent="0.25">
      <c r="B52" t="s">
        <v>4</v>
      </c>
      <c r="C52">
        <f>C8+C24</f>
        <v>18.286710000000003</v>
      </c>
      <c r="D52" s="1">
        <f t="shared" si="0"/>
        <v>912.41833412429719</v>
      </c>
      <c r="E52" s="2">
        <f>D52*100/SUM(D51:D60)</f>
        <v>28.723599260560189</v>
      </c>
    </row>
    <row r="53" spans="1:5" x14ac:dyDescent="0.25">
      <c r="B53" t="s">
        <v>3</v>
      </c>
      <c r="C53">
        <f>C7+C12</f>
        <v>2.7862999999999998</v>
      </c>
      <c r="D53" s="1">
        <f t="shared" si="0"/>
        <v>139.02288625841001</v>
      </c>
      <c r="E53" s="2">
        <f>D53*100/SUM(D51:D60)</f>
        <v>4.3765425612206261</v>
      </c>
    </row>
    <row r="54" spans="1:5" x14ac:dyDescent="0.25">
      <c r="B54" t="s">
        <v>9</v>
      </c>
      <c r="C54">
        <v>0.17860000000000001</v>
      </c>
      <c r="D54" s="1">
        <f t="shared" si="0"/>
        <v>8.911275701020001</v>
      </c>
      <c r="E54" s="2">
        <f>D54*100/SUM(D51:D60)</f>
        <v>0.28053350372680752</v>
      </c>
    </row>
    <row r="55" spans="1:5" x14ac:dyDescent="0.25">
      <c r="B55" t="s">
        <v>7</v>
      </c>
      <c r="C55">
        <v>0.16544</v>
      </c>
      <c r="D55" s="1">
        <f t="shared" si="0"/>
        <v>8.2546553862080003</v>
      </c>
      <c r="E55" s="2">
        <f>D55*100/SUM(D51:D60)</f>
        <v>0.25986261397851645</v>
      </c>
    </row>
    <row r="56" spans="1:5" x14ac:dyDescent="0.25">
      <c r="B56" t="s">
        <v>12</v>
      </c>
      <c r="C56">
        <v>7.7079999999999996E-2</v>
      </c>
      <c r="D56" s="1">
        <f t="shared" si="0"/>
        <v>3.8459189867560002</v>
      </c>
      <c r="E56" s="2">
        <f>D56*100/SUM(D51:D60)</f>
        <v>0.12107235423999062</v>
      </c>
    </row>
    <row r="57" spans="1:5" x14ac:dyDescent="0.25">
      <c r="B57" t="s">
        <v>8</v>
      </c>
      <c r="C57">
        <v>5.2639999999999999E-2</v>
      </c>
      <c r="D57" s="1">
        <f t="shared" si="0"/>
        <v>2.626481259248</v>
      </c>
      <c r="E57" s="2">
        <f>D57*100/SUM(D51:D60)</f>
        <v>8.2683558993164319E-2</v>
      </c>
    </row>
    <row r="58" spans="1:5" x14ac:dyDescent="0.25">
      <c r="B58" t="s">
        <v>10</v>
      </c>
      <c r="C58">
        <v>3.7600000000000001E-2</v>
      </c>
      <c r="D58" s="1">
        <f t="shared" si="0"/>
        <v>1.8760580423200002</v>
      </c>
      <c r="E58" s="2">
        <f>D58*100/SUM(D51:D60)</f>
        <v>5.9059684995117379E-2</v>
      </c>
    </row>
    <row r="59" spans="1:5" x14ac:dyDescent="0.25">
      <c r="B59" t="s">
        <v>13</v>
      </c>
      <c r="C59">
        <v>7.5199999999999998E-3</v>
      </c>
      <c r="D59" s="1">
        <f t="shared" si="0"/>
        <v>0.37521160846399998</v>
      </c>
      <c r="E59" s="2">
        <f>D59*100/SUM(D51:D60)</f>
        <v>1.1811936999023475E-2</v>
      </c>
    </row>
    <row r="60" spans="1:5" x14ac:dyDescent="0.25">
      <c r="B60" t="s">
        <v>14</v>
      </c>
      <c r="C60">
        <v>7.5199999999999998E-3</v>
      </c>
      <c r="D60" s="1">
        <f t="shared" si="0"/>
        <v>0.37521160846399998</v>
      </c>
      <c r="E60" s="2">
        <f>D60*100/SUM(D51:D60)</f>
        <v>1.1811936999023475E-2</v>
      </c>
    </row>
    <row r="61" spans="1:5" x14ac:dyDescent="0.25">
      <c r="A61" t="s">
        <v>58</v>
      </c>
      <c r="D61" s="1">
        <f>SUM(D51:D60)</f>
        <v>3176.5459678206867</v>
      </c>
      <c r="E61" s="2">
        <f>SUM(E51:E60)</f>
        <v>100.00000000000001</v>
      </c>
    </row>
    <row r="62" spans="1:5" x14ac:dyDescent="0.25">
      <c r="D62" s="1" t="s">
        <v>16</v>
      </c>
    </row>
    <row r="63" spans="1:5" x14ac:dyDescent="0.25">
      <c r="A63" t="s">
        <v>48</v>
      </c>
      <c r="D63" s="1" t="s">
        <v>16</v>
      </c>
    </row>
    <row r="64" spans="1:5" x14ac:dyDescent="0.25">
      <c r="D64" s="1" t="s">
        <v>16</v>
      </c>
    </row>
    <row r="65" spans="1:6" x14ac:dyDescent="0.25">
      <c r="A65" t="s">
        <v>47</v>
      </c>
      <c r="D65" s="1" t="s">
        <v>16</v>
      </c>
    </row>
    <row r="66" spans="1:6" x14ac:dyDescent="0.25">
      <c r="B66" t="s">
        <v>2</v>
      </c>
      <c r="C66">
        <v>66.5</v>
      </c>
      <c r="D66" s="1">
        <f t="shared" si="0"/>
        <v>3318.0281865500001</v>
      </c>
    </row>
    <row r="67" spans="1:6" x14ac:dyDescent="0.25">
      <c r="B67" t="s">
        <v>3</v>
      </c>
      <c r="C67">
        <v>28.380395</v>
      </c>
      <c r="D67" s="1">
        <f t="shared" si="0"/>
        <v>1416.0443692544766</v>
      </c>
    </row>
    <row r="68" spans="1:6" x14ac:dyDescent="0.25">
      <c r="B68" t="s">
        <v>5</v>
      </c>
      <c r="C68">
        <v>6.6500000000000004E-2</v>
      </c>
      <c r="D68" s="1">
        <f t="shared" si="0"/>
        <v>3.3180281865500003</v>
      </c>
    </row>
    <row r="69" spans="1:6" x14ac:dyDescent="0.25">
      <c r="B69" t="s">
        <v>4</v>
      </c>
      <c r="C69">
        <v>4.7500000000000001E-2</v>
      </c>
      <c r="D69" s="1">
        <f t="shared" si="0"/>
        <v>2.3700201332500002</v>
      </c>
    </row>
    <row r="70" spans="1:6" x14ac:dyDescent="0.25">
      <c r="B70" t="s">
        <v>18</v>
      </c>
      <c r="C70">
        <v>5.6049999999999997E-3</v>
      </c>
      <c r="D70" s="1">
        <f t="shared" si="0"/>
        <v>0.2796623757235</v>
      </c>
    </row>
    <row r="71" spans="1:6" x14ac:dyDescent="0.25">
      <c r="D71" s="1" t="s">
        <v>16</v>
      </c>
    </row>
    <row r="72" spans="1:6" x14ac:dyDescent="0.25">
      <c r="A72" t="s">
        <v>17</v>
      </c>
      <c r="B72" t="s">
        <v>2</v>
      </c>
      <c r="C72">
        <v>1.7364200000000001</v>
      </c>
      <c r="D72" s="1">
        <f t="shared" si="0"/>
        <v>86.638954942694014</v>
      </c>
    </row>
    <row r="73" spans="1:6" x14ac:dyDescent="0.25">
      <c r="B73" t="s">
        <v>3</v>
      </c>
      <c r="C73">
        <v>0.74105699999999997</v>
      </c>
      <c r="D73" s="1">
        <f t="shared" si="0"/>
        <v>36.975158102859893</v>
      </c>
    </row>
    <row r="74" spans="1:6" x14ac:dyDescent="0.25">
      <c r="B74" t="s">
        <v>5</v>
      </c>
      <c r="C74">
        <v>1.7359999999999999E-3</v>
      </c>
      <c r="D74" s="1">
        <f t="shared" si="0"/>
        <v>8.6617998975199992E-2</v>
      </c>
    </row>
    <row r="75" spans="1:6" x14ac:dyDescent="0.25">
      <c r="B75" t="s">
        <v>4</v>
      </c>
      <c r="C75">
        <v>1.24E-3</v>
      </c>
      <c r="D75" s="1">
        <f t="shared" si="0"/>
        <v>6.1869999268000006E-2</v>
      </c>
    </row>
    <row r="76" spans="1:6" x14ac:dyDescent="0.25">
      <c r="B76" t="s">
        <v>18</v>
      </c>
      <c r="C76">
        <v>1.46E-4</v>
      </c>
      <c r="D76" s="1">
        <f t="shared" ref="D76:D104" si="2">C76*0.06479891*770</f>
        <v>7.2846934621999997E-3</v>
      </c>
    </row>
    <row r="77" spans="1:6" x14ac:dyDescent="0.25">
      <c r="D77" s="1" t="s">
        <v>16</v>
      </c>
    </row>
    <row r="78" spans="1:6" x14ac:dyDescent="0.25">
      <c r="A78" t="s">
        <v>19</v>
      </c>
      <c r="B78" t="s">
        <v>20</v>
      </c>
      <c r="C78">
        <v>0.1406</v>
      </c>
      <c r="D78" s="1">
        <f t="shared" si="2"/>
        <v>7.0152595944200007</v>
      </c>
      <c r="E78" s="2" t="s">
        <v>63</v>
      </c>
      <c r="F78">
        <f>D78*0.46014995</f>
        <v>3.2280713516093833</v>
      </c>
    </row>
    <row r="79" spans="1:6" x14ac:dyDescent="0.25">
      <c r="B79" t="s">
        <v>21</v>
      </c>
      <c r="C79">
        <v>0.1216</v>
      </c>
      <c r="D79" s="1">
        <f t="shared" si="2"/>
        <v>6.0672515411200001</v>
      </c>
    </row>
    <row r="80" spans="1:6" x14ac:dyDescent="0.25">
      <c r="B80" t="s">
        <v>22</v>
      </c>
      <c r="C80">
        <v>5.7000000000000002E-2</v>
      </c>
      <c r="D80" s="1">
        <f t="shared" si="2"/>
        <v>2.8440241599</v>
      </c>
      <c r="E80" s="2" t="s">
        <v>62</v>
      </c>
      <c r="F80">
        <f>D80*0.7915304</f>
        <v>2.251131580895311</v>
      </c>
    </row>
    <row r="81" spans="1:4" x14ac:dyDescent="0.25">
      <c r="B81" t="s">
        <v>23</v>
      </c>
      <c r="C81">
        <v>2.6599999999999999E-2</v>
      </c>
      <c r="D81" s="1">
        <f t="shared" si="2"/>
        <v>1.32721127462</v>
      </c>
    </row>
    <row r="82" spans="1:4" x14ac:dyDescent="0.25">
      <c r="B82" t="s">
        <v>24</v>
      </c>
      <c r="C82">
        <v>1.9E-2</v>
      </c>
      <c r="D82" s="1">
        <f t="shared" si="2"/>
        <v>0.94800805329999993</v>
      </c>
    </row>
    <row r="83" spans="1:4" x14ac:dyDescent="0.25">
      <c r="B83" t="s">
        <v>25</v>
      </c>
      <c r="C83">
        <v>1.52E-2</v>
      </c>
      <c r="D83" s="1">
        <f t="shared" si="2"/>
        <v>0.75840644264000001</v>
      </c>
    </row>
    <row r="84" spans="1:4" x14ac:dyDescent="0.25">
      <c r="D84" s="1">
        <f t="shared" si="2"/>
        <v>0</v>
      </c>
    </row>
    <row r="85" spans="1:4" x14ac:dyDescent="0.25">
      <c r="A85" t="s">
        <v>26</v>
      </c>
      <c r="B85" t="s">
        <v>27</v>
      </c>
      <c r="C85">
        <v>0.01</v>
      </c>
      <c r="D85" s="1">
        <f t="shared" si="2"/>
        <v>0.49895160700000002</v>
      </c>
    </row>
    <row r="86" spans="1:4" x14ac:dyDescent="0.25">
      <c r="B86" t="s">
        <v>28</v>
      </c>
      <c r="C86">
        <v>0.01</v>
      </c>
      <c r="D86" s="1">
        <f t="shared" si="2"/>
        <v>0.49895160700000002</v>
      </c>
    </row>
    <row r="87" spans="1:4" x14ac:dyDescent="0.25">
      <c r="D87" s="1">
        <f t="shared" si="2"/>
        <v>0</v>
      </c>
    </row>
    <row r="88" spans="1:4" x14ac:dyDescent="0.25">
      <c r="A88" t="s">
        <v>29</v>
      </c>
      <c r="B88" t="s">
        <v>30</v>
      </c>
      <c r="C88">
        <v>1.6975000000000001E-2</v>
      </c>
      <c r="D88" s="1">
        <f t="shared" si="2"/>
        <v>0.8469703528825</v>
      </c>
    </row>
    <row r="89" spans="1:4" x14ac:dyDescent="0.25">
      <c r="B89" t="s">
        <v>31</v>
      </c>
      <c r="C89">
        <v>1.4549999999999999E-3</v>
      </c>
      <c r="D89" s="1">
        <f t="shared" si="2"/>
        <v>7.2597458818499994E-2</v>
      </c>
    </row>
    <row r="90" spans="1:4" x14ac:dyDescent="0.25">
      <c r="B90" t="s">
        <v>32</v>
      </c>
      <c r="C90">
        <v>5.8200000000000005E-4</v>
      </c>
      <c r="D90" s="1">
        <f t="shared" si="2"/>
        <v>2.9038983527400003E-2</v>
      </c>
    </row>
    <row r="91" spans="1:4" x14ac:dyDescent="0.25">
      <c r="B91" t="s">
        <v>33</v>
      </c>
      <c r="C91">
        <v>1.94E-4</v>
      </c>
      <c r="D91" s="1">
        <f t="shared" si="2"/>
        <v>9.6796611758000004E-3</v>
      </c>
    </row>
    <row r="92" spans="1:4" x14ac:dyDescent="0.25">
      <c r="B92" t="s">
        <v>34</v>
      </c>
      <c r="C92">
        <v>1.94E-4</v>
      </c>
      <c r="D92" s="1">
        <f t="shared" si="2"/>
        <v>9.6796611758000004E-3</v>
      </c>
    </row>
    <row r="93" spans="1:4" x14ac:dyDescent="0.25">
      <c r="D93" s="1" t="s">
        <v>16</v>
      </c>
    </row>
    <row r="94" spans="1:4" x14ac:dyDescent="0.25">
      <c r="A94" t="s">
        <v>56</v>
      </c>
      <c r="B94" t="s">
        <v>35</v>
      </c>
      <c r="C94">
        <v>2.2499999999999999E-4</v>
      </c>
      <c r="D94" s="1">
        <f t="shared" si="2"/>
        <v>1.12264111575E-2</v>
      </c>
    </row>
    <row r="95" spans="1:4" x14ac:dyDescent="0.25">
      <c r="B95" t="s">
        <v>36</v>
      </c>
      <c r="C95">
        <v>2.2499999999999999E-4</v>
      </c>
      <c r="D95" s="1">
        <f t="shared" si="2"/>
        <v>1.12264111575E-2</v>
      </c>
    </row>
    <row r="96" spans="1:4" x14ac:dyDescent="0.25">
      <c r="B96" t="s">
        <v>37</v>
      </c>
      <c r="C96">
        <v>1.05E-4</v>
      </c>
      <c r="D96" s="1">
        <f t="shared" si="2"/>
        <v>5.2389918735000008E-3</v>
      </c>
    </row>
    <row r="97" spans="1:4" x14ac:dyDescent="0.25">
      <c r="B97" t="s">
        <v>38</v>
      </c>
      <c r="C97">
        <v>4.5000000000000003E-5</v>
      </c>
      <c r="D97" s="1">
        <f t="shared" si="2"/>
        <v>2.2452822315000001E-3</v>
      </c>
    </row>
    <row r="98" spans="1:4" x14ac:dyDescent="0.25">
      <c r="D98" s="1" t="s">
        <v>16</v>
      </c>
    </row>
    <row r="99" spans="1:4" x14ac:dyDescent="0.25">
      <c r="A99" t="s">
        <v>39</v>
      </c>
      <c r="B99" t="s">
        <v>40</v>
      </c>
      <c r="C99">
        <v>20.059000000000001</v>
      </c>
      <c r="D99" s="1">
        <f t="shared" si="2"/>
        <v>1000.8470284813</v>
      </c>
    </row>
    <row r="100" spans="1:4" x14ac:dyDescent="0.25">
      <c r="B100" t="s">
        <v>41</v>
      </c>
      <c r="C100">
        <v>3.9</v>
      </c>
      <c r="D100" s="1">
        <f t="shared" si="2"/>
        <v>194.59112672999998</v>
      </c>
    </row>
    <row r="101" spans="1:4" x14ac:dyDescent="0.25">
      <c r="B101" t="s">
        <v>42</v>
      </c>
      <c r="C101">
        <v>1.43</v>
      </c>
      <c r="D101" s="1">
        <f t="shared" si="2"/>
        <v>71.350079800999993</v>
      </c>
    </row>
    <row r="102" spans="1:4" x14ac:dyDescent="0.25">
      <c r="B102" t="s">
        <v>43</v>
      </c>
      <c r="C102">
        <v>0.312</v>
      </c>
      <c r="D102" s="1">
        <f t="shared" si="2"/>
        <v>15.567290138400001</v>
      </c>
    </row>
    <row r="103" spans="1:4" x14ac:dyDescent="0.25">
      <c r="B103" t="s">
        <v>44</v>
      </c>
      <c r="C103">
        <v>0.19500000000000001</v>
      </c>
      <c r="D103" s="1">
        <f t="shared" si="2"/>
        <v>9.7295563365</v>
      </c>
    </row>
    <row r="104" spans="1:4" x14ac:dyDescent="0.25">
      <c r="B104" t="s">
        <v>45</v>
      </c>
      <c r="C104">
        <v>0.104</v>
      </c>
      <c r="D104" s="1">
        <f t="shared" si="2"/>
        <v>5.1890967127999996</v>
      </c>
    </row>
  </sheetData>
  <pageMargins left="0.7" right="0.7" top="0.75" bottom="0.75" header="0.3" footer="0.3"/>
  <pageSetup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224C2-D263-4F0B-8BAA-6C9BCD18AF01}">
  <dimension ref="A1:F107"/>
  <sheetViews>
    <sheetView workbookViewId="0"/>
  </sheetViews>
  <sheetFormatPr defaultRowHeight="15" x14ac:dyDescent="0.25"/>
  <cols>
    <col min="1" max="1" width="35" customWidth="1"/>
    <col min="2" max="2" width="24.5703125" customWidth="1"/>
    <col min="3" max="3" width="21.42578125" customWidth="1"/>
    <col min="4" max="4" width="29.28515625" style="1" customWidth="1"/>
    <col min="5" max="5" width="14.7109375" style="2" customWidth="1"/>
  </cols>
  <sheetData>
    <row r="1" spans="1:6" x14ac:dyDescent="0.25">
      <c r="A1" t="s">
        <v>64</v>
      </c>
    </row>
    <row r="2" spans="1:6" x14ac:dyDescent="0.25">
      <c r="A2" t="s">
        <v>65</v>
      </c>
      <c r="C2" t="s">
        <v>60</v>
      </c>
      <c r="D2" s="1" t="s">
        <v>66</v>
      </c>
    </row>
    <row r="3" spans="1:6" x14ac:dyDescent="0.25">
      <c r="C3" t="s">
        <v>67</v>
      </c>
      <c r="D3" s="1" t="s">
        <v>50</v>
      </c>
      <c r="E3" s="2" t="s">
        <v>59</v>
      </c>
      <c r="F3" t="s">
        <v>68</v>
      </c>
    </row>
    <row r="4" spans="1:6" x14ac:dyDescent="0.25">
      <c r="A4" t="s">
        <v>51</v>
      </c>
    </row>
    <row r="5" spans="1:6" x14ac:dyDescent="0.25">
      <c r="A5" t="s">
        <v>69</v>
      </c>
    </row>
    <row r="6" spans="1:6" x14ac:dyDescent="0.25">
      <c r="B6" t="s">
        <v>4</v>
      </c>
      <c r="C6">
        <v>22.431971999999998</v>
      </c>
      <c r="D6" s="1">
        <f>C6*0.06479891*770*0.25</f>
        <v>279.81171193947512</v>
      </c>
    </row>
    <row r="7" spans="1:6" x14ac:dyDescent="0.25">
      <c r="B7" t="s">
        <v>2</v>
      </c>
      <c r="C7">
        <v>5.0759999999999996</v>
      </c>
      <c r="D7" s="1">
        <f t="shared" ref="D7:D14" si="0">C7*0.06479891*770*0.25</f>
        <v>63.316958928299997</v>
      </c>
    </row>
    <row r="8" spans="1:6" x14ac:dyDescent="0.25">
      <c r="B8" t="s">
        <v>3</v>
      </c>
      <c r="C8">
        <v>0.55835999999999997</v>
      </c>
      <c r="D8" s="1">
        <f t="shared" si="0"/>
        <v>6.9648654821129998</v>
      </c>
    </row>
    <row r="9" spans="1:6" x14ac:dyDescent="0.25">
      <c r="B9" t="s">
        <v>7</v>
      </c>
      <c r="C9">
        <v>5.6399999999999999E-2</v>
      </c>
      <c r="D9" s="1">
        <f t="shared" si="0"/>
        <v>0.70352176587000004</v>
      </c>
    </row>
    <row r="10" spans="1:6" x14ac:dyDescent="0.25">
      <c r="A10" t="s">
        <v>16</v>
      </c>
      <c r="B10" t="s">
        <v>12</v>
      </c>
      <c r="C10">
        <v>2.9328E-2</v>
      </c>
      <c r="D10" s="1">
        <f t="shared" si="0"/>
        <v>0.36583131825240001</v>
      </c>
    </row>
    <row r="11" spans="1:6" x14ac:dyDescent="0.25">
      <c r="B11" t="s">
        <v>13</v>
      </c>
      <c r="C11">
        <v>1.5792E-2</v>
      </c>
      <c r="D11" s="1">
        <f t="shared" si="0"/>
        <v>0.19698609444360002</v>
      </c>
    </row>
    <row r="12" spans="1:6" x14ac:dyDescent="0.25">
      <c r="B12" t="s">
        <v>8</v>
      </c>
      <c r="C12">
        <v>1.5792E-2</v>
      </c>
      <c r="D12" s="1">
        <f t="shared" si="0"/>
        <v>0.19698609444360002</v>
      </c>
    </row>
    <row r="13" spans="1:6" x14ac:dyDescent="0.25">
      <c r="B13" t="s">
        <v>14</v>
      </c>
      <c r="C13">
        <v>1.3535999999999999E-2</v>
      </c>
      <c r="D13" s="1">
        <f t="shared" si="0"/>
        <v>0.16884522380879999</v>
      </c>
    </row>
    <row r="14" spans="1:6" x14ac:dyDescent="0.25">
      <c r="B14" t="s">
        <v>70</v>
      </c>
      <c r="C14">
        <v>2.82E-3</v>
      </c>
      <c r="D14" s="1">
        <f t="shared" si="0"/>
        <v>3.5176088293500003E-2</v>
      </c>
    </row>
    <row r="15" spans="1:6" ht="16.5" customHeight="1" x14ac:dyDescent="0.25">
      <c r="A15" t="s">
        <v>16</v>
      </c>
      <c r="D15" s="1" t="s">
        <v>16</v>
      </c>
    </row>
    <row r="16" spans="1:6" x14ac:dyDescent="0.25">
      <c r="A16" t="s">
        <v>71</v>
      </c>
    </row>
    <row r="17" spans="1:5" x14ac:dyDescent="0.25">
      <c r="B17" t="s">
        <v>2</v>
      </c>
      <c r="C17">
        <v>0.24974499999999999</v>
      </c>
      <c r="D17" s="1">
        <f t="shared" ref="D17:D18" si="1">C17*0.06479891*770*0.25</f>
        <v>3.1152667272553751</v>
      </c>
    </row>
    <row r="18" spans="1:5" x14ac:dyDescent="0.25">
      <c r="B18" t="s">
        <v>3</v>
      </c>
      <c r="C18">
        <v>2.7748999999999999E-2</v>
      </c>
      <c r="D18" s="1">
        <f t="shared" si="1"/>
        <v>0.34613520356607497</v>
      </c>
    </row>
    <row r="20" spans="1:5" x14ac:dyDescent="0.25">
      <c r="A20" t="s">
        <v>72</v>
      </c>
      <c r="C20">
        <v>5</v>
      </c>
    </row>
    <row r="22" spans="1:5" x14ac:dyDescent="0.25">
      <c r="A22" t="s">
        <v>46</v>
      </c>
      <c r="D22" s="1" t="s">
        <v>16</v>
      </c>
    </row>
    <row r="23" spans="1:5" x14ac:dyDescent="0.25">
      <c r="B23" t="s">
        <v>2</v>
      </c>
      <c r="C23">
        <v>22.5</v>
      </c>
      <c r="D23" s="1">
        <f t="shared" ref="D23" si="2">C23*0.06479891*770*0.25</f>
        <v>280.66027893749998</v>
      </c>
    </row>
    <row r="25" spans="1:5" x14ac:dyDescent="0.25">
      <c r="A25" t="s">
        <v>55</v>
      </c>
      <c r="D25" s="1" t="s">
        <v>16</v>
      </c>
    </row>
    <row r="26" spans="1:5" x14ac:dyDescent="0.25">
      <c r="B26" t="s">
        <v>2</v>
      </c>
      <c r="C26">
        <f>C7+C17+C23</f>
        <v>27.825744999999998</v>
      </c>
      <c r="D26" s="1">
        <f t="shared" ref="D26:D34" si="3">C26*0.06479891*770*0.25</f>
        <v>347.09250459305531</v>
      </c>
      <c r="E26" s="2">
        <f>D26*100/D35</f>
        <v>54.614100620130678</v>
      </c>
    </row>
    <row r="27" spans="1:5" x14ac:dyDescent="0.25">
      <c r="B27" t="s">
        <v>4</v>
      </c>
      <c r="C27">
        <f>C6</f>
        <v>22.431971999999998</v>
      </c>
      <c r="D27" s="1">
        <f t="shared" si="3"/>
        <v>279.81171193947512</v>
      </c>
      <c r="E27" s="2">
        <f>D27*100/D35</f>
        <v>44.027643317940068</v>
      </c>
    </row>
    <row r="28" spans="1:5" x14ac:dyDescent="0.25">
      <c r="B28" t="s">
        <v>3</v>
      </c>
      <c r="C28">
        <f>+C8</f>
        <v>0.55835999999999997</v>
      </c>
      <c r="D28" s="1">
        <f t="shared" si="3"/>
        <v>6.9648654821129998</v>
      </c>
      <c r="E28" s="2">
        <f>D28*100/D35</f>
        <v>1.0959034240505032</v>
      </c>
    </row>
    <row r="29" spans="1:5" x14ac:dyDescent="0.25">
      <c r="B29" t="s">
        <v>7</v>
      </c>
      <c r="C29">
        <f>C9</f>
        <v>5.6399999999999999E-2</v>
      </c>
      <c r="D29" s="1">
        <f>C29*0.06479891*770*0.25</f>
        <v>0.70352176587000004</v>
      </c>
      <c r="E29" s="2">
        <f>D29*100/D35</f>
        <v>0.11069731556065689</v>
      </c>
    </row>
    <row r="30" spans="1:5" x14ac:dyDescent="0.25">
      <c r="B30" t="s">
        <v>12</v>
      </c>
      <c r="C30">
        <v>2.9328E-2</v>
      </c>
      <c r="D30" s="1">
        <f t="shared" si="3"/>
        <v>0.36583131825240001</v>
      </c>
      <c r="E30" s="2">
        <f>D30*100/D35</f>
        <v>5.7562604091541583E-2</v>
      </c>
    </row>
    <row r="31" spans="1:5" x14ac:dyDescent="0.25">
      <c r="B31" t="s">
        <v>13</v>
      </c>
      <c r="C31">
        <v>1.5792E-2</v>
      </c>
      <c r="D31" s="1">
        <f t="shared" si="3"/>
        <v>0.19698609444360002</v>
      </c>
      <c r="E31" s="2">
        <f>D31*100/D35</f>
        <v>3.0995248356983932E-2</v>
      </c>
    </row>
    <row r="32" spans="1:5" x14ac:dyDescent="0.25">
      <c r="B32" t="s">
        <v>8</v>
      </c>
      <c r="C32">
        <v>1.5792E-2</v>
      </c>
      <c r="D32" s="1">
        <f t="shared" si="3"/>
        <v>0.19698609444360002</v>
      </c>
      <c r="E32" s="2">
        <f>D32*100/D35</f>
        <v>3.0995248356983932E-2</v>
      </c>
    </row>
    <row r="33" spans="1:6" x14ac:dyDescent="0.25">
      <c r="B33" t="s">
        <v>14</v>
      </c>
      <c r="C33">
        <v>1.3535999999999999E-2</v>
      </c>
      <c r="D33" s="1">
        <f t="shared" si="3"/>
        <v>0.16884522380879999</v>
      </c>
      <c r="E33" s="2">
        <f>D33*100/D35</f>
        <v>2.6567355734557652E-2</v>
      </c>
    </row>
    <row r="34" spans="1:6" x14ac:dyDescent="0.25">
      <c r="B34" t="s">
        <v>70</v>
      </c>
      <c r="C34">
        <v>2.82E-3</v>
      </c>
      <c r="D34" s="1">
        <f t="shared" si="3"/>
        <v>3.5176088293500003E-2</v>
      </c>
      <c r="E34" s="2">
        <f>D34*100/D35</f>
        <v>5.5348657780328447E-3</v>
      </c>
    </row>
    <row r="35" spans="1:6" x14ac:dyDescent="0.25">
      <c r="A35" t="s">
        <v>73</v>
      </c>
      <c r="D35" s="1">
        <f>SUM(D26:D34)</f>
        <v>635.53642859975537</v>
      </c>
      <c r="E35" s="2">
        <f>SUM(E26:E34)</f>
        <v>100.00000000000001</v>
      </c>
      <c r="F35" s="2">
        <f>SUM(E29:E34)</f>
        <v>0.26235263787875684</v>
      </c>
    </row>
    <row r="36" spans="1:6" x14ac:dyDescent="0.25">
      <c r="D36" s="1" t="s">
        <v>16</v>
      </c>
    </row>
    <row r="37" spans="1:6" x14ac:dyDescent="0.25">
      <c r="A37" t="s">
        <v>48</v>
      </c>
      <c r="D37" s="1" t="s">
        <v>16</v>
      </c>
    </row>
    <row r="38" spans="1:6" x14ac:dyDescent="0.25">
      <c r="D38" s="1" t="s">
        <v>74</v>
      </c>
    </row>
    <row r="39" spans="1:6" x14ac:dyDescent="0.25">
      <c r="A39" t="s">
        <v>47</v>
      </c>
      <c r="D39" s="1" t="s">
        <v>16</v>
      </c>
    </row>
    <row r="40" spans="1:6" x14ac:dyDescent="0.25">
      <c r="B40" t="s">
        <v>2</v>
      </c>
      <c r="C40">
        <v>65.386719999999997</v>
      </c>
      <c r="D40" s="1">
        <f t="shared" ref="D40:D44" si="4">C40*0.06479891*770*0.25</f>
        <v>815.62022551147595</v>
      </c>
    </row>
    <row r="41" spans="1:6" x14ac:dyDescent="0.25">
      <c r="B41" t="s">
        <v>3</v>
      </c>
      <c r="C41">
        <v>27.905277000000002</v>
      </c>
      <c r="D41" s="1">
        <f t="shared" si="4"/>
        <v>348.08457007325347</v>
      </c>
    </row>
    <row r="42" spans="1:6" x14ac:dyDescent="0.25">
      <c r="B42" t="s">
        <v>5</v>
      </c>
      <c r="C42">
        <v>6.5387000000000001E-2</v>
      </c>
      <c r="D42" s="1">
        <f t="shared" si="4"/>
        <v>0.81562371817272505</v>
      </c>
    </row>
    <row r="43" spans="1:6" x14ac:dyDescent="0.25">
      <c r="B43" t="s">
        <v>4</v>
      </c>
      <c r="C43">
        <v>4.6705000000000003E-2</v>
      </c>
      <c r="D43" s="1">
        <f t="shared" si="4"/>
        <v>0.58258837012337505</v>
      </c>
    </row>
    <row r="44" spans="1:6" x14ac:dyDescent="0.25">
      <c r="B44" t="s">
        <v>18</v>
      </c>
      <c r="C44">
        <v>5.5110000000000003E-3</v>
      </c>
      <c r="D44" s="1">
        <f t="shared" si="4"/>
        <v>6.8743057654424997E-2</v>
      </c>
    </row>
    <row r="45" spans="1:6" x14ac:dyDescent="0.25">
      <c r="D45" s="1" t="s">
        <v>16</v>
      </c>
    </row>
    <row r="46" spans="1:6" x14ac:dyDescent="0.25">
      <c r="A46" t="s">
        <v>75</v>
      </c>
      <c r="D46" s="1" t="s">
        <v>16</v>
      </c>
    </row>
    <row r="47" spans="1:6" x14ac:dyDescent="0.25">
      <c r="B47" t="s">
        <v>2</v>
      </c>
      <c r="C47">
        <v>0.47599999999999998</v>
      </c>
      <c r="D47" s="1">
        <f t="shared" ref="D47:D51" si="5">C47*0.06479891*770*0.25</f>
        <v>5.9375241233000002</v>
      </c>
    </row>
    <row r="48" spans="1:6" x14ac:dyDescent="0.25">
      <c r="B48" t="s">
        <v>3</v>
      </c>
      <c r="C48">
        <v>0.20314399999999999</v>
      </c>
      <c r="D48" s="1">
        <f t="shared" si="5"/>
        <v>2.5339756313102</v>
      </c>
    </row>
    <row r="49" spans="1:6" x14ac:dyDescent="0.25">
      <c r="B49" t="s">
        <v>5</v>
      </c>
      <c r="C49">
        <v>4.7600000000000002E-4</v>
      </c>
      <c r="D49" s="1">
        <f t="shared" si="5"/>
        <v>5.9375241233000009E-3</v>
      </c>
    </row>
    <row r="50" spans="1:6" x14ac:dyDescent="0.25">
      <c r="B50" t="s">
        <v>4</v>
      </c>
      <c r="C50">
        <v>3.4000000000000002E-4</v>
      </c>
      <c r="D50" s="1">
        <f t="shared" si="5"/>
        <v>4.2410886595000002E-3</v>
      </c>
    </row>
    <row r="51" spans="1:6" x14ac:dyDescent="0.25">
      <c r="B51" t="s">
        <v>18</v>
      </c>
      <c r="C51">
        <v>4.0000000000000003E-5</v>
      </c>
      <c r="D51" s="1">
        <f t="shared" si="5"/>
        <v>4.9895160700000004E-4</v>
      </c>
    </row>
    <row r="52" spans="1:6" x14ac:dyDescent="0.25">
      <c r="D52" s="1" t="s">
        <v>16</v>
      </c>
    </row>
    <row r="53" spans="1:6" x14ac:dyDescent="0.25">
      <c r="A53" t="s">
        <v>17</v>
      </c>
      <c r="B53" t="s">
        <v>2</v>
      </c>
      <c r="C53">
        <v>1.7364200000000001</v>
      </c>
      <c r="D53" s="1">
        <f t="shared" ref="D53:D57" si="6">C53*0.06479891*770*0.25</f>
        <v>21.659738735673503</v>
      </c>
    </row>
    <row r="54" spans="1:6" x14ac:dyDescent="0.25">
      <c r="B54" t="s">
        <v>3</v>
      </c>
      <c r="C54">
        <v>0.74105699999999997</v>
      </c>
      <c r="D54" s="1">
        <f t="shared" si="6"/>
        <v>9.2437895257149734</v>
      </c>
    </row>
    <row r="55" spans="1:6" x14ac:dyDescent="0.25">
      <c r="B55" t="s">
        <v>5</v>
      </c>
      <c r="C55">
        <v>1.7359999999999999E-3</v>
      </c>
      <c r="D55" s="1">
        <f t="shared" si="6"/>
        <v>2.1654499743799998E-2</v>
      </c>
    </row>
    <row r="56" spans="1:6" x14ac:dyDescent="0.25">
      <c r="B56" t="s">
        <v>4</v>
      </c>
      <c r="C56">
        <v>1.24E-3</v>
      </c>
      <c r="D56" s="1">
        <f t="shared" si="6"/>
        <v>1.5467499817000002E-2</v>
      </c>
    </row>
    <row r="57" spans="1:6" x14ac:dyDescent="0.25">
      <c r="B57" t="s">
        <v>18</v>
      </c>
      <c r="C57">
        <v>1.46E-4</v>
      </c>
      <c r="D57" s="1">
        <f t="shared" si="6"/>
        <v>1.8211733655499999E-3</v>
      </c>
    </row>
    <row r="58" spans="1:6" x14ac:dyDescent="0.25">
      <c r="D58" s="1" t="s">
        <v>16</v>
      </c>
    </row>
    <row r="59" spans="1:6" x14ac:dyDescent="0.25">
      <c r="A59" t="s">
        <v>19</v>
      </c>
      <c r="B59" t="s">
        <v>20</v>
      </c>
      <c r="C59">
        <v>0.1406</v>
      </c>
      <c r="D59" s="1">
        <f t="shared" ref="D59:D64" si="7">C59*0.06479891*770*0.25</f>
        <v>1.7538148986050002</v>
      </c>
      <c r="E59" s="2" t="s">
        <v>63</v>
      </c>
      <c r="F59">
        <f>D59*0.46014995</f>
        <v>0.80701783790234582</v>
      </c>
    </row>
    <row r="60" spans="1:6" x14ac:dyDescent="0.25">
      <c r="B60" t="s">
        <v>76</v>
      </c>
      <c r="C60">
        <v>0.1216</v>
      </c>
      <c r="D60" s="1">
        <f t="shared" si="7"/>
        <v>1.51681288528</v>
      </c>
    </row>
    <row r="61" spans="1:6" x14ac:dyDescent="0.25">
      <c r="B61" t="s">
        <v>22</v>
      </c>
      <c r="C61">
        <v>5.7000000000000002E-2</v>
      </c>
      <c r="D61" s="1">
        <f t="shared" si="7"/>
        <v>0.711006039975</v>
      </c>
      <c r="E61" s="2" t="s">
        <v>62</v>
      </c>
      <c r="F61">
        <f>D61*0.79153014</f>
        <v>0.56278271036225735</v>
      </c>
    </row>
    <row r="62" spans="1:6" x14ac:dyDescent="0.25">
      <c r="B62" t="s">
        <v>23</v>
      </c>
      <c r="C62">
        <v>2.6599999999999999E-2</v>
      </c>
      <c r="D62" s="1">
        <f t="shared" si="7"/>
        <v>0.331802818655</v>
      </c>
    </row>
    <row r="63" spans="1:6" x14ac:dyDescent="0.25">
      <c r="B63" t="s">
        <v>24</v>
      </c>
      <c r="C63">
        <v>1.9E-2</v>
      </c>
      <c r="D63" s="1">
        <f t="shared" si="7"/>
        <v>0.23700201332499998</v>
      </c>
    </row>
    <row r="64" spans="1:6" x14ac:dyDescent="0.25">
      <c r="B64" t="s">
        <v>25</v>
      </c>
      <c r="C64">
        <v>1.52E-2</v>
      </c>
      <c r="D64" s="1">
        <f t="shared" si="7"/>
        <v>0.18960161066</v>
      </c>
    </row>
    <row r="65" spans="1:6" x14ac:dyDescent="0.25">
      <c r="D65" s="1" t="s">
        <v>16</v>
      </c>
    </row>
    <row r="66" spans="1:6" x14ac:dyDescent="0.25">
      <c r="A66" t="s">
        <v>77</v>
      </c>
      <c r="B66" t="s">
        <v>20</v>
      </c>
      <c r="C66">
        <v>0.14430000000000001</v>
      </c>
      <c r="D66" s="1">
        <f t="shared" ref="D66:D71" si="8">C66*0.06479891*770*0.25</f>
        <v>1.7999679222525002</v>
      </c>
      <c r="E66" s="2" t="s">
        <v>63</v>
      </c>
      <c r="F66">
        <f>D66*0.46014995</f>
        <v>0.8282551494260918</v>
      </c>
    </row>
    <row r="67" spans="1:6" x14ac:dyDescent="0.25">
      <c r="B67" t="s">
        <v>76</v>
      </c>
      <c r="C67">
        <v>0.12479999999999999</v>
      </c>
      <c r="D67" s="1">
        <f t="shared" si="8"/>
        <v>1.5567290138399998</v>
      </c>
    </row>
    <row r="68" spans="1:6" x14ac:dyDescent="0.25">
      <c r="B68" t="s">
        <v>22</v>
      </c>
      <c r="C68">
        <v>5.8500000000000003E-2</v>
      </c>
      <c r="D68" s="1">
        <f t="shared" si="8"/>
        <v>0.72971672523750009</v>
      </c>
      <c r="E68" s="2" t="s">
        <v>62</v>
      </c>
      <c r="F68">
        <f>D68*0.79153014</f>
        <v>0.57759278168757999</v>
      </c>
    </row>
    <row r="69" spans="1:6" x14ac:dyDescent="0.25">
      <c r="B69" t="s">
        <v>23</v>
      </c>
      <c r="C69">
        <v>2.7300000000000001E-2</v>
      </c>
      <c r="D69" s="1">
        <f t="shared" si="8"/>
        <v>0.34053447177750007</v>
      </c>
    </row>
    <row r="70" spans="1:6" x14ac:dyDescent="0.25">
      <c r="B70" t="s">
        <v>24</v>
      </c>
      <c r="C70">
        <v>1.95E-2</v>
      </c>
      <c r="D70" s="1">
        <f t="shared" si="8"/>
        <v>0.24323890841250001</v>
      </c>
    </row>
    <row r="71" spans="1:6" x14ac:dyDescent="0.25">
      <c r="B71" t="s">
        <v>25</v>
      </c>
      <c r="C71">
        <v>1.5599999999999999E-2</v>
      </c>
      <c r="D71" s="1">
        <f t="shared" si="8"/>
        <v>0.19459112672999998</v>
      </c>
    </row>
    <row r="72" spans="1:6" x14ac:dyDescent="0.25">
      <c r="D72" s="1" t="s">
        <v>16</v>
      </c>
    </row>
    <row r="73" spans="1:6" x14ac:dyDescent="0.25">
      <c r="A73" t="s">
        <v>78</v>
      </c>
      <c r="D73" s="1" t="s">
        <v>16</v>
      </c>
    </row>
    <row r="74" spans="1:6" x14ac:dyDescent="0.25">
      <c r="B74" t="s">
        <v>79</v>
      </c>
      <c r="C74">
        <v>0.78949999999999998</v>
      </c>
      <c r="D74" s="1">
        <f t="shared" ref="D74:D76" si="9">C74*0.06479891*770*0.25</f>
        <v>9.8480573431625</v>
      </c>
    </row>
    <row r="75" spans="1:6" x14ac:dyDescent="0.25">
      <c r="B75" t="s">
        <v>80</v>
      </c>
      <c r="C75">
        <v>0.55264999999999997</v>
      </c>
      <c r="D75" s="1">
        <f t="shared" si="9"/>
        <v>6.8936401402137504</v>
      </c>
    </row>
    <row r="76" spans="1:6" x14ac:dyDescent="0.25">
      <c r="B76" t="s">
        <v>81</v>
      </c>
      <c r="C76">
        <v>0.23685</v>
      </c>
      <c r="D76" s="1">
        <f t="shared" si="9"/>
        <v>2.9544172029487501</v>
      </c>
    </row>
    <row r="77" spans="1:6" x14ac:dyDescent="0.25">
      <c r="D77" s="1" t="s">
        <v>16</v>
      </c>
    </row>
    <row r="78" spans="1:6" x14ac:dyDescent="0.25">
      <c r="A78" t="s">
        <v>26</v>
      </c>
      <c r="B78" t="s">
        <v>27</v>
      </c>
      <c r="C78">
        <v>0.01</v>
      </c>
      <c r="D78" s="1">
        <f t="shared" ref="D78:D79" si="10">C78*0.06479891*770*0.25</f>
        <v>0.12473790175</v>
      </c>
    </row>
    <row r="79" spans="1:6" x14ac:dyDescent="0.25">
      <c r="B79" t="s">
        <v>28</v>
      </c>
      <c r="C79">
        <v>0.01</v>
      </c>
      <c r="D79" s="1">
        <f t="shared" si="10"/>
        <v>0.12473790175</v>
      </c>
    </row>
    <row r="80" spans="1:6" x14ac:dyDescent="0.25">
      <c r="D80" s="1" t="s">
        <v>16</v>
      </c>
    </row>
    <row r="81" spans="1:4" x14ac:dyDescent="0.25">
      <c r="A81" t="s">
        <v>29</v>
      </c>
      <c r="B81" t="s">
        <v>30</v>
      </c>
      <c r="C81">
        <v>1.6975000000000001E-2</v>
      </c>
      <c r="D81" s="1">
        <f t="shared" ref="D81:D85" si="11">C81*0.06479891*770*0.25</f>
        <v>0.211742588220625</v>
      </c>
    </row>
    <row r="82" spans="1:4" x14ac:dyDescent="0.25">
      <c r="B82" t="s">
        <v>31</v>
      </c>
      <c r="C82">
        <v>1.4549999999999999E-3</v>
      </c>
      <c r="D82" s="1">
        <f t="shared" si="11"/>
        <v>1.8149364704624998E-2</v>
      </c>
    </row>
    <row r="83" spans="1:4" x14ac:dyDescent="0.25">
      <c r="B83" t="s">
        <v>32</v>
      </c>
      <c r="C83">
        <v>5.8200000000000005E-4</v>
      </c>
      <c r="D83" s="1">
        <f t="shared" si="11"/>
        <v>7.2597458818500007E-3</v>
      </c>
    </row>
    <row r="84" spans="1:4" x14ac:dyDescent="0.25">
      <c r="B84" t="s">
        <v>33</v>
      </c>
      <c r="C84">
        <v>1.94E-4</v>
      </c>
      <c r="D84" s="1">
        <f t="shared" si="11"/>
        <v>2.4199152939500001E-3</v>
      </c>
    </row>
    <row r="85" spans="1:4" x14ac:dyDescent="0.25">
      <c r="B85" t="s">
        <v>34</v>
      </c>
      <c r="C85">
        <v>1.94E-4</v>
      </c>
      <c r="D85" s="1">
        <f t="shared" si="11"/>
        <v>2.4199152939500001E-3</v>
      </c>
    </row>
    <row r="86" spans="1:4" x14ac:dyDescent="0.25">
      <c r="D86" s="1" t="s">
        <v>16</v>
      </c>
    </row>
    <row r="87" spans="1:4" x14ac:dyDescent="0.25">
      <c r="A87" t="s">
        <v>56</v>
      </c>
      <c r="B87" t="s">
        <v>35</v>
      </c>
      <c r="C87">
        <v>2.2499999999999999E-4</v>
      </c>
      <c r="D87" s="1">
        <f t="shared" ref="D87:D90" si="12">C87*0.06479891*770*0.25</f>
        <v>2.8066027893749999E-3</v>
      </c>
    </row>
    <row r="88" spans="1:4" x14ac:dyDescent="0.25">
      <c r="B88" t="s">
        <v>36</v>
      </c>
      <c r="C88">
        <v>2.2499999999999999E-4</v>
      </c>
      <c r="D88" s="1">
        <f t="shared" si="12"/>
        <v>2.8066027893749999E-3</v>
      </c>
    </row>
    <row r="89" spans="1:4" x14ac:dyDescent="0.25">
      <c r="B89" t="s">
        <v>37</v>
      </c>
      <c r="C89">
        <v>1.05E-4</v>
      </c>
      <c r="D89" s="1">
        <f t="shared" si="12"/>
        <v>1.3097479683750002E-3</v>
      </c>
    </row>
    <row r="90" spans="1:4" x14ac:dyDescent="0.25">
      <c r="B90" t="s">
        <v>38</v>
      </c>
      <c r="C90">
        <v>4.5000000000000003E-5</v>
      </c>
      <c r="D90" s="1">
        <f t="shared" si="12"/>
        <v>5.6132055787500002E-4</v>
      </c>
    </row>
    <row r="91" spans="1:4" x14ac:dyDescent="0.25">
      <c r="D91" s="1" t="s">
        <v>16</v>
      </c>
    </row>
    <row r="92" spans="1:4" x14ac:dyDescent="0.25">
      <c r="A92" t="s">
        <v>39</v>
      </c>
      <c r="B92" t="s">
        <v>40</v>
      </c>
      <c r="C92">
        <v>20.830500000000001</v>
      </c>
      <c r="D92" s="1">
        <f t="shared" ref="D92:D97" si="13">C92*0.06479891*770*0.25</f>
        <v>259.8352862403375</v>
      </c>
    </row>
    <row r="93" spans="1:4" x14ac:dyDescent="0.25">
      <c r="B93" t="s">
        <v>41</v>
      </c>
      <c r="C93">
        <v>4.05</v>
      </c>
      <c r="D93" s="1">
        <f t="shared" si="13"/>
        <v>50.518850208750003</v>
      </c>
    </row>
    <row r="94" spans="1:4" x14ac:dyDescent="0.25">
      <c r="B94" t="s">
        <v>42</v>
      </c>
      <c r="C94">
        <v>1.4850000000000001</v>
      </c>
      <c r="D94" s="1">
        <f t="shared" si="13"/>
        <v>18.523578409875004</v>
      </c>
    </row>
    <row r="95" spans="1:4" x14ac:dyDescent="0.25">
      <c r="B95" t="s">
        <v>43</v>
      </c>
      <c r="C95">
        <v>0.32400000000000001</v>
      </c>
      <c r="D95" s="1">
        <f t="shared" si="13"/>
        <v>4.0415080166999999</v>
      </c>
    </row>
    <row r="96" spans="1:4" x14ac:dyDescent="0.25">
      <c r="B96" t="s">
        <v>44</v>
      </c>
      <c r="C96">
        <v>0.20250000000000001</v>
      </c>
      <c r="D96" s="1">
        <f t="shared" si="13"/>
        <v>2.5259425104375</v>
      </c>
    </row>
    <row r="97" spans="1:6" x14ac:dyDescent="0.25">
      <c r="B97" t="s">
        <v>45</v>
      </c>
      <c r="C97">
        <v>0.108</v>
      </c>
      <c r="D97" s="1">
        <f t="shared" si="13"/>
        <v>1.3471693389000001</v>
      </c>
    </row>
    <row r="98" spans="1:6" x14ac:dyDescent="0.25">
      <c r="D98" s="1" t="s">
        <v>16</v>
      </c>
    </row>
    <row r="99" spans="1:6" x14ac:dyDescent="0.25">
      <c r="A99" t="s">
        <v>82</v>
      </c>
      <c r="D99" s="1" t="s">
        <v>16</v>
      </c>
    </row>
    <row r="100" spans="1:6" x14ac:dyDescent="0.25">
      <c r="A100" t="s">
        <v>16</v>
      </c>
      <c r="B100" t="s">
        <v>83</v>
      </c>
      <c r="C100">
        <v>0.42299999999999999</v>
      </c>
      <c r="D100" s="1">
        <f t="shared" ref="D100:D102" si="14">C100*0.06479891*770*0.25</f>
        <v>5.276413244025</v>
      </c>
      <c r="E100" s="2" t="s">
        <v>84</v>
      </c>
      <c r="F100">
        <f>D100*0.73249233</f>
        <v>3.8649322311587309</v>
      </c>
    </row>
    <row r="101" spans="1:6" x14ac:dyDescent="0.25">
      <c r="B101" t="s">
        <v>85</v>
      </c>
      <c r="C101">
        <v>4.7E-2</v>
      </c>
      <c r="D101" s="1">
        <f t="shared" si="14"/>
        <v>0.58626813822500001</v>
      </c>
    </row>
    <row r="102" spans="1:6" x14ac:dyDescent="0.25">
      <c r="B102" t="s">
        <v>86</v>
      </c>
      <c r="C102">
        <v>0.03</v>
      </c>
      <c r="D102" s="1">
        <f t="shared" si="14"/>
        <v>0.37421370524999997</v>
      </c>
    </row>
    <row r="103" spans="1:6" x14ac:dyDescent="0.25">
      <c r="D103" s="1" t="s">
        <v>16</v>
      </c>
    </row>
    <row r="104" spans="1:6" x14ac:dyDescent="0.25">
      <c r="A104" t="s">
        <v>87</v>
      </c>
      <c r="D104" s="1" t="s">
        <v>16</v>
      </c>
    </row>
    <row r="105" spans="1:6" x14ac:dyDescent="0.25">
      <c r="A105" t="s">
        <v>16</v>
      </c>
      <c r="B105" t="s">
        <v>83</v>
      </c>
      <c r="C105">
        <v>0.40889999999999999</v>
      </c>
      <c r="D105" s="1">
        <f t="shared" ref="D105:D107" si="15">C105*0.06479891*770*0.25</f>
        <v>5.1005328025574999</v>
      </c>
      <c r="E105" s="2" t="s">
        <v>84</v>
      </c>
      <c r="F105">
        <f>D105*0.73249233</f>
        <v>3.736101156786773</v>
      </c>
    </row>
    <row r="106" spans="1:6" x14ac:dyDescent="0.25">
      <c r="B106" t="s">
        <v>85</v>
      </c>
      <c r="C106">
        <v>6.1100000000000002E-2</v>
      </c>
      <c r="D106" s="1">
        <f t="shared" si="15"/>
        <v>0.76214857969250005</v>
      </c>
    </row>
    <row r="107" spans="1:6" x14ac:dyDescent="0.25">
      <c r="B107" t="s">
        <v>86</v>
      </c>
      <c r="C107">
        <v>0.03</v>
      </c>
      <c r="D107" s="1">
        <f t="shared" si="15"/>
        <v>0.37421370524999997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82291-2893-4A12-849F-568604DE18DD}">
  <dimension ref="A1:F73"/>
  <sheetViews>
    <sheetView workbookViewId="0"/>
  </sheetViews>
  <sheetFormatPr defaultRowHeight="15" x14ac:dyDescent="0.25"/>
  <cols>
    <col min="1" max="1" width="35" customWidth="1"/>
    <col min="2" max="2" width="20" customWidth="1"/>
    <col min="3" max="3" width="22.5703125" customWidth="1"/>
    <col min="4" max="4" width="28.140625" style="1" customWidth="1"/>
    <col min="5" max="5" width="16.140625" style="2" customWidth="1"/>
  </cols>
  <sheetData>
    <row r="1" spans="1:6" x14ac:dyDescent="0.25">
      <c r="A1" t="s">
        <v>88</v>
      </c>
    </row>
    <row r="2" spans="1:6" x14ac:dyDescent="0.25">
      <c r="A2" t="s">
        <v>89</v>
      </c>
      <c r="C2" t="s">
        <v>90</v>
      </c>
      <c r="D2" s="1" t="s">
        <v>91</v>
      </c>
      <c r="E2" s="2" t="s">
        <v>92</v>
      </c>
      <c r="F2" t="s">
        <v>93</v>
      </c>
    </row>
    <row r="3" spans="1:6" x14ac:dyDescent="0.25">
      <c r="C3" t="s">
        <v>67</v>
      </c>
      <c r="D3" s="1" t="s">
        <v>50</v>
      </c>
    </row>
    <row r="4" spans="1:6" x14ac:dyDescent="0.25">
      <c r="A4" t="s">
        <v>51</v>
      </c>
    </row>
    <row r="5" spans="1:6" x14ac:dyDescent="0.25">
      <c r="A5" t="s">
        <v>1</v>
      </c>
    </row>
    <row r="6" spans="1:6" x14ac:dyDescent="0.25">
      <c r="B6" t="s">
        <v>2</v>
      </c>
      <c r="C6">
        <v>36.67</v>
      </c>
      <c r="D6" s="1">
        <f>C6*0.06479891*280</f>
        <v>665.32928831600009</v>
      </c>
    </row>
    <row r="7" spans="1:6" x14ac:dyDescent="0.25">
      <c r="B7" t="s">
        <v>3</v>
      </c>
      <c r="C7">
        <v>1.93</v>
      </c>
      <c r="D7" s="1">
        <f t="shared" ref="D7:D73" si="0">C7*0.06479891*280</f>
        <v>35.017330964000003</v>
      </c>
    </row>
    <row r="8" spans="1:6" x14ac:dyDescent="0.25">
      <c r="B8" t="s">
        <v>16</v>
      </c>
      <c r="C8" t="s">
        <v>16</v>
      </c>
      <c r="D8" s="1" t="s">
        <v>16</v>
      </c>
    </row>
    <row r="9" spans="1:6" x14ac:dyDescent="0.25">
      <c r="B9" t="s">
        <v>16</v>
      </c>
      <c r="C9" t="s">
        <v>16</v>
      </c>
      <c r="D9" s="1" t="s">
        <v>16</v>
      </c>
    </row>
    <row r="10" spans="1:6" x14ac:dyDescent="0.25">
      <c r="A10" t="s">
        <v>53</v>
      </c>
      <c r="D10" s="1" t="s">
        <v>16</v>
      </c>
    </row>
    <row r="11" spans="1:6" x14ac:dyDescent="0.25">
      <c r="B11" t="s">
        <v>2</v>
      </c>
      <c r="C11">
        <v>33.774999999999999</v>
      </c>
      <c r="D11" s="1">
        <f t="shared" si="0"/>
        <v>612.80329186999995</v>
      </c>
    </row>
    <row r="12" spans="1:6" x14ac:dyDescent="0.25">
      <c r="B12" t="s">
        <v>3</v>
      </c>
      <c r="C12">
        <v>4.8250000000000002</v>
      </c>
      <c r="D12" s="1">
        <f t="shared" si="0"/>
        <v>87.543327410000003</v>
      </c>
    </row>
    <row r="13" spans="1:6" x14ac:dyDescent="0.25">
      <c r="A13" t="s">
        <v>6</v>
      </c>
      <c r="D13" s="1" t="s">
        <v>16</v>
      </c>
    </row>
    <row r="14" spans="1:6" x14ac:dyDescent="0.25">
      <c r="B14" t="s">
        <v>4</v>
      </c>
      <c r="C14">
        <v>42.903168000000001</v>
      </c>
      <c r="D14" s="1">
        <f t="shared" si="0"/>
        <v>778.42198614512643</v>
      </c>
    </row>
    <row r="15" spans="1:6" x14ac:dyDescent="0.25">
      <c r="B15" t="s">
        <v>7</v>
      </c>
      <c r="C15">
        <v>0.32647500000000002</v>
      </c>
      <c r="D15" s="1">
        <f t="shared" si="0"/>
        <v>5.9234627598300005</v>
      </c>
    </row>
    <row r="16" spans="1:6" x14ac:dyDescent="0.25">
      <c r="B16" t="s">
        <v>12</v>
      </c>
      <c r="C16">
        <v>0.26118000000000002</v>
      </c>
      <c r="D16" s="1">
        <f t="shared" si="0"/>
        <v>4.7387702078640004</v>
      </c>
    </row>
    <row r="17" spans="1:6" x14ac:dyDescent="0.25">
      <c r="B17" t="s">
        <v>14</v>
      </c>
      <c r="C17">
        <v>2.1765E-2</v>
      </c>
      <c r="D17" s="1">
        <f t="shared" si="0"/>
        <v>0.39489751732200001</v>
      </c>
    </row>
    <row r="18" spans="1:6" x14ac:dyDescent="0.25">
      <c r="B18" t="s">
        <v>13</v>
      </c>
      <c r="C18">
        <v>1.7412E-2</v>
      </c>
      <c r="D18" s="1">
        <f t="shared" si="0"/>
        <v>0.31591801385759999</v>
      </c>
    </row>
    <row r="19" spans="1:6" x14ac:dyDescent="0.25">
      <c r="A19" t="s">
        <v>46</v>
      </c>
      <c r="D19" s="1" t="s">
        <v>16</v>
      </c>
    </row>
    <row r="20" spans="1:6" x14ac:dyDescent="0.25">
      <c r="B20" t="s">
        <v>2</v>
      </c>
      <c r="C20">
        <v>48.87</v>
      </c>
      <c r="D20" s="1">
        <f t="shared" si="0"/>
        <v>886.68236487599995</v>
      </c>
    </row>
    <row r="21" spans="1:6" x14ac:dyDescent="0.25">
      <c r="D21" s="1" t="s">
        <v>16</v>
      </c>
    </row>
    <row r="22" spans="1:6" x14ac:dyDescent="0.25">
      <c r="A22" t="s">
        <v>55</v>
      </c>
      <c r="D22" s="1" t="s">
        <v>16</v>
      </c>
    </row>
    <row r="23" spans="1:6" x14ac:dyDescent="0.25">
      <c r="B23" t="s">
        <v>2</v>
      </c>
      <c r="C23">
        <f>C6+C20</f>
        <v>85.539999999999992</v>
      </c>
      <c r="D23" s="1">
        <f t="shared" si="0"/>
        <v>1552.0116531919998</v>
      </c>
      <c r="E23" s="2">
        <f>D23*100/D30</f>
        <v>65.297709923664115</v>
      </c>
    </row>
    <row r="24" spans="1:6" x14ac:dyDescent="0.25">
      <c r="B24" t="s">
        <v>4</v>
      </c>
      <c r="C24">
        <f>C14</f>
        <v>42.903168000000001</v>
      </c>
      <c r="D24" s="1">
        <f t="shared" si="0"/>
        <v>778.42198614512643</v>
      </c>
      <c r="E24" s="2">
        <f>D24*100/D30</f>
        <v>32.750509923664126</v>
      </c>
    </row>
    <row r="25" spans="1:6" x14ac:dyDescent="0.25">
      <c r="B25" t="s">
        <v>3</v>
      </c>
      <c r="C25">
        <f>C7</f>
        <v>1.93</v>
      </c>
      <c r="D25" s="1">
        <f t="shared" si="0"/>
        <v>35.017330964000003</v>
      </c>
      <c r="E25" s="2">
        <f>D25*100/D30</f>
        <v>1.4732824427480917</v>
      </c>
    </row>
    <row r="26" spans="1:6" x14ac:dyDescent="0.25">
      <c r="B26" t="s">
        <v>7</v>
      </c>
      <c r="C26">
        <f>C15</f>
        <v>0.32647500000000002</v>
      </c>
      <c r="D26" s="1">
        <f t="shared" si="0"/>
        <v>5.9234627598300005</v>
      </c>
      <c r="E26" s="2">
        <f>D26*100/D30</f>
        <v>0.24921755725190842</v>
      </c>
    </row>
    <row r="27" spans="1:6" x14ac:dyDescent="0.25">
      <c r="B27" t="s">
        <v>12</v>
      </c>
      <c r="C27">
        <v>0.26118000000000002</v>
      </c>
      <c r="D27" s="1">
        <f t="shared" si="0"/>
        <v>4.7387702078640004</v>
      </c>
      <c r="E27" s="2">
        <f>D27*100/D30</f>
        <v>0.19937404580152676</v>
      </c>
    </row>
    <row r="28" spans="1:6" x14ac:dyDescent="0.25">
      <c r="B28" t="s">
        <v>14</v>
      </c>
      <c r="C28">
        <v>2.1765E-2</v>
      </c>
      <c r="D28" s="1">
        <f t="shared" si="0"/>
        <v>0.39489751732200001</v>
      </c>
      <c r="E28" s="2">
        <f>D28*100/D30</f>
        <v>1.6614503816793892E-2</v>
      </c>
    </row>
    <row r="29" spans="1:6" x14ac:dyDescent="0.25">
      <c r="B29" t="s">
        <v>13</v>
      </c>
      <c r="C29">
        <v>1.7412E-2</v>
      </c>
      <c r="D29" s="1">
        <f t="shared" si="0"/>
        <v>0.31591801385759999</v>
      </c>
      <c r="E29" s="2">
        <f>D29*100/D30</f>
        <v>1.3291603053435115E-2</v>
      </c>
    </row>
    <row r="30" spans="1:6" x14ac:dyDescent="0.25">
      <c r="A30" t="s">
        <v>58</v>
      </c>
      <c r="D30" s="1">
        <f>SUM(D23:D29)</f>
        <v>2376.8240188</v>
      </c>
      <c r="E30" s="2">
        <f>SUM(E23:E29)</f>
        <v>100</v>
      </c>
      <c r="F30" s="2">
        <f>SUM(E26:E29)</f>
        <v>0.47849770992366419</v>
      </c>
    </row>
    <row r="32" spans="1:6" x14ac:dyDescent="0.25">
      <c r="A32" t="s">
        <v>54</v>
      </c>
      <c r="D32" s="1" t="s">
        <v>16</v>
      </c>
    </row>
    <row r="33" spans="1:6" x14ac:dyDescent="0.25">
      <c r="B33" t="s">
        <v>2</v>
      </c>
      <c r="C33">
        <f>C11+C20</f>
        <v>82.644999999999996</v>
      </c>
      <c r="D33" s="1">
        <f t="shared" si="0"/>
        <v>1499.4856567459999</v>
      </c>
      <c r="E33" s="2">
        <f>D33*100/D40</f>
        <v>63.087786259541978</v>
      </c>
    </row>
    <row r="34" spans="1:6" x14ac:dyDescent="0.25">
      <c r="B34" t="s">
        <v>4</v>
      </c>
      <c r="C34">
        <v>42.903168000000001</v>
      </c>
      <c r="D34" s="1">
        <f t="shared" si="0"/>
        <v>778.42198614512643</v>
      </c>
      <c r="E34" s="2">
        <f>D34*100/D40</f>
        <v>32.750509923664126</v>
      </c>
    </row>
    <row r="35" spans="1:6" x14ac:dyDescent="0.25">
      <c r="B35" t="s">
        <v>3</v>
      </c>
      <c r="C35">
        <f>+C12</f>
        <v>4.8250000000000002</v>
      </c>
      <c r="D35" s="1">
        <f t="shared" si="0"/>
        <v>87.543327410000003</v>
      </c>
      <c r="E35" s="2">
        <f>D35*100/D40</f>
        <v>3.6832061068702293</v>
      </c>
    </row>
    <row r="36" spans="1:6" x14ac:dyDescent="0.25">
      <c r="B36" t="s">
        <v>7</v>
      </c>
      <c r="C36">
        <f>C15</f>
        <v>0.32647500000000002</v>
      </c>
      <c r="D36" s="1">
        <f t="shared" si="0"/>
        <v>5.9234627598300005</v>
      </c>
      <c r="E36" s="2">
        <f>D36*100/D40</f>
        <v>0.24921755725190842</v>
      </c>
    </row>
    <row r="37" spans="1:6" x14ac:dyDescent="0.25">
      <c r="B37" t="s">
        <v>12</v>
      </c>
      <c r="C37">
        <v>0.26118000000000002</v>
      </c>
      <c r="D37" s="1">
        <f t="shared" si="0"/>
        <v>4.7387702078640004</v>
      </c>
      <c r="E37" s="2">
        <f>D37*100/D40</f>
        <v>0.19937404580152676</v>
      </c>
    </row>
    <row r="38" spans="1:6" x14ac:dyDescent="0.25">
      <c r="B38" t="s">
        <v>14</v>
      </c>
      <c r="C38">
        <v>2.1765E-2</v>
      </c>
      <c r="D38" s="1">
        <f t="shared" si="0"/>
        <v>0.39489751732200001</v>
      </c>
      <c r="E38" s="2">
        <f>D38*100/D40</f>
        <v>1.6614503816793892E-2</v>
      </c>
    </row>
    <row r="39" spans="1:6" x14ac:dyDescent="0.25">
      <c r="B39" t="s">
        <v>13</v>
      </c>
      <c r="C39">
        <v>1.7412E-2</v>
      </c>
      <c r="D39" s="1">
        <f t="shared" si="0"/>
        <v>0.31591801385759999</v>
      </c>
      <c r="E39" s="2">
        <f>D39*100/D40</f>
        <v>1.3291603053435115E-2</v>
      </c>
    </row>
    <row r="40" spans="1:6" x14ac:dyDescent="0.25">
      <c r="A40" t="s">
        <v>58</v>
      </c>
      <c r="D40" s="1">
        <f>SUM(D33:D39)</f>
        <v>2376.8240188</v>
      </c>
      <c r="E40" s="2">
        <f>SUM(E33:E39)</f>
        <v>100</v>
      </c>
      <c r="F40" s="2">
        <f>SUM(E36:E39)</f>
        <v>0.47849770992366419</v>
      </c>
    </row>
    <row r="41" spans="1:6" x14ac:dyDescent="0.25">
      <c r="D41" s="1" t="s">
        <v>16</v>
      </c>
    </row>
    <row r="42" spans="1:6" x14ac:dyDescent="0.25">
      <c r="A42" t="s">
        <v>48</v>
      </c>
      <c r="D42" s="1" t="s">
        <v>16</v>
      </c>
    </row>
    <row r="43" spans="1:6" x14ac:dyDescent="0.25">
      <c r="D43" s="1" t="s">
        <v>16</v>
      </c>
    </row>
    <row r="44" spans="1:6" x14ac:dyDescent="0.25">
      <c r="A44" t="s">
        <v>47</v>
      </c>
      <c r="D44" s="1" t="s">
        <v>16</v>
      </c>
    </row>
    <row r="45" spans="1:6" x14ac:dyDescent="0.25">
      <c r="B45" t="s">
        <v>2</v>
      </c>
      <c r="C45">
        <v>133</v>
      </c>
      <c r="D45" s="1">
        <f t="shared" si="0"/>
        <v>2413.1114084000001</v>
      </c>
    </row>
    <row r="46" spans="1:6" x14ac:dyDescent="0.25">
      <c r="B46" t="s">
        <v>3</v>
      </c>
      <c r="C46">
        <v>56.76079</v>
      </c>
      <c r="D46" s="1">
        <f t="shared" si="0"/>
        <v>1029.8504503668921</v>
      </c>
    </row>
    <row r="47" spans="1:6" x14ac:dyDescent="0.25">
      <c r="B47" t="s">
        <v>5</v>
      </c>
      <c r="C47">
        <v>0.13300000000000001</v>
      </c>
      <c r="D47" s="1">
        <f t="shared" si="0"/>
        <v>2.4131114084000003</v>
      </c>
    </row>
    <row r="48" spans="1:6" x14ac:dyDescent="0.25">
      <c r="B48" t="s">
        <v>4</v>
      </c>
      <c r="C48">
        <v>9.5000000000000001E-2</v>
      </c>
      <c r="D48" s="1">
        <f t="shared" si="0"/>
        <v>1.7236510060000001</v>
      </c>
    </row>
    <row r="49" spans="1:6" x14ac:dyDescent="0.25">
      <c r="B49" t="s">
        <v>18</v>
      </c>
      <c r="C49">
        <v>1.1209999999999999E-2</v>
      </c>
      <c r="D49" s="1">
        <f t="shared" si="0"/>
        <v>0.20339081870799999</v>
      </c>
    </row>
    <row r="50" spans="1:6" x14ac:dyDescent="0.25">
      <c r="D50" s="1" t="s">
        <v>16</v>
      </c>
    </row>
    <row r="51" spans="1:6" x14ac:dyDescent="0.25">
      <c r="A51" t="s">
        <v>77</v>
      </c>
      <c r="D51" s="1" t="s">
        <v>16</v>
      </c>
    </row>
    <row r="52" spans="1:6" x14ac:dyDescent="0.25">
      <c r="B52" t="s">
        <v>20</v>
      </c>
      <c r="C52">
        <v>0.222</v>
      </c>
      <c r="D52" s="1">
        <f t="shared" si="0"/>
        <v>4.0279002456000006</v>
      </c>
      <c r="E52" s="2" t="s">
        <v>63</v>
      </c>
      <c r="F52" s="1">
        <f>D52*0.46014955</f>
        <v>1.8534364854577299</v>
      </c>
    </row>
    <row r="53" spans="1:6" x14ac:dyDescent="0.25">
      <c r="B53" t="s">
        <v>94</v>
      </c>
      <c r="C53">
        <v>0.192</v>
      </c>
      <c r="D53" s="1">
        <f t="shared" si="0"/>
        <v>3.4835894016000002</v>
      </c>
      <c r="F53" s="1"/>
    </row>
    <row r="54" spans="1:6" x14ac:dyDescent="0.25">
      <c r="B54" t="s">
        <v>22</v>
      </c>
      <c r="C54">
        <v>0.09</v>
      </c>
      <c r="D54" s="1">
        <f t="shared" si="0"/>
        <v>1.6329325320000001</v>
      </c>
      <c r="E54" s="2" t="s">
        <v>95</v>
      </c>
      <c r="F54" s="1">
        <f>D54*0.79153014</f>
        <v>1.2925153156645146</v>
      </c>
    </row>
    <row r="55" spans="1:6" x14ac:dyDescent="0.25">
      <c r="B55" t="s">
        <v>23</v>
      </c>
      <c r="C55">
        <v>4.2000000000000003E-2</v>
      </c>
      <c r="D55" s="1">
        <f t="shared" si="0"/>
        <v>0.76203518160000006</v>
      </c>
    </row>
    <row r="56" spans="1:6" x14ac:dyDescent="0.25">
      <c r="B56" t="s">
        <v>24</v>
      </c>
      <c r="C56">
        <v>0.03</v>
      </c>
      <c r="D56" s="1">
        <f t="shared" si="0"/>
        <v>0.54431084399999996</v>
      </c>
    </row>
    <row r="57" spans="1:6" x14ac:dyDescent="0.25">
      <c r="B57" t="s">
        <v>25</v>
      </c>
      <c r="C57">
        <v>2.4E-2</v>
      </c>
      <c r="D57" s="1">
        <f t="shared" si="0"/>
        <v>0.43544867520000002</v>
      </c>
    </row>
    <row r="58" spans="1:6" x14ac:dyDescent="0.25">
      <c r="D58" s="1" t="s">
        <v>16</v>
      </c>
    </row>
    <row r="59" spans="1:6" x14ac:dyDescent="0.25">
      <c r="A59" t="s">
        <v>96</v>
      </c>
      <c r="D59" s="1" t="s">
        <v>16</v>
      </c>
    </row>
    <row r="60" spans="1:6" x14ac:dyDescent="0.25">
      <c r="B60" t="s">
        <v>40</v>
      </c>
      <c r="C60">
        <v>36.546999999999997</v>
      </c>
      <c r="D60" s="1">
        <f t="shared" si="0"/>
        <v>663.0976138556</v>
      </c>
    </row>
    <row r="61" spans="1:6" x14ac:dyDescent="0.25">
      <c r="B61" t="s">
        <v>41</v>
      </c>
      <c r="C61">
        <v>5.75</v>
      </c>
      <c r="D61" s="1">
        <f t="shared" si="0"/>
        <v>104.32624509999999</v>
      </c>
    </row>
    <row r="62" spans="1:6" x14ac:dyDescent="0.25">
      <c r="B62" t="s">
        <v>42</v>
      </c>
      <c r="C62">
        <v>2.5299999999999998</v>
      </c>
      <c r="D62" s="1">
        <f t="shared" si="0"/>
        <v>45.903547843999995</v>
      </c>
    </row>
    <row r="63" spans="1:6" x14ac:dyDescent="0.25">
      <c r="B63" t="s">
        <v>43</v>
      </c>
      <c r="C63">
        <v>0.55200000000000005</v>
      </c>
      <c r="D63" s="1">
        <f t="shared" si="0"/>
        <v>10.015319529600001</v>
      </c>
    </row>
    <row r="64" spans="1:6" x14ac:dyDescent="0.25">
      <c r="B64" t="s">
        <v>44</v>
      </c>
      <c r="C64">
        <v>0.34499999999999997</v>
      </c>
      <c r="D64" s="1">
        <f t="shared" si="0"/>
        <v>6.2595747060000004</v>
      </c>
    </row>
    <row r="65" spans="1:4" x14ac:dyDescent="0.25">
      <c r="B65" t="s">
        <v>45</v>
      </c>
      <c r="C65">
        <v>0.27600000000000002</v>
      </c>
      <c r="D65" s="1">
        <f t="shared" si="0"/>
        <v>5.0076597648000005</v>
      </c>
    </row>
    <row r="66" spans="1:4" x14ac:dyDescent="0.25">
      <c r="D66" s="1" t="s">
        <v>16</v>
      </c>
    </row>
    <row r="67" spans="1:4" x14ac:dyDescent="0.25">
      <c r="A67" t="s">
        <v>97</v>
      </c>
      <c r="D67" s="1" t="s">
        <v>16</v>
      </c>
    </row>
    <row r="68" spans="1:4" x14ac:dyDescent="0.25">
      <c r="B68" t="s">
        <v>40</v>
      </c>
      <c r="C68">
        <v>38.433</v>
      </c>
      <c r="D68" s="1">
        <f t="shared" si="0"/>
        <v>697.31662224839999</v>
      </c>
    </row>
    <row r="69" spans="1:4" x14ac:dyDescent="0.25">
      <c r="B69" t="s">
        <v>41</v>
      </c>
      <c r="C69">
        <v>6.7850000000000001</v>
      </c>
      <c r="D69" s="1">
        <f t="shared" si="0"/>
        <v>123.10496921800001</v>
      </c>
    </row>
    <row r="70" spans="1:4" x14ac:dyDescent="0.25">
      <c r="B70" t="s">
        <v>98</v>
      </c>
      <c r="C70">
        <v>0.32200000000000001</v>
      </c>
      <c r="D70" s="1">
        <f t="shared" si="0"/>
        <v>5.8422697256000005</v>
      </c>
    </row>
    <row r="71" spans="1:4" x14ac:dyDescent="0.25">
      <c r="B71" t="s">
        <v>43</v>
      </c>
      <c r="C71">
        <v>0.27600000000000002</v>
      </c>
      <c r="D71" s="1">
        <f t="shared" si="0"/>
        <v>5.0076597648000005</v>
      </c>
    </row>
    <row r="72" spans="1:4" x14ac:dyDescent="0.25">
      <c r="B72" t="s">
        <v>42</v>
      </c>
      <c r="C72">
        <v>0.13800000000000001</v>
      </c>
      <c r="D72" s="1">
        <f t="shared" si="0"/>
        <v>2.5038298824000003</v>
      </c>
    </row>
    <row r="73" spans="1:4" x14ac:dyDescent="0.25">
      <c r="B73" t="s">
        <v>45</v>
      </c>
      <c r="C73">
        <v>4.5999999999999999E-2</v>
      </c>
      <c r="D73" s="1">
        <f t="shared" si="0"/>
        <v>0.83460996080000005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A1888-7D9D-41CC-A577-479B048256CB}">
  <dimension ref="A1:F98"/>
  <sheetViews>
    <sheetView workbookViewId="0"/>
  </sheetViews>
  <sheetFormatPr defaultRowHeight="15" x14ac:dyDescent="0.25"/>
  <cols>
    <col min="1" max="1" width="35" customWidth="1"/>
    <col min="2" max="2" width="20" customWidth="1"/>
    <col min="3" max="3" width="26.5703125" customWidth="1"/>
    <col min="4" max="4" width="26.7109375" style="1" customWidth="1"/>
    <col min="5" max="5" width="18.140625" style="2" customWidth="1"/>
  </cols>
  <sheetData>
    <row r="1" spans="1:5" x14ac:dyDescent="0.25">
      <c r="A1" t="s">
        <v>99</v>
      </c>
    </row>
    <row r="2" spans="1:5" x14ac:dyDescent="0.25">
      <c r="A2" t="s">
        <v>100</v>
      </c>
      <c r="C2" t="s">
        <v>60</v>
      </c>
      <c r="D2" s="1" t="s">
        <v>101</v>
      </c>
      <c r="E2" s="2" t="s">
        <v>102</v>
      </c>
    </row>
    <row r="3" spans="1:5" x14ac:dyDescent="0.25">
      <c r="C3" t="s">
        <v>67</v>
      </c>
      <c r="D3" s="1" t="s">
        <v>50</v>
      </c>
    </row>
    <row r="4" spans="1:5" x14ac:dyDescent="0.25">
      <c r="A4" t="s">
        <v>51</v>
      </c>
    </row>
    <row r="5" spans="1:5" x14ac:dyDescent="0.25">
      <c r="A5" t="s">
        <v>1</v>
      </c>
    </row>
    <row r="6" spans="1:5" x14ac:dyDescent="0.25">
      <c r="B6" t="s">
        <v>2</v>
      </c>
      <c r="C6">
        <v>58.274999999999999</v>
      </c>
      <c r="D6" s="1">
        <f>C6*0.06479891*70</f>
        <v>264.33095361750003</v>
      </c>
    </row>
    <row r="7" spans="1:5" x14ac:dyDescent="0.25">
      <c r="B7" t="s">
        <v>3</v>
      </c>
      <c r="C7">
        <v>6.4749999999999996</v>
      </c>
      <c r="D7" s="1">
        <f t="shared" ref="D7:D71" si="0">C7*0.06479891*70</f>
        <v>29.370105957499998</v>
      </c>
    </row>
    <row r="8" spans="1:5" ht="16.5" customHeight="1" x14ac:dyDescent="0.25">
      <c r="A8" t="s">
        <v>16</v>
      </c>
      <c r="D8" s="1" t="s">
        <v>16</v>
      </c>
    </row>
    <row r="9" spans="1:5" x14ac:dyDescent="0.25">
      <c r="A9" t="s">
        <v>71</v>
      </c>
      <c r="D9" s="1" t="s">
        <v>16</v>
      </c>
    </row>
    <row r="10" spans="1:5" x14ac:dyDescent="0.25">
      <c r="B10" t="s">
        <v>2</v>
      </c>
      <c r="C10">
        <v>0.9</v>
      </c>
      <c r="D10" s="1">
        <f t="shared" si="0"/>
        <v>4.0823313299999997</v>
      </c>
    </row>
    <row r="11" spans="1:5" x14ac:dyDescent="0.25">
      <c r="B11" t="s">
        <v>3</v>
      </c>
      <c r="C11">
        <v>9.9000000000000005E-2</v>
      </c>
      <c r="D11" s="1">
        <f t="shared" si="0"/>
        <v>0.44905644630000002</v>
      </c>
    </row>
    <row r="12" spans="1:5" x14ac:dyDescent="0.25">
      <c r="B12" t="s">
        <v>4</v>
      </c>
      <c r="C12">
        <v>5.0000000000000001E-4</v>
      </c>
      <c r="D12" s="1">
        <f t="shared" si="0"/>
        <v>2.2679618500000003E-3</v>
      </c>
    </row>
    <row r="13" spans="1:5" x14ac:dyDescent="0.25">
      <c r="B13" t="s">
        <v>5</v>
      </c>
      <c r="C13">
        <v>5.0000000000000001E-4</v>
      </c>
      <c r="D13" s="1">
        <f t="shared" si="0"/>
        <v>2.2679618500000003E-3</v>
      </c>
    </row>
    <row r="14" spans="1:5" x14ac:dyDescent="0.25">
      <c r="D14" s="1" t="s">
        <v>16</v>
      </c>
    </row>
    <row r="15" spans="1:5" x14ac:dyDescent="0.25">
      <c r="A15" t="s">
        <v>46</v>
      </c>
      <c r="D15" s="1" t="s">
        <v>16</v>
      </c>
    </row>
    <row r="16" spans="1:5" x14ac:dyDescent="0.25">
      <c r="B16" t="s">
        <v>2</v>
      </c>
      <c r="C16">
        <v>55.9</v>
      </c>
      <c r="D16" s="1">
        <f t="shared" si="0"/>
        <v>253.55813483</v>
      </c>
    </row>
    <row r="18" spans="1:5" x14ac:dyDescent="0.25">
      <c r="A18" t="s">
        <v>55</v>
      </c>
      <c r="D18" s="1" t="s">
        <v>16</v>
      </c>
    </row>
    <row r="19" spans="1:5" x14ac:dyDescent="0.25">
      <c r="B19" t="s">
        <v>2</v>
      </c>
      <c r="C19">
        <f>C6+C10+C16</f>
        <v>115.07499999999999</v>
      </c>
      <c r="D19" s="1">
        <f t="shared" si="0"/>
        <v>521.97141977749993</v>
      </c>
      <c r="E19" s="2">
        <f>D19*100/D23</f>
        <v>94.595150020550776</v>
      </c>
    </row>
    <row r="20" spans="1:5" x14ac:dyDescent="0.25">
      <c r="B20" t="s">
        <v>3</v>
      </c>
      <c r="C20">
        <f>C7+C11</f>
        <v>6.5739999999999998</v>
      </c>
      <c r="D20" s="1">
        <f t="shared" si="0"/>
        <v>29.8191624038</v>
      </c>
      <c r="E20" s="2">
        <f>D20*100/D23</f>
        <v>5.4040279490341163</v>
      </c>
    </row>
    <row r="21" spans="1:5" x14ac:dyDescent="0.25">
      <c r="B21" t="s">
        <v>4</v>
      </c>
      <c r="C21">
        <f>+C12</f>
        <v>5.0000000000000001E-4</v>
      </c>
      <c r="D21" s="1">
        <f t="shared" si="0"/>
        <v>2.2679618500000003E-3</v>
      </c>
      <c r="E21" s="2">
        <f>D21*100/D23</f>
        <v>4.1101520756268002E-4</v>
      </c>
    </row>
    <row r="22" spans="1:5" x14ac:dyDescent="0.25">
      <c r="B22" t="s">
        <v>5</v>
      </c>
      <c r="C22">
        <f>C13</f>
        <v>5.0000000000000001E-4</v>
      </c>
      <c r="D22" s="1">
        <f t="shared" si="0"/>
        <v>2.2679618500000003E-3</v>
      </c>
      <c r="E22" s="2">
        <f>D22*100/D23</f>
        <v>4.1101520756268002E-4</v>
      </c>
    </row>
    <row r="23" spans="1:5" x14ac:dyDescent="0.25">
      <c r="A23" t="s">
        <v>58</v>
      </c>
      <c r="D23" s="1">
        <f>SUM(D19:D22)</f>
        <v>551.7951181049998</v>
      </c>
      <c r="E23" s="2">
        <f>SUM(E19:E22)</f>
        <v>100.00000000000001</v>
      </c>
    </row>
    <row r="24" spans="1:5" x14ac:dyDescent="0.25">
      <c r="D24" s="1" t="s">
        <v>16</v>
      </c>
    </row>
    <row r="25" spans="1:5" x14ac:dyDescent="0.25">
      <c r="A25" t="s">
        <v>48</v>
      </c>
      <c r="D25" s="1" t="s">
        <v>16</v>
      </c>
    </row>
    <row r="26" spans="1:5" x14ac:dyDescent="0.25">
      <c r="D26" s="1" t="s">
        <v>16</v>
      </c>
    </row>
    <row r="27" spans="1:5" x14ac:dyDescent="0.25">
      <c r="A27" t="s">
        <v>47</v>
      </c>
      <c r="D27" s="1" t="s">
        <v>16</v>
      </c>
    </row>
    <row r="28" spans="1:5" x14ac:dyDescent="0.25">
      <c r="B28" t="s">
        <v>2</v>
      </c>
      <c r="C28">
        <v>133</v>
      </c>
      <c r="D28" s="1">
        <f t="shared" si="0"/>
        <v>603.27785210000002</v>
      </c>
    </row>
    <row r="29" spans="1:5" x14ac:dyDescent="0.25">
      <c r="B29" t="s">
        <v>3</v>
      </c>
      <c r="C29">
        <v>56.76079</v>
      </c>
      <c r="D29" s="1">
        <f t="shared" si="0"/>
        <v>257.46261259172303</v>
      </c>
    </row>
    <row r="30" spans="1:5" x14ac:dyDescent="0.25">
      <c r="B30" t="s">
        <v>5</v>
      </c>
      <c r="C30">
        <v>0.13300000000000001</v>
      </c>
      <c r="D30" s="1">
        <f t="shared" si="0"/>
        <v>0.60327785210000007</v>
      </c>
    </row>
    <row r="31" spans="1:5" x14ac:dyDescent="0.25">
      <c r="B31" t="s">
        <v>4</v>
      </c>
      <c r="C31">
        <v>9.5000000000000001E-2</v>
      </c>
      <c r="D31" s="1">
        <f t="shared" si="0"/>
        <v>0.43091275150000002</v>
      </c>
    </row>
    <row r="32" spans="1:5" x14ac:dyDescent="0.25">
      <c r="B32" t="s">
        <v>18</v>
      </c>
      <c r="C32">
        <v>1.1209999999999999E-2</v>
      </c>
      <c r="D32" s="1">
        <f t="shared" si="0"/>
        <v>5.0847704676999998E-2</v>
      </c>
    </row>
    <row r="33" spans="1:6" x14ac:dyDescent="0.25">
      <c r="D33" s="1" t="s">
        <v>16</v>
      </c>
    </row>
    <row r="34" spans="1:6" x14ac:dyDescent="0.25">
      <c r="A34" t="s">
        <v>103</v>
      </c>
      <c r="C34">
        <v>5.43</v>
      </c>
      <c r="D34" s="1">
        <f t="shared" si="0"/>
        <v>24.630065691000002</v>
      </c>
    </row>
    <row r="35" spans="1:6" x14ac:dyDescent="0.25">
      <c r="B35" t="s">
        <v>2</v>
      </c>
      <c r="C35">
        <v>0.47599999999999998</v>
      </c>
      <c r="D35" s="1">
        <f t="shared" si="0"/>
        <v>2.1590996811999998</v>
      </c>
    </row>
    <row r="36" spans="1:6" x14ac:dyDescent="0.25">
      <c r="B36" t="s">
        <v>3</v>
      </c>
      <c r="C36">
        <v>0.20314399999999999</v>
      </c>
      <c r="D36" s="1">
        <f t="shared" si="0"/>
        <v>0.92144568411280003</v>
      </c>
    </row>
    <row r="37" spans="1:6" x14ac:dyDescent="0.25">
      <c r="B37" t="s">
        <v>5</v>
      </c>
      <c r="C37">
        <v>4.7600000000000002E-4</v>
      </c>
      <c r="D37" s="1">
        <f t="shared" si="0"/>
        <v>2.1590996812000003E-3</v>
      </c>
    </row>
    <row r="38" spans="1:6" x14ac:dyDescent="0.25">
      <c r="B38" t="s">
        <v>4</v>
      </c>
      <c r="C38">
        <v>3.4000000000000002E-4</v>
      </c>
      <c r="D38" s="1">
        <f t="shared" si="0"/>
        <v>1.5422140580000003E-3</v>
      </c>
    </row>
    <row r="39" spans="1:6" x14ac:dyDescent="0.25">
      <c r="B39" t="s">
        <v>18</v>
      </c>
      <c r="C39">
        <v>4.0000000000000003E-5</v>
      </c>
      <c r="D39" s="1">
        <f t="shared" si="0"/>
        <v>1.8143694800000002E-4</v>
      </c>
    </row>
    <row r="40" spans="1:6" x14ac:dyDescent="0.25">
      <c r="D40" s="1" t="s">
        <v>16</v>
      </c>
    </row>
    <row r="41" spans="1:6" x14ac:dyDescent="0.25">
      <c r="A41" t="s">
        <v>77</v>
      </c>
      <c r="B41" t="s">
        <v>20</v>
      </c>
      <c r="C41">
        <v>0.14430000000000001</v>
      </c>
      <c r="D41" s="1">
        <f t="shared" si="0"/>
        <v>0.65453378991000011</v>
      </c>
      <c r="E41" s="2" t="s">
        <v>63</v>
      </c>
      <c r="F41">
        <f>D41*0.46014995</f>
        <v>0.30118369070039702</v>
      </c>
    </row>
    <row r="42" spans="1:6" x14ac:dyDescent="0.25">
      <c r="B42" t="s">
        <v>76</v>
      </c>
      <c r="C42">
        <v>0.12479999999999999</v>
      </c>
      <c r="D42" s="1">
        <f t="shared" si="0"/>
        <v>0.56608327775999989</v>
      </c>
    </row>
    <row r="43" spans="1:6" x14ac:dyDescent="0.25">
      <c r="B43" t="s">
        <v>22</v>
      </c>
      <c r="C43">
        <v>5.8500000000000003E-2</v>
      </c>
      <c r="D43" s="1">
        <f t="shared" si="0"/>
        <v>0.26535153645000004</v>
      </c>
      <c r="E43" s="2" t="s">
        <v>62</v>
      </c>
      <c r="F43">
        <f>D43*0.79153014</f>
        <v>0.21003373879548362</v>
      </c>
    </row>
    <row r="44" spans="1:6" x14ac:dyDescent="0.25">
      <c r="B44" t="s">
        <v>23</v>
      </c>
      <c r="C44">
        <v>2.7300000000000001E-2</v>
      </c>
      <c r="D44" s="1">
        <f t="shared" si="0"/>
        <v>0.12383071701000002</v>
      </c>
    </row>
    <row r="45" spans="1:6" x14ac:dyDescent="0.25">
      <c r="B45" t="s">
        <v>24</v>
      </c>
      <c r="C45">
        <v>1.95E-2</v>
      </c>
      <c r="D45" s="1">
        <f t="shared" si="0"/>
        <v>8.8450512150000007E-2</v>
      </c>
    </row>
    <row r="46" spans="1:6" x14ac:dyDescent="0.25">
      <c r="B46" t="s">
        <v>25</v>
      </c>
      <c r="C46">
        <v>1.5599999999999999E-2</v>
      </c>
      <c r="D46" s="1">
        <f t="shared" si="0"/>
        <v>7.0760409719999987E-2</v>
      </c>
    </row>
    <row r="47" spans="1:6" x14ac:dyDescent="0.25">
      <c r="D47" s="1" t="s">
        <v>16</v>
      </c>
    </row>
    <row r="48" spans="1:6" x14ac:dyDescent="0.25">
      <c r="D48" s="1" t="s">
        <v>16</v>
      </c>
    </row>
    <row r="49" spans="1:4" x14ac:dyDescent="0.25">
      <c r="A49" t="s">
        <v>26</v>
      </c>
      <c r="B49" t="s">
        <v>27</v>
      </c>
      <c r="C49">
        <v>0.01</v>
      </c>
      <c r="D49" s="1">
        <f t="shared" si="0"/>
        <v>4.5359236999999997E-2</v>
      </c>
    </row>
    <row r="50" spans="1:4" x14ac:dyDescent="0.25">
      <c r="B50" t="s">
        <v>28</v>
      </c>
      <c r="C50">
        <v>0.01</v>
      </c>
      <c r="D50" s="1">
        <f t="shared" si="0"/>
        <v>4.5359236999999997E-2</v>
      </c>
    </row>
    <row r="51" spans="1:4" x14ac:dyDescent="0.25">
      <c r="D51" s="1" t="s">
        <v>16</v>
      </c>
    </row>
    <row r="52" spans="1:4" x14ac:dyDescent="0.25">
      <c r="A52" t="s">
        <v>96</v>
      </c>
      <c r="D52" s="1" t="s">
        <v>16</v>
      </c>
    </row>
    <row r="53" spans="1:4" x14ac:dyDescent="0.25">
      <c r="B53" t="s">
        <v>40</v>
      </c>
      <c r="C53">
        <v>36.546999999999997</v>
      </c>
      <c r="D53" s="1">
        <f t="shared" si="0"/>
        <v>165.7744034639</v>
      </c>
    </row>
    <row r="54" spans="1:4" x14ac:dyDescent="0.25">
      <c r="B54" t="s">
        <v>41</v>
      </c>
      <c r="C54">
        <v>5.75</v>
      </c>
      <c r="D54" s="1">
        <f t="shared" si="0"/>
        <v>26.081561274999999</v>
      </c>
    </row>
    <row r="55" spans="1:4" x14ac:dyDescent="0.25">
      <c r="B55" t="s">
        <v>42</v>
      </c>
      <c r="C55">
        <v>2.5299999999999998</v>
      </c>
      <c r="D55" s="1">
        <f t="shared" si="0"/>
        <v>11.475886960999999</v>
      </c>
    </row>
    <row r="56" spans="1:4" x14ac:dyDescent="0.25">
      <c r="B56" t="s">
        <v>43</v>
      </c>
      <c r="C56">
        <v>0.55200000000000005</v>
      </c>
      <c r="D56" s="1">
        <f t="shared" si="0"/>
        <v>2.5038298824000003</v>
      </c>
    </row>
    <row r="57" spans="1:4" x14ac:dyDescent="0.25">
      <c r="B57" t="s">
        <v>44</v>
      </c>
      <c r="C57">
        <v>0.34499999999999997</v>
      </c>
      <c r="D57" s="1">
        <f t="shared" si="0"/>
        <v>1.5648936765000001</v>
      </c>
    </row>
    <row r="58" spans="1:4" x14ac:dyDescent="0.25">
      <c r="B58" t="s">
        <v>45</v>
      </c>
      <c r="C58">
        <v>0.27600000000000002</v>
      </c>
      <c r="D58" s="1">
        <f t="shared" si="0"/>
        <v>1.2519149412000001</v>
      </c>
    </row>
    <row r="59" spans="1:4" x14ac:dyDescent="0.25">
      <c r="D59" s="1" t="s">
        <v>16</v>
      </c>
    </row>
    <row r="60" spans="1:4" x14ac:dyDescent="0.25">
      <c r="A60" t="s">
        <v>97</v>
      </c>
      <c r="D60" s="1" t="s">
        <v>16</v>
      </c>
    </row>
    <row r="61" spans="1:4" x14ac:dyDescent="0.25">
      <c r="B61" t="s">
        <v>40</v>
      </c>
      <c r="C61">
        <v>38.433</v>
      </c>
      <c r="D61" s="1">
        <f t="shared" si="0"/>
        <v>174.3291555621</v>
      </c>
    </row>
    <row r="62" spans="1:4" x14ac:dyDescent="0.25">
      <c r="B62" t="s">
        <v>41</v>
      </c>
      <c r="C62">
        <v>6.7850000000000001</v>
      </c>
      <c r="D62" s="1">
        <f t="shared" si="0"/>
        <v>30.776242304500002</v>
      </c>
    </row>
    <row r="63" spans="1:4" x14ac:dyDescent="0.25">
      <c r="B63" t="s">
        <v>98</v>
      </c>
      <c r="C63">
        <v>0.32200000000000001</v>
      </c>
      <c r="D63" s="1">
        <f t="shared" si="0"/>
        <v>1.4605674314000001</v>
      </c>
    </row>
    <row r="64" spans="1:4" x14ac:dyDescent="0.25">
      <c r="B64" t="s">
        <v>43</v>
      </c>
      <c r="C64">
        <v>0.27600000000000002</v>
      </c>
      <c r="D64" s="1">
        <f t="shared" si="0"/>
        <v>1.2519149412000001</v>
      </c>
    </row>
    <row r="65" spans="1:6" x14ac:dyDescent="0.25">
      <c r="B65" t="s">
        <v>42</v>
      </c>
      <c r="C65">
        <v>0.13800000000000001</v>
      </c>
      <c r="D65" s="1">
        <f t="shared" si="0"/>
        <v>0.62595747060000007</v>
      </c>
    </row>
    <row r="66" spans="1:6" x14ac:dyDescent="0.25">
      <c r="B66" t="s">
        <v>45</v>
      </c>
      <c r="C66">
        <v>4.5999999999999999E-2</v>
      </c>
      <c r="D66" s="1">
        <f t="shared" si="0"/>
        <v>0.20865249020000001</v>
      </c>
    </row>
    <row r="67" spans="1:6" x14ac:dyDescent="0.25">
      <c r="D67" s="1" t="s">
        <v>16</v>
      </c>
    </row>
    <row r="68" spans="1:6" x14ac:dyDescent="0.25">
      <c r="A68" t="s">
        <v>72</v>
      </c>
      <c r="C68">
        <v>6.5</v>
      </c>
      <c r="D68" s="1">
        <f t="shared" si="0"/>
        <v>29.483504050000001</v>
      </c>
    </row>
    <row r="69" spans="1:6" x14ac:dyDescent="0.25">
      <c r="B69" t="s">
        <v>104</v>
      </c>
      <c r="C69">
        <v>3.5750000000000002</v>
      </c>
      <c r="D69" s="1">
        <f t="shared" si="0"/>
        <v>16.2159272275</v>
      </c>
      <c r="E69" s="2" t="s">
        <v>84</v>
      </c>
      <c r="F69">
        <f>D69*0.41402448</f>
        <v>6.7137908380835292</v>
      </c>
    </row>
    <row r="70" spans="1:6" x14ac:dyDescent="0.25">
      <c r="B70" t="s">
        <v>86</v>
      </c>
      <c r="C70">
        <v>1.82</v>
      </c>
      <c r="D70" s="1">
        <f t="shared" si="0"/>
        <v>8.2553811340000003</v>
      </c>
    </row>
    <row r="71" spans="1:6" x14ac:dyDescent="0.25">
      <c r="B71" t="s">
        <v>105</v>
      </c>
      <c r="C71">
        <v>1.105</v>
      </c>
      <c r="D71" s="1">
        <f t="shared" si="0"/>
        <v>5.0121956885000003</v>
      </c>
    </row>
    <row r="72" spans="1:6" x14ac:dyDescent="0.25">
      <c r="D72" s="1" t="s">
        <v>16</v>
      </c>
    </row>
    <row r="73" spans="1:6" x14ac:dyDescent="0.25">
      <c r="A73" t="s">
        <v>106</v>
      </c>
      <c r="D73" s="1" t="s">
        <v>16</v>
      </c>
    </row>
    <row r="74" spans="1:6" x14ac:dyDescent="0.25">
      <c r="B74" t="s">
        <v>83</v>
      </c>
      <c r="C74">
        <v>0.9</v>
      </c>
      <c r="D74" s="1">
        <f t="shared" ref="D74:D98" si="1">C74*0.06479891*70</f>
        <v>4.0823313299999997</v>
      </c>
      <c r="E74" s="2" t="s">
        <v>84</v>
      </c>
      <c r="F74">
        <f>D74*0.73249233</f>
        <v>2.9902763877436986</v>
      </c>
    </row>
    <row r="75" spans="1:6" x14ac:dyDescent="0.25">
      <c r="B75" t="s">
        <v>85</v>
      </c>
      <c r="C75">
        <v>0.1</v>
      </c>
      <c r="D75" s="1">
        <f t="shared" si="1"/>
        <v>0.45359237000000002</v>
      </c>
    </row>
    <row r="76" spans="1:6" x14ac:dyDescent="0.25">
      <c r="D76" s="1" t="s">
        <v>16</v>
      </c>
    </row>
    <row r="77" spans="1:6" x14ac:dyDescent="0.25">
      <c r="A77" t="s">
        <v>107</v>
      </c>
      <c r="D77" s="1" t="s">
        <v>16</v>
      </c>
    </row>
    <row r="78" spans="1:6" x14ac:dyDescent="0.25">
      <c r="B78" t="s">
        <v>104</v>
      </c>
      <c r="C78">
        <v>0.76500000000000001</v>
      </c>
      <c r="D78" s="1">
        <f t="shared" si="1"/>
        <v>3.4699816305</v>
      </c>
      <c r="E78" s="2" t="s">
        <v>84</v>
      </c>
      <c r="F78">
        <f>D78*0.41402448</f>
        <v>1.4366573401773146</v>
      </c>
    </row>
    <row r="79" spans="1:6" x14ac:dyDescent="0.25">
      <c r="B79" t="s">
        <v>86</v>
      </c>
      <c r="C79">
        <v>0.15</v>
      </c>
      <c r="D79" s="1">
        <f t="shared" si="1"/>
        <v>0.68038855500000006</v>
      </c>
    </row>
    <row r="80" spans="1:6" x14ac:dyDescent="0.25">
      <c r="B80" t="s">
        <v>85</v>
      </c>
      <c r="C80">
        <v>8.5000000000000006E-2</v>
      </c>
      <c r="D80" s="1">
        <f t="shared" si="1"/>
        <v>0.38555351450000003</v>
      </c>
    </row>
    <row r="81" spans="1:6" x14ac:dyDescent="0.25">
      <c r="D81" s="1" t="s">
        <v>16</v>
      </c>
    </row>
    <row r="82" spans="1:6" x14ac:dyDescent="0.25">
      <c r="A82" t="s">
        <v>108</v>
      </c>
      <c r="D82" s="1" t="s">
        <v>16</v>
      </c>
    </row>
    <row r="83" spans="1:6" x14ac:dyDescent="0.25">
      <c r="B83" t="s">
        <v>104</v>
      </c>
      <c r="C83">
        <v>0.76500000000000001</v>
      </c>
      <c r="D83" s="1">
        <f t="shared" si="1"/>
        <v>3.4699816305</v>
      </c>
      <c r="E83" s="2" t="s">
        <v>84</v>
      </c>
      <c r="F83">
        <f>D83*0.41402448</f>
        <v>1.4366573401773146</v>
      </c>
    </row>
    <row r="84" spans="1:6" x14ac:dyDescent="0.25">
      <c r="B84" t="s">
        <v>86</v>
      </c>
      <c r="C84">
        <v>0.15</v>
      </c>
      <c r="D84" s="1">
        <f t="shared" si="1"/>
        <v>0.68038855500000006</v>
      </c>
    </row>
    <row r="85" spans="1:6" x14ac:dyDescent="0.25">
      <c r="B85" t="s">
        <v>85</v>
      </c>
      <c r="C85">
        <v>8.5000000000000006E-2</v>
      </c>
      <c r="D85" s="1">
        <f t="shared" si="1"/>
        <v>0.38555351450000003</v>
      </c>
    </row>
    <row r="86" spans="1:6" x14ac:dyDescent="0.25">
      <c r="D86" s="1" t="s">
        <v>16</v>
      </c>
    </row>
    <row r="87" spans="1:6" x14ac:dyDescent="0.25">
      <c r="A87" t="s">
        <v>109</v>
      </c>
      <c r="D87" s="1" t="s">
        <v>16</v>
      </c>
    </row>
    <row r="88" spans="1:6" x14ac:dyDescent="0.25">
      <c r="B88" t="s">
        <v>4</v>
      </c>
      <c r="C88">
        <v>123.09187</v>
      </c>
      <c r="D88" s="1">
        <f t="shared" si="1"/>
        <v>558.33533041031899</v>
      </c>
    </row>
    <row r="89" spans="1:6" x14ac:dyDescent="0.25">
      <c r="B89" t="s">
        <v>7</v>
      </c>
      <c r="C89">
        <v>0.93591800000000003</v>
      </c>
      <c r="D89" s="1">
        <f t="shared" si="1"/>
        <v>4.2452526374566002</v>
      </c>
    </row>
    <row r="90" spans="1:6" x14ac:dyDescent="0.25">
      <c r="B90" t="s">
        <v>12</v>
      </c>
      <c r="C90">
        <v>0.64890300000000001</v>
      </c>
      <c r="D90" s="1">
        <f t="shared" si="1"/>
        <v>2.9433744967011002</v>
      </c>
    </row>
    <row r="91" spans="1:6" x14ac:dyDescent="0.25">
      <c r="B91" t="s">
        <v>110</v>
      </c>
      <c r="C91">
        <v>6.2394999999999999E-2</v>
      </c>
      <c r="D91" s="1">
        <f t="shared" si="1"/>
        <v>0.2830189592615</v>
      </c>
    </row>
    <row r="92" spans="1:6" x14ac:dyDescent="0.25">
      <c r="B92" t="s">
        <v>13</v>
      </c>
      <c r="C92">
        <v>4.9916000000000002E-2</v>
      </c>
      <c r="D92" s="1">
        <f t="shared" si="1"/>
        <v>0.22641516740920004</v>
      </c>
    </row>
    <row r="93" spans="1:6" x14ac:dyDescent="0.25">
      <c r="D93" s="1" t="s">
        <v>16</v>
      </c>
    </row>
    <row r="94" spans="1:6" x14ac:dyDescent="0.25">
      <c r="A94" t="s">
        <v>111</v>
      </c>
      <c r="B94" t="s">
        <v>4</v>
      </c>
      <c r="C94">
        <v>123.08562999999999</v>
      </c>
      <c r="D94" s="1">
        <f t="shared" si="1"/>
        <v>558.30702624643095</v>
      </c>
    </row>
    <row r="95" spans="1:6" x14ac:dyDescent="0.25">
      <c r="B95" t="s">
        <v>7</v>
      </c>
      <c r="C95">
        <v>0.93591800000000003</v>
      </c>
      <c r="D95" s="1">
        <f t="shared" si="1"/>
        <v>4.2452526374566002</v>
      </c>
    </row>
    <row r="96" spans="1:6" x14ac:dyDescent="0.25">
      <c r="B96" t="s">
        <v>12</v>
      </c>
      <c r="C96">
        <v>0.64890300000000001</v>
      </c>
      <c r="D96" s="1">
        <f t="shared" si="1"/>
        <v>2.9433744967011002</v>
      </c>
    </row>
    <row r="97" spans="2:4" x14ac:dyDescent="0.25">
      <c r="B97" t="s">
        <v>110</v>
      </c>
      <c r="C97">
        <v>4.3676E-2</v>
      </c>
      <c r="D97" s="1">
        <f t="shared" si="1"/>
        <v>0.19811100352120001</v>
      </c>
    </row>
    <row r="98" spans="2:4" x14ac:dyDescent="0.25">
      <c r="B98" t="s">
        <v>13</v>
      </c>
      <c r="C98">
        <v>3.7436999999999998E-2</v>
      </c>
      <c r="D98" s="1">
        <f t="shared" si="1"/>
        <v>0.16981137555689998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5.56mm M855A1</vt:lpstr>
      <vt:lpstr>5.56mm Tracer M856A1</vt:lpstr>
      <vt:lpstr>7.62mm Ball M80A1</vt:lpstr>
      <vt:lpstr>7.62mm Tracer M62A1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Mass Analysis of Bullet Components for Bullets to be Used at Proposed MPMGR</dc:title>
  <dc:creator>Su, Chunming</dc:creator>
  <cp:keywords>Multi-Purpose Machine Gun Range, MPMGR</cp:keywords>
  <cp:lastModifiedBy>jng</cp:lastModifiedBy>
  <cp:lastPrinted>2022-09-06T16:33:23Z</cp:lastPrinted>
  <dcterms:created xsi:type="dcterms:W3CDTF">2022-06-21T17:31:32Z</dcterms:created>
  <dcterms:modified xsi:type="dcterms:W3CDTF">2023-04-24T15:54:21Z</dcterms:modified>
</cp:coreProperties>
</file>