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sharepoint.com/sites/ocspp_Work/wpc/TSCA Scoping Next 20 HPS Review/Chlorinated Solvents/1,1-Dichloroethane (priority 1)/RE Documents/Final RE/Supplemental Files for Final RE/Updated Versions - Pre QC/"/>
    </mc:Choice>
  </mc:AlternateContent>
  <xr:revisionPtr revIDLastSave="211" documentId="13_ncr:1_{165A9463-1107-478A-9AB2-115A978D52A2}" xr6:coauthVersionLast="47" xr6:coauthVersionMax="47" xr10:uidLastSave="{6D4DAFCE-5321-4E0B-ABFC-85DD770685F3}"/>
  <bookViews>
    <workbookView xWindow="-120" yWindow="-120" windowWidth="29040" windowHeight="15720" tabRatio="778" xr2:uid="{00000000-000D-0000-FFFF-FFFF00000000}"/>
  </bookViews>
  <sheets>
    <sheet name="Cover Page" sheetId="15" r:id="rId1"/>
    <sheet name="ReadMe" sheetId="2" r:id="rId2"/>
    <sheet name="Release Summary" sheetId="12" r:id="rId3"/>
    <sheet name="QC Sheet" sheetId="10" r:id="rId4"/>
    <sheet name="Release Point Summary" sheetId="3" r:id="rId5"/>
    <sheet name="Product Selector Data" sheetId="4" r:id="rId6"/>
    <sheet name="Release Parameters" sheetId="5" r:id="rId7"/>
    <sheet name="Release Calcs" sheetId="6" r:id="rId8"/>
    <sheet name="Release Results" sheetId="7" r:id="rId9"/>
    <sheet name="Scenario 1_Static_OH" sheetId="13" r:id="rId10"/>
    <sheet name="Scenario 1_Static" sheetId="8" r:id="rId11"/>
    <sheet name="Scenario 2_Static_OH" sheetId="14" r:id="rId12"/>
    <sheet name="Scenario 2_Static" sheetId="9" r:id="rId13"/>
  </sheets>
  <externalReferences>
    <externalReference r:id="rId14"/>
    <externalReference r:id="rId15"/>
    <externalReference r:id="rId16"/>
    <externalReference r:id="rId17"/>
  </externalReferences>
  <definedNames>
    <definedName name="_2017NEI_Nonpoint_TSCA_Chem_List">#REF!</definedName>
    <definedName name="_2017NEI_tsca_chemicals_wSCCdetail_Query">#REF!</definedName>
    <definedName name="_AtRisk_ReportsSetting_ReportGraphOptions" hidden="1">"REP:VER:8.0.0GRA:OUT:003INS:00SUM:T00DET:T00SCE:02SC1:39DAT:2|TRUE, .75, 1|TRUE, 0, .25|TRUE, .9, 1SE1:40DAT:3,10,2, .95,5,16,FALSE, 0,TRUE,TRUE,TRUESE2:40DAT:3,10,2, .95,5,16,FALSE, 0,TRUE,TRUE,TRUETSI:002"</definedName>
    <definedName name="_AtRisk_ReportsSetting_ReportMulitSelections" hidden="1">"REP:VER:8.0.0MUL:OUT:T10INS:T11SUM:T10DET:T10SEN:T11SCE:T11TEM:F"</definedName>
    <definedName name="_AtRisk_ReportsSetting_ReportOptions" hidden="1">CONCATENATE("REP:VER:8.0.0OPT:RAP:01RWE:02RLS:04ROT:00RST:00RRT:04AGR:FAFN:230DAT:P:\CEB\ExistingChems\Work Plan Chemicals\2nd Batch\Flame Retardants\TCEP\b-RiskEvaluation\3_Release Estimate\Release Simulations\Saved Scenario Runs\Release_Incorp Paints and Coatin","gs COU-resin,solvent_Scenario 2_10 June 2022.xlsxOGR:T")</definedName>
    <definedName name="_AtRisk_ReportsSetting_ReportSelectedSimulationsDET" hidden="1">"AQA="</definedName>
    <definedName name="_AtRisk_ReportsSetting_ReportSelectedSimulationsINS" hidden="1">"AQA="</definedName>
    <definedName name="_AtRisk_ReportsSetting_ReportSelectedSimulationsOUT" hidden="1">"AQA="</definedName>
    <definedName name="_AtRisk_ReportsSetting_ReportSelectedSimulationsSCE" hidden="1">"AQA="</definedName>
    <definedName name="_AtRisk_ReportsSetting_ReportSelectedSimulationsSEN" hidden="1">"AQA="</definedName>
    <definedName name="_AtRisk_ReportsSetting_ReportSelectedSimulationsSUM" hidden="1">"AQA="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definedName>
    <definedName name="_AtRisk_SimSetting_ConvergenceTolerance" hidden="1">0.01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15</definedName>
    <definedName name="_AtRisk_SimSetting_ReportOptionReportsFileType" hidden="1">1</definedName>
    <definedName name="_AtRisk_SimSetting_ReportOptionSelectiveQR" hidden="1">FALSE</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'Release Point Summary'!$A$2:$B$92</definedName>
    <definedName name="Air_speed" localSheetId="6">'Release Parameters'!$L$8</definedName>
    <definedName name="Air_speed">'Release Parameters'!$L$8</definedName>
    <definedName name="AT">[1]Constants!$C$12</definedName>
    <definedName name="AT_50th_non_cancer">[2]Constants!$C$11</definedName>
    <definedName name="AT_50th_non_cancer_DC">[2]Constants!$C$25</definedName>
    <definedName name="AT_95th_non_cancer">[2]Constants!$C$10</definedName>
    <definedName name="AT_95th_non_cancer_DC">[2]Constants!$C$24</definedName>
    <definedName name="AT_AC">[2]Constants!$C$4</definedName>
    <definedName name="AT_AC_DC">[2]Constants!$C$17</definedName>
    <definedName name="AT_ADC_high">[1]Constants!$C$18</definedName>
    <definedName name="AT_ADC_mid">[1]Constants!$C$17</definedName>
    <definedName name="AT_cancer">[2]Constants!$C$12</definedName>
    <definedName name="AT_cancer_DC">[2]Constants!$C$26</definedName>
    <definedName name="AT_LADC">[1]Constants!$C$19</definedName>
    <definedName name="AWD">[2]Constants!$C$6</definedName>
    <definedName name="AWD_DC_50th">[2]Constants!$C$20</definedName>
    <definedName name="AWD_DC_95th">[2]Constants!$C$19</definedName>
    <definedName name="CASRN">'[3]Table 1_Scoping'!#REF!</definedName>
    <definedName name="D_container_lab_analysis" localSheetId="6">'Release Parameters'!$L$13</definedName>
    <definedName name="D_container_lab_analysis">'Release Parameters'!$L$13</definedName>
    <definedName name="D_container_opening" localSheetId="6">'Release Parameters'!$D$29</definedName>
    <definedName name="D_container_opening">'Release Parameters'!$D$29</definedName>
    <definedName name="ED">[1]Constants!$C$11</definedName>
    <definedName name="ED_AC">[2]Constants!$C$3</definedName>
    <definedName name="ED_AC_DC">[2]Constants!$C$16</definedName>
    <definedName name="ED_chronic">[2]Constants!$C$5</definedName>
    <definedName name="ED_chronic_DC">[2]Constants!$C$18</definedName>
    <definedName name="EF">[1]Constants!$C$13</definedName>
    <definedName name="EG">'[4]For Figure'!$A$4:$A$69</definedName>
    <definedName name="F_11DCAprod" localSheetId="6">'Release Parameters'!$D$43</definedName>
    <definedName name="F_11DCAprod">'Release Parameters'!$D$43</definedName>
    <definedName name="F_loss_equip" localSheetId="6">'Release Parameters'!$D$26</definedName>
    <definedName name="F_loss_equip">'Release Parameters'!$D$26</definedName>
    <definedName name="F_loss_small_cont" localSheetId="6">'Release Parameters'!$L$6</definedName>
    <definedName name="F_loss_small_cont">'Release Parameters'!$L$6</definedName>
    <definedName name="Freq_release" localSheetId="6">'Release Parameters'!$L$12</definedName>
    <definedName name="Fsat_unload" localSheetId="6">'Release Parameters'!$L$9</definedName>
    <definedName name="Fsat_unload">'Release Parameters'!$L$9</definedName>
    <definedName name="ft_per_cm" localSheetId="6">'Release Parameters'!$D$38</definedName>
    <definedName name="ft_per_cm">'Release Parameters'!$D$38</definedName>
    <definedName name="ft_per_m" localSheetId="6">'Release Parameters'!$D$37</definedName>
    <definedName name="g_per_kg" localSheetId="6">'Release Parameters'!$D$34</definedName>
    <definedName name="g_per_kg">'Release Parameters'!$D$34</definedName>
    <definedName name="L_per_m3" localSheetId="6">'Release Parameters'!$D$42</definedName>
    <definedName name="L_per_m3">'Release Parameters'!$D$42</definedName>
    <definedName name="lbs_per_kg" localSheetId="6">'Release Parameters'!$D$35</definedName>
    <definedName name="lbs_per_kg">'Release Parameters'!$D$35</definedName>
    <definedName name="lbs_per_ton" localSheetId="6">'Release Parameters'!$D$36</definedName>
    <definedName name="m3_per_gal" localSheetId="6">'Release Parameters'!$D$32</definedName>
    <definedName name="m3_per_gal">'Release Parameters'!$D$32</definedName>
    <definedName name="mg_per_g" localSheetId="6">'Release Parameters'!$D$33</definedName>
    <definedName name="min_per_hr" localSheetId="6">'Release Parameters'!$D$40</definedName>
    <definedName name="mL_per_L" localSheetId="6">'Release Parameters'!$D$41</definedName>
    <definedName name="mL_per_L">'Release Parameters'!$D$41</definedName>
    <definedName name="MW_11DCA" localSheetId="6">'Release Parameters'!$D$24</definedName>
    <definedName name="MW_11DCA">'Release Parameters'!$D$24</definedName>
    <definedName name="N_cont_unload_yr" localSheetId="7">'Release Calcs'!$E$11</definedName>
    <definedName name="N_cont_unload_yr">'Release Calcs'!$E$11</definedName>
    <definedName name="N_sites" localSheetId="7">'Release Calcs'!$E$8</definedName>
    <definedName name="N_sites">'Release Calcs'!$E$8</definedName>
    <definedName name="Ncont_unload_day">'Release Calcs'!$E$12</definedName>
    <definedName name="OH_sampling" localSheetId="6">'Release Parameters'!$D$28</definedName>
    <definedName name="OH_sampling">'Release Parameters'!$D$28</definedName>
    <definedName name="OHcont_cleaning">'Release Parameters'!$D$30</definedName>
    <definedName name="OHcont_cleaning_yr">'Release Calcs'!$E$16</definedName>
    <definedName name="OHequip" localSheetId="6">'Release Parameters'!$D$27</definedName>
    <definedName name="OHequip">'Release Parameters'!$D$27</definedName>
    <definedName name="OHlab_testing">'Release Parameters'!$D$31</definedName>
    <definedName name="OHlab_testing_yr">'Release Calcs'!$E$17</definedName>
    <definedName name="OHunload_day">'Release Calcs'!$E$14</definedName>
    <definedName name="OHunload_yr">'Release Calcs'!$E$15</definedName>
    <definedName name="OPdays_recalc" localSheetId="7">'Release Calcs'!$E$7</definedName>
    <definedName name="OPdays_recalc">'Release Calcs'!$E$7</definedName>
    <definedName name="Pal_Workbook_GUID" localSheetId="0" hidden="1">"SK39RLEDQA2L46YW8H5SUKN3"</definedName>
    <definedName name="Pal_Workbook_GUID" hidden="1">"QFFA8IQU6YFGRFCXE7L4LIWR"</definedName>
    <definedName name="Pressure_atm" localSheetId="6">'Release Parameters'!$D$21</definedName>
    <definedName name="Pressure_atm">'Release Parameters'!$D$21</definedName>
    <definedName name="Pressure_torr" localSheetId="6">'Release Parameters'!$D$20</definedName>
    <definedName name="Pressure_torr">'Release Parameters'!$D$20</definedName>
    <definedName name="PV" localSheetId="6">'Release Parameters'!$D$17</definedName>
    <definedName name="PV">'Release Parameters'!$D$17</definedName>
    <definedName name="Q_chem_site_day" localSheetId="7">'Release Calcs'!$E$5</definedName>
    <definedName name="Q_chem_site_day">'Release Calcs'!$E$5</definedName>
    <definedName name="Q_chem_site_yr" localSheetId="7">'Release Calcs'!$E$6</definedName>
    <definedName name="Q_chem_site_yr">'Release Calcs'!$E$6</definedName>
    <definedName name="Q_cont" localSheetId="6">'Release Parameters'!$D$18</definedName>
    <definedName name="Q_cont">'Release Parameters'!$D$18</definedName>
    <definedName name="Q_stock_site_day" localSheetId="6">'Release Parameters'!$L$11</definedName>
    <definedName name="Q_stock_site_day">'Release Parameters'!$L$11</definedName>
    <definedName name="Qchem_container">'Release Calcs'!$E$13</definedName>
    <definedName name="Qchem_site_day_recalc" localSheetId="7">'Release Calcs'!$E$9</definedName>
    <definedName name="Qchem_site_day_recalc">'Release Calcs'!$E$9</definedName>
    <definedName name="Qchem_site_yr_recalc" localSheetId="7">'Release Calcs'!$E$10</definedName>
    <definedName name="Qchem_site_yr_recalc">'Release Calcs'!$E$10</definedName>
    <definedName name="R_Ltorr_molK" localSheetId="6">'Release Parameters'!$D$22</definedName>
    <definedName name="R_Ltorr_molK">'Release Parameters'!$D$22</definedName>
    <definedName name="r_prod" localSheetId="6">'Release Parameters'!$D$44</definedName>
    <definedName name="r_prod">'Release Parameters'!$D$44</definedName>
    <definedName name="Rate_fillsmallcont" localSheetId="6">'Release Parameters'!$D$25</definedName>
    <definedName name="Rate_fillsmallcont">'Release Parameters'!$D$25</definedName>
    <definedName name="Release_Day_Air" localSheetId="7">'Release Calcs'!$E$32</definedName>
    <definedName name="Release_Day_Air">'Release Calcs'!$E$32</definedName>
    <definedName name="Release_Day_RP1" localSheetId="7">'Release Calcs'!$E$18</definedName>
    <definedName name="Release_Day_RP1">'Release Calcs'!$E$18</definedName>
    <definedName name="Release_Day_RP3" localSheetId="7">'Release Calcs'!$E$20</definedName>
    <definedName name="Release_Day_RP3">'Release Calcs'!$E$20</definedName>
    <definedName name="Release_Day_RP4" localSheetId="7">'Release Calcs'!$E$22</definedName>
    <definedName name="Release_Day_RP4">'Release Calcs'!$E$22</definedName>
    <definedName name="Release_Day_RP5" localSheetId="7">'Release Calcs'!$E$24</definedName>
    <definedName name="Release_Day_RP5">'Release Calcs'!$E$24</definedName>
    <definedName name="Release_Day_RP6" localSheetId="7">'Release Calcs'!$E$26</definedName>
    <definedName name="Release_Day_RP6">'Release Calcs'!$E$26</definedName>
    <definedName name="Release_Day_RP7" localSheetId="7">'Release Calcs'!$E$28</definedName>
    <definedName name="Release_Day_RP7">'Release Calcs'!$E$28</definedName>
    <definedName name="Release_Day_RP8" localSheetId="7">'Release Calcs'!$E$30</definedName>
    <definedName name="Release_Day_RP8">'Release Calcs'!$E$30</definedName>
    <definedName name="Release_Day_Wat_Inc_Lan" localSheetId="7">'Release Calcs'!$E$34</definedName>
    <definedName name="Release_Day_Wat_Inc_Lan">'Release Calcs'!$E$34</definedName>
    <definedName name="Release_Year_Air" localSheetId="7">'Release Calcs'!$E$33</definedName>
    <definedName name="Release_Year_Air">'Release Calcs'!$E$33</definedName>
    <definedName name="Release_Year_RP1" localSheetId="7">'Release Calcs'!$E$19</definedName>
    <definedName name="Release_Year_RP1">'Release Calcs'!$E$19</definedName>
    <definedName name="Release_Year_RP3" localSheetId="7">'Release Calcs'!$E$21</definedName>
    <definedName name="Release_Year_RP3">'Release Calcs'!$E$21</definedName>
    <definedName name="Release_Year_RP4" localSheetId="7">'Release Calcs'!$E$23</definedName>
    <definedName name="Release_Year_RP4">'Release Calcs'!$E$23</definedName>
    <definedName name="Release_Year_RP5" localSheetId="7">'Release Calcs'!$E$25</definedName>
    <definedName name="Release_Year_RP5">'Release Calcs'!$E$25</definedName>
    <definedName name="Release_Year_RP6" localSheetId="7">'Release Calcs'!$E$27</definedName>
    <definedName name="Release_Year_RP6">'Release Calcs'!$E$27</definedName>
    <definedName name="Release_Year_RP7" localSheetId="7">'Release Calcs'!$E$29</definedName>
    <definedName name="Release_Year_RP7">'Release Calcs'!$E$29</definedName>
    <definedName name="Release_Year_RP8" localSheetId="7">'Release Calcs'!$E$31</definedName>
    <definedName name="Release_Year_RP8">'Release Calcs'!$E$31</definedName>
    <definedName name="Release_Year_Wat_Inc_Lan" localSheetId="7">'Release Calcs'!$E$35</definedName>
    <definedName name="Release_Year_Wat_Inc_Lan">'Release Calcs'!$E$35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imulationResultsStorageLocation"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_per_hr" localSheetId="6">'Release Parameters'!$D$39</definedName>
    <definedName name="s_per_hr">'Release Parameters'!$D$39</definedName>
    <definedName name="Temp" localSheetId="6">'Release Parameters'!$D$19</definedName>
    <definedName name="Temp">'Release Parameters'!$D$19</definedName>
    <definedName name="TIME_Operating_Days" localSheetId="6">'Release Parameters'!$L$10</definedName>
    <definedName name="TIME_Operating_Days">'Release Parameters'!$L$10</definedName>
    <definedName name="VP_torr" localSheetId="6">'Release Parameters'!$D$23</definedName>
    <definedName name="VP_torr">'Release Parameters'!$D$23</definedName>
    <definedName name="WY_50th">[2]Constants!$C$8</definedName>
    <definedName name="WY_50th_DC">[2]Constants!$C$22</definedName>
    <definedName name="WY_95th">[2]Constants!$C$7</definedName>
    <definedName name="WY_95th_DC">[2]Constants!$C$21</definedName>
    <definedName name="WY_high">[1]Constants!$C$15</definedName>
    <definedName name="WY_mid">[1]Constants!$C$14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2" l="1"/>
  <c r="S21" i="12"/>
  <c r="Q14" i="12"/>
  <c r="R11" i="12"/>
  <c r="P29" i="12"/>
  <c r="O29" i="12"/>
  <c r="P15" i="12"/>
  <c r="O15" i="12"/>
  <c r="J29" i="12"/>
  <c r="I29" i="12"/>
  <c r="J15" i="12"/>
  <c r="I15" i="12"/>
  <c r="F23" i="12"/>
  <c r="R23" i="12" s="1"/>
  <c r="F24" i="12"/>
  <c r="S24" i="12" s="1"/>
  <c r="F25" i="12"/>
  <c r="R25" i="12" s="1"/>
  <c r="R29" i="12" s="1"/>
  <c r="F26" i="12"/>
  <c r="S26" i="12" s="1"/>
  <c r="F27" i="12"/>
  <c r="T27" i="12" s="1"/>
  <c r="F28" i="12"/>
  <c r="R28" i="12" s="1"/>
  <c r="F21" i="12"/>
  <c r="T21" i="12" s="1"/>
  <c r="F9" i="12"/>
  <c r="R9" i="12" s="1"/>
  <c r="F10" i="12"/>
  <c r="T10" i="12" s="1"/>
  <c r="F11" i="12"/>
  <c r="Q11" i="12" s="1"/>
  <c r="F12" i="12"/>
  <c r="T12" i="12" s="1"/>
  <c r="F13" i="12"/>
  <c r="T13" i="12" s="1"/>
  <c r="F14" i="12"/>
  <c r="R14" i="12" s="1"/>
  <c r="R15" i="12" s="1"/>
  <c r="F7" i="12"/>
  <c r="T7" i="12" s="1"/>
  <c r="S12" i="12" l="1"/>
  <c r="Q25" i="12"/>
  <c r="S13" i="12"/>
  <c r="T26" i="12"/>
  <c r="S7" i="12"/>
  <c r="Q9" i="12"/>
  <c r="Q15" i="12" s="1"/>
  <c r="Q23" i="12"/>
  <c r="Q29" i="12" s="1"/>
  <c r="S27" i="12"/>
  <c r="S29" i="12" s="1"/>
  <c r="S10" i="12"/>
  <c r="Q28" i="12"/>
  <c r="T29" i="12"/>
  <c r="S15" i="12"/>
  <c r="T15" i="12"/>
  <c r="D28" i="12" l="1"/>
  <c r="D27" i="12"/>
  <c r="D26" i="12"/>
  <c r="D25" i="12"/>
  <c r="D24" i="12"/>
  <c r="D23" i="12"/>
  <c r="D21" i="12"/>
  <c r="D9" i="12"/>
  <c r="D10" i="12"/>
  <c r="D11" i="12"/>
  <c r="D12" i="12"/>
  <c r="D13" i="12"/>
  <c r="D14" i="12"/>
  <c r="D7" i="12"/>
  <c r="L9" i="5"/>
  <c r="L6" i="5"/>
  <c r="L7" i="5"/>
  <c r="E21" i="12"/>
  <c r="E7" i="12"/>
  <c r="C21" i="12"/>
  <c r="C7" i="12"/>
  <c r="A2" i="12"/>
  <c r="L39" i="10"/>
  <c r="K39" i="10"/>
  <c r="J39" i="10"/>
  <c r="I39" i="10"/>
  <c r="H39" i="10"/>
  <c r="G39" i="10"/>
  <c r="F39" i="10"/>
  <c r="E39" i="10"/>
  <c r="L34" i="10"/>
  <c r="K34" i="10"/>
  <c r="J34" i="10"/>
  <c r="I34" i="10"/>
  <c r="H34" i="10"/>
  <c r="G34" i="10"/>
  <c r="F34" i="10"/>
  <c r="E34" i="10"/>
  <c r="L23" i="10"/>
  <c r="K23" i="10"/>
  <c r="J23" i="10"/>
  <c r="I23" i="10"/>
  <c r="H23" i="10"/>
  <c r="G23" i="10"/>
  <c r="F23" i="10"/>
  <c r="L28" i="10"/>
  <c r="K28" i="10"/>
  <c r="J28" i="10"/>
  <c r="I28" i="10"/>
  <c r="H28" i="10"/>
  <c r="G28" i="10"/>
  <c r="F28" i="10"/>
  <c r="E28" i="10"/>
  <c r="E23" i="10"/>
  <c r="C39" i="10"/>
  <c r="B39" i="10"/>
  <c r="C34" i="10"/>
  <c r="B34" i="10"/>
  <c r="C28" i="10"/>
  <c r="B28" i="10"/>
  <c r="C23" i="10"/>
  <c r="B23" i="10"/>
  <c r="E8" i="5"/>
  <c r="G8" i="5"/>
  <c r="H8" i="5"/>
  <c r="E12" i="5"/>
  <c r="G12" i="5"/>
  <c r="H12" i="5"/>
  <c r="I12" i="5"/>
  <c r="D33" i="5"/>
  <c r="C60" i="5"/>
  <c r="B61" i="5"/>
  <c r="B62" i="5"/>
  <c r="B63" i="5"/>
  <c r="C61" i="5"/>
  <c r="C63" i="5"/>
  <c r="B64" i="5"/>
  <c r="C62" i="5"/>
  <c r="B65" i="5"/>
  <c r="C64" i="5"/>
  <c r="B66" i="5"/>
  <c r="C65" i="5"/>
  <c r="B67" i="5"/>
  <c r="C66" i="5"/>
  <c r="C67" i="5"/>
  <c r="B68" i="5"/>
  <c r="C68" i="5"/>
  <c r="B69" i="5"/>
  <c r="B70" i="5"/>
  <c r="C69" i="5"/>
  <c r="C70" i="5"/>
  <c r="B71" i="5"/>
  <c r="B72" i="5"/>
  <c r="C71" i="5"/>
  <c r="C72" i="5"/>
  <c r="B73" i="5"/>
  <c r="C73" i="5"/>
  <c r="B74" i="5"/>
  <c r="B75" i="5"/>
  <c r="C74" i="5"/>
  <c r="C75" i="5"/>
  <c r="B76" i="5"/>
  <c r="B77" i="5"/>
  <c r="C76" i="5"/>
  <c r="B78" i="5"/>
  <c r="C77" i="5"/>
  <c r="B79" i="5"/>
  <c r="C78" i="5"/>
  <c r="C79" i="5"/>
  <c r="B80" i="5"/>
  <c r="C80" i="5"/>
  <c r="B81" i="5"/>
  <c r="B82" i="5"/>
  <c r="C81" i="5"/>
  <c r="C82" i="5"/>
  <c r="B83" i="5"/>
  <c r="B84" i="5"/>
  <c r="C83" i="5"/>
  <c r="C84" i="5"/>
  <c r="B85" i="5"/>
  <c r="B86" i="5"/>
  <c r="C85" i="5"/>
  <c r="B87" i="5"/>
  <c r="C86" i="5"/>
  <c r="C87" i="5"/>
  <c r="B88" i="5"/>
  <c r="B89" i="5"/>
  <c r="C88" i="5"/>
  <c r="C89" i="5"/>
  <c r="B90" i="5"/>
  <c r="B91" i="5"/>
  <c r="C90" i="5"/>
  <c r="C91" i="5"/>
  <c r="B92" i="5"/>
  <c r="C92" i="5"/>
  <c r="B93" i="5"/>
  <c r="C93" i="5"/>
  <c r="B94" i="5"/>
  <c r="C94" i="5"/>
  <c r="B95" i="5"/>
  <c r="C95" i="5"/>
  <c r="B96" i="5"/>
  <c r="C96" i="5"/>
  <c r="B97" i="5"/>
  <c r="B98" i="5"/>
  <c r="C97" i="5"/>
  <c r="B99" i="5"/>
  <c r="C98" i="5"/>
  <c r="C99" i="5"/>
  <c r="B100" i="5"/>
  <c r="B101" i="5"/>
  <c r="C100" i="5"/>
  <c r="B102" i="5"/>
  <c r="C101" i="5"/>
  <c r="B103" i="5"/>
  <c r="C102" i="5"/>
  <c r="C103" i="5"/>
  <c r="B104" i="5"/>
  <c r="C104" i="5"/>
  <c r="B105" i="5"/>
  <c r="C105" i="5"/>
  <c r="B106" i="5"/>
  <c r="C106" i="5"/>
  <c r="B107" i="5"/>
  <c r="C107" i="5"/>
  <c r="B108" i="5"/>
  <c r="C108" i="5"/>
  <c r="B109" i="5"/>
  <c r="C109" i="5"/>
  <c r="B110" i="5"/>
  <c r="B111" i="5"/>
  <c r="C110" i="5"/>
  <c r="C111" i="5"/>
  <c r="B112" i="5"/>
  <c r="B113" i="5"/>
  <c r="C112" i="5"/>
  <c r="B114" i="5"/>
  <c r="C113" i="5"/>
  <c r="C114" i="5"/>
  <c r="B115" i="5"/>
  <c r="C115" i="5"/>
  <c r="B116" i="5"/>
  <c r="C116" i="5"/>
  <c r="B117" i="5"/>
  <c r="B118" i="5"/>
  <c r="C117" i="5"/>
  <c r="C118" i="5"/>
  <c r="B119" i="5"/>
  <c r="C119" i="5"/>
  <c r="B120" i="5"/>
  <c r="C120" i="5"/>
  <c r="B121" i="5"/>
  <c r="B122" i="5"/>
  <c r="C121" i="5"/>
  <c r="B123" i="5"/>
  <c r="C122" i="5"/>
  <c r="C123" i="5"/>
  <c r="B124" i="5"/>
  <c r="B125" i="5"/>
  <c r="C124" i="5"/>
  <c r="C125" i="5"/>
  <c r="B126" i="5"/>
  <c r="B127" i="5"/>
  <c r="C126" i="5"/>
  <c r="B128" i="5"/>
  <c r="C127" i="5"/>
  <c r="C128" i="5"/>
  <c r="B129" i="5"/>
  <c r="B130" i="5"/>
  <c r="C129" i="5"/>
  <c r="C130" i="5"/>
  <c r="B131" i="5"/>
  <c r="C131" i="5"/>
  <c r="B132" i="5"/>
  <c r="C132" i="5"/>
  <c r="B133" i="5"/>
  <c r="B134" i="5"/>
  <c r="C133" i="5"/>
  <c r="B135" i="5"/>
  <c r="C134" i="5"/>
  <c r="C135" i="5"/>
  <c r="B136" i="5"/>
  <c r="C136" i="5"/>
  <c r="B137" i="5"/>
  <c r="B138" i="5"/>
  <c r="C137" i="5"/>
  <c r="B139" i="5"/>
  <c r="C138" i="5"/>
  <c r="C139" i="5"/>
  <c r="B140" i="5"/>
  <c r="C140" i="5"/>
  <c r="B141" i="5"/>
  <c r="C141" i="5"/>
  <c r="B142" i="5"/>
  <c r="C142" i="5"/>
  <c r="B143" i="5"/>
  <c r="C143" i="5"/>
  <c r="B144" i="5"/>
  <c r="B145" i="5"/>
  <c r="C144" i="5"/>
  <c r="B146" i="5"/>
  <c r="C145" i="5"/>
  <c r="B147" i="5"/>
  <c r="C146" i="5"/>
  <c r="C147" i="5"/>
  <c r="D60" i="5"/>
  <c r="B148" i="5"/>
  <c r="C148" i="5"/>
  <c r="M26" i="12" l="1"/>
  <c r="N26" i="12"/>
  <c r="L11" i="12"/>
  <c r="K11" i="12"/>
  <c r="N27" i="12"/>
  <c r="M27" i="12"/>
  <c r="N12" i="12"/>
  <c r="M12" i="12"/>
  <c r="N10" i="12"/>
  <c r="M10" i="12"/>
  <c r="K28" i="12"/>
  <c r="L28" i="12"/>
  <c r="N21" i="12"/>
  <c r="M21" i="12"/>
  <c r="N7" i="12"/>
  <c r="M7" i="12"/>
  <c r="K14" i="12"/>
  <c r="L14" i="12"/>
  <c r="N24" i="12"/>
  <c r="M24" i="12"/>
  <c r="L9" i="12"/>
  <c r="K9" i="12"/>
  <c r="L23" i="12"/>
  <c r="L29" i="12" s="1"/>
  <c r="K23" i="12"/>
  <c r="K29" i="12" s="1"/>
  <c r="N13" i="12"/>
  <c r="M13" i="12"/>
  <c r="L25" i="12"/>
  <c r="K25" i="12"/>
  <c r="L11" i="5"/>
  <c r="L13" i="5"/>
  <c r="L8" i="5"/>
  <c r="D44" i="5" a="1"/>
  <c r="M15" i="12" l="1"/>
  <c r="N15" i="12"/>
  <c r="K15" i="12"/>
  <c r="M29" i="12"/>
  <c r="L15" i="12"/>
  <c r="N29" i="12"/>
  <c r="D44" i="5"/>
  <c r="L10" i="5"/>
  <c r="L12" i="5" s="1"/>
  <c r="D43" i="5" a="1"/>
  <c r="D43"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<sst xmlns="http://schemas.openxmlformats.org/spreadsheetml/2006/main" count="1503" uniqueCount="447">
  <si>
    <t>Instructions for Using this Spreadsheet</t>
  </si>
  <si>
    <t>Table of Contents</t>
  </si>
  <si>
    <t>Worksheet</t>
  </si>
  <si>
    <t>Description</t>
  </si>
  <si>
    <t>Instructions (this worksheet)</t>
  </si>
  <si>
    <t>Provides instructions to the user on the use of this spreadsheet</t>
  </si>
  <si>
    <t>QC Sheet</t>
  </si>
  <si>
    <t>Provides a justification of methods used to create this spreadsheet and a QC comparison of % of maximum daily use rate emitted between this spreadsheet and the spreadsheet created for TCEP.</t>
  </si>
  <si>
    <t>Release Point Summary</t>
  </si>
  <si>
    <t>Summarizes the Release Points and associated parameters used to calculate the amount of annual release from each Release Point</t>
  </si>
  <si>
    <t>Product Selector Data</t>
  </si>
  <si>
    <t>Release Parameters</t>
  </si>
  <si>
    <t>A list of parameters for the release calculations. Allows an advanced user to select between performing a deterministic or Monte Carlo simulation. Monte Carlo formulas on this worksheet are based on the Monte Carlo simulator @Risk. Certain cells will appear with the "#NAME?" error indicator if a user does not have the program @Risk. The user must not alter parameters in this worksheet. Turn Monte Carlo "Off" using the toggle at the top of the sheet to view deterministic calculations (@Risk not needed for this).</t>
  </si>
  <si>
    <t>Release Calcs</t>
  </si>
  <si>
    <t>Performs the release calculations. This worksheet contains @Risk formulas to capture results during a Monte Carlo simulation iteration. Certain cells will appear with the "#NAME?" error indicator if a user does not have the program @Risk. The user must not alter this worksheet.</t>
  </si>
  <si>
    <t>Release Results</t>
  </si>
  <si>
    <t>Provides the release results for the baseline scenario from the Monte Carlo simulation. The user must not alter this worksheet.</t>
  </si>
  <si>
    <t>Scenario 1_Static</t>
  </si>
  <si>
    <t>Scenario 1: PV = 5,000 lbs
Provides static release results from running the simulation with the specified parameters for the given scenario. @Risk not needed to view.</t>
  </si>
  <si>
    <t>Scenario 2_Static</t>
  </si>
  <si>
    <t>Scenario 2: PV = 50,000 lbs
Provides static release results from running the simulation with the specified parameters for the given scenario. @Risk not needed to view.</t>
  </si>
  <si>
    <t>General Notes/Assumptions</t>
  </si>
  <si>
    <t>According to the Laboratory Chemicals GS there are 40,639 laboratory sites in the United States. Therefore, the maximum number of sites used will be set equal to 40,639 sites. In such calculations where the calculation for number of sites exceeds this maximum, the number of sites will be set to 40,639 and the throughput will be recalculated based on the annual volume and days/yr.</t>
  </si>
  <si>
    <t>The GS assumes a working duration range of 8-12 hours per day which provides a range of 174-260 operating days per year for laboratory chemical use. ERG proposes using a triangular distribution for determining the number of operating days using the low and high-ends from the GS and setting the mode equal to the 'default' value of 260 days/yr which corresponds to the high-end value.</t>
  </si>
  <si>
    <t>Release Summary - 50th and 95th Percentile estimates</t>
  </si>
  <si>
    <t>50th Percentile</t>
  </si>
  <si>
    <t>Release Source</t>
  </si>
  <si>
    <t>Number of Sites</t>
  </si>
  <si>
    <t>Daily Release (kg/site-day)</t>
  </si>
  <si>
    <t>Days per Year</t>
  </si>
  <si>
    <t>Annual Release (kg/site-yr)</t>
  </si>
  <si>
    <t>Release Duration (hr/day)</t>
  </si>
  <si>
    <t>Release Pattern</t>
  </si>
  <si>
    <t>Daily Release Estimate by Media (kg/site-day)</t>
  </si>
  <si>
    <t>Annual Release Estimate by Media (kg/site-yr)</t>
  </si>
  <si>
    <t>Media of Release</t>
  </si>
  <si>
    <t>Water (Direct)</t>
  </si>
  <si>
    <t>Water (Indirect)</t>
  </si>
  <si>
    <t>Hazardous Waste Incineration</t>
  </si>
  <si>
    <t>Hazardous Waste Landfill</t>
  </si>
  <si>
    <t>Stack Air</t>
  </si>
  <si>
    <t>Fugitive Air</t>
  </si>
  <si>
    <t>1. Transfer Operation Losses during Unloading Liquid Chemicals</t>
  </si>
  <si>
    <t>Fugitive or Stack Air</t>
  </si>
  <si>
    <t>mean: 3.89E-02 
range: 1.80E-04 to 7.9E-02</t>
  </si>
  <si>
    <t>unknown - see operating days</t>
  </si>
  <si>
    <t>2. Transfer Operation Losses from Unloading Solid Chemicals</t>
  </si>
  <si>
    <t>N/A</t>
  </si>
  <si>
    <t>n/a</t>
  </si>
  <si>
    <t>3. Container Residue Losses</t>
  </si>
  <si>
    <t>Hazardous Waste Landfill or Hazardous Waste Incineration*</t>
  </si>
  <si>
    <t>4. Open Surface Losses During Container Cleaning</t>
  </si>
  <si>
    <t>5. Equipment Cleaning Losses</t>
  </si>
  <si>
    <t>6. Open Surface Losses during Equipment Cleaning</t>
  </si>
  <si>
    <t>7. Release during Laboratory Analyses</t>
  </si>
  <si>
    <t>8. Release from Disposal of Laboratory Waste</t>
  </si>
  <si>
    <t>* Note that incineration release estimates represent the amount of chemical sent for incineration and do not account for destruction efficiency. Water releases are not expected as 1,1-DCA is classified as hazardous by RCRA; according to the GS hazardous wastes are likely sent to hazardous landfill or incineration - water releases are not expected.</t>
  </si>
  <si>
    <t>Total Releases by Media:</t>
  </si>
  <si>
    <t>95th Percentile</t>
  </si>
  <si>
    <t>Scenario 1 (1,1-DCA)</t>
  </si>
  <si>
    <t>Annual Emissions</t>
  </si>
  <si>
    <t>Total Fugitive or stack air</t>
  </si>
  <si>
    <t>Total Release to Hazardous Landfill or Incineration</t>
  </si>
  <si>
    <t>RP1. Transfer Operation Losses during Unloading Liquid Chemicals</t>
  </si>
  <si>
    <t>RP2. Transfer Operation Losses from Unloading Solid Chemicals</t>
  </si>
  <si>
    <t>RP3. Container Residue Losses</t>
  </si>
  <si>
    <t>RP4. Open Surface Losses During Container Cleaning</t>
  </si>
  <si>
    <t>RP5. Equipment Cleaning Losses</t>
  </si>
  <si>
    <t>RP6. Open Surface Losses during Equipment Cleaning</t>
  </si>
  <si>
    <t>RP7. Release during Laboratory Analyses</t>
  </si>
  <si>
    <t>RP8. Release from Disposal of Laboratory Waste</t>
  </si>
  <si>
    <t>Yearly Use Rate/Site (kg/site-yr)</t>
  </si>
  <si>
    <t>Hazardous Landfill or Incineration</t>
  </si>
  <si>
    <t>Kilograms/site-yr</t>
  </si>
  <si>
    <t>Percent of Annual Use Rate</t>
  </si>
  <si>
    <t>Scenario 1 (TCEP)</t>
  </si>
  <si>
    <t>Scenario 2 (1,1-DCA)</t>
  </si>
  <si>
    <t>Scenario 2 (TCEP)</t>
  </si>
  <si>
    <t>Parameter Definition</t>
  </si>
  <si>
    <t>Release Points (from ESD/GS)</t>
  </si>
  <si>
    <t>General Calculated Parameters</t>
  </si>
  <si>
    <t>Possible Parameters</t>
  </si>
  <si>
    <t>Variable</t>
  </si>
  <si>
    <t>Release Point</t>
  </si>
  <si>
    <t>Annual Throughput of 1,1-DCA (kg/site-yr)</t>
  </si>
  <si>
    <t>Daily Throughput of 1,1-DCA
(kg/site-day)</t>
  </si>
  <si>
    <t>Number of Use Sites
(sites)</t>
  </si>
  <si>
    <t>Number of Transport Containers Unloaded Annually per Laboratory (container/site-yr)</t>
  </si>
  <si>
    <t>Expected/Conservative Release Media</t>
  </si>
  <si>
    <t>Air</t>
  </si>
  <si>
    <t>Daily Throughput of 1,1-DCA</t>
  </si>
  <si>
    <r>
      <t>Q</t>
    </r>
    <r>
      <rPr>
        <vertAlign val="subscript"/>
        <sz val="11"/>
        <color theme="1"/>
        <rFont val="Calibri"/>
        <family val="2"/>
        <scheme val="minor"/>
      </rPr>
      <t>chem_site_day</t>
    </r>
  </si>
  <si>
    <t>Daily Throughput of Stock Solutions (mL/site-day)</t>
  </si>
  <si>
    <r>
      <t>Q</t>
    </r>
    <r>
      <rPr>
        <vertAlign val="subscript"/>
        <sz val="11"/>
        <color theme="1"/>
        <rFont val="Calibri"/>
        <family val="2"/>
        <scheme val="minor"/>
      </rPr>
      <t>stock_site_day</t>
    </r>
  </si>
  <si>
    <t>Production Volume</t>
  </si>
  <si>
    <t>PV</t>
  </si>
  <si>
    <t>Annual Throughput of 1,1-DCA</t>
  </si>
  <si>
    <r>
      <t>Q</t>
    </r>
    <r>
      <rPr>
        <vertAlign val="subscript"/>
        <sz val="11"/>
        <color theme="1"/>
        <rFont val="Calibri"/>
        <family val="2"/>
        <scheme val="minor"/>
      </rPr>
      <t>chem_site_yr</t>
    </r>
  </si>
  <si>
    <t>Input Parameters:</t>
  </si>
  <si>
    <t>Saturation Factor Unloading</t>
  </si>
  <si>
    <r>
      <t>F</t>
    </r>
    <r>
      <rPr>
        <vertAlign val="subscript"/>
        <sz val="11"/>
        <color theme="1"/>
        <rFont val="Calibri"/>
        <family val="2"/>
        <scheme val="minor"/>
      </rPr>
      <t>saturation_unloading</t>
    </r>
  </si>
  <si>
    <t>Product Container Volume</t>
  </si>
  <si>
    <r>
      <t>Q</t>
    </r>
    <r>
      <rPr>
        <vertAlign val="subscript"/>
        <sz val="11"/>
        <color theme="1"/>
        <rFont val="Calibri"/>
        <family val="2"/>
        <scheme val="minor"/>
      </rPr>
      <t>cont</t>
    </r>
  </si>
  <si>
    <t>Diameter of Opening for Container</t>
  </si>
  <si>
    <r>
      <t>D</t>
    </r>
    <r>
      <rPr>
        <vertAlign val="subscript"/>
        <sz val="11"/>
        <color theme="1"/>
        <rFont val="Calibri"/>
        <family val="2"/>
        <scheme val="minor"/>
      </rPr>
      <t>container</t>
    </r>
  </si>
  <si>
    <t>Daily Use Rate</t>
  </si>
  <si>
    <t>Diameter of Opening for Equipment Cleaning</t>
  </si>
  <si>
    <t>Diameter of Opening for lab equipment</t>
  </si>
  <si>
    <r>
      <t>D</t>
    </r>
    <r>
      <rPr>
        <vertAlign val="subscript"/>
        <sz val="11"/>
        <color theme="1"/>
        <rFont val="Calibri"/>
        <family val="2"/>
        <scheme val="minor"/>
      </rPr>
      <t>container_lab_analysis</t>
    </r>
  </si>
  <si>
    <t>Operating Days</t>
  </si>
  <si>
    <r>
      <t>OP</t>
    </r>
    <r>
      <rPr>
        <vertAlign val="subscript"/>
        <sz val="11"/>
        <color theme="1"/>
        <rFont val="Calibri"/>
        <family val="2"/>
        <scheme val="minor"/>
      </rPr>
      <t>days</t>
    </r>
  </si>
  <si>
    <t>1,1-DCA Concentration in Product</t>
  </si>
  <si>
    <r>
      <t>F</t>
    </r>
    <r>
      <rPr>
        <vertAlign val="subscript"/>
        <sz val="11"/>
        <color theme="1"/>
        <rFont val="Calibri"/>
        <family val="2"/>
        <scheme val="minor"/>
      </rPr>
      <t>1,1-DCA_product</t>
    </r>
  </si>
  <si>
    <t>Frequency of Release</t>
  </si>
  <si>
    <r>
      <t>Freq</t>
    </r>
    <r>
      <rPr>
        <vertAlign val="subscript"/>
        <sz val="11"/>
        <color theme="1"/>
        <rFont val="Calibri"/>
        <family val="2"/>
        <scheme val="minor"/>
      </rPr>
      <t>release</t>
    </r>
  </si>
  <si>
    <t>Product Density</t>
  </si>
  <si>
    <t>rho</t>
  </si>
  <si>
    <r>
      <t>TIME</t>
    </r>
    <r>
      <rPr>
        <vertAlign val="subscript"/>
        <sz val="11"/>
        <color theme="1"/>
        <rFont val="Calibri"/>
        <family val="2"/>
        <scheme val="minor"/>
      </rPr>
      <t>operating_days</t>
    </r>
  </si>
  <si>
    <t>Summation of all previous releases</t>
  </si>
  <si>
    <r>
      <t>Q</t>
    </r>
    <r>
      <rPr>
        <vertAlign val="subscript"/>
        <sz val="11"/>
        <color theme="1"/>
        <rFont val="Calibri"/>
        <family val="2"/>
        <scheme val="minor"/>
      </rPr>
      <t>all_other_releases</t>
    </r>
  </si>
  <si>
    <t>Container Volume</t>
  </si>
  <si>
    <r>
      <t>V</t>
    </r>
    <r>
      <rPr>
        <vertAlign val="subscript"/>
        <sz val="11"/>
        <color theme="1"/>
        <rFont val="Calibri"/>
        <family val="2"/>
        <scheme val="minor"/>
      </rPr>
      <t>prod_cont</t>
    </r>
  </si>
  <si>
    <t>1,1-DCA Molecular Weight</t>
  </si>
  <si>
    <r>
      <t>MW</t>
    </r>
    <r>
      <rPr>
        <vertAlign val="subscript"/>
        <sz val="11"/>
        <color theme="1"/>
        <rFont val="Calibri"/>
        <family val="2"/>
        <scheme val="minor"/>
      </rPr>
      <t>11-DCA</t>
    </r>
  </si>
  <si>
    <r>
      <t>F</t>
    </r>
    <r>
      <rPr>
        <vertAlign val="subscript"/>
        <sz val="11"/>
        <color theme="1"/>
        <rFont val="Calibri"/>
        <family val="2"/>
        <scheme val="minor"/>
      </rPr>
      <t>11-DCA_product</t>
    </r>
  </si>
  <si>
    <t>Loss Fraction for Equipment Cleaning</t>
  </si>
  <si>
    <r>
      <t>F</t>
    </r>
    <r>
      <rPr>
        <vertAlign val="subscript"/>
        <sz val="11"/>
        <color theme="1"/>
        <rFont val="Calibri"/>
        <family val="2"/>
        <scheme val="minor"/>
      </rPr>
      <t>loss_equip</t>
    </r>
  </si>
  <si>
    <r>
      <t>N</t>
    </r>
    <r>
      <rPr>
        <vertAlign val="subscript"/>
        <sz val="11"/>
        <rFont val="Calibri"/>
        <family val="2"/>
        <scheme val="minor"/>
      </rPr>
      <t>sites</t>
    </r>
  </si>
  <si>
    <t>Loss Fraction for Container Residue Losses</t>
  </si>
  <si>
    <r>
      <t>F</t>
    </r>
    <r>
      <rPr>
        <vertAlign val="subscript"/>
        <sz val="11"/>
        <color theme="1"/>
        <rFont val="Calibri"/>
        <family val="2"/>
        <scheme val="minor"/>
      </rPr>
      <t>loss_small_cont</t>
    </r>
  </si>
  <si>
    <t>Number of Containers per site per year</t>
  </si>
  <si>
    <r>
      <t>N</t>
    </r>
    <r>
      <rPr>
        <vertAlign val="subscript"/>
        <sz val="11"/>
        <rFont val="Calibri"/>
        <family val="2"/>
        <scheme val="minor"/>
      </rPr>
      <t>cont_unload_yr</t>
    </r>
  </si>
  <si>
    <r>
      <t>N</t>
    </r>
    <r>
      <rPr>
        <vertAlign val="subscript"/>
        <sz val="11"/>
        <color theme="1"/>
        <rFont val="Calibri"/>
        <family val="2"/>
        <scheme val="minor"/>
      </rPr>
      <t>cont_unload_yr</t>
    </r>
  </si>
  <si>
    <t>Operating Hours for Activity</t>
  </si>
  <si>
    <r>
      <t>OH</t>
    </r>
    <r>
      <rPr>
        <vertAlign val="subscript"/>
        <sz val="11"/>
        <color theme="1"/>
        <rFont val="Calibri"/>
        <family val="2"/>
        <scheme val="minor"/>
      </rPr>
      <t>equip</t>
    </r>
  </si>
  <si>
    <r>
      <t>OH</t>
    </r>
    <r>
      <rPr>
        <vertAlign val="subscript"/>
        <sz val="11"/>
        <color theme="1"/>
        <rFont val="Calibri"/>
        <family val="2"/>
        <scheme val="minor"/>
      </rPr>
      <t>sampling</t>
    </r>
  </si>
  <si>
    <t>Fill Rate of Small Container</t>
  </si>
  <si>
    <r>
      <t>RATE</t>
    </r>
    <r>
      <rPr>
        <vertAlign val="subscript"/>
        <sz val="11"/>
        <color theme="1"/>
        <rFont val="Calibri"/>
        <family val="2"/>
        <scheme val="minor"/>
      </rPr>
      <t>fill_small_cont</t>
    </r>
  </si>
  <si>
    <r>
      <t>RATE</t>
    </r>
    <r>
      <rPr>
        <vertAlign val="subscript"/>
        <sz val="11"/>
        <color theme="1"/>
        <rFont val="Calibri"/>
        <family val="2"/>
        <scheme val="minor"/>
      </rPr>
      <t>fill_smallcont</t>
    </r>
  </si>
  <si>
    <t>Temperature</t>
  </si>
  <si>
    <t>T</t>
  </si>
  <si>
    <t>1,1-DCA Vapor Pressure</t>
  </si>
  <si>
    <t>VP</t>
  </si>
  <si>
    <t>Air Speed</t>
  </si>
  <si>
    <r>
      <t>RATE</t>
    </r>
    <r>
      <rPr>
        <vertAlign val="subscript"/>
        <sz val="11"/>
        <color theme="1"/>
        <rFont val="Calibri"/>
        <family val="2"/>
        <scheme val="minor"/>
      </rPr>
      <t>air_speed</t>
    </r>
  </si>
  <si>
    <t>Product #</t>
  </si>
  <si>
    <t>Product Name</t>
  </si>
  <si>
    <t>11-DCA Concentration</t>
  </si>
  <si>
    <t>Product Density (kg/m^3)</t>
  </si>
  <si>
    <t>Low-end</t>
  </si>
  <si>
    <t>High-end</t>
  </si>
  <si>
    <t>1,1-Dichloroethane (48512)</t>
  </si>
  <si>
    <t>&lt;=100</t>
  </si>
  <si>
    <t>1,1-Dichloroethane (36967)</t>
  </si>
  <si>
    <t>1,1-Dichloroethane (stabilized with Nitromethane) (D0363)</t>
  </si>
  <si>
    <t>&gt;95</t>
  </si>
  <si>
    <t>Turn Monte Carlo On or Off</t>
  </si>
  <si>
    <t>On</t>
  </si>
  <si>
    <t>Input Parameter</t>
  </si>
  <si>
    <t>Symbol</t>
  </si>
  <si>
    <t>Unit</t>
  </si>
  <si>
    <t>Deterministic Values</t>
  </si>
  <si>
    <t>Uncertainty Analysis Distribution Parameters</t>
  </si>
  <si>
    <t>Distribution Type</t>
  </si>
  <si>
    <t>Selected Value (Deterministic or @Risk Formula)</t>
  </si>
  <si>
    <t>Notes/Comments</t>
  </si>
  <si>
    <t>Value</t>
  </si>
  <si>
    <t>Basis</t>
  </si>
  <si>
    <t>Lower Bound</t>
  </si>
  <si>
    <t>Upper Bound</t>
  </si>
  <si>
    <t>Mode</t>
  </si>
  <si>
    <t>@Risk Formulas</t>
  </si>
  <si>
    <t>On/Off Drop Down</t>
  </si>
  <si>
    <t>Loss Fraction for Small Containers</t>
  </si>
  <si>
    <t>kg/kg</t>
  </si>
  <si>
    <t>Central</t>
  </si>
  <si>
    <t>Triangular</t>
  </si>
  <si>
    <t>Loss fractions for small container residual are consistent with EPA/OPPT Small Container Residual Model; minimum residual loss fraction of 0.0003 for pour applications (small containers) is per review of data used to develop model and preliminary EPA guidance on 5/25/2022.</t>
  </si>
  <si>
    <t>cm/s</t>
  </si>
  <si>
    <t>50th percentile</t>
  </si>
  <si>
    <t>—</t>
  </si>
  <si>
    <t>Lognormal</t>
  </si>
  <si>
    <t>Distribution using EPA's air speed model for commercial uses; converted to ft/min for model use</t>
  </si>
  <si>
    <t>Off</t>
  </si>
  <si>
    <t>ft/min</t>
  </si>
  <si>
    <t>unitless</t>
  </si>
  <si>
    <t>Typical</t>
  </si>
  <si>
    <t>AP-42 provided values</t>
  </si>
  <si>
    <t>days/yr</t>
  </si>
  <si>
    <t>Daily Throughput of Stock Solutions</t>
  </si>
  <si>
    <t>mL/site-day</t>
  </si>
  <si>
    <t>Provided by the Generic Scenario for Laboratory Chemicals</t>
  </si>
  <si>
    <t>Equivalent to the days of operation</t>
  </si>
  <si>
    <t>Diameter of Laboratory Analysis Containers</t>
  </si>
  <si>
    <t>cm</t>
  </si>
  <si>
    <t>Constants and Unit Conversions</t>
  </si>
  <si>
    <t>Production Volume Assessed</t>
  </si>
  <si>
    <t>PV_lbs</t>
  </si>
  <si>
    <t>lbs/yr</t>
  </si>
  <si>
    <t>what-if scenario</t>
  </si>
  <si>
    <t>kg/yr</t>
  </si>
  <si>
    <t>used for calcs</t>
  </si>
  <si>
    <t>gal/container</t>
  </si>
  <si>
    <t>standard volume</t>
  </si>
  <si>
    <t>K</t>
  </si>
  <si>
    <t>standard temperature</t>
  </si>
  <si>
    <t>Pressure (torr)</t>
  </si>
  <si>
    <t>P_torr</t>
  </si>
  <si>
    <t>torr</t>
  </si>
  <si>
    <t>standard pressure</t>
  </si>
  <si>
    <t>Pressure (atm)</t>
  </si>
  <si>
    <t>P_atm</t>
  </si>
  <si>
    <t>atm</t>
  </si>
  <si>
    <t>Gas Constant</t>
  </si>
  <si>
    <t>R</t>
  </si>
  <si>
    <t>atm-cm^3/mol-K</t>
  </si>
  <si>
    <t>Torr</t>
  </si>
  <si>
    <t>Final Scope (mmHg)</t>
  </si>
  <si>
    <r>
      <t>MW</t>
    </r>
    <r>
      <rPr>
        <vertAlign val="subscript"/>
        <sz val="11"/>
        <color theme="1"/>
        <rFont val="Calibri"/>
        <family val="2"/>
        <scheme val="minor"/>
      </rPr>
      <t>11DCA</t>
    </r>
  </si>
  <si>
    <t>g/mol</t>
  </si>
  <si>
    <t>Final Scope</t>
  </si>
  <si>
    <t>containers/hr</t>
  </si>
  <si>
    <t>Lab Chems GS</t>
  </si>
  <si>
    <t>Hours for Equipment Cleaning</t>
  </si>
  <si>
    <t>hrs/site-day</t>
  </si>
  <si>
    <t>Hours for Analysis Sampling</t>
  </si>
  <si>
    <t>hr/site-day</t>
  </si>
  <si>
    <t>Operating Hours for Container Cleaning</t>
  </si>
  <si>
    <r>
      <t>OH</t>
    </r>
    <r>
      <rPr>
        <vertAlign val="subscript"/>
        <sz val="11"/>
        <color theme="1"/>
        <rFont val="Calibri"/>
        <family val="2"/>
        <scheme val="minor"/>
      </rPr>
      <t>cont_cleaning</t>
    </r>
  </si>
  <si>
    <t>hours/day</t>
  </si>
  <si>
    <t>Operating Hours for Laboratory Testing</t>
  </si>
  <si>
    <r>
      <t>OH</t>
    </r>
    <r>
      <rPr>
        <vertAlign val="subscript"/>
        <sz val="11"/>
        <color theme="1"/>
        <rFont val="Calibri"/>
        <family val="2"/>
        <scheme val="minor"/>
      </rPr>
      <t>lab_testing</t>
    </r>
  </si>
  <si>
    <t>hour/day</t>
  </si>
  <si>
    <t>m^3/gal</t>
  </si>
  <si>
    <t>mg/g</t>
  </si>
  <si>
    <t>g/kg</t>
  </si>
  <si>
    <t>lb/kg</t>
  </si>
  <si>
    <t>lb/ton</t>
  </si>
  <si>
    <t>ft/m</t>
  </si>
  <si>
    <t>ft/cm</t>
  </si>
  <si>
    <t>s/hr</t>
  </si>
  <si>
    <t>min/hr</t>
  </si>
  <si>
    <t>mL/L</t>
  </si>
  <si>
    <t>L/m^3</t>
  </si>
  <si>
    <t>Mass Fraction of 11-DCA in Product/VP Correction Factor</t>
  </si>
  <si>
    <r>
      <t>F</t>
    </r>
    <r>
      <rPr>
        <b/>
        <vertAlign val="subscript"/>
        <sz val="11"/>
        <color theme="1"/>
        <rFont val="Calibri"/>
        <family val="2"/>
        <scheme val="minor"/>
      </rPr>
      <t>11DCA_product</t>
    </r>
  </si>
  <si>
    <t>kg/m^3</t>
  </si>
  <si>
    <t>Formulation Type ID (x)</t>
  </si>
  <si>
    <t>Occurrence; p(x)</t>
  </si>
  <si>
    <t>Sampled Formulation Type</t>
  </si>
  <si>
    <t>Formulation Type ID</t>
  </si>
  <si>
    <t xml:space="preserve">11-DCA wt% </t>
  </si>
  <si>
    <t>Sampled 11-DCA wt%</t>
  </si>
  <si>
    <t>Units</t>
  </si>
  <si>
    <t>Density</t>
  </si>
  <si>
    <t>Sampled Density (kg/m3)</t>
  </si>
  <si>
    <t>Discrete Distribution to Sample Integer Values of Operating Days (OD)</t>
  </si>
  <si>
    <t>Operating Days Value (x)</t>
  </si>
  <si>
    <t>Probability of Value (p(x))</t>
  </si>
  <si>
    <t>Sum of Probabilities</t>
  </si>
  <si>
    <t>Calculation of Baseline Releases</t>
  </si>
  <si>
    <t>Parameter Name</t>
  </si>
  <si>
    <t>Equation</t>
  </si>
  <si>
    <t>Stochastic Value</t>
  </si>
  <si>
    <r>
      <t>Q</t>
    </r>
    <r>
      <rPr>
        <vertAlign val="subscript"/>
        <sz val="11"/>
        <rFont val="Calibri"/>
        <family val="2"/>
        <scheme val="minor"/>
      </rPr>
      <t>chem_site_day</t>
    </r>
  </si>
  <si>
    <r>
      <t>[Q</t>
    </r>
    <r>
      <rPr>
        <vertAlign val="subscript"/>
        <sz val="11"/>
        <rFont val="Calibri"/>
        <family val="2"/>
        <scheme val="minor"/>
      </rPr>
      <t>stock_site_day</t>
    </r>
    <r>
      <rPr>
        <sz val="11"/>
        <rFont val="Calibri"/>
        <family val="2"/>
        <scheme val="minor"/>
      </rPr>
      <t>/[(1000L/m^3)*(1000mL/L)]]*rho*F</t>
    </r>
    <r>
      <rPr>
        <vertAlign val="subscript"/>
        <sz val="11"/>
        <rFont val="Calibri"/>
        <family val="2"/>
        <scheme val="minor"/>
      </rPr>
      <t>chem</t>
    </r>
  </si>
  <si>
    <t>kg/site-day</t>
  </si>
  <si>
    <r>
      <t>Q</t>
    </r>
    <r>
      <rPr>
        <vertAlign val="subscript"/>
        <sz val="11"/>
        <rFont val="Calibri"/>
        <family val="2"/>
        <scheme val="minor"/>
      </rPr>
      <t>chem_site_yr</t>
    </r>
  </si>
  <si>
    <r>
      <t>Q</t>
    </r>
    <r>
      <rPr>
        <vertAlign val="subscript"/>
        <sz val="11"/>
        <rFont val="Calibri"/>
        <family val="2"/>
        <scheme val="minor"/>
      </rPr>
      <t>chem_site_day</t>
    </r>
    <r>
      <rPr>
        <sz val="11"/>
        <rFont val="Calibri"/>
        <family val="2"/>
        <scheme val="minor"/>
      </rPr>
      <t>*TIME</t>
    </r>
    <r>
      <rPr>
        <vertAlign val="subscript"/>
        <sz val="11"/>
        <rFont val="Calibri"/>
        <family val="2"/>
        <scheme val="minor"/>
      </rPr>
      <t>operating_days</t>
    </r>
  </si>
  <si>
    <t>kg/site-yr</t>
  </si>
  <si>
    <t>Operating Days (Recalculated)</t>
  </si>
  <si>
    <r>
      <t>OP</t>
    </r>
    <r>
      <rPr>
        <vertAlign val="subscript"/>
        <sz val="11"/>
        <rFont val="Calibri"/>
        <family val="2"/>
        <scheme val="minor"/>
      </rPr>
      <t>days</t>
    </r>
  </si>
  <si>
    <r>
      <t>Q</t>
    </r>
    <r>
      <rPr>
        <vertAlign val="subscript"/>
        <sz val="11"/>
        <rFont val="Calibri"/>
        <family val="2"/>
        <scheme val="minor"/>
      </rPr>
      <t>chem_site_yr</t>
    </r>
    <r>
      <rPr>
        <sz val="11"/>
        <rFont val="Calibri"/>
        <family val="2"/>
        <scheme val="minor"/>
      </rPr>
      <t>/Q</t>
    </r>
    <r>
      <rPr>
        <vertAlign val="subscript"/>
        <sz val="11"/>
        <rFont val="Calibri"/>
        <family val="2"/>
        <scheme val="minor"/>
      </rPr>
      <t>chem_site_day</t>
    </r>
  </si>
  <si>
    <t>Number of Use Sites</t>
  </si>
  <si>
    <r>
      <t>PV/Q</t>
    </r>
    <r>
      <rPr>
        <vertAlign val="subscript"/>
        <sz val="11"/>
        <rFont val="Calibri"/>
        <family val="2"/>
        <scheme val="minor"/>
      </rPr>
      <t>chem_site_yr</t>
    </r>
  </si>
  <si>
    <t>sites</t>
  </si>
  <si>
    <t>Daily Throughput of 1,1-DCA (Recalculated)</t>
  </si>
  <si>
    <r>
      <t>Q</t>
    </r>
    <r>
      <rPr>
        <vertAlign val="subscript"/>
        <sz val="11"/>
        <rFont val="Calibri"/>
        <family val="2"/>
        <scheme val="minor"/>
      </rPr>
      <t>chem_site_day(recalc)</t>
    </r>
  </si>
  <si>
    <r>
      <t>PV/(N</t>
    </r>
    <r>
      <rPr>
        <vertAlign val="subscript"/>
        <sz val="11"/>
        <rFont val="Calibri"/>
        <family val="2"/>
        <scheme val="minor"/>
      </rPr>
      <t>sites</t>
    </r>
    <r>
      <rPr>
        <sz val="11"/>
        <rFont val="Calibri"/>
        <family val="2"/>
        <scheme val="minor"/>
      </rPr>
      <t>*OP</t>
    </r>
    <r>
      <rPr>
        <vertAlign val="subscript"/>
        <sz val="11"/>
        <rFont val="Calibri"/>
        <family val="2"/>
        <scheme val="minor"/>
      </rPr>
      <t>days</t>
    </r>
    <r>
      <rPr>
        <sz val="11"/>
        <rFont val="Calibri"/>
        <family val="2"/>
        <scheme val="minor"/>
      </rPr>
      <t>)</t>
    </r>
  </si>
  <si>
    <t>Annual Throughput of 1,1-DCA (Recalculated)</t>
  </si>
  <si>
    <r>
      <t>Q</t>
    </r>
    <r>
      <rPr>
        <vertAlign val="subscript"/>
        <sz val="11"/>
        <rFont val="Calibri"/>
        <family val="2"/>
        <scheme val="minor"/>
      </rPr>
      <t>chem_site_yr(recalc)</t>
    </r>
  </si>
  <si>
    <r>
      <t>PV/N</t>
    </r>
    <r>
      <rPr>
        <vertAlign val="subscript"/>
        <sz val="11"/>
        <rFont val="Calibri"/>
        <family val="2"/>
        <scheme val="minor"/>
      </rPr>
      <t>sites</t>
    </r>
  </si>
  <si>
    <t>Number of Transport Containers Unloaded Annually per Laboratory</t>
  </si>
  <si>
    <r>
      <t>Q</t>
    </r>
    <r>
      <rPr>
        <vertAlign val="subscript"/>
        <sz val="11"/>
        <rFont val="Calibri"/>
        <family val="2"/>
        <scheme val="minor"/>
      </rPr>
      <t>chem_site_yr(recalc)</t>
    </r>
    <r>
      <rPr>
        <sz val="11"/>
        <rFont val="Calibri"/>
        <family val="2"/>
        <scheme val="minor"/>
      </rPr>
      <t>/(F</t>
    </r>
    <r>
      <rPr>
        <vertAlign val="subscript"/>
        <sz val="11"/>
        <rFont val="Calibri"/>
        <family val="2"/>
        <scheme val="minor"/>
      </rPr>
      <t>chem</t>
    </r>
    <r>
      <rPr>
        <sz val="11"/>
        <rFont val="Calibri"/>
        <family val="2"/>
        <scheme val="minor"/>
      </rPr>
      <t>*Q</t>
    </r>
    <r>
      <rPr>
        <vertAlign val="subscript"/>
        <sz val="11"/>
        <rFont val="Calibri"/>
        <family val="2"/>
        <scheme val="minor"/>
      </rPr>
      <t>cont</t>
    </r>
    <r>
      <rPr>
        <sz val="11"/>
        <rFont val="Calibri"/>
        <family val="2"/>
        <scheme val="minor"/>
      </rPr>
      <t>)</t>
    </r>
  </si>
  <si>
    <t>container/site-yr</t>
  </si>
  <si>
    <t>Number of Transport Containers Unloaded Daily per Laboratory</t>
  </si>
  <si>
    <r>
      <t>N</t>
    </r>
    <r>
      <rPr>
        <vertAlign val="subscript"/>
        <sz val="11"/>
        <rFont val="Calibri"/>
        <family val="2"/>
        <scheme val="minor"/>
      </rPr>
      <t>cont_unload_day</t>
    </r>
  </si>
  <si>
    <r>
      <t>N</t>
    </r>
    <r>
      <rPr>
        <vertAlign val="subscript"/>
        <sz val="11"/>
        <rFont val="Calibri"/>
        <family val="2"/>
        <scheme val="minor"/>
      </rPr>
      <t>cont_unload_yr</t>
    </r>
    <r>
      <rPr>
        <sz val="11"/>
        <rFont val="Calibri"/>
        <family val="2"/>
        <scheme val="minor"/>
      </rPr>
      <t>/OP</t>
    </r>
    <r>
      <rPr>
        <vertAlign val="subscript"/>
        <sz val="11"/>
        <rFont val="Calibri"/>
        <family val="2"/>
        <scheme val="minor"/>
      </rPr>
      <t>days</t>
    </r>
  </si>
  <si>
    <t>Container/site-day</t>
  </si>
  <si>
    <t>Mass of Chemical in Filled Container</t>
  </si>
  <si>
    <r>
      <t>Q</t>
    </r>
    <r>
      <rPr>
        <vertAlign val="subscript"/>
        <sz val="11"/>
        <rFont val="Calibri"/>
        <family val="2"/>
        <scheme val="minor"/>
      </rPr>
      <t>chem_container</t>
    </r>
  </si>
  <si>
    <r>
      <t>Q</t>
    </r>
    <r>
      <rPr>
        <vertAlign val="subscript"/>
        <sz val="11"/>
        <rFont val="Calibri"/>
        <family val="2"/>
        <scheme val="minor"/>
      </rPr>
      <t>cont</t>
    </r>
    <r>
      <rPr>
        <sz val="11"/>
        <rFont val="Calibri"/>
        <family val="2"/>
        <scheme val="minor"/>
      </rPr>
      <t xml:space="preserve"> * rho * m3_per_gal</t>
    </r>
  </si>
  <si>
    <t>kg chemical/container</t>
  </si>
  <si>
    <t>Daily Hours Spent Unloading Containers</t>
  </si>
  <si>
    <r>
      <t>OH</t>
    </r>
    <r>
      <rPr>
        <vertAlign val="subscript"/>
        <sz val="11"/>
        <rFont val="Calibri"/>
        <family val="2"/>
        <scheme val="minor"/>
      </rPr>
      <t>unload_day</t>
    </r>
  </si>
  <si>
    <r>
      <t>N</t>
    </r>
    <r>
      <rPr>
        <vertAlign val="subscript"/>
        <sz val="11"/>
        <rFont val="Calibri"/>
        <family val="2"/>
        <scheme val="minor"/>
      </rPr>
      <t>cont_unload_day</t>
    </r>
    <r>
      <rPr>
        <sz val="11"/>
        <rFont val="Calibri"/>
        <family val="2"/>
        <scheme val="minor"/>
      </rPr>
      <t>/RATE</t>
    </r>
    <r>
      <rPr>
        <vertAlign val="subscript"/>
        <sz val="11"/>
        <rFont val="Calibri"/>
        <family val="2"/>
        <scheme val="minor"/>
      </rPr>
      <t>fill_small_cont</t>
    </r>
  </si>
  <si>
    <t>Annual Hours Spent Unloading Containers</t>
  </si>
  <si>
    <r>
      <t>OH</t>
    </r>
    <r>
      <rPr>
        <vertAlign val="subscript"/>
        <sz val="11"/>
        <rFont val="Calibri"/>
        <family val="2"/>
        <scheme val="minor"/>
      </rPr>
      <t>unload_yr</t>
    </r>
  </si>
  <si>
    <r>
      <t>OH</t>
    </r>
    <r>
      <rPr>
        <vertAlign val="subscript"/>
        <sz val="11"/>
        <rFont val="Calibri"/>
        <family val="2"/>
        <scheme val="minor"/>
      </rPr>
      <t>unload_day</t>
    </r>
    <r>
      <rPr>
        <sz val="11"/>
        <rFont val="Calibri"/>
        <family val="2"/>
        <scheme val="minor"/>
      </rPr>
      <t xml:space="preserve"> * OP</t>
    </r>
    <r>
      <rPr>
        <vertAlign val="subscript"/>
        <sz val="11"/>
        <rFont val="Calibri"/>
        <family val="2"/>
        <scheme val="minor"/>
      </rPr>
      <t>days</t>
    </r>
  </si>
  <si>
    <t>hours/yr</t>
  </si>
  <si>
    <t>Annual Hours Spent Cleaning Containers</t>
  </si>
  <si>
    <r>
      <t>OH</t>
    </r>
    <r>
      <rPr>
        <vertAlign val="subscript"/>
        <sz val="11"/>
        <rFont val="Calibri"/>
        <family val="2"/>
        <scheme val="minor"/>
      </rPr>
      <t>cont_cleaning_yr</t>
    </r>
  </si>
  <si>
    <r>
      <t>OH</t>
    </r>
    <r>
      <rPr>
        <vertAlign val="subscript"/>
        <sz val="11"/>
        <rFont val="Calibri"/>
        <family val="2"/>
        <scheme val="minor"/>
      </rPr>
      <t>cont_cleaning</t>
    </r>
    <r>
      <rPr>
        <sz val="11"/>
        <rFont val="Calibri"/>
        <family val="2"/>
        <scheme val="minor"/>
      </rPr>
      <t xml:space="preserve"> * OP</t>
    </r>
    <r>
      <rPr>
        <vertAlign val="subscript"/>
        <sz val="11"/>
        <rFont val="Calibri"/>
        <family val="2"/>
        <scheme val="minor"/>
      </rPr>
      <t>days</t>
    </r>
  </si>
  <si>
    <t>Annual Hours Spent Laboratory Testing</t>
  </si>
  <si>
    <r>
      <t>OH</t>
    </r>
    <r>
      <rPr>
        <vertAlign val="subscript"/>
        <sz val="11"/>
        <rFont val="Calibri"/>
        <family val="2"/>
        <scheme val="minor"/>
      </rPr>
      <t>lab_testing_yr</t>
    </r>
  </si>
  <si>
    <r>
      <t>OH</t>
    </r>
    <r>
      <rPr>
        <vertAlign val="subscript"/>
        <sz val="11"/>
        <rFont val="Calibri"/>
        <family val="2"/>
        <scheme val="minor"/>
      </rPr>
      <t>lab_testing</t>
    </r>
    <r>
      <rPr>
        <sz val="11"/>
        <rFont val="Calibri"/>
        <family val="2"/>
        <scheme val="minor"/>
      </rPr>
      <t xml:space="preserve"> * OP</t>
    </r>
    <r>
      <rPr>
        <vertAlign val="subscript"/>
        <sz val="11"/>
        <rFont val="Calibri"/>
        <family val="2"/>
        <scheme val="minor"/>
      </rPr>
      <t>days</t>
    </r>
  </si>
  <si>
    <t>Release Point 1 daily release per site (Transfer Operation Losses during Unloading Liquid Chemicals)</t>
  </si>
  <si>
    <r>
      <t>Release_Day</t>
    </r>
    <r>
      <rPr>
        <vertAlign val="subscript"/>
        <sz val="11"/>
        <rFont val="Calibri"/>
        <family val="2"/>
        <scheme val="minor"/>
      </rPr>
      <t>RP1</t>
    </r>
  </si>
  <si>
    <r>
      <t>F</t>
    </r>
    <r>
      <rPr>
        <vertAlign val="subscript"/>
        <sz val="11"/>
        <rFont val="Calibri"/>
        <family val="2"/>
        <scheme val="minor"/>
      </rPr>
      <t>saturation_factor</t>
    </r>
    <r>
      <rPr>
        <sz val="11"/>
        <rFont val="Calibri"/>
        <family val="2"/>
        <scheme val="minor"/>
      </rPr>
      <t>*MW</t>
    </r>
    <r>
      <rPr>
        <vertAlign val="subscript"/>
        <sz val="11"/>
        <rFont val="Calibri"/>
        <family val="2"/>
        <scheme val="minor"/>
      </rPr>
      <t>chem</t>
    </r>
    <r>
      <rPr>
        <sz val="11"/>
        <rFont val="Calibri"/>
        <family val="2"/>
        <scheme val="minor"/>
      </rPr>
      <t>*(Q</t>
    </r>
    <r>
      <rPr>
        <vertAlign val="subscript"/>
        <sz val="11"/>
        <rFont val="Calibri"/>
        <family val="2"/>
        <scheme val="minor"/>
      </rPr>
      <t>cont</t>
    </r>
    <r>
      <rPr>
        <sz val="11"/>
        <rFont val="Calibri"/>
        <family val="2"/>
        <scheme val="minor"/>
      </rPr>
      <t>*3785.4cm^3/gal)*(RATE</t>
    </r>
    <r>
      <rPr>
        <vertAlign val="subscript"/>
        <sz val="11"/>
        <rFont val="Calibri"/>
        <family val="2"/>
        <scheme val="minor"/>
      </rPr>
      <t>fill</t>
    </r>
    <r>
      <rPr>
        <sz val="11"/>
        <rFont val="Calibri"/>
        <family val="2"/>
        <scheme val="minor"/>
      </rPr>
      <t>/3600 sec/hr)*F</t>
    </r>
    <r>
      <rPr>
        <vertAlign val="subscript"/>
        <sz val="11"/>
        <rFont val="Calibri"/>
        <family val="2"/>
        <scheme val="minor"/>
      </rPr>
      <t>correction_factor</t>
    </r>
    <r>
      <rPr>
        <sz val="11"/>
        <rFont val="Calibri"/>
        <family val="2"/>
        <scheme val="minor"/>
      </rPr>
      <t>*(VP</t>
    </r>
    <r>
      <rPr>
        <vertAlign val="subscript"/>
        <sz val="11"/>
        <rFont val="Calibri"/>
        <family val="2"/>
        <scheme val="minor"/>
      </rPr>
      <t>chem</t>
    </r>
    <r>
      <rPr>
        <sz val="11"/>
        <rFont val="Calibri"/>
        <family val="2"/>
        <scheme val="minor"/>
      </rPr>
      <t>/760 torr/atm)/(R*TEMP</t>
    </r>
    <r>
      <rPr>
        <vertAlign val="subscript"/>
        <sz val="11"/>
        <rFont val="Calibri"/>
        <family val="2"/>
        <scheme val="minor"/>
      </rPr>
      <t>ambient</t>
    </r>
    <r>
      <rPr>
        <sz val="11"/>
        <rFont val="Calibri"/>
        <family val="2"/>
        <scheme val="minor"/>
      </rPr>
      <t>)</t>
    </r>
  </si>
  <si>
    <t>Release Point 1 annual release per site (Transfer Operation Losses during Unloading Liquid Chemicals)</t>
  </si>
  <si>
    <r>
      <t>Release_Year</t>
    </r>
    <r>
      <rPr>
        <vertAlign val="subscript"/>
        <sz val="11"/>
        <rFont val="Calibri"/>
        <family val="2"/>
        <scheme val="minor"/>
      </rPr>
      <t>RP1</t>
    </r>
  </si>
  <si>
    <r>
      <t>Release_Day</t>
    </r>
    <r>
      <rPr>
        <vertAlign val="subscript"/>
        <sz val="11"/>
        <rFont val="Calibri"/>
        <family val="2"/>
        <scheme val="minor"/>
      </rPr>
      <t>RP1</t>
    </r>
    <r>
      <rPr>
        <sz val="11"/>
        <rFont val="Calibri"/>
        <family val="2"/>
        <scheme val="minor"/>
      </rPr>
      <t>*OP</t>
    </r>
    <r>
      <rPr>
        <vertAlign val="subscript"/>
        <sz val="11"/>
        <rFont val="Calibri"/>
        <family val="2"/>
        <scheme val="minor"/>
      </rPr>
      <t>days</t>
    </r>
  </si>
  <si>
    <t>Release Point 3 daily release per site (Container Residue Losses)</t>
  </si>
  <si>
    <r>
      <t>Release_Day</t>
    </r>
    <r>
      <rPr>
        <vertAlign val="subscript"/>
        <sz val="11"/>
        <rFont val="Calibri"/>
        <family val="2"/>
        <scheme val="minor"/>
      </rPr>
      <t>RP3</t>
    </r>
  </si>
  <si>
    <r>
      <t>Fcontainer_residue*Q</t>
    </r>
    <r>
      <rPr>
        <vertAlign val="subscript"/>
        <sz val="11"/>
        <rFont val="Calibri"/>
        <family val="2"/>
        <scheme val="minor"/>
      </rPr>
      <t>chem_site_day(recalc)</t>
    </r>
  </si>
  <si>
    <t>Release Point 3 annual release per site (Container Residue Losses)</t>
  </si>
  <si>
    <r>
      <t>Release_Year</t>
    </r>
    <r>
      <rPr>
        <vertAlign val="subscript"/>
        <sz val="11"/>
        <rFont val="Calibri"/>
        <family val="2"/>
        <scheme val="minor"/>
      </rPr>
      <t>RP3</t>
    </r>
  </si>
  <si>
    <r>
      <t>Release_Day</t>
    </r>
    <r>
      <rPr>
        <vertAlign val="subscript"/>
        <sz val="11"/>
        <rFont val="Calibri"/>
        <family val="2"/>
        <scheme val="minor"/>
      </rPr>
      <t>RP3</t>
    </r>
    <r>
      <rPr>
        <sz val="11"/>
        <rFont val="Calibri"/>
        <family val="2"/>
        <scheme val="minor"/>
      </rPr>
      <t>*OP</t>
    </r>
    <r>
      <rPr>
        <vertAlign val="subscript"/>
        <sz val="11"/>
        <rFont val="Calibri"/>
        <family val="2"/>
        <scheme val="minor"/>
      </rPr>
      <t>days</t>
    </r>
  </si>
  <si>
    <t>Release Point 4 daily release per site (Open Surface Losses During Container Cleaning)</t>
  </si>
  <si>
    <r>
      <t>Release_Day</t>
    </r>
    <r>
      <rPr>
        <vertAlign val="subscript"/>
        <sz val="11"/>
        <rFont val="Calibri"/>
        <family val="2"/>
        <scheme val="minor"/>
      </rPr>
      <t>RP4</t>
    </r>
  </si>
  <si>
    <r>
      <t>Penetration Model (if air speed &lt;= 100 ft/min):
(N</t>
    </r>
    <r>
      <rPr>
        <vertAlign val="subscript"/>
        <sz val="11"/>
        <rFont val="Calibri"/>
        <family val="2"/>
        <scheme val="minor"/>
      </rPr>
      <t>cont_unloaded_yr</t>
    </r>
    <r>
      <rPr>
        <sz val="11"/>
        <rFont val="Calibri"/>
        <family val="2"/>
        <scheme val="minor"/>
      </rPr>
      <t>/OP</t>
    </r>
    <r>
      <rPr>
        <vertAlign val="subscript"/>
        <sz val="11"/>
        <rFont val="Calibri"/>
        <family val="2"/>
        <scheme val="minor"/>
      </rPr>
      <t>days</t>
    </r>
    <r>
      <rPr>
        <sz val="11"/>
        <rFont val="Calibri"/>
        <family val="2"/>
        <scheme val="minor"/>
      </rPr>
      <t>/RATE</t>
    </r>
    <r>
      <rPr>
        <vertAlign val="subscript"/>
        <sz val="11"/>
        <rFont val="Calibri"/>
        <family val="2"/>
        <scheme val="minor"/>
      </rPr>
      <t>fill_small_cont</t>
    </r>
    <r>
      <rPr>
        <sz val="11"/>
        <rFont val="Calibri"/>
        <family val="2"/>
        <scheme val="minor"/>
      </rPr>
      <t>*(3600 s/hr)/(1000g/kg))*[[(8.24E-8*(MW</t>
    </r>
    <r>
      <rPr>
        <vertAlign val="subscript"/>
        <sz val="11"/>
        <rFont val="Calibri"/>
        <family val="2"/>
        <scheme val="minor"/>
      </rPr>
      <t>11-DCA</t>
    </r>
    <r>
      <rPr>
        <sz val="11"/>
        <rFont val="Calibri"/>
        <family val="2"/>
        <scheme val="minor"/>
      </rPr>
      <t>^0.835)*VP*((1/29+1/MW</t>
    </r>
    <r>
      <rPr>
        <vertAlign val="subscript"/>
        <sz val="11"/>
        <rFont val="Calibri"/>
        <family val="2"/>
        <scheme val="minor"/>
      </rPr>
      <t>11-DCA</t>
    </r>
    <r>
      <rPr>
        <sz val="11"/>
        <rFont val="Calibri"/>
        <family val="2"/>
        <scheme val="minor"/>
      </rPr>
      <t>)^0.25)*(RATE</t>
    </r>
    <r>
      <rPr>
        <vertAlign val="subscript"/>
        <sz val="11"/>
        <rFont val="Calibri"/>
        <family val="2"/>
        <scheme val="minor"/>
      </rPr>
      <t>air_speed</t>
    </r>
    <r>
      <rPr>
        <sz val="11"/>
        <rFont val="Calibri"/>
        <family val="2"/>
        <scheme val="minor"/>
      </rPr>
      <t>^0.5)*(0.25*pi*D</t>
    </r>
    <r>
      <rPr>
        <vertAlign val="subscript"/>
        <sz val="11"/>
        <rFont val="Calibri"/>
        <family val="2"/>
        <scheme val="minor"/>
      </rPr>
      <t>container</t>
    </r>
    <r>
      <rPr>
        <sz val="11"/>
        <rFont val="Calibri"/>
        <family val="2"/>
        <scheme val="minor"/>
      </rPr>
      <t>^2)]/(T^0.05*D</t>
    </r>
    <r>
      <rPr>
        <vertAlign val="subscript"/>
        <sz val="11"/>
        <rFont val="Calibri"/>
        <family val="2"/>
        <scheme val="minor"/>
      </rPr>
      <t>container</t>
    </r>
    <r>
      <rPr>
        <sz val="11"/>
        <rFont val="Calibri"/>
        <family val="2"/>
        <scheme val="minor"/>
      </rPr>
      <t>^0.5*P^0.5)]
Mass Transfer Coefficient Model (if air speed &gt;100 ft/min):
(N</t>
    </r>
    <r>
      <rPr>
        <vertAlign val="subscript"/>
        <sz val="11"/>
        <rFont val="Calibri"/>
        <family val="2"/>
        <scheme val="minor"/>
      </rPr>
      <t>cont_unloaded_yr</t>
    </r>
    <r>
      <rPr>
        <sz val="11"/>
        <rFont val="Calibri"/>
        <family val="2"/>
        <scheme val="minor"/>
      </rPr>
      <t>/OP</t>
    </r>
    <r>
      <rPr>
        <vertAlign val="subscript"/>
        <sz val="11"/>
        <rFont val="Calibri"/>
        <family val="2"/>
        <scheme val="minor"/>
      </rPr>
      <t>days</t>
    </r>
    <r>
      <rPr>
        <sz val="11"/>
        <rFont val="Calibri"/>
        <family val="2"/>
        <scheme val="minor"/>
      </rPr>
      <t>/RATE</t>
    </r>
    <r>
      <rPr>
        <vertAlign val="subscript"/>
        <sz val="11"/>
        <rFont val="Calibri"/>
        <family val="2"/>
        <scheme val="minor"/>
      </rPr>
      <t>fill_small_cont</t>
    </r>
    <r>
      <rPr>
        <sz val="11"/>
        <rFont val="Calibri"/>
        <family val="2"/>
        <scheme val="minor"/>
      </rPr>
      <t>*(3600 s/hr)/(1000g/kg))*[[(1.93E-7*(MW</t>
    </r>
    <r>
      <rPr>
        <vertAlign val="subscript"/>
        <sz val="11"/>
        <rFont val="Calibri"/>
        <family val="2"/>
        <scheme val="minor"/>
      </rPr>
      <t>11-DCA</t>
    </r>
    <r>
      <rPr>
        <sz val="11"/>
        <rFont val="Calibri"/>
        <family val="2"/>
        <scheme val="minor"/>
      </rPr>
      <t>^0.78)*VP*((1/29+1/MW</t>
    </r>
    <r>
      <rPr>
        <vertAlign val="subscript"/>
        <sz val="11"/>
        <rFont val="Calibri"/>
        <family val="2"/>
        <scheme val="minor"/>
      </rPr>
      <t>11-DCA</t>
    </r>
    <r>
      <rPr>
        <sz val="11"/>
        <rFont val="Calibri"/>
        <family val="2"/>
        <scheme val="minor"/>
      </rPr>
      <t>)^0.33)*(RATE</t>
    </r>
    <r>
      <rPr>
        <vertAlign val="subscript"/>
        <sz val="11"/>
        <rFont val="Calibri"/>
        <family val="2"/>
        <scheme val="minor"/>
      </rPr>
      <t>air_speed</t>
    </r>
    <r>
      <rPr>
        <sz val="11"/>
        <rFont val="Calibri"/>
        <family val="2"/>
        <scheme val="minor"/>
      </rPr>
      <t>^0.78)*(0.25*pi*D</t>
    </r>
    <r>
      <rPr>
        <vertAlign val="subscript"/>
        <sz val="11"/>
        <rFont val="Calibri"/>
        <family val="2"/>
        <scheme val="minor"/>
      </rPr>
      <t>container</t>
    </r>
    <r>
      <rPr>
        <sz val="11"/>
        <rFont val="Calibri"/>
        <family val="2"/>
        <scheme val="minor"/>
      </rPr>
      <t>^2)]/(T^0.4*D</t>
    </r>
    <r>
      <rPr>
        <vertAlign val="subscript"/>
        <sz val="11"/>
        <rFont val="Calibri"/>
        <family val="2"/>
        <scheme val="minor"/>
      </rPr>
      <t>container</t>
    </r>
    <r>
      <rPr>
        <sz val="11"/>
        <rFont val="Calibri"/>
        <family val="2"/>
        <scheme val="minor"/>
      </rPr>
      <t>^0.11*(T^0.5-5.87)^(2/3)]</t>
    </r>
  </si>
  <si>
    <t>Release Point 4 annual release per site (Open Surface Losses During Container Cleaning)</t>
  </si>
  <si>
    <r>
      <t>Release_Year</t>
    </r>
    <r>
      <rPr>
        <vertAlign val="subscript"/>
        <sz val="11"/>
        <rFont val="Calibri"/>
        <family val="2"/>
        <scheme val="minor"/>
      </rPr>
      <t>RP4</t>
    </r>
  </si>
  <si>
    <r>
      <t>Release_Day</t>
    </r>
    <r>
      <rPr>
        <vertAlign val="subscript"/>
        <sz val="11"/>
        <rFont val="Calibri"/>
        <family val="2"/>
        <scheme val="minor"/>
      </rPr>
      <t>RP4</t>
    </r>
    <r>
      <rPr>
        <sz val="11"/>
        <rFont val="Calibri"/>
        <family val="2"/>
        <scheme val="minor"/>
      </rPr>
      <t>*OP</t>
    </r>
    <r>
      <rPr>
        <vertAlign val="subscript"/>
        <sz val="11"/>
        <rFont val="Calibri"/>
        <family val="2"/>
        <scheme val="minor"/>
      </rPr>
      <t>days</t>
    </r>
  </si>
  <si>
    <t>Release Point 5 daily release per site (Equipment Cleaning Losses)</t>
  </si>
  <si>
    <r>
      <t>Release_Day</t>
    </r>
    <r>
      <rPr>
        <vertAlign val="subscript"/>
        <sz val="11"/>
        <rFont val="Calibri"/>
        <family val="2"/>
        <scheme val="minor"/>
      </rPr>
      <t>RP5</t>
    </r>
  </si>
  <si>
    <r>
      <t>F</t>
    </r>
    <r>
      <rPr>
        <vertAlign val="subscript"/>
        <sz val="11"/>
        <rFont val="Calibri"/>
        <family val="2"/>
        <scheme val="minor"/>
      </rPr>
      <t>loss_equip</t>
    </r>
    <r>
      <rPr>
        <sz val="11"/>
        <rFont val="Calibri"/>
        <family val="2"/>
        <scheme val="minor"/>
      </rPr>
      <t>*Q</t>
    </r>
    <r>
      <rPr>
        <vertAlign val="subscript"/>
        <sz val="11"/>
        <rFont val="Calibri"/>
        <family val="2"/>
        <scheme val="minor"/>
      </rPr>
      <t>chem_site_day(recalc)</t>
    </r>
  </si>
  <si>
    <t>Release Point 5 annual release per site (Equipment Cleaning Losses)</t>
  </si>
  <si>
    <r>
      <t>Release_Year</t>
    </r>
    <r>
      <rPr>
        <vertAlign val="subscript"/>
        <sz val="11"/>
        <rFont val="Calibri"/>
        <family val="2"/>
        <scheme val="minor"/>
      </rPr>
      <t>RP5</t>
    </r>
  </si>
  <si>
    <r>
      <t>Release_Day</t>
    </r>
    <r>
      <rPr>
        <vertAlign val="subscript"/>
        <sz val="11"/>
        <rFont val="Calibri"/>
        <family val="2"/>
        <scheme val="minor"/>
      </rPr>
      <t>RP5</t>
    </r>
    <r>
      <rPr>
        <sz val="11"/>
        <rFont val="Calibri"/>
        <family val="2"/>
        <scheme val="minor"/>
      </rPr>
      <t>*OP</t>
    </r>
    <r>
      <rPr>
        <vertAlign val="subscript"/>
        <sz val="11"/>
        <rFont val="Calibri"/>
        <family val="2"/>
        <scheme val="minor"/>
      </rPr>
      <t>days</t>
    </r>
  </si>
  <si>
    <t>Release Point 6 daily release per site (Open Surface Losses during Equipment Cleaning)</t>
  </si>
  <si>
    <r>
      <t>Release_Day</t>
    </r>
    <r>
      <rPr>
        <vertAlign val="subscript"/>
        <sz val="11"/>
        <rFont val="Calibri"/>
        <family val="2"/>
        <scheme val="minor"/>
      </rPr>
      <t>RP6</t>
    </r>
  </si>
  <si>
    <r>
      <t>Penetration Model (if air speed &lt;= 100 ft/min):
(OH</t>
    </r>
    <r>
      <rPr>
        <vertAlign val="subscript"/>
        <sz val="11"/>
        <rFont val="Calibri"/>
        <family val="2"/>
        <scheme val="minor"/>
      </rPr>
      <t>equip</t>
    </r>
    <r>
      <rPr>
        <sz val="11"/>
        <rFont val="Calibri"/>
        <family val="2"/>
        <scheme val="minor"/>
      </rPr>
      <t>*(3600 s/hr)/(1000g/kg))*[[(8.24E-8*(MW</t>
    </r>
    <r>
      <rPr>
        <vertAlign val="subscript"/>
        <sz val="11"/>
        <rFont val="Calibri"/>
        <family val="2"/>
        <scheme val="minor"/>
      </rPr>
      <t>11-DCA</t>
    </r>
    <r>
      <rPr>
        <sz val="11"/>
        <rFont val="Calibri"/>
        <family val="2"/>
        <scheme val="minor"/>
      </rPr>
      <t>^0.835)*VP*((1/29+1/MW</t>
    </r>
    <r>
      <rPr>
        <vertAlign val="subscript"/>
        <sz val="11"/>
        <rFont val="Calibri"/>
        <family val="2"/>
        <scheme val="minor"/>
      </rPr>
      <t>11-DCA</t>
    </r>
    <r>
      <rPr>
        <sz val="11"/>
        <rFont val="Calibri"/>
        <family val="2"/>
        <scheme val="minor"/>
      </rPr>
      <t>)^0.25)*(RATE</t>
    </r>
    <r>
      <rPr>
        <vertAlign val="subscript"/>
        <sz val="11"/>
        <rFont val="Calibri"/>
        <family val="2"/>
        <scheme val="minor"/>
      </rPr>
      <t>air_speed</t>
    </r>
    <r>
      <rPr>
        <sz val="11"/>
        <rFont val="Calibri"/>
        <family val="2"/>
        <scheme val="minor"/>
      </rPr>
      <t>^0.5)*(0.25*pi*D</t>
    </r>
    <r>
      <rPr>
        <vertAlign val="subscript"/>
        <sz val="11"/>
        <rFont val="Calibri"/>
        <family val="2"/>
        <scheme val="minor"/>
      </rPr>
      <t>container</t>
    </r>
    <r>
      <rPr>
        <sz val="11"/>
        <rFont val="Calibri"/>
        <family val="2"/>
        <scheme val="minor"/>
      </rPr>
      <t>^2)]/(T^0.05*D</t>
    </r>
    <r>
      <rPr>
        <vertAlign val="subscript"/>
        <sz val="11"/>
        <rFont val="Calibri"/>
        <family val="2"/>
        <scheme val="minor"/>
      </rPr>
      <t>container</t>
    </r>
    <r>
      <rPr>
        <sz val="11"/>
        <rFont val="Calibri"/>
        <family val="2"/>
        <scheme val="minor"/>
      </rPr>
      <t>^0.5*P^0.5)]
Mass Transfer Coefficient Model (if air speed &gt;100 ft/min):
(OH</t>
    </r>
    <r>
      <rPr>
        <vertAlign val="subscript"/>
        <sz val="11"/>
        <rFont val="Calibri"/>
        <family val="2"/>
        <scheme val="minor"/>
      </rPr>
      <t>equip</t>
    </r>
    <r>
      <rPr>
        <sz val="11"/>
        <rFont val="Calibri"/>
        <family val="2"/>
        <scheme val="minor"/>
      </rPr>
      <t>*(3600 s/hr)/(1000g/kg))*[[(1.93E-7*(MW</t>
    </r>
    <r>
      <rPr>
        <vertAlign val="subscript"/>
        <sz val="11"/>
        <rFont val="Calibri"/>
        <family val="2"/>
        <scheme val="minor"/>
      </rPr>
      <t>11-DCA</t>
    </r>
    <r>
      <rPr>
        <sz val="11"/>
        <rFont val="Calibri"/>
        <family val="2"/>
        <scheme val="minor"/>
      </rPr>
      <t>^0.78)*VP*((1/29+1/MW</t>
    </r>
    <r>
      <rPr>
        <vertAlign val="subscript"/>
        <sz val="11"/>
        <rFont val="Calibri"/>
        <family val="2"/>
        <scheme val="minor"/>
      </rPr>
      <t>11-DCA</t>
    </r>
    <r>
      <rPr>
        <sz val="11"/>
        <rFont val="Calibri"/>
        <family val="2"/>
        <scheme val="minor"/>
      </rPr>
      <t>)^0.33)*(RATE</t>
    </r>
    <r>
      <rPr>
        <vertAlign val="subscript"/>
        <sz val="11"/>
        <rFont val="Calibri"/>
        <family val="2"/>
        <scheme val="minor"/>
      </rPr>
      <t>air_speed</t>
    </r>
    <r>
      <rPr>
        <sz val="11"/>
        <rFont val="Calibri"/>
        <family val="2"/>
        <scheme val="minor"/>
      </rPr>
      <t>^0.78)*(0.25*pi*D</t>
    </r>
    <r>
      <rPr>
        <vertAlign val="subscript"/>
        <sz val="11"/>
        <rFont val="Calibri"/>
        <family val="2"/>
        <scheme val="minor"/>
      </rPr>
      <t>container</t>
    </r>
    <r>
      <rPr>
        <sz val="11"/>
        <rFont val="Calibri"/>
        <family val="2"/>
        <scheme val="minor"/>
      </rPr>
      <t>^2)]/(T^0.4*D</t>
    </r>
    <r>
      <rPr>
        <vertAlign val="subscript"/>
        <sz val="11"/>
        <rFont val="Calibri"/>
        <family val="2"/>
        <scheme val="minor"/>
      </rPr>
      <t>container</t>
    </r>
    <r>
      <rPr>
        <sz val="11"/>
        <rFont val="Calibri"/>
        <family val="2"/>
        <scheme val="minor"/>
      </rPr>
      <t>^0.11*(T^0.5-5.87)^(2/3)]</t>
    </r>
  </si>
  <si>
    <t>Release Point 6 annual release per site (Open Surface Losses during Equipment Cleaning)</t>
  </si>
  <si>
    <r>
      <t>Release_Year</t>
    </r>
    <r>
      <rPr>
        <vertAlign val="subscript"/>
        <sz val="11"/>
        <rFont val="Calibri"/>
        <family val="2"/>
        <scheme val="minor"/>
      </rPr>
      <t>RP6</t>
    </r>
  </si>
  <si>
    <r>
      <t>Release_Day</t>
    </r>
    <r>
      <rPr>
        <vertAlign val="subscript"/>
        <sz val="11"/>
        <rFont val="Calibri"/>
        <family val="2"/>
        <scheme val="minor"/>
      </rPr>
      <t>RP6</t>
    </r>
    <r>
      <rPr>
        <sz val="11"/>
        <rFont val="Calibri"/>
        <family val="2"/>
        <scheme val="minor"/>
      </rPr>
      <t>*OP</t>
    </r>
    <r>
      <rPr>
        <vertAlign val="subscript"/>
        <sz val="11"/>
        <rFont val="Calibri"/>
        <family val="2"/>
        <scheme val="minor"/>
      </rPr>
      <t>days</t>
    </r>
  </si>
  <si>
    <t>Release Point 7 daily release per site (Release during Laboratory Analyses)</t>
  </si>
  <si>
    <r>
      <t>Release_Day</t>
    </r>
    <r>
      <rPr>
        <vertAlign val="subscript"/>
        <sz val="11"/>
        <rFont val="Calibri"/>
        <family val="2"/>
        <scheme val="minor"/>
      </rPr>
      <t>RP7</t>
    </r>
  </si>
  <si>
    <r>
      <t>Penetration Model (if air speed &lt;= 100 ft/min):
(OH</t>
    </r>
    <r>
      <rPr>
        <vertAlign val="subscript"/>
        <sz val="11"/>
        <rFont val="Calibri"/>
        <family val="2"/>
        <scheme val="minor"/>
      </rPr>
      <t>sampling</t>
    </r>
    <r>
      <rPr>
        <sz val="11"/>
        <rFont val="Calibri"/>
        <family val="2"/>
        <scheme val="minor"/>
      </rPr>
      <t>*(3600 s/hr)/(1000g/kg))*[[(8.24E-8*(MW</t>
    </r>
    <r>
      <rPr>
        <vertAlign val="subscript"/>
        <sz val="11"/>
        <rFont val="Calibri"/>
        <family val="2"/>
        <scheme val="minor"/>
      </rPr>
      <t>11-DCA</t>
    </r>
    <r>
      <rPr>
        <sz val="11"/>
        <rFont val="Calibri"/>
        <family val="2"/>
        <scheme val="minor"/>
      </rPr>
      <t>^0.835)*VP*((1/29+1/MW</t>
    </r>
    <r>
      <rPr>
        <vertAlign val="subscript"/>
        <sz val="11"/>
        <rFont val="Calibri"/>
        <family val="2"/>
        <scheme val="minor"/>
      </rPr>
      <t>11-DCA</t>
    </r>
    <r>
      <rPr>
        <sz val="11"/>
        <rFont val="Calibri"/>
        <family val="2"/>
        <scheme val="minor"/>
      </rPr>
      <t>)^0.25)*(RATE</t>
    </r>
    <r>
      <rPr>
        <vertAlign val="subscript"/>
        <sz val="11"/>
        <rFont val="Calibri"/>
        <family val="2"/>
        <scheme val="minor"/>
      </rPr>
      <t>air_speed</t>
    </r>
    <r>
      <rPr>
        <sz val="11"/>
        <rFont val="Calibri"/>
        <family val="2"/>
        <scheme val="minor"/>
      </rPr>
      <t>^0.5)*(0.25*pi*D</t>
    </r>
    <r>
      <rPr>
        <vertAlign val="subscript"/>
        <sz val="11"/>
        <rFont val="Calibri"/>
        <family val="2"/>
        <scheme val="minor"/>
      </rPr>
      <t>container_lab_analysis</t>
    </r>
    <r>
      <rPr>
        <sz val="11"/>
        <rFont val="Calibri"/>
        <family val="2"/>
        <scheme val="minor"/>
      </rPr>
      <t>^2)]/(T^0.05*D</t>
    </r>
    <r>
      <rPr>
        <vertAlign val="subscript"/>
        <sz val="11"/>
        <rFont val="Calibri"/>
        <family val="2"/>
        <scheme val="minor"/>
      </rPr>
      <t>container_lab_analysis</t>
    </r>
    <r>
      <rPr>
        <sz val="11"/>
        <rFont val="Calibri"/>
        <family val="2"/>
        <scheme val="minor"/>
      </rPr>
      <t>^0.5*P^0.5)]
Mass Transfer Coefficient Model (if air speed &gt;100 ft/min):
(OH</t>
    </r>
    <r>
      <rPr>
        <vertAlign val="subscript"/>
        <sz val="11"/>
        <rFont val="Calibri"/>
        <family val="2"/>
        <scheme val="minor"/>
      </rPr>
      <t>sampling</t>
    </r>
    <r>
      <rPr>
        <sz val="11"/>
        <rFont val="Calibri"/>
        <family val="2"/>
        <scheme val="minor"/>
      </rPr>
      <t>*(3600 s/hr)/(1000g/kg))*[[(1.93E-7*(MW</t>
    </r>
    <r>
      <rPr>
        <vertAlign val="subscript"/>
        <sz val="11"/>
        <rFont val="Calibri"/>
        <family val="2"/>
        <scheme val="minor"/>
      </rPr>
      <t>11-DCA</t>
    </r>
    <r>
      <rPr>
        <sz val="11"/>
        <rFont val="Calibri"/>
        <family val="2"/>
        <scheme val="minor"/>
      </rPr>
      <t>^0.78)*VP*((1/29+1/MW</t>
    </r>
    <r>
      <rPr>
        <vertAlign val="subscript"/>
        <sz val="11"/>
        <rFont val="Calibri"/>
        <family val="2"/>
        <scheme val="minor"/>
      </rPr>
      <t>11-DCA</t>
    </r>
    <r>
      <rPr>
        <sz val="11"/>
        <rFont val="Calibri"/>
        <family val="2"/>
        <scheme val="minor"/>
      </rPr>
      <t>)^0.33)*(RATE</t>
    </r>
    <r>
      <rPr>
        <vertAlign val="subscript"/>
        <sz val="11"/>
        <rFont val="Calibri"/>
        <family val="2"/>
        <scheme val="minor"/>
      </rPr>
      <t>air_speed</t>
    </r>
    <r>
      <rPr>
        <sz val="11"/>
        <rFont val="Calibri"/>
        <family val="2"/>
        <scheme val="minor"/>
      </rPr>
      <t>^0.78)*(0.25*pi*D</t>
    </r>
    <r>
      <rPr>
        <vertAlign val="subscript"/>
        <sz val="11"/>
        <rFont val="Calibri"/>
        <family val="2"/>
        <scheme val="minor"/>
      </rPr>
      <t>container_lab_analysis</t>
    </r>
    <r>
      <rPr>
        <sz val="11"/>
        <rFont val="Calibri"/>
        <family val="2"/>
        <scheme val="minor"/>
      </rPr>
      <t>^2)]/(T^0.4*D</t>
    </r>
    <r>
      <rPr>
        <vertAlign val="subscript"/>
        <sz val="11"/>
        <rFont val="Calibri"/>
        <family val="2"/>
        <scheme val="minor"/>
      </rPr>
      <t>container_lab_analysis</t>
    </r>
    <r>
      <rPr>
        <sz val="11"/>
        <rFont val="Calibri"/>
        <family val="2"/>
        <scheme val="minor"/>
      </rPr>
      <t>^0.11*(T^0.5-5.87)^(2/3)]</t>
    </r>
  </si>
  <si>
    <t>Release Point 7 annual release per site (Release during Laboratory Analyses)</t>
  </si>
  <si>
    <r>
      <t>Release_Year</t>
    </r>
    <r>
      <rPr>
        <vertAlign val="subscript"/>
        <sz val="11"/>
        <rFont val="Calibri"/>
        <family val="2"/>
        <scheme val="minor"/>
      </rPr>
      <t>RP7</t>
    </r>
  </si>
  <si>
    <r>
      <t>Release_Day</t>
    </r>
    <r>
      <rPr>
        <vertAlign val="subscript"/>
        <sz val="11"/>
        <rFont val="Calibri"/>
        <family val="2"/>
        <scheme val="minor"/>
      </rPr>
      <t>RP7</t>
    </r>
    <r>
      <rPr>
        <sz val="11"/>
        <rFont val="Calibri"/>
        <family val="2"/>
        <scheme val="minor"/>
      </rPr>
      <t>*OP</t>
    </r>
    <r>
      <rPr>
        <vertAlign val="subscript"/>
        <sz val="11"/>
        <rFont val="Calibri"/>
        <family val="2"/>
        <scheme val="minor"/>
      </rPr>
      <t>days</t>
    </r>
  </si>
  <si>
    <t>Release Point 8 daily release per site (Release from Disposal of Laboratory Waste)</t>
  </si>
  <si>
    <r>
      <t>Release_Day</t>
    </r>
    <r>
      <rPr>
        <vertAlign val="subscript"/>
        <sz val="11"/>
        <rFont val="Calibri"/>
        <family val="2"/>
        <scheme val="minor"/>
      </rPr>
      <t>RP8</t>
    </r>
  </si>
  <si>
    <r>
      <t>Q</t>
    </r>
    <r>
      <rPr>
        <vertAlign val="subscript"/>
        <sz val="11"/>
        <rFont val="Calibri"/>
        <family val="2"/>
        <scheme val="minor"/>
      </rPr>
      <t>chem_site_day(recalc)</t>
    </r>
    <r>
      <rPr>
        <sz val="11"/>
        <rFont val="Calibri"/>
        <family val="2"/>
        <scheme val="minor"/>
      </rPr>
      <t xml:space="preserve"> - Release_Day</t>
    </r>
    <r>
      <rPr>
        <vertAlign val="subscript"/>
        <sz val="11"/>
        <rFont val="Calibri"/>
        <family val="2"/>
        <scheme val="minor"/>
      </rPr>
      <t>RP1</t>
    </r>
    <r>
      <rPr>
        <sz val="11"/>
        <rFont val="Calibri"/>
        <family val="2"/>
        <scheme val="minor"/>
      </rPr>
      <t xml:space="preserve"> - Release_Day</t>
    </r>
    <r>
      <rPr>
        <vertAlign val="subscript"/>
        <sz val="11"/>
        <rFont val="Calibri"/>
        <family val="2"/>
        <scheme val="minor"/>
      </rPr>
      <t>RP2</t>
    </r>
    <r>
      <rPr>
        <sz val="11"/>
        <rFont val="Calibri"/>
        <family val="2"/>
        <scheme val="minor"/>
      </rPr>
      <t xml:space="preserve"> - Release_Day</t>
    </r>
    <r>
      <rPr>
        <vertAlign val="subscript"/>
        <sz val="11"/>
        <rFont val="Calibri"/>
        <family val="2"/>
        <scheme val="minor"/>
      </rPr>
      <t xml:space="preserve">RP3 </t>
    </r>
    <r>
      <rPr>
        <sz val="11"/>
        <rFont val="Calibri"/>
        <family val="2"/>
        <scheme val="minor"/>
      </rPr>
      <t>- Release_Day</t>
    </r>
    <r>
      <rPr>
        <vertAlign val="subscript"/>
        <sz val="11"/>
        <rFont val="Calibri"/>
        <family val="2"/>
        <scheme val="minor"/>
      </rPr>
      <t>RP4</t>
    </r>
    <r>
      <rPr>
        <sz val="11"/>
        <rFont val="Calibri"/>
        <family val="2"/>
        <scheme val="minor"/>
      </rPr>
      <t xml:space="preserve"> - Release_Day</t>
    </r>
    <r>
      <rPr>
        <vertAlign val="subscript"/>
        <sz val="11"/>
        <rFont val="Calibri"/>
        <family val="2"/>
        <scheme val="minor"/>
      </rPr>
      <t>RP5</t>
    </r>
    <r>
      <rPr>
        <sz val="11"/>
        <rFont val="Calibri"/>
        <family val="2"/>
        <scheme val="minor"/>
      </rPr>
      <t xml:space="preserve"> - Release_Day</t>
    </r>
    <r>
      <rPr>
        <vertAlign val="subscript"/>
        <sz val="11"/>
        <rFont val="Calibri"/>
        <family val="2"/>
        <scheme val="minor"/>
      </rPr>
      <t>RP6</t>
    </r>
    <r>
      <rPr>
        <sz val="11"/>
        <rFont val="Calibri"/>
        <family val="2"/>
        <scheme val="minor"/>
      </rPr>
      <t xml:space="preserve"> - Release_Day</t>
    </r>
    <r>
      <rPr>
        <vertAlign val="subscript"/>
        <sz val="11"/>
        <rFont val="Calibri"/>
        <family val="2"/>
        <scheme val="minor"/>
      </rPr>
      <t>RP7</t>
    </r>
  </si>
  <si>
    <t>Release Point 8 annual release per site (Release from Disposal of Laboratory Waste)</t>
  </si>
  <si>
    <r>
      <t>Release_Year</t>
    </r>
    <r>
      <rPr>
        <vertAlign val="subscript"/>
        <sz val="11"/>
        <rFont val="Calibri"/>
        <family val="2"/>
        <scheme val="minor"/>
      </rPr>
      <t>RP8</t>
    </r>
  </si>
  <si>
    <r>
      <t>Release_Day</t>
    </r>
    <r>
      <rPr>
        <vertAlign val="subscript"/>
        <sz val="11"/>
        <rFont val="Calibri"/>
        <family val="2"/>
        <scheme val="minor"/>
      </rPr>
      <t>RP8</t>
    </r>
    <r>
      <rPr>
        <sz val="11"/>
        <rFont val="Calibri"/>
        <family val="2"/>
        <scheme val="minor"/>
      </rPr>
      <t>*OP</t>
    </r>
    <r>
      <rPr>
        <vertAlign val="subscript"/>
        <sz val="11"/>
        <rFont val="Calibri"/>
        <family val="2"/>
        <scheme val="minor"/>
      </rPr>
      <t>days</t>
    </r>
  </si>
  <si>
    <t>Total Daily Release to fugitive or stack air</t>
  </si>
  <si>
    <t>Release_Day_Air</t>
  </si>
  <si>
    <r>
      <t>Release_Day</t>
    </r>
    <r>
      <rPr>
        <vertAlign val="subscript"/>
        <sz val="11"/>
        <rFont val="Calibri"/>
        <family val="2"/>
        <scheme val="minor"/>
      </rPr>
      <t>RP1</t>
    </r>
    <r>
      <rPr>
        <sz val="11"/>
        <rFont val="Calibri"/>
        <family val="2"/>
        <scheme val="minor"/>
      </rPr>
      <t xml:space="preserve"> + Release_Day</t>
    </r>
    <r>
      <rPr>
        <vertAlign val="subscript"/>
        <sz val="11"/>
        <rFont val="Calibri"/>
        <family val="2"/>
        <scheme val="minor"/>
      </rPr>
      <t>RP4</t>
    </r>
    <r>
      <rPr>
        <sz val="11"/>
        <rFont val="Calibri"/>
        <family val="2"/>
        <scheme val="minor"/>
      </rPr>
      <t xml:space="preserve"> + Release_Day</t>
    </r>
    <r>
      <rPr>
        <vertAlign val="subscript"/>
        <sz val="11"/>
        <rFont val="Calibri"/>
        <family val="2"/>
        <scheme val="minor"/>
      </rPr>
      <t>RP6</t>
    </r>
    <r>
      <rPr>
        <sz val="11"/>
        <rFont val="Calibri"/>
        <family val="2"/>
        <scheme val="minor"/>
      </rPr>
      <t xml:space="preserve"> + Release_Day</t>
    </r>
    <r>
      <rPr>
        <vertAlign val="subscript"/>
        <sz val="11"/>
        <rFont val="Calibri"/>
        <family val="2"/>
        <scheme val="minor"/>
      </rPr>
      <t>RP7</t>
    </r>
  </si>
  <si>
    <t>Total Annual Release to fugitive or stack air</t>
  </si>
  <si>
    <t>Release_Year_Air</t>
  </si>
  <si>
    <r>
      <t>Release_Day_Air*OP</t>
    </r>
    <r>
      <rPr>
        <vertAlign val="subscript"/>
        <sz val="11"/>
        <rFont val="Calibri"/>
        <family val="2"/>
        <scheme val="minor"/>
      </rPr>
      <t>days</t>
    </r>
  </si>
  <si>
    <t>Total Daily Release to water, incineration, or landfill</t>
  </si>
  <si>
    <t>Release_Day_Wat_Inc_Lan</t>
  </si>
  <si>
    <r>
      <t>Release_Day</t>
    </r>
    <r>
      <rPr>
        <vertAlign val="subscript"/>
        <sz val="11"/>
        <rFont val="Calibri"/>
        <family val="2"/>
        <scheme val="minor"/>
      </rPr>
      <t>RP3</t>
    </r>
    <r>
      <rPr>
        <sz val="11"/>
        <rFont val="Calibri"/>
        <family val="2"/>
        <scheme val="minor"/>
      </rPr>
      <t xml:space="preserve"> + Release_Day</t>
    </r>
    <r>
      <rPr>
        <vertAlign val="subscript"/>
        <sz val="11"/>
        <rFont val="Calibri"/>
        <family val="2"/>
        <scheme val="minor"/>
      </rPr>
      <t>RP5</t>
    </r>
    <r>
      <rPr>
        <sz val="11"/>
        <rFont val="Calibri"/>
        <family val="2"/>
        <scheme val="minor"/>
      </rPr>
      <t xml:space="preserve"> + Release_Day</t>
    </r>
    <r>
      <rPr>
        <vertAlign val="subscript"/>
        <sz val="11"/>
        <rFont val="Calibri"/>
        <family val="2"/>
        <scheme val="minor"/>
      </rPr>
      <t>RP8</t>
    </r>
  </si>
  <si>
    <t>Total Annual Release to water, incineration, or landfill</t>
  </si>
  <si>
    <t>Release_Year_Wat_Inc_Lan</t>
  </si>
  <si>
    <r>
      <t>Release_Day_Wat_Inc_Lan*OP</t>
    </r>
    <r>
      <rPr>
        <vertAlign val="subscript"/>
        <sz val="11"/>
        <rFont val="Calibri"/>
        <family val="2"/>
        <scheme val="minor"/>
      </rPr>
      <t>days</t>
    </r>
  </si>
  <si>
    <t>What-If Scenario</t>
  </si>
  <si>
    <t>Production Volume Assessed (kg/yr)</t>
  </si>
  <si>
    <t>Monte Carlo Simulation Parameters</t>
  </si>
  <si>
    <t>Number of Iterations</t>
  </si>
  <si>
    <t>Sampling Method</t>
  </si>
  <si>
    <t>Latin Hypercube</t>
  </si>
  <si>
    <t>Release Media</t>
  </si>
  <si>
    <t>Total Annual Release (kg/site-yr)</t>
  </si>
  <si>
    <t>Fugitive or stack air</t>
  </si>
  <si>
    <t>Annual Throughput of 11-DCA (kg/site-yr)</t>
  </si>
  <si>
    <t>Daily Throughput 11-DCA (kg/site-day)</t>
  </si>
  <si>
    <t>Daily Throughput of Stock Solution (mL/site-day)</t>
  </si>
  <si>
    <r>
      <t>Q</t>
    </r>
    <r>
      <rPr>
        <vertAlign val="subscript"/>
        <sz val="11"/>
        <rFont val="Calibri"/>
        <family val="2"/>
        <scheme val="minor"/>
      </rPr>
      <t>stock_site_day</t>
    </r>
  </si>
  <si>
    <t>Maximum</t>
  </si>
  <si>
    <t>99th Percentile</t>
  </si>
  <si>
    <t>5th Percentile</t>
  </si>
  <si>
    <t>Minimum</t>
  </si>
  <si>
    <t>Mean</t>
  </si>
  <si>
    <t>Total Release per-Day (kg/site-day)</t>
  </si>
  <si>
    <t>Release Days (days/yr)</t>
  </si>
  <si>
    <r>
      <t>N</t>
    </r>
    <r>
      <rPr>
        <vertAlign val="subscript"/>
        <sz val="11"/>
        <color theme="1"/>
        <rFont val="Calibri"/>
        <family val="2"/>
        <scheme val="minor"/>
      </rPr>
      <t>sites</t>
    </r>
  </si>
  <si>
    <t>Number of Transport Containers Unloaded Annually per Laboratory (containers/site-yr)</t>
  </si>
  <si>
    <t>Release Point (from Generic Scenario)</t>
  </si>
  <si>
    <t>Release Day Basis</t>
  </si>
  <si>
    <t>-</t>
  </si>
  <si>
    <t>Release (kg/site-yr)</t>
  </si>
  <si>
    <r>
      <t>Release_Year</t>
    </r>
    <r>
      <rPr>
        <vertAlign val="subscript"/>
        <sz val="11"/>
        <color theme="1"/>
        <rFont val="Calibri"/>
        <family val="2"/>
        <scheme val="minor"/>
      </rPr>
      <t>RP1</t>
    </r>
  </si>
  <si>
    <r>
      <t>Release_Year</t>
    </r>
    <r>
      <rPr>
        <vertAlign val="subscript"/>
        <sz val="11"/>
        <color theme="1"/>
        <rFont val="Calibri"/>
        <family val="2"/>
        <scheme val="minor"/>
      </rPr>
      <t>RP3</t>
    </r>
    <r>
      <rPr>
        <sz val="11"/>
        <color theme="1"/>
        <rFont val="Calibri"/>
        <family val="2"/>
        <scheme val="minor"/>
      </rPr>
      <t/>
    </r>
  </si>
  <si>
    <r>
      <t>Release_Year</t>
    </r>
    <r>
      <rPr>
        <vertAlign val="subscript"/>
        <sz val="11"/>
        <color theme="1"/>
        <rFont val="Calibri"/>
        <family val="2"/>
        <scheme val="minor"/>
      </rPr>
      <t>RP4</t>
    </r>
    <r>
      <rPr>
        <sz val="11"/>
        <color theme="1"/>
        <rFont val="Calibri"/>
        <family val="2"/>
        <scheme val="minor"/>
      </rPr>
      <t/>
    </r>
  </si>
  <si>
    <r>
      <t>Release_Year</t>
    </r>
    <r>
      <rPr>
        <vertAlign val="subscript"/>
        <sz val="11"/>
        <color theme="1"/>
        <rFont val="Calibri"/>
        <family val="2"/>
        <scheme val="minor"/>
      </rPr>
      <t>RP5</t>
    </r>
    <r>
      <rPr>
        <sz val="11"/>
        <color theme="1"/>
        <rFont val="Calibri"/>
        <family val="2"/>
        <scheme val="minor"/>
      </rPr>
      <t/>
    </r>
  </si>
  <si>
    <r>
      <t>Release_Year</t>
    </r>
    <r>
      <rPr>
        <vertAlign val="subscript"/>
        <sz val="11"/>
        <color theme="1"/>
        <rFont val="Calibri"/>
        <family val="2"/>
        <scheme val="minor"/>
      </rPr>
      <t>RP6</t>
    </r>
  </si>
  <si>
    <r>
      <t>Release_Year</t>
    </r>
    <r>
      <rPr>
        <vertAlign val="subscript"/>
        <sz val="11"/>
        <color theme="1"/>
        <rFont val="Calibri"/>
        <family val="2"/>
        <scheme val="minor"/>
      </rPr>
      <t>RP7</t>
    </r>
    <r>
      <rPr>
        <sz val="11"/>
        <color theme="1"/>
        <rFont val="Calibri"/>
        <family val="2"/>
        <scheme val="minor"/>
      </rPr>
      <t/>
    </r>
  </si>
  <si>
    <r>
      <t>Release_Year</t>
    </r>
    <r>
      <rPr>
        <vertAlign val="subscript"/>
        <sz val="11"/>
        <color theme="1"/>
        <rFont val="Calibri"/>
        <family val="2"/>
        <scheme val="minor"/>
      </rPr>
      <t>RP8</t>
    </r>
    <r>
      <rPr>
        <sz val="11"/>
        <color theme="1"/>
        <rFont val="Calibri"/>
        <family val="2"/>
        <scheme val="minor"/>
      </rPr>
      <t/>
    </r>
  </si>
  <si>
    <t>Release (kg/site-day)</t>
  </si>
  <si>
    <r>
      <t>Release_per Day</t>
    </r>
    <r>
      <rPr>
        <vertAlign val="subscript"/>
        <sz val="11"/>
        <color theme="1"/>
        <rFont val="Calibri"/>
        <family val="2"/>
        <scheme val="minor"/>
      </rPr>
      <t>RP1</t>
    </r>
  </si>
  <si>
    <r>
      <t>Release_per Day</t>
    </r>
    <r>
      <rPr>
        <vertAlign val="subscript"/>
        <sz val="11"/>
        <color theme="1"/>
        <rFont val="Calibri"/>
        <family val="2"/>
        <scheme val="minor"/>
      </rPr>
      <t>RP3</t>
    </r>
    <r>
      <rPr>
        <sz val="11"/>
        <color theme="1"/>
        <rFont val="Calibri"/>
        <family val="2"/>
        <scheme val="minor"/>
      </rPr>
      <t/>
    </r>
  </si>
  <si>
    <r>
      <t>Release_per Day</t>
    </r>
    <r>
      <rPr>
        <vertAlign val="subscript"/>
        <sz val="11"/>
        <color theme="1"/>
        <rFont val="Calibri"/>
        <family val="2"/>
        <scheme val="minor"/>
      </rPr>
      <t>RP4</t>
    </r>
    <r>
      <rPr>
        <sz val="11"/>
        <color theme="1"/>
        <rFont val="Calibri"/>
        <family val="2"/>
        <scheme val="minor"/>
      </rPr>
      <t/>
    </r>
  </si>
  <si>
    <r>
      <t>Release_per Day</t>
    </r>
    <r>
      <rPr>
        <vertAlign val="subscript"/>
        <sz val="11"/>
        <color theme="1"/>
        <rFont val="Calibri"/>
        <family val="2"/>
        <scheme val="minor"/>
      </rPr>
      <t>RP5</t>
    </r>
    <r>
      <rPr>
        <sz val="11"/>
        <color theme="1"/>
        <rFont val="Calibri"/>
        <family val="2"/>
        <scheme val="minor"/>
      </rPr>
      <t/>
    </r>
  </si>
  <si>
    <r>
      <t>Release_per Day</t>
    </r>
    <r>
      <rPr>
        <vertAlign val="subscript"/>
        <sz val="11"/>
        <color theme="1"/>
        <rFont val="Calibri"/>
        <family val="2"/>
        <scheme val="minor"/>
      </rPr>
      <t>RP6</t>
    </r>
  </si>
  <si>
    <r>
      <t>Release_per Day</t>
    </r>
    <r>
      <rPr>
        <vertAlign val="subscript"/>
        <sz val="11"/>
        <color theme="1"/>
        <rFont val="Calibri"/>
        <family val="2"/>
        <scheme val="minor"/>
      </rPr>
      <t>RP7</t>
    </r>
    <r>
      <rPr>
        <sz val="11"/>
        <color theme="1"/>
        <rFont val="Calibri"/>
        <family val="2"/>
        <scheme val="minor"/>
      </rPr>
      <t/>
    </r>
  </si>
  <si>
    <r>
      <t>Release_per Day</t>
    </r>
    <r>
      <rPr>
        <vertAlign val="subscript"/>
        <sz val="11"/>
        <color theme="1"/>
        <rFont val="Calibri"/>
        <family val="2"/>
        <scheme val="minor"/>
      </rPr>
      <t>RP8</t>
    </r>
    <r>
      <rPr>
        <sz val="11"/>
        <color theme="1"/>
        <rFont val="Calibri"/>
        <family val="2"/>
        <scheme val="minor"/>
      </rPr>
      <t/>
    </r>
  </si>
  <si>
    <t>Daily Release Duration (hours/day)</t>
  </si>
  <si>
    <t>Release_Duration per Day_RP1</t>
  </si>
  <si>
    <t>Release_Duration per Day_RP3</t>
  </si>
  <si>
    <t>Release_Duration per Day_RP4</t>
  </si>
  <si>
    <t>Release_Duration per Day_RP5</t>
  </si>
  <si>
    <t>Release_Duration per Day_RP6</t>
  </si>
  <si>
    <t>Release_Duration per Day_RP7</t>
  </si>
  <si>
    <t>Release_Duration per Day_RP8</t>
  </si>
  <si>
    <t>Annual Release Duration (hours/yr)</t>
  </si>
  <si>
    <t>Release_Duration per Year_RP1</t>
  </si>
  <si>
    <t>Release_Duration per Year_RP3</t>
  </si>
  <si>
    <t>Release_Duration per Year_RP4</t>
  </si>
  <si>
    <t>Release_Duration per Year_RP5</t>
  </si>
  <si>
    <t>Release_Duration per Year_RP6</t>
  </si>
  <si>
    <t>Release_Duration per Year_RP7</t>
  </si>
  <si>
    <t>Release_Duration per Year_RP8</t>
  </si>
  <si>
    <t>Qchem_site_yr</t>
  </si>
  <si>
    <t>Qchem_site_day</t>
  </si>
  <si>
    <t>Qstock_site_day</t>
  </si>
  <si>
    <t>TIMEoperating_days</t>
  </si>
  <si>
    <t>Nsites</t>
  </si>
  <si>
    <t>Ncont_unload_yr</t>
  </si>
  <si>
    <t>Release_YearRP1</t>
  </si>
  <si>
    <t>Release_YearRP3</t>
  </si>
  <si>
    <t>Release_YearRP4</t>
  </si>
  <si>
    <t>Release_YearRP5</t>
  </si>
  <si>
    <t>Release_YearRP6</t>
  </si>
  <si>
    <t>Release_YearRP7</t>
  </si>
  <si>
    <t>Release_YearRP8</t>
  </si>
  <si>
    <t>Release_per DayRP1</t>
  </si>
  <si>
    <t>Release_per DayRP3</t>
  </si>
  <si>
    <t>Release_per DayRP4</t>
  </si>
  <si>
    <t>Release_per DayRP5</t>
  </si>
  <si>
    <t>Release_per DayRP6</t>
  </si>
  <si>
    <t>Release_per DayRP7</t>
  </si>
  <si>
    <t>Release_per DayRP8</t>
  </si>
  <si>
    <t>Supplemental Information File:</t>
  </si>
  <si>
    <t>CASRN: 75-34-3</t>
  </si>
  <si>
    <t>Laboratory Chemical Occupational Exposure and Environmental Release Modeling Results</t>
  </si>
  <si>
    <t>1,1-Dichloroethane Concentration and Product Density information associated with laboratory chemical products listed on the August 2020 Use Report for 1,1-Dichloroethane  and EPA Economist research are utilized for this spreadsheet. Data from this sheet informed the values entered into the "Release Parameters" worksheet.</t>
  </si>
  <si>
    <t>Methodology: Products listed as laboratory chemicals in the August 2020 Use Report and Laboratory Chemicals Process Description for 1,1-Dichloroethane are liquid formulations that are expected to only be used as reference material/analytical standards. These products are expected to follow procedures outlined as part of the Laboratory Chemicals Generic Scenario (GS). When no 1,1-Dichloroethane-specific or scenario-specific data is available, default values provided by the Laboratory Chemicals GS or engineering judgment for selection of applicable models and parameters will be used.</t>
  </si>
  <si>
    <t>No dust or solid releases for 1,1-Dichloroethane are expected since it is assumed to be managed as a liquid.</t>
  </si>
  <si>
    <t>The GS provides daily throughput rates for liquid laboratory chemicals that are described in the general parameters tab. ERG proposes the use of a triangular distribution using the low- and high-ends from the GS and set the mode equal to the median from the GS. To convert the volumetric throughput to a mass throughput, ERG proposes using the density of 1,1-Dichloroethane which is estimated in the 1,1-Dichloroethane Final Scope as 1,168 kg/m3. Alternatively, where SDSs for laboratory chemicals containing 1,1-Dichloroethane are available, the density from the SDSs may be used in place of the 1,1-Dichloroethane density.</t>
  </si>
  <si>
    <t>The 1,1-Dichloroethane Use Report and Laboratory Chemicals Process Description provide an SDS for eleven laboratory products which contain 1,1-Dichloroethane. Three of the products contain concentrations of &gt;95%, &lt;=100%, and &lt;=100%. It is assumed that the other products, containing &lt;1% 1,1-Dichloroethane contain the chemical as an impurity and will not be considered in calculations for this proposal.</t>
  </si>
  <si>
    <t>Risk Evaluation for 1,1-Dichloroethane  -</t>
  </si>
  <si>
    <t>Provided by the Generic Scenario for Laboratory Chemicals. The Generic Scenario estimates 174 to 260 days/yr for operating days however we use 173 to 261 days/yr for mathematical purposes only for building the distribution. These values of 173 and 261 days/yr have a probability of zero. The effective range in the simulation is 174 to 260 days/yr, which corresponds to the Generic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</si>
</sst>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
    <numFmt numFmtId="165" formatCode="0.00000"/>
    <numFmt numFmtId="166" formatCode="0.0%"/>
    <numFmt numFmtId="167" formatCode="0.000"/>
    <numFmt numFmtId="168" formatCode="#,##0.0"/>
    <numFmt numFmtId="169" formatCode="0.0"/>
    <numFmt numFmtId="170" formatCode="#,##0.000"/>
    <numFmt numFmtId="171" formatCode="0.0000E+00"/>
    <numFmt numFmtId="172" formatCode="0.00000000"/>
    <numFmt numFmtId="173" formatCode="0.000%"/>
  </numFmts>
  <fonts count="24"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name val="Calibri"/>
      <family val="2"/>
      <scheme val="minor"/>
    </font>
    <font>
      <b/>
      <sz val="18"/>
      <color theme="3"/>
      <name val="Calibri"/>
      <family val="2"/>
      <scheme val="minor"/>
    </font>
    <font>
      <b/>
      <sz val="16"/>
      <color theme="1"/>
      <name val="Calibri"/>
      <family val="2"/>
      <scheme val="minor"/>
    </font>
    <font>
      <sz val="11"/>
      <color rgb="FF3F3F76"/>
      <name val="Calibri"/>
      <family val="2"/>
      <scheme val="minor"/>
    </font>
    <font>
      <b/>
      <sz val="11"/>
      <color theme="1"/>
      <name val="Calibri"/>
      <family val="2"/>
      <scheme val="minor"/>
    </font>
    <font>
      <vertAlign val="subscript"/>
      <sz val="11"/>
      <color theme="1"/>
      <name val="Calibri"/>
      <family val="2"/>
      <scheme val="minor"/>
    </font>
    <font>
      <vertAlign val="subscript"/>
      <sz val="11"/>
      <name val="Calibri"/>
      <family val="2"/>
      <scheme val="minor"/>
    </font>
    <font>
      <b/>
      <vertAlign val="subscript"/>
      <sz val="11"/>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4"/>
      <color theme="1"/>
      <name val="Calibri"/>
      <family val="2"/>
      <scheme val="minor"/>
    </font>
    <font>
      <u/>
      <sz val="11"/>
      <color theme="10"/>
      <name val="Calibri"/>
      <family val="2"/>
      <scheme val="minor"/>
    </font>
    <font>
      <sz val="8"/>
      <name val="Calibri"/>
      <family val="2"/>
      <scheme val="minor"/>
    </font>
    <font>
      <sz val="12"/>
      <color theme="1"/>
      <name val="Times New Roman"/>
      <family val="1"/>
    </font>
    <font>
      <sz val="14"/>
      <color rgb="FFFF0000"/>
      <name val="Times New Roman"/>
      <family val="1"/>
    </font>
    <font>
      <b/>
      <sz val="18"/>
      <color theme="1"/>
      <name val="Times New Roman"/>
      <family val="1"/>
    </font>
    <font>
      <b/>
      <sz val="16"/>
      <color theme="1"/>
      <name val="Times New Roman"/>
      <family val="1"/>
    </font>
    <font>
      <b/>
      <sz val="16"/>
      <color rgb="FF000000"/>
      <name val="Times New Roman"/>
      <family val="1"/>
    </font>
    <font>
      <b/>
      <sz val="12"/>
      <color theme="1"/>
      <name val="Times New Roman"/>
      <family val="1"/>
    </font>
  </fonts>
  <fills count="24">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rgb="FFFFCC99"/>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6E0B4"/>
        <bgColor indexed="64"/>
      </patternFill>
    </fill>
  </fills>
  <borders count="57">
    <border>
      <left/>
      <right/>
      <top/>
      <bottom/>
      <diagonal/>
    </border>
    <border>
      <left/>
      <right/>
      <top/>
      <bottom style="thick">
        <color theme="4"/>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Dot">
        <color theme="4"/>
      </left>
      <right style="medium">
        <color theme="4"/>
      </right>
      <top style="thin">
        <color theme="4"/>
      </top>
      <bottom style="medium">
        <color theme="4"/>
      </bottom>
      <diagonal/>
    </border>
    <border>
      <left style="medium">
        <color theme="4"/>
      </left>
      <right/>
      <top style="thin">
        <color theme="4"/>
      </top>
      <bottom style="medium">
        <color theme="4"/>
      </bottom>
      <diagonal/>
    </border>
    <border>
      <left style="dashDot">
        <color theme="4"/>
      </left>
      <right style="medium">
        <color theme="4"/>
      </right>
      <top style="thin">
        <color theme="4"/>
      </top>
      <bottom style="thin">
        <color theme="4"/>
      </bottom>
      <diagonal/>
    </border>
    <border>
      <left style="medium">
        <color theme="4"/>
      </left>
      <right/>
      <top style="thin">
        <color theme="4"/>
      </top>
      <bottom style="thin">
        <color theme="4"/>
      </bottom>
      <diagonal/>
    </border>
    <border>
      <left style="dashDot">
        <color theme="4"/>
      </left>
      <right style="medium">
        <color theme="4"/>
      </right>
      <top style="thick">
        <color theme="4"/>
      </top>
      <bottom style="thin">
        <color theme="4"/>
      </bottom>
      <diagonal/>
    </border>
    <border>
      <left style="medium">
        <color theme="4"/>
      </left>
      <right/>
      <top style="thick">
        <color theme="4"/>
      </top>
      <bottom style="thin">
        <color theme="4"/>
      </bottom>
      <diagonal/>
    </border>
    <border>
      <left/>
      <right style="medium">
        <color theme="4"/>
      </right>
      <top style="thick">
        <color theme="4"/>
      </top>
      <bottom style="thick">
        <color theme="4"/>
      </bottom>
      <diagonal/>
    </border>
    <border>
      <left style="medium">
        <color theme="4"/>
      </left>
      <right/>
      <top style="thick">
        <color theme="4"/>
      </top>
      <bottom style="thick">
        <color theme="4"/>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bottom style="thin">
        <color auto="1"/>
      </bottom>
      <diagonal/>
    </border>
    <border>
      <left style="medium">
        <color theme="4"/>
      </left>
      <right/>
      <top/>
      <bottom style="thin">
        <color theme="4"/>
      </bottom>
      <diagonal/>
    </border>
    <border>
      <left style="dashDot">
        <color theme="4"/>
      </left>
      <right style="medium">
        <color theme="4"/>
      </right>
      <top/>
      <bottom style="thin">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right/>
      <top style="medium">
        <color indexed="64"/>
      </top>
      <bottom style="thin">
        <color auto="1"/>
      </bottom>
      <diagonal/>
    </border>
    <border>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7">
    <xf numFmtId="0" fontId="0" fillId="0" borderId="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9" fontId="1" fillId="0" borderId="0" applyFont="0" applyFill="0" applyBorder="0" applyAlignment="0" applyProtection="0"/>
    <xf numFmtId="0" fontId="7" fillId="4" borderId="14" applyNumberFormat="0" applyAlignment="0" applyProtection="0"/>
    <xf numFmtId="0" fontId="16" fillId="0" borderId="0" applyNumberFormat="0" applyFill="0" applyBorder="0" applyAlignment="0" applyProtection="0"/>
  </cellStyleXfs>
  <cellXfs count="310">
    <xf numFmtId="0" fontId="0" fillId="0" borderId="0" xfId="0"/>
    <xf numFmtId="0" fontId="0" fillId="3" borderId="0" xfId="0" applyFill="1"/>
    <xf numFmtId="0" fontId="0" fillId="2" borderId="6" xfId="3" applyFont="1" applyBorder="1" applyAlignment="1">
      <alignment wrapText="1"/>
    </xf>
    <xf numFmtId="0" fontId="0" fillId="2" borderId="7" xfId="3" applyFont="1" applyBorder="1" applyAlignment="1">
      <alignment wrapText="1"/>
    </xf>
    <xf numFmtId="0" fontId="0" fillId="2" borderId="8" xfId="3" applyFont="1" applyBorder="1" applyAlignment="1">
      <alignment wrapText="1"/>
    </xf>
    <xf numFmtId="0" fontId="0" fillId="2" borderId="9" xfId="3" applyFont="1" applyBorder="1" applyAlignment="1">
      <alignment wrapText="1"/>
    </xf>
    <xf numFmtId="0" fontId="1" fillId="2" borderId="10" xfId="3" applyBorder="1" applyAlignment="1">
      <alignment wrapText="1"/>
    </xf>
    <xf numFmtId="0" fontId="1" fillId="2" borderId="11" xfId="3" applyBorder="1" applyAlignment="1">
      <alignment wrapText="1"/>
    </xf>
    <xf numFmtId="0" fontId="2" fillId="3" borderId="12" xfId="1" applyFill="1" applyBorder="1" applyAlignment="1">
      <alignment horizontal="center"/>
    </xf>
    <xf numFmtId="0" fontId="2" fillId="3" borderId="13" xfId="1" applyFill="1" applyBorder="1" applyAlignment="1">
      <alignment horizontal="center"/>
    </xf>
    <xf numFmtId="0" fontId="6" fillId="3" borderId="0" xfId="0" applyFont="1" applyFill="1"/>
    <xf numFmtId="0" fontId="0" fillId="0" borderId="0" xfId="0" applyAlignment="1">
      <alignment wrapText="1"/>
    </xf>
    <xf numFmtId="0" fontId="0" fillId="5" borderId="15" xfId="0" applyFill="1" applyBorder="1" applyAlignment="1">
      <alignment wrapText="1"/>
    </xf>
    <xf numFmtId="0" fontId="0" fillId="5" borderId="16" xfId="0" applyFill="1" applyBorder="1" applyAlignment="1">
      <alignment wrapText="1"/>
    </xf>
    <xf numFmtId="49" fontId="0" fillId="0" borderId="0" xfId="0" applyNumberFormat="1" applyAlignment="1">
      <alignment wrapText="1"/>
    </xf>
    <xf numFmtId="49" fontId="0" fillId="5" borderId="16" xfId="0" applyNumberFormat="1" applyFill="1" applyBorder="1" applyAlignment="1">
      <alignment wrapText="1"/>
    </xf>
    <xf numFmtId="49" fontId="0" fillId="0" borderId="5" xfId="0" applyNumberFormat="1" applyBorder="1" applyAlignment="1">
      <alignment wrapText="1"/>
    </xf>
    <xf numFmtId="0" fontId="0" fillId="0" borderId="17" xfId="0" applyBorder="1" applyAlignment="1">
      <alignment wrapText="1"/>
    </xf>
    <xf numFmtId="0" fontId="0" fillId="0" borderId="18" xfId="0" applyBorder="1" applyAlignment="1">
      <alignment wrapText="1"/>
    </xf>
    <xf numFmtId="0" fontId="0" fillId="5" borderId="19" xfId="0" applyFill="1" applyBorder="1" applyAlignment="1">
      <alignment wrapText="1"/>
    </xf>
    <xf numFmtId="0" fontId="0" fillId="0" borderId="20" xfId="0" applyBorder="1" applyAlignment="1">
      <alignment wrapText="1"/>
    </xf>
    <xf numFmtId="0" fontId="0" fillId="0" borderId="19" xfId="0" applyBorder="1" applyAlignment="1">
      <alignment wrapText="1"/>
    </xf>
    <xf numFmtId="0" fontId="0" fillId="0" borderId="0" xfId="0" applyAlignment="1">
      <alignment horizontal="center" vertical="center"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8" fillId="0" borderId="5" xfId="0" applyFont="1" applyBorder="1" applyAlignment="1">
      <alignment wrapText="1"/>
    </xf>
    <xf numFmtId="0" fontId="8" fillId="0" borderId="4" xfId="0" applyFont="1" applyBorder="1" applyAlignment="1">
      <alignment wrapText="1"/>
    </xf>
    <xf numFmtId="0" fontId="8" fillId="0" borderId="0" xfId="0" applyFont="1" applyAlignment="1">
      <alignment wrapText="1"/>
    </xf>
    <xf numFmtId="0" fontId="8" fillId="5" borderId="16" xfId="0" applyFont="1" applyFill="1" applyBorder="1" applyAlignment="1">
      <alignment wrapText="1"/>
    </xf>
    <xf numFmtId="0" fontId="8" fillId="7" borderId="5" xfId="0" applyFont="1" applyFill="1" applyBorder="1" applyAlignment="1">
      <alignment wrapText="1"/>
    </xf>
    <xf numFmtId="0" fontId="8" fillId="7" borderId="3" xfId="0" applyFont="1" applyFill="1" applyBorder="1" applyAlignment="1">
      <alignment wrapText="1"/>
    </xf>
    <xf numFmtId="0" fontId="8" fillId="5" borderId="24" xfId="0" applyFont="1" applyFill="1" applyBorder="1" applyAlignment="1">
      <alignment wrapText="1"/>
    </xf>
    <xf numFmtId="0" fontId="8" fillId="0" borderId="0" xfId="0" applyFont="1"/>
    <xf numFmtId="0" fontId="0" fillId="0" borderId="0" xfId="0" applyAlignment="1">
      <alignment horizontal="center"/>
    </xf>
    <xf numFmtId="0" fontId="0" fillId="3" borderId="0" xfId="0" applyFill="1" applyAlignment="1">
      <alignment horizontal="left"/>
    </xf>
    <xf numFmtId="0" fontId="0" fillId="3" borderId="17" xfId="0" applyFill="1" applyBorder="1"/>
    <xf numFmtId="164" fontId="0" fillId="3" borderId="26" xfId="0" applyNumberFormat="1" applyFill="1" applyBorder="1" applyAlignment="1">
      <alignment horizontal="center"/>
    </xf>
    <xf numFmtId="0" fontId="0" fillId="3" borderId="18" xfId="0" applyFill="1" applyBorder="1"/>
    <xf numFmtId="0" fontId="0" fillId="3" borderId="20" xfId="0" applyFill="1" applyBorder="1"/>
    <xf numFmtId="164" fontId="0" fillId="3" borderId="0" xfId="0" applyNumberFormat="1" applyFill="1" applyAlignment="1">
      <alignment horizontal="center"/>
    </xf>
    <xf numFmtId="0" fontId="0" fillId="3" borderId="19" xfId="0" applyFill="1" applyBorder="1"/>
    <xf numFmtId="165" fontId="0" fillId="3" borderId="20" xfId="0" applyNumberFormat="1" applyFill="1" applyBorder="1"/>
    <xf numFmtId="164" fontId="0" fillId="3" borderId="21" xfId="0" applyNumberFormat="1" applyFill="1" applyBorder="1" applyAlignment="1">
      <alignment horizontal="center"/>
    </xf>
    <xf numFmtId="0" fontId="0" fillId="3" borderId="22" xfId="0" applyFill="1" applyBorder="1"/>
    <xf numFmtId="0" fontId="0" fillId="3" borderId="21" xfId="0" applyFill="1" applyBorder="1" applyAlignment="1">
      <alignment horizontal="center" wrapText="1"/>
    </xf>
    <xf numFmtId="0" fontId="0" fillId="3" borderId="25" xfId="0" applyFill="1" applyBorder="1" applyAlignment="1">
      <alignment horizontal="center" wrapText="1"/>
    </xf>
    <xf numFmtId="0" fontId="0" fillId="3" borderId="3" xfId="0" applyFill="1" applyBorder="1" applyAlignment="1">
      <alignment horizontal="center"/>
    </xf>
    <xf numFmtId="0" fontId="0" fillId="0" borderId="3" xfId="0" applyBorder="1"/>
    <xf numFmtId="166" fontId="0" fillId="0" borderId="3" xfId="4" applyNumberFormat="1" applyFont="1" applyBorder="1"/>
    <xf numFmtId="0" fontId="0" fillId="3" borderId="3" xfId="0" applyFill="1" applyBorder="1" applyAlignment="1">
      <alignment horizontal="left"/>
    </xf>
    <xf numFmtId="0" fontId="8" fillId="9" borderId="3" xfId="0" applyFont="1" applyFill="1" applyBorder="1" applyAlignment="1">
      <alignment horizontal="center" wrapText="1"/>
    </xf>
    <xf numFmtId="0" fontId="8" fillId="9" borderId="3" xfId="0" applyFont="1" applyFill="1" applyBorder="1" applyAlignment="1">
      <alignment wrapText="1"/>
    </xf>
    <xf numFmtId="167" fontId="0" fillId="3" borderId="3" xfId="0" applyNumberFormat="1" applyFill="1" applyBorder="1" applyAlignment="1">
      <alignment horizontal="center"/>
    </xf>
    <xf numFmtId="164" fontId="0" fillId="3" borderId="3" xfId="0" applyNumberFormat="1" applyFill="1" applyBorder="1" applyAlignment="1">
      <alignment horizontal="center"/>
    </xf>
    <xf numFmtId="0" fontId="8" fillId="3" borderId="3" xfId="0" applyFont="1" applyFill="1" applyBorder="1"/>
    <xf numFmtId="0" fontId="8" fillId="8" borderId="3" xfId="0" applyFont="1" applyFill="1" applyBorder="1" applyAlignment="1">
      <alignment wrapText="1"/>
    </xf>
    <xf numFmtId="0" fontId="0" fillId="10" borderId="0" xfId="0" applyFill="1"/>
    <xf numFmtId="0" fontId="0" fillId="3" borderId="3" xfId="0" applyFill="1" applyBorder="1"/>
    <xf numFmtId="0" fontId="12" fillId="3" borderId="3" xfId="0" applyFont="1" applyFill="1" applyBorder="1" applyAlignment="1">
      <alignment horizontal="left" vertical="top" wrapText="1"/>
    </xf>
    <xf numFmtId="3" fontId="0" fillId="3" borderId="3" xfId="0" applyNumberFormat="1" applyFill="1" applyBorder="1"/>
    <xf numFmtId="0" fontId="0" fillId="10" borderId="0" xfId="0" applyFill="1" applyAlignment="1">
      <alignment wrapText="1"/>
    </xf>
    <xf numFmtId="0" fontId="0" fillId="0" borderId="24" xfId="0" applyBorder="1"/>
    <xf numFmtId="0" fontId="0" fillId="0" borderId="3" xfId="0" applyBorder="1" applyAlignment="1">
      <alignment horizontal="left"/>
    </xf>
    <xf numFmtId="1" fontId="0" fillId="0" borderId="3" xfId="0" applyNumberFormat="1" applyBorder="1"/>
    <xf numFmtId="0" fontId="8" fillId="11" borderId="3" xfId="0" applyFont="1" applyFill="1" applyBorder="1"/>
    <xf numFmtId="0" fontId="8" fillId="8" borderId="24" xfId="0" applyFont="1" applyFill="1" applyBorder="1" applyAlignment="1">
      <alignment wrapText="1"/>
    </xf>
    <xf numFmtId="0" fontId="8" fillId="8" borderId="24" xfId="0" applyFont="1" applyFill="1" applyBorder="1" applyAlignment="1">
      <alignment horizontal="left" wrapText="1"/>
    </xf>
    <xf numFmtId="0" fontId="13" fillId="0" borderId="3" xfId="0" applyFont="1" applyBorder="1" applyAlignment="1">
      <alignment vertical="top" wrapText="1"/>
    </xf>
    <xf numFmtId="168"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2" fontId="13" fillId="0" borderId="3" xfId="0" applyNumberFormat="1" applyFont="1" applyBorder="1" applyAlignment="1">
      <alignment horizontal="center" vertical="center" wrapText="1"/>
    </xf>
    <xf numFmtId="0" fontId="12" fillId="0" borderId="3" xfId="0" applyFont="1" applyBorder="1" applyAlignment="1">
      <alignment vertical="top" wrapText="1"/>
    </xf>
    <xf numFmtId="3" fontId="12"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3" fillId="0" borderId="24" xfId="0" applyFont="1" applyBorder="1" applyAlignment="1">
      <alignment horizontal="center" vertical="center" wrapText="1"/>
    </xf>
    <xf numFmtId="3" fontId="13" fillId="0" borderId="24" xfId="0" applyNumberFormat="1" applyFont="1" applyBorder="1" applyAlignment="1">
      <alignment horizontal="center" vertical="center" wrapText="1"/>
    </xf>
    <xf numFmtId="0" fontId="0" fillId="0" borderId="24" xfId="0" applyBorder="1" applyAlignment="1">
      <alignment wrapText="1"/>
    </xf>
    <xf numFmtId="3" fontId="13" fillId="0" borderId="3"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2" fontId="12" fillId="0" borderId="3" xfId="0" applyNumberFormat="1" applyFont="1" applyBorder="1" applyAlignment="1">
      <alignment horizontal="center" vertical="center" wrapText="1"/>
    </xf>
    <xf numFmtId="169" fontId="12" fillId="0" borderId="3" xfId="0" applyNumberFormat="1" applyFont="1" applyBorder="1" applyAlignment="1">
      <alignment horizontal="center" vertical="center" wrapText="1"/>
    </xf>
    <xf numFmtId="0" fontId="0" fillId="3" borderId="0" xfId="0" applyFill="1" applyAlignment="1">
      <alignment horizontal="center"/>
    </xf>
    <xf numFmtId="0" fontId="12" fillId="0" borderId="3" xfId="0" quotePrefix="1" applyFont="1" applyBorder="1" applyAlignment="1">
      <alignment vertical="top" wrapText="1"/>
    </xf>
    <xf numFmtId="170" fontId="12" fillId="0" borderId="3" xfId="0" applyNumberFormat="1" applyFont="1" applyBorder="1" applyAlignment="1">
      <alignment horizontal="center" vertical="center" wrapText="1"/>
    </xf>
    <xf numFmtId="0" fontId="12" fillId="0" borderId="3" xfId="0" applyFont="1" applyBorder="1"/>
    <xf numFmtId="0" fontId="0" fillId="3" borderId="0" xfId="0" applyFill="1" applyAlignment="1">
      <alignment wrapText="1"/>
    </xf>
    <xf numFmtId="0" fontId="0" fillId="3" borderId="0" xfId="0" applyFill="1" applyAlignment="1">
      <alignment horizontal="center" wrapText="1"/>
    </xf>
    <xf numFmtId="0" fontId="8" fillId="8" borderId="15" xfId="0" quotePrefix="1" applyFont="1" applyFill="1" applyBorder="1" applyAlignment="1">
      <alignment horizontal="center" wrapText="1"/>
    </xf>
    <xf numFmtId="0" fontId="4" fillId="3" borderId="0" xfId="0" applyFont="1" applyFill="1"/>
    <xf numFmtId="0" fontId="4" fillId="3" borderId="0" xfId="0" applyFont="1" applyFill="1" applyAlignment="1">
      <alignment wrapText="1"/>
    </xf>
    <xf numFmtId="0" fontId="4" fillId="3" borderId="0" xfId="0" applyFont="1" applyFill="1" applyAlignment="1">
      <alignment horizontal="left"/>
    </xf>
    <xf numFmtId="0" fontId="14" fillId="3" borderId="0" xfId="0" applyFont="1" applyFill="1"/>
    <xf numFmtId="11" fontId="0" fillId="3" borderId="0" xfId="0" applyNumberFormat="1" applyFill="1"/>
    <xf numFmtId="0" fontId="4" fillId="3" borderId="3" xfId="0" applyFont="1" applyFill="1" applyBorder="1"/>
    <xf numFmtId="11" fontId="14" fillId="3" borderId="3" xfId="0" applyNumberFormat="1" applyFont="1" applyFill="1" applyBorder="1"/>
    <xf numFmtId="0" fontId="4" fillId="3" borderId="3" xfId="0" applyFont="1" applyFill="1" applyBorder="1" applyAlignment="1">
      <alignment horizontal="left"/>
    </xf>
    <xf numFmtId="0" fontId="0" fillId="12" borderId="3" xfId="0" applyFill="1" applyBorder="1" applyAlignment="1">
      <alignment wrapText="1"/>
    </xf>
    <xf numFmtId="0" fontId="4" fillId="0" borderId="3" xfId="0" applyFont="1" applyBorder="1" applyAlignment="1">
      <alignment wrapText="1"/>
    </xf>
    <xf numFmtId="0" fontId="4" fillId="3" borderId="3" xfId="0" applyFont="1" applyFill="1" applyBorder="1" applyAlignment="1">
      <alignment wrapText="1"/>
    </xf>
    <xf numFmtId="3" fontId="14" fillId="3" borderId="3" xfId="0" applyNumberFormat="1" applyFont="1" applyFill="1" applyBorder="1"/>
    <xf numFmtId="0" fontId="0" fillId="12" borderId="3" xfId="0" applyFill="1" applyBorder="1"/>
    <xf numFmtId="171" fontId="14" fillId="3" borderId="3" xfId="0" applyNumberFormat="1" applyFont="1" applyFill="1" applyBorder="1"/>
    <xf numFmtId="0" fontId="14" fillId="8" borderId="3" xfId="0" applyFont="1" applyFill="1" applyBorder="1" applyAlignment="1">
      <alignment horizontal="center"/>
    </xf>
    <xf numFmtId="0" fontId="14" fillId="8" borderId="3" xfId="0" applyFont="1" applyFill="1" applyBorder="1" applyAlignment="1">
      <alignment horizontal="center" wrapText="1"/>
    </xf>
    <xf numFmtId="0" fontId="14" fillId="8" borderId="3" xfId="0" applyFont="1" applyFill="1" applyBorder="1" applyAlignment="1">
      <alignment wrapText="1"/>
    </xf>
    <xf numFmtId="0" fontId="14" fillId="8" borderId="3" xfId="0" applyFont="1" applyFill="1" applyBorder="1" applyAlignment="1">
      <alignment horizontal="left"/>
    </xf>
    <xf numFmtId="0" fontId="15" fillId="3" borderId="0" xfId="0" applyFont="1" applyFill="1"/>
    <xf numFmtId="0" fontId="0" fillId="13" borderId="0" xfId="0" applyFill="1"/>
    <xf numFmtId="0" fontId="0" fillId="13" borderId="0" xfId="0" applyFill="1" applyAlignment="1">
      <alignment wrapText="1"/>
    </xf>
    <xf numFmtId="11" fontId="0" fillId="0" borderId="3" xfId="0" applyNumberFormat="1" applyBorder="1"/>
    <xf numFmtId="11" fontId="0" fillId="13" borderId="3" xfId="0" applyNumberFormat="1" applyFill="1" applyBorder="1"/>
    <xf numFmtId="0" fontId="0" fillId="3" borderId="3" xfId="0" applyFill="1" applyBorder="1" applyAlignment="1">
      <alignment horizontal="right"/>
    </xf>
    <xf numFmtId="0" fontId="0" fillId="14" borderId="3" xfId="0" applyFill="1" applyBorder="1"/>
    <xf numFmtId="169" fontId="0" fillId="0" borderId="0" xfId="0" applyNumberFormat="1"/>
    <xf numFmtId="0" fontId="8" fillId="13" borderId="0" xfId="0" applyFont="1" applyFill="1" applyAlignment="1">
      <alignment wrapText="1"/>
    </xf>
    <xf numFmtId="0" fontId="8" fillId="0" borderId="3" xfId="0" applyFont="1" applyBorder="1" applyAlignment="1">
      <alignment wrapText="1"/>
    </xf>
    <xf numFmtId="0" fontId="0" fillId="15" borderId="0" xfId="0" applyFill="1" applyAlignment="1">
      <alignment wrapText="1"/>
    </xf>
    <xf numFmtId="169" fontId="0" fillId="0" borderId="3" xfId="0" applyNumberFormat="1" applyBorder="1"/>
    <xf numFmtId="0" fontId="0" fillId="3" borderId="3" xfId="0" applyFill="1" applyBorder="1" applyAlignment="1">
      <alignment horizontal="right" wrapText="1"/>
    </xf>
    <xf numFmtId="0" fontId="0" fillId="3" borderId="5" xfId="0" applyFill="1" applyBorder="1" applyAlignment="1">
      <alignment horizontal="right"/>
    </xf>
    <xf numFmtId="0" fontId="4" fillId="14" borderId="3" xfId="0" applyFont="1" applyFill="1" applyBorder="1" applyAlignment="1">
      <alignment horizontal="left"/>
    </xf>
    <xf numFmtId="0" fontId="8" fillId="3" borderId="0" xfId="0" applyFont="1" applyFill="1" applyAlignment="1">
      <alignment horizontal="right" wrapText="1"/>
    </xf>
    <xf numFmtId="0" fontId="0" fillId="6" borderId="3" xfId="0" applyFill="1" applyBorder="1" applyAlignment="1">
      <alignment wrapText="1"/>
    </xf>
    <xf numFmtId="3" fontId="0" fillId="3" borderId="3" xfId="0" applyNumberFormat="1" applyFill="1" applyBorder="1" applyAlignment="1">
      <alignment horizontal="center"/>
    </xf>
    <xf numFmtId="0" fontId="8" fillId="9" borderId="3" xfId="0" applyFont="1" applyFill="1" applyBorder="1"/>
    <xf numFmtId="0" fontId="0" fillId="0" borderId="0" xfId="0" applyAlignment="1">
      <alignment horizontal="center" wrapText="1"/>
    </xf>
    <xf numFmtId="0" fontId="0" fillId="0" borderId="0" xfId="0" applyAlignment="1">
      <alignment horizontal="left"/>
    </xf>
    <xf numFmtId="0" fontId="0" fillId="16" borderId="8" xfId="3" applyFont="1" applyFill="1" applyBorder="1" applyAlignment="1">
      <alignment wrapText="1"/>
    </xf>
    <xf numFmtId="0" fontId="0" fillId="9" borderId="6" xfId="3" applyFont="1" applyFill="1" applyBorder="1" applyAlignment="1">
      <alignment wrapText="1"/>
    </xf>
    <xf numFmtId="0" fontId="7" fillId="17" borderId="3" xfId="5" applyFill="1" applyBorder="1" applyAlignment="1">
      <alignment wrapText="1"/>
    </xf>
    <xf numFmtId="0" fontId="7" fillId="17" borderId="3" xfId="5" applyFill="1" applyBorder="1" applyAlignment="1">
      <alignment horizontal="left" wrapText="1"/>
    </xf>
    <xf numFmtId="3" fontId="7" fillId="17" borderId="3" xfId="5" applyNumberFormat="1" applyFill="1" applyBorder="1" applyAlignment="1">
      <alignment wrapText="1"/>
    </xf>
    <xf numFmtId="0" fontId="8" fillId="6" borderId="3" xfId="0" applyFont="1" applyFill="1" applyBorder="1" applyAlignment="1">
      <alignment horizontal="center" wrapText="1"/>
    </xf>
    <xf numFmtId="11" fontId="14" fillId="0" borderId="3" xfId="0" applyNumberFormat="1" applyFont="1" applyBorder="1"/>
    <xf numFmtId="172" fontId="0" fillId="0" borderId="3" xfId="0" applyNumberFormat="1" applyBorder="1"/>
    <xf numFmtId="0" fontId="4" fillId="0" borderId="3" xfId="0" applyFont="1" applyBorder="1" applyAlignment="1">
      <alignment horizontal="left"/>
    </xf>
    <xf numFmtId="3" fontId="14" fillId="0" borderId="3" xfId="0" applyNumberFormat="1" applyFont="1" applyBorder="1"/>
    <xf numFmtId="0" fontId="16" fillId="3" borderId="0" xfId="6" applyFill="1"/>
    <xf numFmtId="0" fontId="1" fillId="2" borderId="27" xfId="3" applyBorder="1" applyAlignment="1">
      <alignment wrapText="1"/>
    </xf>
    <xf numFmtId="0" fontId="1" fillId="2" borderId="28" xfId="3" applyBorder="1" applyAlignment="1">
      <alignment wrapText="1"/>
    </xf>
    <xf numFmtId="0" fontId="8" fillId="19" borderId="39" xfId="0" applyFont="1" applyFill="1" applyBorder="1" applyAlignment="1">
      <alignment horizontal="center"/>
    </xf>
    <xf numFmtId="0" fontId="8" fillId="20" borderId="29" xfId="0" applyFont="1" applyFill="1" applyBorder="1" applyAlignment="1">
      <alignment horizontal="center" wrapText="1"/>
    </xf>
    <xf numFmtId="0" fontId="8" fillId="20" borderId="31" xfId="0" applyFont="1" applyFill="1" applyBorder="1" applyAlignment="1">
      <alignment horizontal="center" wrapText="1"/>
    </xf>
    <xf numFmtId="2" fontId="0" fillId="0" borderId="32" xfId="0" applyNumberFormat="1" applyBorder="1" applyAlignment="1">
      <alignment horizontal="center"/>
    </xf>
    <xf numFmtId="2" fontId="0" fillId="0" borderId="33" xfId="0" applyNumberFormat="1" applyBorder="1" applyAlignment="1">
      <alignment horizontal="center"/>
    </xf>
    <xf numFmtId="2" fontId="0" fillId="13" borderId="3" xfId="0" applyNumberFormat="1" applyFill="1" applyBorder="1" applyAlignment="1">
      <alignment horizontal="center"/>
    </xf>
    <xf numFmtId="2" fontId="0" fillId="0" borderId="3" xfId="0" applyNumberFormat="1" applyBorder="1" applyAlignment="1">
      <alignment horizontal="center"/>
    </xf>
    <xf numFmtId="169" fontId="0" fillId="0" borderId="33" xfId="0" applyNumberFormat="1" applyBorder="1" applyAlignment="1">
      <alignment horizontal="center"/>
    </xf>
    <xf numFmtId="0" fontId="8" fillId="19" borderId="40" xfId="0" applyFont="1" applyFill="1" applyBorder="1" applyAlignment="1">
      <alignment horizontal="center"/>
    </xf>
    <xf numFmtId="0" fontId="0" fillId="0" borderId="36" xfId="0" applyBorder="1" applyAlignment="1">
      <alignment horizontal="center"/>
    </xf>
    <xf numFmtId="0" fontId="8" fillId="18" borderId="39" xfId="0" applyFont="1" applyFill="1" applyBorder="1" applyAlignment="1">
      <alignment horizontal="center"/>
    </xf>
    <xf numFmtId="0" fontId="8" fillId="18" borderId="40" xfId="0" applyFont="1" applyFill="1" applyBorder="1" applyAlignment="1">
      <alignment horizontal="center"/>
    </xf>
    <xf numFmtId="0" fontId="8" fillId="6" borderId="29" xfId="0" applyFont="1" applyFill="1" applyBorder="1" applyAlignment="1">
      <alignment horizontal="center" wrapText="1"/>
    </xf>
    <xf numFmtId="0" fontId="8" fillId="6" borderId="30" xfId="0" applyFont="1" applyFill="1" applyBorder="1" applyAlignment="1">
      <alignment horizontal="center" wrapText="1"/>
    </xf>
    <xf numFmtId="0" fontId="8" fillId="6" borderId="31" xfId="0" applyFont="1" applyFill="1" applyBorder="1" applyAlignment="1">
      <alignment horizontal="center" wrapText="1"/>
    </xf>
    <xf numFmtId="0" fontId="8" fillId="0" borderId="44" xfId="0" applyFont="1" applyBorder="1" applyAlignment="1">
      <alignment horizontal="center" wrapText="1"/>
    </xf>
    <xf numFmtId="2" fontId="0" fillId="0" borderId="25" xfId="0" applyNumberFormat="1" applyBorder="1" applyAlignment="1">
      <alignment horizontal="center"/>
    </xf>
    <xf numFmtId="2" fontId="0" fillId="0" borderId="45" xfId="0" applyNumberFormat="1" applyBorder="1" applyAlignment="1">
      <alignment horizontal="center"/>
    </xf>
    <xf numFmtId="10" fontId="0" fillId="0" borderId="34" xfId="4" applyNumberFormat="1" applyFont="1" applyBorder="1" applyAlignment="1">
      <alignment horizontal="center"/>
    </xf>
    <xf numFmtId="10" fontId="0" fillId="0" borderId="36" xfId="4" applyNumberFormat="1" applyFont="1" applyBorder="1" applyAlignment="1">
      <alignment horizontal="center"/>
    </xf>
    <xf numFmtId="173" fontId="0" fillId="0" borderId="34" xfId="4" applyNumberFormat="1" applyFont="1" applyBorder="1" applyAlignment="1">
      <alignment horizontal="center"/>
    </xf>
    <xf numFmtId="173" fontId="0" fillId="0" borderId="36" xfId="4" applyNumberFormat="1" applyFont="1" applyBorder="1" applyAlignment="1">
      <alignment horizontal="center"/>
    </xf>
    <xf numFmtId="10" fontId="0" fillId="0" borderId="35" xfId="0" applyNumberFormat="1" applyBorder="1" applyAlignment="1">
      <alignment horizontal="center"/>
    </xf>
    <xf numFmtId="0" fontId="8" fillId="20" borderId="37" xfId="0" applyFont="1" applyFill="1" applyBorder="1" applyAlignment="1">
      <alignment horizontal="center" wrapText="1"/>
    </xf>
    <xf numFmtId="0" fontId="8" fillId="20" borderId="38" xfId="0" applyFont="1" applyFill="1" applyBorder="1" applyAlignment="1">
      <alignment horizontal="center" wrapText="1"/>
    </xf>
    <xf numFmtId="0" fontId="8" fillId="0" borderId="26" xfId="0" applyFont="1" applyBorder="1" applyAlignment="1">
      <alignment horizontal="center" wrapText="1"/>
    </xf>
    <xf numFmtId="0" fontId="8" fillId="6" borderId="38" xfId="0" applyFont="1" applyFill="1" applyBorder="1" applyAlignment="1">
      <alignment horizontal="center" wrapText="1"/>
    </xf>
    <xf numFmtId="0" fontId="0" fillId="6" borderId="3" xfId="0" applyFill="1" applyBorder="1" applyAlignment="1">
      <alignment horizontal="center" wrapText="1"/>
    </xf>
    <xf numFmtId="11" fontId="0" fillId="0" borderId="3" xfId="0" applyNumberFormat="1" applyBorder="1" applyAlignment="1">
      <alignment horizontal="center"/>
    </xf>
    <xf numFmtId="0" fontId="8" fillId="0" borderId="0" xfId="0" applyFont="1" applyAlignment="1">
      <alignment horizontal="left"/>
    </xf>
    <xf numFmtId="0" fontId="0" fillId="22" borderId="3" xfId="0" applyFill="1" applyBorder="1" applyAlignment="1">
      <alignment wrapText="1"/>
    </xf>
    <xf numFmtId="0" fontId="4" fillId="22" borderId="3" xfId="0" applyFont="1" applyFill="1" applyBorder="1" applyAlignment="1">
      <alignment horizontal="left"/>
    </xf>
    <xf numFmtId="0" fontId="4" fillId="22" borderId="3" xfId="0" applyFont="1" applyFill="1" applyBorder="1" applyAlignment="1">
      <alignment wrapText="1"/>
    </xf>
    <xf numFmtId="3" fontId="14" fillId="22" borderId="3" xfId="0" applyNumberFormat="1" applyFont="1" applyFill="1" applyBorder="1"/>
    <xf numFmtId="0" fontId="4" fillId="22" borderId="3" xfId="0" applyFont="1" applyFill="1" applyBorder="1"/>
    <xf numFmtId="0" fontId="0" fillId="0" borderId="3" xfId="0" applyBorder="1" applyAlignment="1">
      <alignment horizontal="center" wrapText="1"/>
    </xf>
    <xf numFmtId="0" fontId="0" fillId="0" borderId="3" xfId="0" applyBorder="1" applyAlignment="1">
      <alignment horizontal="center"/>
    </xf>
    <xf numFmtId="11" fontId="0" fillId="0" borderId="3" xfId="0" applyNumberFormat="1" applyBorder="1" applyAlignment="1">
      <alignment horizontal="center" wrapText="1"/>
    </xf>
    <xf numFmtId="0" fontId="0" fillId="0" borderId="32" xfId="0" applyBorder="1" applyAlignment="1">
      <alignment horizontal="center" wrapText="1"/>
    </xf>
    <xf numFmtId="11" fontId="0" fillId="0" borderId="33" xfId="0" applyNumberFormat="1" applyBorder="1" applyAlignment="1">
      <alignment horizontal="center" wrapText="1"/>
    </xf>
    <xf numFmtId="0" fontId="0" fillId="0" borderId="33" xfId="0" applyBorder="1" applyAlignment="1">
      <alignment horizontal="center" wrapText="1"/>
    </xf>
    <xf numFmtId="0" fontId="8" fillId="21" borderId="29" xfId="0" applyFont="1" applyFill="1" applyBorder="1" applyAlignment="1">
      <alignment horizontal="center"/>
    </xf>
    <xf numFmtId="0" fontId="0" fillId="0" borderId="34" xfId="0" applyBorder="1" applyAlignment="1">
      <alignment horizontal="center" wrapText="1"/>
    </xf>
    <xf numFmtId="0" fontId="0" fillId="0" borderId="35" xfId="0" applyBorder="1" applyAlignment="1">
      <alignment horizontal="center" wrapText="1"/>
    </xf>
    <xf numFmtId="11" fontId="0" fillId="0" borderId="35" xfId="0" applyNumberFormat="1" applyBorder="1" applyAlignment="1">
      <alignment horizontal="center" wrapText="1"/>
    </xf>
    <xf numFmtId="0" fontId="0" fillId="0" borderId="36" xfId="0" applyBorder="1" applyAlignment="1">
      <alignment horizontal="center" wrapText="1"/>
    </xf>
    <xf numFmtId="0" fontId="0" fillId="0" borderId="32" xfId="0" applyBorder="1"/>
    <xf numFmtId="0" fontId="0" fillId="0" borderId="33" xfId="0" applyBorder="1"/>
    <xf numFmtId="0" fontId="0" fillId="0" borderId="34" xfId="0" applyBorder="1"/>
    <xf numFmtId="0" fontId="0" fillId="0" borderId="35" xfId="0" applyBorder="1" applyAlignment="1">
      <alignment wrapText="1"/>
    </xf>
    <xf numFmtId="11" fontId="0" fillId="0" borderId="35" xfId="0" applyNumberFormat="1" applyBorder="1" applyAlignment="1">
      <alignment horizontal="center"/>
    </xf>
    <xf numFmtId="0" fontId="0" fillId="0" borderId="36" xfId="0" applyBorder="1"/>
    <xf numFmtId="0" fontId="8" fillId="0" borderId="19" xfId="0" applyFont="1" applyBorder="1" applyAlignment="1">
      <alignment horizontal="center"/>
    </xf>
    <xf numFmtId="0" fontId="8" fillId="0" borderId="16" xfId="0" applyFont="1" applyBorder="1" applyAlignment="1">
      <alignment horizontal="center"/>
    </xf>
    <xf numFmtId="0" fontId="0" fillId="0" borderId="51" xfId="0" applyBorder="1" applyAlignment="1">
      <alignment horizontal="center" wrapText="1"/>
    </xf>
    <xf numFmtId="0" fontId="0" fillId="0" borderId="24" xfId="0" applyBorder="1" applyAlignment="1">
      <alignment horizontal="center" wrapText="1"/>
    </xf>
    <xf numFmtId="11" fontId="0" fillId="0" borderId="24" xfId="0" applyNumberFormat="1" applyBorder="1" applyAlignment="1">
      <alignment horizontal="center" wrapText="1"/>
    </xf>
    <xf numFmtId="0" fontId="0" fillId="0" borderId="52" xfId="0" applyBorder="1" applyAlignment="1">
      <alignment horizontal="center" wrapText="1"/>
    </xf>
    <xf numFmtId="0" fontId="8" fillId="0" borderId="53" xfId="0" applyFont="1" applyBorder="1"/>
    <xf numFmtId="0" fontId="8" fillId="0" borderId="54" xfId="0" applyFont="1" applyBorder="1"/>
    <xf numFmtId="11" fontId="8" fillId="0" borderId="54" xfId="0" applyNumberFormat="1" applyFont="1" applyBorder="1" applyAlignment="1">
      <alignment horizontal="center"/>
    </xf>
    <xf numFmtId="11" fontId="8" fillId="0" borderId="55" xfId="0" applyNumberFormat="1" applyFont="1" applyBorder="1" applyAlignment="1">
      <alignment horizontal="center"/>
    </xf>
    <xf numFmtId="11" fontId="8" fillId="0" borderId="56" xfId="0" applyNumberFormat="1" applyFont="1" applyBorder="1" applyAlignment="1">
      <alignment horizontal="center"/>
    </xf>
    <xf numFmtId="0" fontId="8" fillId="23" borderId="30" xfId="0" applyFont="1" applyFill="1" applyBorder="1" applyAlignment="1">
      <alignment horizontal="center" wrapText="1"/>
    </xf>
    <xf numFmtId="0" fontId="0" fillId="0" borderId="3" xfId="0" applyBorder="1" applyAlignment="1">
      <alignment wrapText="1"/>
    </xf>
    <xf numFmtId="0" fontId="0" fillId="3" borderId="3" xfId="0" applyFill="1" applyBorder="1" applyAlignment="1">
      <alignment wrapText="1"/>
    </xf>
    <xf numFmtId="0" fontId="0" fillId="0" borderId="5" xfId="0" applyBorder="1" applyAlignment="1">
      <alignment wrapText="1"/>
    </xf>
    <xf numFmtId="0" fontId="8" fillId="21" borderId="41" xfId="0" applyFont="1" applyFill="1" applyBorder="1" applyAlignment="1">
      <alignment horizontal="center"/>
    </xf>
    <xf numFmtId="0" fontId="8" fillId="21" borderId="15" xfId="0" applyFont="1" applyFill="1" applyBorder="1" applyAlignment="1">
      <alignment horizontal="center"/>
    </xf>
    <xf numFmtId="0" fontId="8" fillId="21" borderId="30" xfId="0" applyFont="1" applyFill="1" applyBorder="1" applyAlignment="1">
      <alignment horizontal="center"/>
    </xf>
    <xf numFmtId="0" fontId="8" fillId="21" borderId="31" xfId="0" applyFont="1" applyFill="1" applyBorder="1" applyAlignment="1">
      <alignment horizontal="center"/>
    </xf>
    <xf numFmtId="0" fontId="8" fillId="0" borderId="3" xfId="0" applyFont="1" applyBorder="1" applyAlignment="1">
      <alignment horizontal="center"/>
    </xf>
    <xf numFmtId="0" fontId="8" fillId="8" borderId="24" xfId="0" applyFont="1" applyFill="1" applyBorder="1" applyAlignment="1">
      <alignment horizontal="center" wrapText="1"/>
    </xf>
    <xf numFmtId="0" fontId="12" fillId="0" borderId="24" xfId="0" applyFont="1" applyBorder="1" applyAlignment="1">
      <alignment vertical="top" wrapText="1"/>
    </xf>
    <xf numFmtId="0" fontId="8" fillId="3" borderId="3" xfId="0" applyFont="1" applyFill="1" applyBorder="1" applyAlignment="1">
      <alignment horizontal="center" wrapText="1"/>
    </xf>
    <xf numFmtId="0" fontId="8" fillId="8" borderId="3" xfId="0" applyFont="1" applyFill="1" applyBorder="1" applyAlignment="1">
      <alignment horizontal="left" wrapText="1"/>
    </xf>
    <xf numFmtId="0" fontId="8" fillId="8" borderId="3" xfId="0" applyFont="1" applyFill="1" applyBorder="1" applyAlignment="1">
      <alignment horizontal="center" wrapText="1"/>
    </xf>
    <xf numFmtId="0" fontId="18" fillId="0" borderId="0" xfId="0" applyFont="1" applyProtection="1">
      <protection locked="0"/>
    </xf>
    <xf numFmtId="0" fontId="18" fillId="0" borderId="0" xfId="0" applyFont="1"/>
    <xf numFmtId="0" fontId="19" fillId="0" borderId="0" xfId="0" applyFont="1"/>
    <xf numFmtId="49" fontId="19" fillId="0" borderId="0" xfId="0" applyNumberFormat="1" applyFont="1"/>
    <xf numFmtId="0" fontId="20" fillId="0" borderId="0" xfId="0" applyFont="1"/>
    <xf numFmtId="0" fontId="21" fillId="0" borderId="0" xfId="0" applyFont="1"/>
    <xf numFmtId="0" fontId="22" fillId="0" borderId="0" xfId="0" applyFont="1"/>
    <xf numFmtId="0" fontId="21" fillId="3" borderId="0" xfId="0" applyFont="1" applyFill="1" applyAlignment="1">
      <alignment horizontal="left" vertical="center"/>
    </xf>
    <xf numFmtId="49" fontId="23" fillId="0" borderId="0" xfId="0" applyNumberFormat="1" applyFont="1" applyAlignment="1">
      <alignment horizontal="left"/>
    </xf>
    <xf numFmtId="2" fontId="12" fillId="0" borderId="24" xfId="0" applyNumberFormat="1" applyFont="1" applyBorder="1" applyAlignment="1">
      <alignment horizontal="center" vertical="center" wrapText="1"/>
    </xf>
    <xf numFmtId="167" fontId="12" fillId="0" borderId="24" xfId="0" applyNumberFormat="1" applyFont="1" applyBorder="1" applyAlignment="1">
      <alignment horizontal="center" vertical="center" wrapText="1"/>
    </xf>
    <xf numFmtId="0" fontId="0" fillId="0" borderId="3" xfId="0" applyBorder="1" applyAlignment="1">
      <alignment wrapText="1"/>
    </xf>
    <xf numFmtId="0" fontId="5" fillId="3" borderId="1" xfId="1" applyFont="1" applyFill="1" applyAlignment="1">
      <alignment horizontal="center"/>
    </xf>
    <xf numFmtId="0" fontId="3" fillId="0" borderId="0" xfId="2" applyFill="1" applyBorder="1" applyAlignment="1">
      <alignment horizontal="center"/>
    </xf>
    <xf numFmtId="0" fontId="0" fillId="3" borderId="3" xfId="0" applyFill="1" applyBorder="1" applyAlignment="1">
      <alignment wrapText="1"/>
    </xf>
    <xf numFmtId="0" fontId="0" fillId="0" borderId="5" xfId="0" applyBorder="1" applyAlignment="1">
      <alignment wrapText="1"/>
    </xf>
    <xf numFmtId="0" fontId="0" fillId="0" borderId="4" xfId="0" applyBorder="1" applyAlignment="1">
      <alignment wrapText="1"/>
    </xf>
    <xf numFmtId="0" fontId="0" fillId="0" borderId="47" xfId="0" applyBorder="1" applyAlignment="1">
      <alignment horizontal="left" vertical="center" wrapText="1"/>
    </xf>
    <xf numFmtId="0" fontId="0" fillId="0" borderId="0" xfId="0" applyAlignment="1">
      <alignment horizontal="left" vertical="center" wrapText="1"/>
    </xf>
    <xf numFmtId="0" fontId="8" fillId="21" borderId="49" xfId="0" applyFont="1" applyFill="1" applyBorder="1" applyAlignment="1">
      <alignment horizontal="center"/>
    </xf>
    <xf numFmtId="0" fontId="8" fillId="21" borderId="37" xfId="0" applyFont="1" applyFill="1" applyBorder="1" applyAlignment="1">
      <alignment horizontal="center"/>
    </xf>
    <xf numFmtId="0" fontId="8" fillId="21" borderId="41" xfId="0" applyFont="1" applyFill="1" applyBorder="1" applyAlignment="1">
      <alignment horizontal="center"/>
    </xf>
    <xf numFmtId="0" fontId="8" fillId="21" borderId="15" xfId="0" applyFont="1" applyFill="1" applyBorder="1" applyAlignment="1">
      <alignment horizontal="center"/>
    </xf>
    <xf numFmtId="0" fontId="8" fillId="21" borderId="30" xfId="0" applyFont="1" applyFill="1" applyBorder="1" applyAlignment="1">
      <alignment horizontal="center"/>
    </xf>
    <xf numFmtId="0" fontId="8" fillId="21" borderId="3" xfId="0" applyFont="1" applyFill="1" applyBorder="1" applyAlignment="1">
      <alignment horizontal="center"/>
    </xf>
    <xf numFmtId="0" fontId="8" fillId="21" borderId="31" xfId="0" applyFont="1" applyFill="1" applyBorder="1" applyAlignment="1">
      <alignment horizontal="center"/>
    </xf>
    <xf numFmtId="0" fontId="8" fillId="21" borderId="33" xfId="0" applyFont="1" applyFill="1" applyBorder="1" applyAlignment="1">
      <alignment horizontal="center"/>
    </xf>
    <xf numFmtId="0" fontId="8" fillId="21" borderId="41" xfId="0" applyFont="1" applyFill="1" applyBorder="1" applyAlignment="1">
      <alignment horizontal="center" wrapText="1"/>
    </xf>
    <xf numFmtId="0" fontId="8" fillId="21" borderId="15" xfId="0" applyFont="1" applyFill="1" applyBorder="1" applyAlignment="1">
      <alignment horizontal="center" wrapText="1"/>
    </xf>
    <xf numFmtId="0" fontId="8" fillId="21" borderId="42" xfId="0" applyFont="1" applyFill="1" applyBorder="1" applyAlignment="1">
      <alignment horizontal="center"/>
    </xf>
    <xf numFmtId="0" fontId="8" fillId="21" borderId="38" xfId="0" applyFont="1" applyFill="1" applyBorder="1" applyAlignment="1">
      <alignment horizontal="center"/>
    </xf>
    <xf numFmtId="0" fontId="8" fillId="21" borderId="46" xfId="0" applyFont="1" applyFill="1" applyBorder="1" applyAlignment="1">
      <alignment horizontal="center"/>
    </xf>
    <xf numFmtId="0" fontId="8" fillId="21" borderId="47" xfId="0" applyFont="1" applyFill="1" applyBorder="1" applyAlignment="1">
      <alignment horizontal="center"/>
    </xf>
    <xf numFmtId="0" fontId="8" fillId="21" borderId="48" xfId="0" applyFont="1" applyFill="1" applyBorder="1" applyAlignment="1">
      <alignment horizontal="center"/>
    </xf>
    <xf numFmtId="1" fontId="0" fillId="0" borderId="24" xfId="0" applyNumberFormat="1" applyBorder="1" applyAlignment="1">
      <alignment horizontal="center" vertical="center"/>
    </xf>
    <xf numFmtId="1" fontId="0" fillId="0" borderId="16" xfId="0" applyNumberFormat="1" applyBorder="1" applyAlignment="1">
      <alignment horizontal="center" vertical="center"/>
    </xf>
    <xf numFmtId="1" fontId="0" fillId="0" borderId="50" xfId="0" applyNumberFormat="1" applyBorder="1" applyAlignment="1">
      <alignment horizontal="center" vertical="center"/>
    </xf>
    <xf numFmtId="0" fontId="8" fillId="18" borderId="29" xfId="0" applyFont="1" applyFill="1" applyBorder="1" applyAlignment="1">
      <alignment horizontal="center"/>
    </xf>
    <xf numFmtId="0" fontId="8" fillId="18" borderId="41" xfId="0" applyFont="1" applyFill="1" applyBorder="1" applyAlignment="1">
      <alignment horizontal="center"/>
    </xf>
    <xf numFmtId="0" fontId="8" fillId="18" borderId="42" xfId="0" applyFont="1" applyFill="1" applyBorder="1" applyAlignment="1">
      <alignment horizontal="center"/>
    </xf>
    <xf numFmtId="0" fontId="8" fillId="18" borderId="37" xfId="0" applyFont="1" applyFill="1" applyBorder="1" applyAlignment="1">
      <alignment horizontal="center"/>
    </xf>
    <xf numFmtId="0" fontId="8" fillId="18" borderId="16" xfId="0" applyFont="1" applyFill="1" applyBorder="1" applyAlignment="1">
      <alignment horizontal="center"/>
    </xf>
    <xf numFmtId="0" fontId="8" fillId="18" borderId="43" xfId="0" applyFont="1" applyFill="1" applyBorder="1" applyAlignment="1">
      <alignment horizontal="center"/>
    </xf>
    <xf numFmtId="0" fontId="8" fillId="19" borderId="37" xfId="0" applyFont="1" applyFill="1" applyBorder="1" applyAlignment="1">
      <alignment horizontal="center"/>
    </xf>
    <xf numFmtId="0" fontId="8" fillId="19" borderId="16" xfId="0" applyFont="1" applyFill="1" applyBorder="1" applyAlignment="1">
      <alignment horizontal="center"/>
    </xf>
    <xf numFmtId="0" fontId="8" fillId="19" borderId="43" xfId="0" applyFont="1" applyFill="1" applyBorder="1" applyAlignment="1">
      <alignment horizontal="center"/>
    </xf>
    <xf numFmtId="0" fontId="8" fillId="19" borderId="29" xfId="0" applyFont="1" applyFill="1" applyBorder="1" applyAlignment="1">
      <alignment horizontal="center"/>
    </xf>
    <xf numFmtId="0" fontId="8" fillId="19" borderId="41" xfId="0" applyFont="1" applyFill="1" applyBorder="1" applyAlignment="1">
      <alignment horizontal="center"/>
    </xf>
    <xf numFmtId="0" fontId="8" fillId="19" borderId="42" xfId="0" applyFont="1" applyFill="1" applyBorder="1" applyAlignment="1">
      <alignment horizontal="center"/>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8" fillId="6" borderId="24" xfId="0" applyFont="1" applyFill="1" applyBorder="1" applyAlignment="1">
      <alignment horizontal="center" vertical="center" wrapText="1"/>
    </xf>
    <xf numFmtId="0" fontId="8" fillId="6" borderId="15" xfId="0" applyFont="1" applyFill="1" applyBorder="1" applyAlignment="1">
      <alignment horizontal="center" wrapText="1"/>
    </xf>
    <xf numFmtId="0" fontId="8" fillId="5" borderId="3" xfId="0" applyFont="1" applyFill="1" applyBorder="1" applyAlignment="1">
      <alignment horizontal="center" wrapText="1"/>
    </xf>
    <xf numFmtId="0" fontId="8" fillId="5" borderId="5" xfId="0" applyFont="1" applyFill="1" applyBorder="1" applyAlignment="1">
      <alignment horizontal="center" wrapText="1"/>
    </xf>
    <xf numFmtId="0" fontId="8" fillId="5" borderId="4" xfId="0" applyFont="1" applyFill="1" applyBorder="1" applyAlignment="1">
      <alignment horizontal="center" wrapText="1"/>
    </xf>
    <xf numFmtId="0" fontId="8" fillId="0" borderId="5" xfId="0" applyFont="1" applyBorder="1" applyAlignment="1">
      <alignment horizontal="center"/>
    </xf>
    <xf numFmtId="0" fontId="8" fillId="0" borderId="25"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xf>
    <xf numFmtId="0" fontId="8" fillId="0" borderId="3" xfId="0" applyFont="1" applyBorder="1" applyAlignment="1">
      <alignment horizontal="center" wrapText="1"/>
    </xf>
    <xf numFmtId="0" fontId="8" fillId="8" borderId="5" xfId="0" applyFont="1" applyFill="1" applyBorder="1" applyAlignment="1">
      <alignment horizontal="left" wrapText="1"/>
    </xf>
    <xf numFmtId="0" fontId="8" fillId="8" borderId="25" xfId="0" applyFont="1" applyFill="1" applyBorder="1" applyAlignment="1">
      <alignment horizontal="left" wrapText="1"/>
    </xf>
    <xf numFmtId="0" fontId="8" fillId="8" borderId="4" xfId="0" applyFont="1" applyFill="1" applyBorder="1" applyAlignment="1">
      <alignment horizontal="left" wrapText="1"/>
    </xf>
    <xf numFmtId="0" fontId="8" fillId="8" borderId="24" xfId="0" applyFont="1" applyFill="1" applyBorder="1" applyAlignment="1">
      <alignment horizontal="center" wrapText="1"/>
    </xf>
    <xf numFmtId="0" fontId="8" fillId="8" borderId="15" xfId="0" applyFont="1" applyFill="1" applyBorder="1" applyAlignment="1">
      <alignment horizontal="center" wrapText="1"/>
    </xf>
    <xf numFmtId="0" fontId="0" fillId="0" borderId="24" xfId="0" applyBorder="1" applyAlignment="1">
      <alignment vertical="center" wrapText="1"/>
    </xf>
    <xf numFmtId="0" fontId="0" fillId="0" borderId="15" xfId="0" applyBorder="1" applyAlignment="1">
      <alignment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12" fillId="0" borderId="24" xfId="0" applyFont="1" applyBorder="1" applyAlignment="1">
      <alignment vertical="top" wrapText="1"/>
    </xf>
    <xf numFmtId="0" fontId="12" fillId="0" borderId="15" xfId="0" applyFont="1" applyBorder="1" applyAlignment="1">
      <alignment vertical="top" wrapText="1"/>
    </xf>
    <xf numFmtId="0" fontId="8" fillId="3" borderId="3" xfId="0" applyFont="1" applyFill="1" applyBorder="1" applyAlignment="1">
      <alignment horizontal="center" wrapText="1"/>
    </xf>
    <xf numFmtId="0" fontId="8" fillId="8" borderId="3" xfId="0" applyFont="1" applyFill="1" applyBorder="1" applyAlignment="1">
      <alignment horizontal="left" wrapText="1"/>
    </xf>
    <xf numFmtId="0" fontId="8" fillId="8" borderId="3" xfId="0" applyFont="1" applyFill="1" applyBorder="1" applyAlignment="1">
      <alignment horizontal="center" wrapText="1"/>
    </xf>
    <xf numFmtId="0" fontId="8" fillId="8" borderId="5" xfId="0" applyFont="1" applyFill="1" applyBorder="1" applyAlignment="1">
      <alignment horizontal="center"/>
    </xf>
    <xf numFmtId="0" fontId="8" fillId="8" borderId="4" xfId="0" applyFont="1" applyFill="1" applyBorder="1" applyAlignment="1">
      <alignment horizontal="center"/>
    </xf>
    <xf numFmtId="0" fontId="8" fillId="8" borderId="5" xfId="0" applyFont="1" applyFill="1" applyBorder="1" applyAlignment="1">
      <alignment horizontal="center" wrapText="1"/>
    </xf>
    <xf numFmtId="0" fontId="8" fillId="8" borderId="25" xfId="0" applyFont="1" applyFill="1" applyBorder="1" applyAlignment="1">
      <alignment horizontal="center" wrapText="1"/>
    </xf>
    <xf numFmtId="0" fontId="8" fillId="8" borderId="4" xfId="0" applyFont="1" applyFill="1" applyBorder="1" applyAlignment="1">
      <alignment horizontal="center" wrapText="1"/>
    </xf>
    <xf numFmtId="0" fontId="8" fillId="9" borderId="5" xfId="0" applyFont="1" applyFill="1" applyBorder="1" applyAlignment="1">
      <alignment horizontal="center"/>
    </xf>
    <xf numFmtId="0" fontId="8" fillId="9" borderId="4" xfId="0" applyFont="1" applyFill="1" applyBorder="1" applyAlignment="1">
      <alignment horizontal="center"/>
    </xf>
    <xf numFmtId="0" fontId="8" fillId="6" borderId="5" xfId="0" applyFont="1" applyFill="1" applyBorder="1" applyAlignment="1">
      <alignment horizontal="center" wrapText="1"/>
    </xf>
    <xf numFmtId="0" fontId="8" fillId="6" borderId="4" xfId="0" applyFont="1" applyFill="1" applyBorder="1" applyAlignment="1">
      <alignment horizontal="center" wrapText="1"/>
    </xf>
    <xf numFmtId="0" fontId="8" fillId="0" borderId="26" xfId="0" applyFont="1" applyBorder="1" applyAlignment="1">
      <alignment horizontal="center"/>
    </xf>
    <xf numFmtId="0" fontId="8" fillId="14" borderId="5" xfId="0" applyFont="1" applyFill="1" applyBorder="1" applyAlignment="1">
      <alignment horizontal="center"/>
    </xf>
    <xf numFmtId="0" fontId="8" fillId="14" borderId="25" xfId="0" applyFont="1" applyFill="1" applyBorder="1" applyAlignment="1">
      <alignment horizontal="center"/>
    </xf>
    <xf numFmtId="0" fontId="8" fillId="14" borderId="4" xfId="0" applyFont="1" applyFill="1" applyBorder="1" applyAlignment="1">
      <alignment horizontal="center"/>
    </xf>
  </cellXfs>
  <cellStyles count="7">
    <cellStyle name="20% - Accent1" xfId="3" builtinId="30"/>
    <cellStyle name="Heading 1" xfId="1" builtinId="16"/>
    <cellStyle name="Heading 3" xfId="2" builtinId="18"/>
    <cellStyle name="Hyperlink" xfId="6" builtinId="8"/>
    <cellStyle name="Input" xfId="5" builtinId="20"/>
    <cellStyle name="Normal" xfId="0" builtinId="0"/>
    <cellStyle name="Percent" xfId="4" builtinId="5"/>
  </cellStyles>
  <dxfs count="3">
    <dxf>
      <numFmt numFmtId="2" formatCode="0.00"/>
    </dxf>
    <dxf>
      <numFmt numFmtId="169" formatCode="0.0"/>
    </dxf>
    <dxf>
      <numFmt numFmtId="3" formatCode="#,##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12</xdr:row>
      <xdr:rowOff>66675</xdr:rowOff>
    </xdr:from>
    <xdr:to>
      <xdr:col>1</xdr:col>
      <xdr:colOff>1409700</xdr:colOff>
      <xdr:row>19</xdr:row>
      <xdr:rowOff>26670</xdr:rowOff>
    </xdr:to>
    <xdr:pic>
      <xdr:nvPicPr>
        <xdr:cNvPr id="2" name="Picture 1">
          <a:extLst>
            <a:ext uri="{FF2B5EF4-FFF2-40B4-BE49-F238E27FC236}">
              <a16:creationId xmlns:a16="http://schemas.microsoft.com/office/drawing/2014/main" id="{0E6544BB-7E94-449F-984B-E9F7DE20B3E0}"/>
            </a:ext>
            <a:ext uri="{147F2762-F138-4A5C-976F-8EAC2B608ADB}">
              <a16:predDERef xmlns:a16="http://schemas.microsoft.com/office/drawing/2014/main" pred="{30406E00-122E-CB35-0CB1-883F446EF59B}"/>
            </a:ext>
          </a:extLst>
        </xdr:cNvPr>
        <xdr:cNvPicPr>
          <a:picLocks noChangeAspect="1"/>
        </xdr:cNvPicPr>
      </xdr:nvPicPr>
      <xdr:blipFill>
        <a:blip xmlns:r="http://schemas.openxmlformats.org/officeDocument/2006/relationships" r:embed="rId1"/>
        <a:stretch>
          <a:fillRect/>
        </a:stretch>
      </xdr:blipFill>
      <xdr:spPr>
        <a:xfrm>
          <a:off x="638175" y="2800350"/>
          <a:ext cx="1381125"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561975</xdr:colOff>
      <xdr:row>15</xdr:row>
      <xdr:rowOff>104775</xdr:rowOff>
    </xdr:to>
    <xdr:sp macro="" textlink="">
      <xdr:nvSpPr>
        <xdr:cNvPr id="2" name="TextBox 1">
          <a:extLst>
            <a:ext uri="{FF2B5EF4-FFF2-40B4-BE49-F238E27FC236}">
              <a16:creationId xmlns:a16="http://schemas.microsoft.com/office/drawing/2014/main" id="{FEFE3C8A-E024-4C40-AF04-C5143E0D7976}"/>
            </a:ext>
          </a:extLst>
        </xdr:cNvPr>
        <xdr:cNvSpPr txBox="1"/>
      </xdr:nvSpPr>
      <xdr:spPr>
        <a:xfrm>
          <a:off x="0" y="0"/>
          <a:ext cx="14068425" cy="30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Process</a:t>
          </a:r>
        </a:p>
        <a:p>
          <a:r>
            <a:rPr lang="en-US" sz="1100" b="0"/>
            <a:t>The creation of this spreadsheet followed an identical process to</a:t>
          </a:r>
          <a:r>
            <a:rPr lang="en-US" sz="1100" b="0" baseline="0"/>
            <a:t> the creation of the laboratory chemical Monte Carlo simulation for TCEP with a few exceptions which are listed below: </a:t>
          </a:r>
        </a:p>
        <a:p>
          <a:endParaRPr lang="en-US" sz="1100" b="0" baseline="0"/>
        </a:p>
        <a:p>
          <a:r>
            <a:rPr lang="en-US" sz="1100" b="0" baseline="0"/>
            <a:t>1. Higher production volumes of 5,000 and 50,000 lbs per year were used as opposed to 2,500 and 25,000 lbs per year for TCEP. These production volumes were used per the 1,1-Dichloroethane Laboratory Chemical Use Estimation of Number of Sites Memorandum.</a:t>
          </a:r>
        </a:p>
        <a:p>
          <a:endParaRPr lang="en-US" sz="1100" b="0" baseline="0"/>
        </a:p>
        <a:p>
          <a:r>
            <a:rPr lang="en-US" sz="1100" b="0" baseline="0"/>
            <a:t>2. Constants such as vapor pressure, molecular weight, chemical density, and chemical concentration in products were modified to be specific to 1,1-Dichloroethane rather than TCEP for the purposes of this spreadsheet.</a:t>
          </a:r>
        </a:p>
        <a:p>
          <a:endParaRPr lang="en-US" sz="1100" b="0" baseline="0"/>
        </a:p>
        <a:p>
          <a:r>
            <a:rPr lang="en-US" sz="1100" b="0" baseline="0"/>
            <a:t>3. Two Release Point calculations, open Surface Losses During Equipment Cleaning (RP4) and Releases During Laboratory Analysis (RP7), were capped at 2% of the chemical use rate due to high 1,1-Dichloroethane VP (227 torr), which is greater than the recommended upper limit for the EPA/OPPT Penetration Model</a:t>
          </a:r>
        </a:p>
        <a:p>
          <a:endParaRPr lang="en-US" sz="1100" b="0" baseline="0"/>
        </a:p>
        <a:p>
          <a:endParaRPr lang="en-US" sz="1100" b="0" baseline="0"/>
        </a:p>
        <a:p>
          <a:r>
            <a:rPr lang="en-US" sz="1100" b="1" baseline="0"/>
            <a:t>QC Comparison with TCEP Monte Carlo Simulation</a:t>
          </a:r>
        </a:p>
        <a:p>
          <a:r>
            <a:rPr lang="en-US" sz="1100" b="0" baseline="0"/>
            <a:t>A QC was performed by calculating the percentage of daily use rate for each release (maximum results) for 1,1-Dichloroethane and comparing the percentages to those calculated for TCEP.  The results of these calculations are shown below.</a:t>
          </a:r>
        </a:p>
        <a:p>
          <a:endParaRPr lang="en-US" sz="1100" b="0" baseline="0"/>
        </a:p>
        <a:p>
          <a:r>
            <a:rPr lang="en-US" sz="1100" b="0" baseline="0"/>
            <a:t>The percent of daily use rates emitted for 1,1-Dichloroethane are generally the same order of magnitude as those for TCEP. The key differences are the fugitive or stack air totals and Release Points 6 and 7, which are all higher by two orders of magnitude. This discrepancy makes sense as 1,1-Dichloroethane is a much more volatile chemical than TCEP with a vapor pressure of 227 Torr as compared to TCEP's 0.0613 Torr.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50.20\projects\CEB\ExistingChems\Work%20Plan%20Chemicals\DCM\Risk%20Evaluation\2018.03%20-%20TD14%20-%20Risk%20Evaluation\Current%20Drafts\Methylene%20Chloride%20Calcs_2018.1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50.20\projects\CEB\ExistingChems\Work%20Plan%20Chemicals\PERC\Risk%20Evaluation\Engineering%20Assessment\Calculation%20Spreadsheets\PCE%20Exposure%20Data%20Summar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piezio\Desktop\2016\2016%20TRI%20Data%20for%2010%20Work%20Plan%20Chemicals_2017.08.06%20-%20Copy.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Chlorinated%20Solvents/1,1-Dichloroethane%20(priority%201)/RE%20Documents/Supplemental%20Files/HERO%20and%20HEROnet%20Files/HERO/27.%201%201%20Dichloroethane%20.%20Draft%20TRV%20Calculator%20.%20Public%20Release%20.%20HERO%20.%20July%202024.xlsm" TargetMode="External"/><Relationship Id="rId2" Type="http://schemas.microsoft.com/office/2019/04/relationships/externalLinkLongPath" Target="27.%201%201%20Dichloroethane%20.%20Draft%20TRV%20Calculator%20.%20Public%20Release%20.%20HERO%20.%20July%202024.xlsm?FE503FAA" TargetMode="External"/><Relationship Id="rId1" Type="http://schemas.openxmlformats.org/officeDocument/2006/relationships/externalLinkPath" Target="file:///\\FE503FAA\27.%201%201%20Dichloroethane%20.%20Draft%20TRV%20Calculator%20.%20Public%20Release%20.%20HERO%20.%20July%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ICS"/>
      <sheetName val="STEL Subset Corrected"/>
      <sheetName val=" TWA Subset Corrected"/>
      <sheetName val="1A-Adhesives"/>
      <sheetName val="1A-Paints and Coatings"/>
      <sheetName val="1A-PU Foam"/>
      <sheetName val="1 - Cold Cleaning"/>
      <sheetName val="1 - Adhes Rem"/>
      <sheetName val="1 - Spot Cleaning"/>
      <sheetName val="1 - Furniture Stripping"/>
      <sheetName val="2 - MFG"/>
      <sheetName val="MFG_8-hr_HSIA"/>
      <sheetName val="2 - Import"/>
      <sheetName val="2 - PROC-Rxn"/>
      <sheetName val="Proc-Rxn_HSIA"/>
      <sheetName val="2 - PROC-Form"/>
      <sheetName val="2 -Sign Manufacturing"/>
      <sheetName val="2 - Fabric Finishing"/>
      <sheetName val="2 - Laboratory"/>
      <sheetName val="2 - Plastic Mfg"/>
      <sheetName val="Plastics_HSIA"/>
      <sheetName val="2 - CTA Film"/>
      <sheetName val="2 - Printing"/>
      <sheetName val="2 - Pharm"/>
      <sheetName val="2 - Other Comm"/>
      <sheetName val="Strip-Automotive Refinish"/>
      <sheetName val="Strip-Art"/>
      <sheetName val="Strip-Aircraft"/>
      <sheetName val="Strip-Ship"/>
      <sheetName val="Summary 8-hr"/>
      <sheetName val="Summary 8-hr_Stripper"/>
      <sheetName val="Summary -Short Term"/>
      <sheetName val="1 - Spot Cleaning_PERC"/>
      <sheetName val="Cleaning Solvent"/>
      <sheetName val="Unknown"/>
      <sheetName val="Working Data Sheet"/>
      <sheetName val="Auto and Machine Repair"/>
      <sheetName val="Stripping-Not Incl"/>
      <sheetName val="Constants"/>
      <sheetName val="Version"/>
      <sheetName val="Data Extraction"/>
      <sheetName val="Source List from PF"/>
      <sheetName val="Facility Data"/>
      <sheetName val="Exposure Data"/>
      <sheetName val="Release Data"/>
      <sheetName val="Values"/>
      <sheetName val="Duplicates - Not Extracted"/>
      <sheetName val="NA"/>
      <sheetName val="Data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C11">
            <v>8</v>
          </cell>
        </row>
        <row r="12">
          <cell r="C12">
            <v>8</v>
          </cell>
        </row>
        <row r="13">
          <cell r="C13">
            <v>250</v>
          </cell>
        </row>
        <row r="14">
          <cell r="C14">
            <v>31</v>
          </cell>
        </row>
        <row r="15">
          <cell r="C15">
            <v>40</v>
          </cell>
        </row>
        <row r="17">
          <cell r="C17">
            <v>271560</v>
          </cell>
        </row>
        <row r="18">
          <cell r="C18">
            <v>350400</v>
          </cell>
        </row>
        <row r="19">
          <cell r="C19">
            <v>683280</v>
          </cell>
        </row>
      </sheetData>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ow r="3">
          <cell r="C3">
            <v>8</v>
          </cell>
        </row>
        <row r="4">
          <cell r="C4">
            <v>8</v>
          </cell>
        </row>
        <row r="5">
          <cell r="C5">
            <v>8</v>
          </cell>
        </row>
        <row r="6">
          <cell r="C6">
            <v>250</v>
          </cell>
        </row>
        <row r="7">
          <cell r="C7">
            <v>40</v>
          </cell>
        </row>
        <row r="8">
          <cell r="C8">
            <v>31</v>
          </cell>
        </row>
        <row r="10">
          <cell r="C10">
            <v>350400</v>
          </cell>
        </row>
        <row r="11">
          <cell r="C11">
            <v>271560</v>
          </cell>
        </row>
        <row r="12">
          <cell r="C12">
            <v>683280</v>
          </cell>
        </row>
        <row r="16">
          <cell r="C16">
            <v>8</v>
          </cell>
        </row>
        <row r="17">
          <cell r="C17">
            <v>8</v>
          </cell>
        </row>
        <row r="18">
          <cell r="C18">
            <v>12</v>
          </cell>
        </row>
        <row r="19">
          <cell r="C19">
            <v>293</v>
          </cell>
        </row>
        <row r="20">
          <cell r="C20">
            <v>258</v>
          </cell>
        </row>
        <row r="21">
          <cell r="C21">
            <v>40</v>
          </cell>
        </row>
        <row r="22">
          <cell r="C22">
            <v>31</v>
          </cell>
        </row>
        <row r="24">
          <cell r="C24">
            <v>350400</v>
          </cell>
        </row>
        <row r="25">
          <cell r="C25">
            <v>271560</v>
          </cell>
        </row>
        <row r="26">
          <cell r="C26">
            <v>683280</v>
          </cell>
        </row>
      </sheetData>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 Table 1_2016v15"/>
      <sheetName val="TRI Table 3a_2015v15"/>
      <sheetName val="TRI Table 3b_2015v15"/>
      <sheetName val="Table 2"/>
      <sheetName val="Table 1_Scoping"/>
      <sheetName val="Chemicals"/>
      <sheetName val="2012 NAICS"/>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ssword"/>
      <sheetName val="Cover Page"/>
      <sheetName val="READ ME"/>
      <sheetName val="Effect Type&amp;Measure-Resp Site"/>
      <sheetName val="Unit Conversions - IR - BW"/>
      <sheetName val="Data Entry"/>
      <sheetName val="Calculator"/>
      <sheetName val="Figure"/>
      <sheetName val="TRV Derivation"/>
      <sheetName val="Default BW IR-Formatted by age"/>
      <sheetName val="Default BW IR-Formatted by LS"/>
      <sheetName val="Index"/>
      <sheetName val="For Figure"/>
      <sheetName val="For Figure by EG"/>
      <sheetName val="For Figure Lab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A4" t="str">
            <v>Behavior</v>
          </cell>
        </row>
        <row r="5">
          <cell r="A5" t="str">
            <v>Behavior</v>
          </cell>
        </row>
        <row r="6">
          <cell r="A6" t="str">
            <v>Growth</v>
          </cell>
        </row>
        <row r="7">
          <cell r="A7" t="str">
            <v>Growth</v>
          </cell>
        </row>
        <row r="8">
          <cell r="A8" t="str">
            <v>Growth</v>
          </cell>
        </row>
        <row r="9">
          <cell r="A9" t="str">
            <v>Growth</v>
          </cell>
        </row>
        <row r="10">
          <cell r="A10" t="str">
            <v>Growth</v>
          </cell>
        </row>
        <row r="11">
          <cell r="A11" t="str">
            <v>Growth</v>
          </cell>
        </row>
        <row r="12">
          <cell r="A12" t="str">
            <v>Survival</v>
          </cell>
        </row>
        <row r="13">
          <cell r="A13" t="str">
            <v>Survival</v>
          </cell>
        </row>
        <row r="14">
          <cell r="A14" t="str">
            <v>Survival</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sheetData>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0169-948E-449A-8FFA-34A936E2BB8C}">
  <dimension ref="A1:B21"/>
  <sheetViews>
    <sheetView showGridLines="0" tabSelected="1" topLeftCell="B1" zoomScaleNormal="100" workbookViewId="0">
      <selection activeCell="B1" sqref="B1"/>
    </sheetView>
  </sheetViews>
  <sheetFormatPr defaultRowHeight="15" x14ac:dyDescent="0.25"/>
  <cols>
    <col min="2" max="2" width="193.140625" bestFit="1" customWidth="1"/>
  </cols>
  <sheetData>
    <row r="1" spans="1:2" ht="15.75" x14ac:dyDescent="0.25">
      <c r="A1" s="220"/>
      <c r="B1" s="221"/>
    </row>
    <row r="2" spans="1:2" ht="18.75" x14ac:dyDescent="0.3">
      <c r="A2" s="221"/>
      <c r="B2" s="222"/>
    </row>
    <row r="3" spans="1:2" ht="18.75" x14ac:dyDescent="0.3">
      <c r="A3" s="221"/>
      <c r="B3" s="223"/>
    </row>
    <row r="4" spans="1:2" ht="15.75" x14ac:dyDescent="0.25">
      <c r="A4" s="221"/>
      <c r="B4" s="221"/>
    </row>
    <row r="5" spans="1:2" ht="22.5" x14ac:dyDescent="0.3">
      <c r="A5" s="221"/>
      <c r="B5" s="224" t="s">
        <v>445</v>
      </c>
    </row>
    <row r="6" spans="1:2" ht="15.75" x14ac:dyDescent="0.25">
      <c r="A6" s="221"/>
    </row>
    <row r="7" spans="1:2" ht="20.25" x14ac:dyDescent="0.3">
      <c r="A7" s="221"/>
      <c r="B7" s="225" t="s">
        <v>437</v>
      </c>
    </row>
    <row r="8" spans="1:2" ht="15.75" x14ac:dyDescent="0.25">
      <c r="A8" s="221"/>
    </row>
    <row r="9" spans="1:2" ht="20.25" x14ac:dyDescent="0.3">
      <c r="A9" s="221"/>
      <c r="B9" s="226" t="s">
        <v>439</v>
      </c>
    </row>
    <row r="10" spans="1:2" ht="15.75" x14ac:dyDescent="0.25">
      <c r="A10" s="221"/>
    </row>
    <row r="11" spans="1:2" ht="20.25" x14ac:dyDescent="0.25">
      <c r="A11" s="221"/>
      <c r="B11" s="227" t="s">
        <v>438</v>
      </c>
    </row>
    <row r="12" spans="1:2" ht="15.75" x14ac:dyDescent="0.25">
      <c r="A12" s="221"/>
      <c r="B12" s="221"/>
    </row>
    <row r="13" spans="1:2" ht="15.75" x14ac:dyDescent="0.25">
      <c r="A13" s="221"/>
    </row>
    <row r="14" spans="1:2" ht="15.75" x14ac:dyDescent="0.25">
      <c r="A14" s="221"/>
    </row>
    <row r="15" spans="1:2" ht="15.75" x14ac:dyDescent="0.25">
      <c r="A15" s="221"/>
    </row>
    <row r="21" spans="2:2" ht="15.75" x14ac:dyDescent="0.25">
      <c r="B21" s="228"/>
    </row>
  </sheetData>
  <sheetProtection sheet="1" objects="1" scenarios="1" formatCells="0" formatColumns="0" formatRows="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DF0F-F36D-4BFB-A32F-91769FF5EBA7}">
  <sheetPr codeName="Sheet11">
    <tabColor theme="0" tint="-0.499984740745262"/>
  </sheetPr>
  <dimension ref="B2:E26"/>
  <sheetViews>
    <sheetView zoomScale="80" zoomScaleNormal="80" workbookViewId="0"/>
  </sheetViews>
  <sheetFormatPr defaultColWidth="8.85546875" defaultRowHeight="15" x14ac:dyDescent="0.25"/>
  <cols>
    <col min="1" max="1" width="3.28515625" style="1" customWidth="1"/>
    <col min="2" max="2" width="26.28515625" style="1" customWidth="1"/>
    <col min="3" max="3" width="108.7109375" style="1" customWidth="1"/>
    <col min="4" max="16384" width="8.85546875" style="1"/>
  </cols>
  <sheetData>
    <row r="2" spans="2:3" ht="21" x14ac:dyDescent="0.35">
      <c r="B2" s="10" t="s">
        <v>0</v>
      </c>
    </row>
    <row r="4" spans="2:3" ht="24" thickBot="1" x14ac:dyDescent="0.4">
      <c r="B4" s="232" t="s">
        <v>1</v>
      </c>
      <c r="C4" s="232"/>
    </row>
    <row r="5" spans="2:3" ht="21" thickTop="1" thickBot="1" x14ac:dyDescent="0.35">
      <c r="B5" s="9" t="s">
        <v>2</v>
      </c>
      <c r="C5" s="8" t="s">
        <v>3</v>
      </c>
    </row>
    <row r="6" spans="2:3" ht="30.75" thickTop="1" x14ac:dyDescent="0.25">
      <c r="B6" s="7" t="s">
        <v>4</v>
      </c>
      <c r="C6" s="6" t="s">
        <v>5</v>
      </c>
    </row>
    <row r="7" spans="2:3" ht="30" x14ac:dyDescent="0.25">
      <c r="B7" s="141" t="s">
        <v>6</v>
      </c>
      <c r="C7" s="142" t="s">
        <v>7</v>
      </c>
    </row>
    <row r="8" spans="2:3" ht="30" x14ac:dyDescent="0.25">
      <c r="B8" s="5" t="s">
        <v>8</v>
      </c>
      <c r="C8" s="4" t="s">
        <v>9</v>
      </c>
    </row>
    <row r="9" spans="2:3" ht="61.5" customHeight="1" x14ac:dyDescent="0.25">
      <c r="B9" s="5" t="s">
        <v>10</v>
      </c>
      <c r="C9" s="130" t="s">
        <v>440</v>
      </c>
    </row>
    <row r="10" spans="2:3" ht="75" x14ac:dyDescent="0.25">
      <c r="B10" s="5" t="s">
        <v>11</v>
      </c>
      <c r="C10" s="4" t="s">
        <v>12</v>
      </c>
    </row>
    <row r="11" spans="2:3" ht="55.5" customHeight="1" thickBot="1" x14ac:dyDescent="0.3">
      <c r="B11" s="3" t="s">
        <v>13</v>
      </c>
      <c r="C11" s="4" t="s">
        <v>14</v>
      </c>
    </row>
    <row r="12" spans="2:3" ht="29.45" customHeight="1" thickBot="1" x14ac:dyDescent="0.3">
      <c r="B12" s="3" t="s">
        <v>15</v>
      </c>
      <c r="C12" s="2" t="s">
        <v>16</v>
      </c>
    </row>
    <row r="13" spans="2:3" ht="60.75" thickBot="1" x14ac:dyDescent="0.3">
      <c r="B13" s="3" t="s">
        <v>17</v>
      </c>
      <c r="C13" s="131" t="s">
        <v>18</v>
      </c>
    </row>
    <row r="14" spans="2:3" ht="60.75" thickBot="1" x14ac:dyDescent="0.3">
      <c r="B14" s="3" t="s">
        <v>19</v>
      </c>
      <c r="C14" s="131" t="s">
        <v>20</v>
      </c>
    </row>
    <row r="17" spans="2:5" x14ac:dyDescent="0.25">
      <c r="B17" s="233" t="s">
        <v>21</v>
      </c>
      <c r="C17" s="233"/>
    </row>
    <row r="18" spans="2:5" ht="77.25" customHeight="1" x14ac:dyDescent="0.25">
      <c r="B18" s="234" t="s">
        <v>441</v>
      </c>
      <c r="C18" s="234"/>
      <c r="D18"/>
      <c r="E18"/>
    </row>
    <row r="19" spans="2:5" ht="21.6" customHeight="1" x14ac:dyDescent="0.25">
      <c r="B19" s="231" t="s">
        <v>442</v>
      </c>
      <c r="C19" s="231"/>
      <c r="D19"/>
      <c r="E19"/>
    </row>
    <row r="20" spans="2:5" ht="50.45" customHeight="1" x14ac:dyDescent="0.25">
      <c r="B20" s="231" t="s">
        <v>22</v>
      </c>
      <c r="C20" s="231"/>
      <c r="D20"/>
      <c r="E20"/>
    </row>
    <row r="21" spans="2:5" ht="81" customHeight="1" x14ac:dyDescent="0.25">
      <c r="B21" s="235" t="s">
        <v>443</v>
      </c>
      <c r="C21" s="236"/>
      <c r="D21"/>
      <c r="E21"/>
    </row>
    <row r="22" spans="2:5" ht="45" customHeight="1" x14ac:dyDescent="0.25">
      <c r="B22" s="231" t="s">
        <v>23</v>
      </c>
      <c r="C22" s="231"/>
    </row>
    <row r="23" spans="2:5" ht="62.25" customHeight="1" x14ac:dyDescent="0.25">
      <c r="B23" s="231" t="s">
        <v>444</v>
      </c>
      <c r="C23" s="231"/>
    </row>
    <row r="26" spans="2:5" x14ac:dyDescent="0.25">
      <c r="B26" s="140"/>
    </row>
  </sheetData>
  <sheetProtection sheet="1" objects="1" scenarios="1" formatCells="0" formatColumns="0" formatRows="0"/>
  <mergeCells count="8">
    <mergeCell ref="B22:C22"/>
    <mergeCell ref="B23:C23"/>
    <mergeCell ref="B4:C4"/>
    <mergeCell ref="B17:C17"/>
    <mergeCell ref="B18:C18"/>
    <mergeCell ref="B19:C19"/>
    <mergeCell ref="B20:C20"/>
    <mergeCell ref="B21: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DECB0-3693-4008-AF01-A89F12996432}">
  <sheetPr>
    <tabColor theme="9"/>
  </sheetPr>
  <dimension ref="A1:T30"/>
  <sheetViews>
    <sheetView workbookViewId="0">
      <selection activeCell="A3" sqref="A3"/>
    </sheetView>
  </sheetViews>
  <sheetFormatPr defaultRowHeight="15" x14ac:dyDescent="0.25"/>
  <cols>
    <col min="1" max="1" width="58.28515625" bestFit="1" customWidth="1"/>
    <col min="2" max="2" width="32.28515625" bestFit="1" customWidth="1"/>
    <col min="3" max="6" width="15.28515625" customWidth="1"/>
    <col min="7" max="7" width="29" style="34" customWidth="1"/>
    <col min="8" max="8" width="28" bestFit="1" customWidth="1"/>
    <col min="9" max="20" width="13.5703125" customWidth="1"/>
  </cols>
  <sheetData>
    <row r="1" spans="1:20" x14ac:dyDescent="0.25">
      <c r="A1" s="33" t="s">
        <v>24</v>
      </c>
      <c r="B1" s="33"/>
    </row>
    <row r="2" spans="1:20" x14ac:dyDescent="0.25">
      <c r="A2" s="172" t="str">
        <f>"Scenario 2: PV = " &amp;'Scenario 2_Static'!B2 &amp; " kg/yr"</f>
        <v>Scenario 2: PV = 22680 kg/yr</v>
      </c>
      <c r="B2" s="172"/>
    </row>
    <row r="3" spans="1:20" x14ac:dyDescent="0.25">
      <c r="A3" s="172"/>
      <c r="B3" s="172"/>
    </row>
    <row r="4" spans="1:20" ht="15.75" thickBot="1" x14ac:dyDescent="0.3">
      <c r="A4" s="172" t="s">
        <v>25</v>
      </c>
      <c r="B4" s="172"/>
    </row>
    <row r="5" spans="1:20" ht="15.75" thickBot="1" x14ac:dyDescent="0.3">
      <c r="A5" s="239" t="s">
        <v>26</v>
      </c>
      <c r="B5" s="210"/>
      <c r="C5" s="241" t="s">
        <v>27</v>
      </c>
      <c r="D5" s="247" t="s">
        <v>28</v>
      </c>
      <c r="E5" s="241" t="s">
        <v>29</v>
      </c>
      <c r="F5" s="247" t="s">
        <v>30</v>
      </c>
      <c r="G5" s="243" t="s">
        <v>31</v>
      </c>
      <c r="H5" s="245" t="s">
        <v>32</v>
      </c>
      <c r="I5" s="251" t="s">
        <v>33</v>
      </c>
      <c r="J5" s="252"/>
      <c r="K5" s="252"/>
      <c r="L5" s="252"/>
      <c r="M5" s="252"/>
      <c r="N5" s="253"/>
      <c r="O5" s="251" t="s">
        <v>34</v>
      </c>
      <c r="P5" s="252"/>
      <c r="Q5" s="252"/>
      <c r="R5" s="252"/>
      <c r="S5" s="252"/>
      <c r="T5" s="253"/>
    </row>
    <row r="6" spans="1:20" ht="45" x14ac:dyDescent="0.25">
      <c r="A6" s="240"/>
      <c r="B6" s="211" t="s">
        <v>35</v>
      </c>
      <c r="C6" s="242"/>
      <c r="D6" s="248"/>
      <c r="E6" s="242"/>
      <c r="F6" s="248"/>
      <c r="G6" s="244"/>
      <c r="H6" s="246"/>
      <c r="I6" s="184" t="s">
        <v>36</v>
      </c>
      <c r="J6" s="212" t="s">
        <v>37</v>
      </c>
      <c r="K6" s="206" t="s">
        <v>38</v>
      </c>
      <c r="L6" s="206" t="s">
        <v>39</v>
      </c>
      <c r="M6" s="212" t="s">
        <v>40</v>
      </c>
      <c r="N6" s="213" t="s">
        <v>41</v>
      </c>
      <c r="O6" s="184" t="s">
        <v>36</v>
      </c>
      <c r="P6" s="212" t="s">
        <v>37</v>
      </c>
      <c r="Q6" s="206" t="s">
        <v>38</v>
      </c>
      <c r="R6" s="206" t="s">
        <v>39</v>
      </c>
      <c r="S6" s="212" t="s">
        <v>40</v>
      </c>
      <c r="T6" s="213" t="s">
        <v>41</v>
      </c>
    </row>
    <row r="7" spans="1:20" ht="30" x14ac:dyDescent="0.25">
      <c r="A7" s="189" t="s">
        <v>42</v>
      </c>
      <c r="B7" s="207" t="s">
        <v>43</v>
      </c>
      <c r="C7" s="254">
        <f>'Scenario 2_Static'!I22</f>
        <v>43</v>
      </c>
      <c r="D7" s="171">
        <f>INDEX('Scenario 2_Static'!$B$43:$I$49,MATCH(A$4,'Scenario 2_Static'!$A$43:$A$49, 0), MATCH($A7, 'Scenario 2_Static'!$B$29:$I$29, 0))</f>
        <v>8.1413230627767515E-3</v>
      </c>
      <c r="E7" s="254">
        <f>'Scenario 2_Static'!$F$22</f>
        <v>235</v>
      </c>
      <c r="F7" s="171">
        <f>INDEX('Scenario 2_Static'!$B$34:$I$40,MATCH(A$4,'Scenario 2_Static'!$A$34:$A$40, 0), MATCH($A7, 'Scenario 2_Static'!$B$29:$I$29, 0))</f>
        <v>1.8714461752890412</v>
      </c>
      <c r="G7" s="178" t="s">
        <v>44</v>
      </c>
      <c r="H7" s="190" t="s">
        <v>45</v>
      </c>
      <c r="I7" s="181"/>
      <c r="J7" s="178"/>
      <c r="K7" s="178"/>
      <c r="L7" s="178"/>
      <c r="M7" s="180">
        <f>D7</f>
        <v>8.1413230627767515E-3</v>
      </c>
      <c r="N7" s="182">
        <f>D7</f>
        <v>8.1413230627767515E-3</v>
      </c>
      <c r="O7" s="181"/>
      <c r="P7" s="178"/>
      <c r="Q7" s="178"/>
      <c r="R7" s="178"/>
      <c r="S7" s="180">
        <f>F7</f>
        <v>1.8714461752890412</v>
      </c>
      <c r="T7" s="182">
        <f>F7</f>
        <v>1.8714461752890412</v>
      </c>
    </row>
    <row r="8" spans="1:20" x14ac:dyDescent="0.25">
      <c r="A8" s="189" t="s">
        <v>46</v>
      </c>
      <c r="B8" s="207" t="s">
        <v>47</v>
      </c>
      <c r="C8" s="255"/>
      <c r="D8" s="171" t="s">
        <v>48</v>
      </c>
      <c r="E8" s="255"/>
      <c r="F8" s="171" t="s">
        <v>48</v>
      </c>
      <c r="G8" s="171" t="s">
        <v>48</v>
      </c>
      <c r="H8" s="190" t="s">
        <v>45</v>
      </c>
      <c r="I8" s="181"/>
      <c r="J8" s="178"/>
      <c r="K8" s="178"/>
      <c r="L8" s="178"/>
      <c r="M8" s="178"/>
      <c r="N8" s="183"/>
      <c r="O8" s="181"/>
      <c r="P8" s="178"/>
      <c r="Q8" s="178"/>
      <c r="R8" s="178"/>
      <c r="S8" s="178"/>
      <c r="T8" s="183"/>
    </row>
    <row r="9" spans="1:20" ht="30" x14ac:dyDescent="0.25">
      <c r="A9" s="189" t="s">
        <v>49</v>
      </c>
      <c r="B9" s="207" t="s">
        <v>50</v>
      </c>
      <c r="C9" s="255"/>
      <c r="D9" s="171">
        <f>INDEX('Scenario 2_Static'!$B$43:$I$49,MATCH(A$4,'Scenario 2_Static'!$A$43:$A$49, 0), MATCH($A9, 'Scenario 2_Static'!$B$29:$I$29, 0))</f>
        <v>6.4338956901671476E-3</v>
      </c>
      <c r="E9" s="255"/>
      <c r="F9" s="171">
        <f>INDEX('Scenario 2_Static'!$B$34:$I$40,MATCH(A$4,'Scenario 2_Static'!$A$34:$A$40, 0), MATCH($A9, 'Scenario 2_Static'!$B$29:$I$29, 0))</f>
        <v>1.4848224031026207</v>
      </c>
      <c r="G9" s="171" t="s">
        <v>48</v>
      </c>
      <c r="H9" s="190" t="s">
        <v>45</v>
      </c>
      <c r="I9" s="181"/>
      <c r="J9" s="178"/>
      <c r="K9" s="180">
        <f>D9</f>
        <v>6.4338956901671476E-3</v>
      </c>
      <c r="L9" s="180">
        <f>D9</f>
        <v>6.4338956901671476E-3</v>
      </c>
      <c r="M9" s="178"/>
      <c r="N9" s="183"/>
      <c r="O9" s="181"/>
      <c r="P9" s="178"/>
      <c r="Q9" s="180">
        <f>F9</f>
        <v>1.4848224031026207</v>
      </c>
      <c r="R9" s="180">
        <f>F9</f>
        <v>1.4848224031026207</v>
      </c>
      <c r="S9" s="178"/>
      <c r="T9" s="183"/>
    </row>
    <row r="10" spans="1:20" ht="30" x14ac:dyDescent="0.25">
      <c r="A10" s="189" t="s">
        <v>51</v>
      </c>
      <c r="B10" s="207" t="s">
        <v>43</v>
      </c>
      <c r="C10" s="255"/>
      <c r="D10" s="171">
        <f>INDEX('Scenario 2_Static'!$B$43:$I$49,MATCH(A$4,'Scenario 2_Static'!$A$43:$A$49, 0), MATCH($A10, 'Scenario 2_Static'!$B$29:$I$29, 0))</f>
        <v>1.5101816972560868E-3</v>
      </c>
      <c r="E10" s="255"/>
      <c r="F10" s="171">
        <f>INDEX('Scenario 2_Static'!$B$34:$I$40,MATCH(A$4,'Scenario 2_Static'!$A$34:$A$40, 0), MATCH($A10, 'Scenario 2_Static'!$B$29:$I$29, 0))</f>
        <v>0.34670732447586222</v>
      </c>
      <c r="G10" s="178" t="s">
        <v>44</v>
      </c>
      <c r="H10" s="190" t="s">
        <v>45</v>
      </c>
      <c r="I10" s="181"/>
      <c r="J10" s="178"/>
      <c r="K10" s="178"/>
      <c r="L10" s="178"/>
      <c r="M10" s="180">
        <f>D10</f>
        <v>1.5101816972560868E-3</v>
      </c>
      <c r="N10" s="182">
        <f>D10</f>
        <v>1.5101816972560868E-3</v>
      </c>
      <c r="O10" s="181"/>
      <c r="P10" s="178"/>
      <c r="Q10" s="178"/>
      <c r="R10" s="178"/>
      <c r="S10" s="180">
        <f>F10</f>
        <v>0.34670732447586222</v>
      </c>
      <c r="T10" s="182">
        <f>F10</f>
        <v>0.34670732447586222</v>
      </c>
    </row>
    <row r="11" spans="1:20" ht="30" x14ac:dyDescent="0.25">
      <c r="A11" s="189" t="s">
        <v>52</v>
      </c>
      <c r="B11" s="207" t="s">
        <v>50</v>
      </c>
      <c r="C11" s="255"/>
      <c r="D11" s="171">
        <f>INDEX('Scenario 2_Static'!$B$43:$I$49,MATCH(A$4,'Scenario 2_Static'!$A$43:$A$49, 0), MATCH($A11, 'Scenario 2_Static'!$B$29:$I$29, 0))</f>
        <v>4.5469125902165203E-2</v>
      </c>
      <c r="E11" s="255"/>
      <c r="F11" s="171">
        <f>INDEX('Scenario 2_Static'!$B$34:$I$40,MATCH(A$4,'Scenario 2_Static'!$A$34:$A$40, 0), MATCH($A11, 'Scenario 2_Static'!$B$29:$I$29, 0))</f>
        <v>10.548837209302325</v>
      </c>
      <c r="G11" s="171" t="s">
        <v>48</v>
      </c>
      <c r="H11" s="190" t="s">
        <v>45</v>
      </c>
      <c r="I11" s="181"/>
      <c r="J11" s="178"/>
      <c r="K11" s="180">
        <f>D11</f>
        <v>4.5469125902165203E-2</v>
      </c>
      <c r="L11" s="180">
        <f>D11</f>
        <v>4.5469125902165203E-2</v>
      </c>
      <c r="M11" s="178"/>
      <c r="N11" s="183"/>
      <c r="O11" s="181"/>
      <c r="P11" s="178"/>
      <c r="Q11" s="180">
        <f>F11</f>
        <v>10.548837209302325</v>
      </c>
      <c r="R11" s="180">
        <f>F11</f>
        <v>10.548837209302325</v>
      </c>
      <c r="S11" s="178"/>
      <c r="T11" s="183"/>
    </row>
    <row r="12" spans="1:20" x14ac:dyDescent="0.25">
      <c r="A12" s="189" t="s">
        <v>53</v>
      </c>
      <c r="B12" s="207" t="s">
        <v>43</v>
      </c>
      <c r="C12" s="255"/>
      <c r="D12" s="171">
        <f>INDEX('Scenario 2_Static'!$B$43:$I$49,MATCH(A$4,'Scenario 2_Static'!$A$43:$A$49, 0), MATCH($A12, 'Scenario 2_Static'!$B$29:$I$29, 0))</f>
        <v>3.4050010855184755E-2</v>
      </c>
      <c r="E12" s="255"/>
      <c r="F12" s="171">
        <f>INDEX('Scenario 2_Static'!$B$34:$I$40,MATCH(A$4,'Scenario 2_Static'!$A$34:$A$40, 0), MATCH($A12, 'Scenario 2_Static'!$B$29:$I$29, 0))</f>
        <v>7.8206896551724148</v>
      </c>
      <c r="G12" s="179">
        <v>4</v>
      </c>
      <c r="H12" s="190" t="s">
        <v>45</v>
      </c>
      <c r="I12" s="181"/>
      <c r="J12" s="178"/>
      <c r="K12" s="178"/>
      <c r="L12" s="178"/>
      <c r="M12" s="180">
        <f>D12</f>
        <v>3.4050010855184755E-2</v>
      </c>
      <c r="N12" s="182">
        <f>D12</f>
        <v>3.4050010855184755E-2</v>
      </c>
      <c r="O12" s="181"/>
      <c r="P12" s="178"/>
      <c r="Q12" s="178"/>
      <c r="R12" s="178"/>
      <c r="S12" s="180">
        <f>F12</f>
        <v>7.8206896551724148</v>
      </c>
      <c r="T12" s="182">
        <f>F12</f>
        <v>7.8206896551724148</v>
      </c>
    </row>
    <row r="13" spans="1:20" x14ac:dyDescent="0.25">
      <c r="A13" s="189" t="s">
        <v>54</v>
      </c>
      <c r="B13" s="207" t="s">
        <v>43</v>
      </c>
      <c r="C13" s="255"/>
      <c r="D13" s="171">
        <f>INDEX('Scenario 2_Static'!$B$43:$I$49,MATCH(A$4,'Scenario 2_Static'!$A$43:$A$49, 0), MATCH($A13, 'Scenario 2_Static'!$B$29:$I$29, 0))</f>
        <v>2.8608609105450551E-2</v>
      </c>
      <c r="E13" s="255"/>
      <c r="F13" s="171">
        <f>INDEX('Scenario 2_Static'!$B$34:$I$40,MATCH(A$4,'Scenario 2_Static'!$A$34:$A$40, 0), MATCH($A13, 'Scenario 2_Static'!$B$29:$I$29, 0))</f>
        <v>6.573913043478262</v>
      </c>
      <c r="G13" s="179">
        <v>1</v>
      </c>
      <c r="H13" s="190" t="s">
        <v>45</v>
      </c>
      <c r="I13" s="181"/>
      <c r="J13" s="178"/>
      <c r="K13" s="178"/>
      <c r="L13" s="178"/>
      <c r="M13" s="180">
        <f>D13</f>
        <v>2.8608609105450551E-2</v>
      </c>
      <c r="N13" s="182">
        <f>D13</f>
        <v>2.8608609105450551E-2</v>
      </c>
      <c r="O13" s="181"/>
      <c r="P13" s="178"/>
      <c r="Q13" s="178"/>
      <c r="R13" s="178"/>
      <c r="S13" s="180">
        <f>F13</f>
        <v>6.573913043478262</v>
      </c>
      <c r="T13" s="182">
        <f>F13</f>
        <v>6.573913043478262</v>
      </c>
    </row>
    <row r="14" spans="1:20" ht="30.75" thickBot="1" x14ac:dyDescent="0.3">
      <c r="A14" s="191" t="s">
        <v>55</v>
      </c>
      <c r="B14" s="192" t="s">
        <v>50</v>
      </c>
      <c r="C14" s="256"/>
      <c r="D14" s="193">
        <f>INDEX('Scenario 2_Static'!$B$43:$I$49,MATCH(A$4,'Scenario 2_Static'!$A$43:$A$49, 0), MATCH($A14, 'Scenario 2_Static'!$B$29:$I$29, 0))</f>
        <v>2.1409169362361036</v>
      </c>
      <c r="E14" s="256"/>
      <c r="F14" s="193">
        <f>INDEX('Scenario 2_Static'!$B$34:$I$40,MATCH(A$4,'Scenario 2_Static'!$A$34:$A$40, 0), MATCH($A14, 'Scenario 2_Static'!$B$29:$I$29, 0))</f>
        <v>491.74028143845521</v>
      </c>
      <c r="G14" s="193" t="s">
        <v>48</v>
      </c>
      <c r="H14" s="194" t="s">
        <v>45</v>
      </c>
      <c r="I14" s="197"/>
      <c r="J14" s="198"/>
      <c r="K14" s="199">
        <f>D14</f>
        <v>2.1409169362361036</v>
      </c>
      <c r="L14" s="199">
        <f>D14</f>
        <v>2.1409169362361036</v>
      </c>
      <c r="M14" s="198"/>
      <c r="N14" s="200"/>
      <c r="O14" s="197"/>
      <c r="P14" s="198"/>
      <c r="Q14" s="199">
        <f>F14</f>
        <v>491.74028143845521</v>
      </c>
      <c r="R14" s="199">
        <f>F14</f>
        <v>491.74028143845521</v>
      </c>
      <c r="S14" s="198"/>
      <c r="T14" s="200"/>
    </row>
    <row r="15" spans="1:20" ht="15.75" thickBot="1" x14ac:dyDescent="0.3">
      <c r="A15" s="237" t="s">
        <v>56</v>
      </c>
      <c r="B15" s="237"/>
      <c r="C15" s="237"/>
      <c r="D15" s="237"/>
      <c r="E15" s="237"/>
      <c r="F15" s="237"/>
      <c r="G15" s="237"/>
      <c r="H15" s="195" t="s">
        <v>57</v>
      </c>
      <c r="I15" s="201" t="str">
        <f>IF(SUM(I7:I14)&gt;0, SUM(I7:I14), "")</f>
        <v/>
      </c>
      <c r="J15" s="202" t="str">
        <f t="shared" ref="J15:N15" si="0">IF(SUM(J7:J14)&gt;0, SUM(J7:J14), "")</f>
        <v/>
      </c>
      <c r="K15" s="203">
        <f t="shared" si="0"/>
        <v>2.1928199578284358</v>
      </c>
      <c r="L15" s="203">
        <f t="shared" si="0"/>
        <v>2.1928199578284358</v>
      </c>
      <c r="M15" s="203">
        <f t="shared" si="0"/>
        <v>7.231012472066814E-2</v>
      </c>
      <c r="N15" s="205">
        <f t="shared" si="0"/>
        <v>7.231012472066814E-2</v>
      </c>
      <c r="O15" s="201" t="str">
        <f>IF(SUM(O7:O14)&gt;0, SUM(O7:O14), "")</f>
        <v/>
      </c>
      <c r="P15" s="202" t="str">
        <f t="shared" ref="P15" si="1">IF(SUM(P7:P14)&gt;0, SUM(P7:P14), "")</f>
        <v/>
      </c>
      <c r="Q15" s="203">
        <f t="shared" ref="Q15" si="2">IF(SUM(Q7:Q14)&gt;0, SUM(Q7:Q14), "")</f>
        <v>503.77394105086017</v>
      </c>
      <c r="R15" s="203">
        <f t="shared" ref="R15" si="3">IF(SUM(R7:R14)&gt;0, SUM(R7:R14), "")</f>
        <v>503.77394105086017</v>
      </c>
      <c r="S15" s="203">
        <f t="shared" ref="S15" si="4">IF(SUM(S7:S14)&gt;0, SUM(S7:S14), "")</f>
        <v>16.612756198415582</v>
      </c>
      <c r="T15" s="204">
        <f t="shared" ref="T15" si="5">IF(SUM(T7:T14)&gt;0, SUM(T7:T14), "")</f>
        <v>16.612756198415582</v>
      </c>
    </row>
    <row r="16" spans="1:20" x14ac:dyDescent="0.25">
      <c r="A16" s="238"/>
      <c r="B16" s="238"/>
      <c r="C16" s="238"/>
      <c r="D16" s="238"/>
      <c r="E16" s="238"/>
      <c r="F16" s="238"/>
      <c r="G16" s="238"/>
    </row>
    <row r="18" spans="1:20" ht="15.75" thickBot="1" x14ac:dyDescent="0.3">
      <c r="A18" s="33" t="s">
        <v>58</v>
      </c>
    </row>
    <row r="19" spans="1:20" ht="15.75" thickBot="1" x14ac:dyDescent="0.3">
      <c r="A19" s="239" t="s">
        <v>26</v>
      </c>
      <c r="B19" s="210"/>
      <c r="C19" s="241" t="s">
        <v>27</v>
      </c>
      <c r="D19" s="247" t="s">
        <v>28</v>
      </c>
      <c r="E19" s="241" t="s">
        <v>29</v>
      </c>
      <c r="F19" s="247" t="s">
        <v>30</v>
      </c>
      <c r="G19" s="241" t="s">
        <v>31</v>
      </c>
      <c r="H19" s="249" t="s">
        <v>32</v>
      </c>
      <c r="I19" s="251" t="s">
        <v>33</v>
      </c>
      <c r="J19" s="252"/>
      <c r="K19" s="252"/>
      <c r="L19" s="252"/>
      <c r="M19" s="252"/>
      <c r="N19" s="253"/>
      <c r="O19" s="251" t="s">
        <v>34</v>
      </c>
      <c r="P19" s="252"/>
      <c r="Q19" s="252"/>
      <c r="R19" s="252"/>
      <c r="S19" s="252"/>
      <c r="T19" s="253"/>
    </row>
    <row r="20" spans="1:20" ht="45" x14ac:dyDescent="0.25">
      <c r="A20" s="240"/>
      <c r="B20" s="211" t="s">
        <v>35</v>
      </c>
      <c r="C20" s="242"/>
      <c r="D20" s="248"/>
      <c r="E20" s="242"/>
      <c r="F20" s="248"/>
      <c r="G20" s="242"/>
      <c r="H20" s="250"/>
      <c r="I20" s="184" t="s">
        <v>36</v>
      </c>
      <c r="J20" s="212" t="s">
        <v>37</v>
      </c>
      <c r="K20" s="206" t="s">
        <v>38</v>
      </c>
      <c r="L20" s="206" t="s">
        <v>39</v>
      </c>
      <c r="M20" s="212" t="s">
        <v>40</v>
      </c>
      <c r="N20" s="213" t="s">
        <v>41</v>
      </c>
      <c r="O20" s="184" t="s">
        <v>36</v>
      </c>
      <c r="P20" s="212" t="s">
        <v>37</v>
      </c>
      <c r="Q20" s="206" t="s">
        <v>38</v>
      </c>
      <c r="R20" s="206" t="s">
        <v>39</v>
      </c>
      <c r="S20" s="212" t="s">
        <v>40</v>
      </c>
      <c r="T20" s="213" t="s">
        <v>41</v>
      </c>
    </row>
    <row r="21" spans="1:20" ht="30" x14ac:dyDescent="0.25">
      <c r="A21" s="189" t="s">
        <v>42</v>
      </c>
      <c r="B21" s="207" t="s">
        <v>43</v>
      </c>
      <c r="C21" s="254">
        <f>'Scenario 2_Static'!I21</f>
        <v>138</v>
      </c>
      <c r="D21" s="171">
        <f>INDEX('Scenario 2_Static'!$B$43:$I$49,MATCH(A$18,'Scenario 2_Static'!$A$43:$A$49, 0), MATCH($A21, 'Scenario 2_Static'!$B$29:$I$29, 0))</f>
        <v>1.6984759198097835E-2</v>
      </c>
      <c r="E21" s="254">
        <f>'Scenario 2_Static'!$F$21</f>
        <v>258</v>
      </c>
      <c r="F21" s="171">
        <f>INDEX('Scenario 2_Static'!$B$34:$I$40,MATCH(A$18,'Scenario 2_Static'!$A$34:$A$40, 0), MATCH($A7, 'Scenario 2_Static'!$B$29:$I$29, 0))</f>
        <v>3.9703549777469913</v>
      </c>
      <c r="G21" s="178" t="s">
        <v>44</v>
      </c>
      <c r="H21" s="190" t="s">
        <v>45</v>
      </c>
      <c r="I21" s="181"/>
      <c r="J21" s="178"/>
      <c r="K21" s="178"/>
      <c r="L21" s="178"/>
      <c r="M21" s="180">
        <f>D21</f>
        <v>1.6984759198097835E-2</v>
      </c>
      <c r="N21" s="182">
        <f>D21</f>
        <v>1.6984759198097835E-2</v>
      </c>
      <c r="O21" s="181"/>
      <c r="P21" s="178"/>
      <c r="Q21" s="178"/>
      <c r="R21" s="178"/>
      <c r="S21" s="180">
        <f>F21</f>
        <v>3.9703549777469913</v>
      </c>
      <c r="T21" s="182">
        <f>F21</f>
        <v>3.9703549777469913</v>
      </c>
    </row>
    <row r="22" spans="1:20" x14ac:dyDescent="0.25">
      <c r="A22" s="189" t="s">
        <v>46</v>
      </c>
      <c r="B22" s="207" t="s">
        <v>47</v>
      </c>
      <c r="C22" s="255"/>
      <c r="D22" s="171" t="s">
        <v>48</v>
      </c>
      <c r="E22" s="255"/>
      <c r="F22" s="171" t="s">
        <v>48</v>
      </c>
      <c r="G22" s="171" t="s">
        <v>48</v>
      </c>
      <c r="H22" s="190" t="s">
        <v>45</v>
      </c>
      <c r="I22" s="181"/>
      <c r="J22" s="178"/>
      <c r="K22" s="178"/>
      <c r="L22" s="178"/>
      <c r="M22" s="178"/>
      <c r="N22" s="183"/>
      <c r="O22" s="181"/>
      <c r="P22" s="178"/>
      <c r="Q22" s="178"/>
      <c r="R22" s="178"/>
      <c r="S22" s="178"/>
      <c r="T22" s="183"/>
    </row>
    <row r="23" spans="1:20" ht="30" x14ac:dyDescent="0.25">
      <c r="A23" s="189" t="s">
        <v>49</v>
      </c>
      <c r="B23" s="207" t="s">
        <v>50</v>
      </c>
      <c r="C23" s="255"/>
      <c r="D23" s="171">
        <f>INDEX('Scenario 2_Static'!$B$43:$I$49,MATCH(A$18,'Scenario 2_Static'!$A$43:$A$49, 0), MATCH($A23, 'Scenario 2_Static'!$B$29:$I$29, 0))</f>
        <v>1.4786179133664557E-2</v>
      </c>
      <c r="E23" s="255"/>
      <c r="F23" s="171">
        <f>INDEX('Scenario 2_Static'!$B$34:$I$40,MATCH(A$18,'Scenario 2_Static'!$A$34:$A$40, 0), MATCH($A9, 'Scenario 2_Static'!$B$29:$I$29, 0))</f>
        <v>3.4559356640676575</v>
      </c>
      <c r="G23" s="171" t="s">
        <v>48</v>
      </c>
      <c r="H23" s="190" t="s">
        <v>45</v>
      </c>
      <c r="I23" s="181"/>
      <c r="J23" s="178"/>
      <c r="K23" s="180">
        <f>D23</f>
        <v>1.4786179133664557E-2</v>
      </c>
      <c r="L23" s="180">
        <f>D23</f>
        <v>1.4786179133664557E-2</v>
      </c>
      <c r="M23" s="178"/>
      <c r="N23" s="183"/>
      <c r="O23" s="181"/>
      <c r="P23" s="178"/>
      <c r="Q23" s="180">
        <f>F23</f>
        <v>3.4559356640676575</v>
      </c>
      <c r="R23" s="180">
        <f>F23</f>
        <v>3.4559356640676575</v>
      </c>
      <c r="S23" s="178"/>
      <c r="T23" s="183"/>
    </row>
    <row r="24" spans="1:20" ht="30" x14ac:dyDescent="0.25">
      <c r="A24" s="189" t="s">
        <v>51</v>
      </c>
      <c r="B24" s="207" t="s">
        <v>43</v>
      </c>
      <c r="C24" s="255"/>
      <c r="D24" s="171">
        <f>INDEX('Scenario 2_Static'!$B$43:$I$49,MATCH(A$18,'Scenario 2_Static'!$A$43:$A$49, 0), MATCH($A24, 'Scenario 2_Static'!$B$29:$I$29, 0))</f>
        <v>3.3016929432253157E-3</v>
      </c>
      <c r="E24" s="255"/>
      <c r="F24" s="171">
        <f>INDEX('Scenario 2_Static'!$B$34:$I$40,MATCH(A$18,'Scenario 2_Static'!$A$34:$A$40, 0), MATCH($A10, 'Scenario 2_Static'!$B$29:$I$29, 0))</f>
        <v>0.77187549771054675</v>
      </c>
      <c r="G24" s="178" t="s">
        <v>44</v>
      </c>
      <c r="H24" s="190" t="s">
        <v>45</v>
      </c>
      <c r="I24" s="181"/>
      <c r="J24" s="178"/>
      <c r="K24" s="178"/>
      <c r="L24" s="178"/>
      <c r="M24" s="180">
        <f>D24</f>
        <v>3.3016929432253157E-3</v>
      </c>
      <c r="N24" s="182">
        <f>D24</f>
        <v>3.3016929432253157E-3</v>
      </c>
      <c r="O24" s="181"/>
      <c r="P24" s="178"/>
      <c r="Q24" s="178"/>
      <c r="R24" s="178"/>
      <c r="S24" s="180">
        <f>F24</f>
        <v>0.77187549771054675</v>
      </c>
      <c r="T24" s="182">
        <f>F24</f>
        <v>0.77187549771054675</v>
      </c>
    </row>
    <row r="25" spans="1:20" ht="30" x14ac:dyDescent="0.25">
      <c r="A25" s="189" t="s">
        <v>52</v>
      </c>
      <c r="B25" s="207" t="s">
        <v>50</v>
      </c>
      <c r="C25" s="255"/>
      <c r="D25" s="171">
        <f>INDEX('Scenario 2_Static'!$B$43:$I$49,MATCH(A$18,'Scenario 2_Static'!$A$43:$A$49, 0), MATCH($A25, 'Scenario 2_Static'!$B$29:$I$29, 0))</f>
        <v>7.6712328767123292E-2</v>
      </c>
      <c r="E25" s="255"/>
      <c r="F25" s="171">
        <f>INDEX('Scenario 2_Static'!$B$34:$I$40,MATCH(A$18,'Scenario 2_Static'!$A$34:$A$40, 0), MATCH($A11, 'Scenario 2_Static'!$B$29:$I$29, 0))</f>
        <v>18.144000000000002</v>
      </c>
      <c r="G25" s="171" t="s">
        <v>48</v>
      </c>
      <c r="H25" s="190" t="s">
        <v>45</v>
      </c>
      <c r="I25" s="181"/>
      <c r="J25" s="178"/>
      <c r="K25" s="180">
        <f>D25</f>
        <v>7.6712328767123292E-2</v>
      </c>
      <c r="L25" s="180">
        <f>D25</f>
        <v>7.6712328767123292E-2</v>
      </c>
      <c r="M25" s="178"/>
      <c r="N25" s="183"/>
      <c r="O25" s="181"/>
      <c r="P25" s="178"/>
      <c r="Q25" s="180">
        <f>F25</f>
        <v>18.144000000000002</v>
      </c>
      <c r="R25" s="180">
        <f>F25</f>
        <v>18.144000000000002</v>
      </c>
      <c r="S25" s="178"/>
      <c r="T25" s="183"/>
    </row>
    <row r="26" spans="1:20" x14ac:dyDescent="0.25">
      <c r="A26" s="189" t="s">
        <v>53</v>
      </c>
      <c r="B26" s="207" t="s">
        <v>43</v>
      </c>
      <c r="C26" s="255"/>
      <c r="D26" s="171">
        <f>INDEX('Scenario 2_Static'!$B$43:$I$49,MATCH(A$18,'Scenario 2_Static'!$A$43:$A$49, 0), MATCH($A26, 'Scenario 2_Static'!$B$29:$I$29, 0))</f>
        <v>5.5425219941348976E-2</v>
      </c>
      <c r="E26" s="255"/>
      <c r="F26" s="171">
        <f>INDEX('Scenario 2_Static'!$B$34:$I$40,MATCH(A$18,'Scenario 2_Static'!$A$34:$A$40, 0), MATCH($A12, 'Scenario 2_Static'!$B$29:$I$29, 0))</f>
        <v>13.010874249104393</v>
      </c>
      <c r="G26" s="179">
        <v>4</v>
      </c>
      <c r="H26" s="190" t="s">
        <v>45</v>
      </c>
      <c r="I26" s="181"/>
      <c r="J26" s="178"/>
      <c r="K26" s="178"/>
      <c r="L26" s="178"/>
      <c r="M26" s="180">
        <f>D26</f>
        <v>5.5425219941348976E-2</v>
      </c>
      <c r="N26" s="182">
        <f>D26</f>
        <v>5.5425219941348976E-2</v>
      </c>
      <c r="O26" s="181"/>
      <c r="P26" s="178"/>
      <c r="Q26" s="178"/>
      <c r="R26" s="178"/>
      <c r="S26" s="180">
        <f>F26</f>
        <v>13.010874249104393</v>
      </c>
      <c r="T26" s="182">
        <f>F26</f>
        <v>13.010874249104393</v>
      </c>
    </row>
    <row r="27" spans="1:20" x14ac:dyDescent="0.25">
      <c r="A27" s="189" t="s">
        <v>54</v>
      </c>
      <c r="B27" s="207" t="s">
        <v>43</v>
      </c>
      <c r="C27" s="255"/>
      <c r="D27" s="171">
        <f>INDEX('Scenario 2_Static'!$B$43:$I$49,MATCH(A$18,'Scenario 2_Static'!$A$43:$A$49, 0), MATCH($A27, 'Scenario 2_Static'!$B$29:$I$29, 0))</f>
        <v>6.0318097710552195E-2</v>
      </c>
      <c r="E27" s="255"/>
      <c r="F27" s="171">
        <f>INDEX('Scenario 2_Static'!$B$34:$I$40,MATCH(A$18,'Scenario 2_Static'!$A$34:$A$40, 0), MATCH($A13, 'Scenario 2_Static'!$B$29:$I$29, 0))</f>
        <v>14.175000000000001</v>
      </c>
      <c r="G27" s="179">
        <v>1</v>
      </c>
      <c r="H27" s="190" t="s">
        <v>45</v>
      </c>
      <c r="I27" s="181"/>
      <c r="J27" s="178"/>
      <c r="K27" s="178"/>
      <c r="L27" s="178"/>
      <c r="M27" s="180">
        <f>D27</f>
        <v>6.0318097710552195E-2</v>
      </c>
      <c r="N27" s="182">
        <f>D27</f>
        <v>6.0318097710552195E-2</v>
      </c>
      <c r="O27" s="181"/>
      <c r="P27" s="178"/>
      <c r="Q27" s="178"/>
      <c r="R27" s="178"/>
      <c r="S27" s="180">
        <f>F27</f>
        <v>14.175000000000001</v>
      </c>
      <c r="T27" s="182">
        <f>F27</f>
        <v>14.175000000000001</v>
      </c>
    </row>
    <row r="28" spans="1:20" ht="30.75" thickBot="1" x14ac:dyDescent="0.3">
      <c r="A28" s="191" t="s">
        <v>55</v>
      </c>
      <c r="B28" s="192" t="s">
        <v>50</v>
      </c>
      <c r="C28" s="256"/>
      <c r="D28" s="193">
        <f>INDEX('Scenario 2_Static'!$B$43:$I$49,MATCH(A$18,'Scenario 2_Static'!$A$43:$A$49, 0), MATCH($A28, 'Scenario 2_Static'!$B$29:$I$29, 0))</f>
        <v>3.6464622016546362</v>
      </c>
      <c r="E28" s="256"/>
      <c r="F28" s="193">
        <f>INDEX('Scenario 2_Static'!$B$34:$I$40,MATCH(A$18,'Scenario 2_Static'!$A$34:$A$40, 0), MATCH($A14, 'Scenario 2_Static'!$B$29:$I$29, 0))</f>
        <v>860.73017288032975</v>
      </c>
      <c r="G28" s="193" t="s">
        <v>48</v>
      </c>
      <c r="H28" s="194" t="s">
        <v>45</v>
      </c>
      <c r="I28" s="185"/>
      <c r="J28" s="186"/>
      <c r="K28" s="187">
        <f>D28</f>
        <v>3.6464622016546362</v>
      </c>
      <c r="L28" s="187">
        <f>D28</f>
        <v>3.6464622016546362</v>
      </c>
      <c r="M28" s="186"/>
      <c r="N28" s="188"/>
      <c r="O28" s="185"/>
      <c r="P28" s="186"/>
      <c r="Q28" s="187">
        <f>F28</f>
        <v>860.73017288032975</v>
      </c>
      <c r="R28" s="187">
        <f>F28</f>
        <v>860.73017288032975</v>
      </c>
      <c r="S28" s="186"/>
      <c r="T28" s="188"/>
    </row>
    <row r="29" spans="1:20" ht="15.75" thickBot="1" x14ac:dyDescent="0.3">
      <c r="A29" s="237" t="s">
        <v>56</v>
      </c>
      <c r="B29" s="237"/>
      <c r="C29" s="237"/>
      <c r="D29" s="237"/>
      <c r="E29" s="237"/>
      <c r="F29" s="237"/>
      <c r="G29" s="237"/>
      <c r="H29" s="196" t="s">
        <v>57</v>
      </c>
      <c r="I29" s="201" t="str">
        <f>IF(SUM(I21:I28)&gt;0, SUM(I21:I28), "")</f>
        <v/>
      </c>
      <c r="J29" s="202" t="str">
        <f t="shared" ref="J29" si="6">IF(SUM(J21:J28)&gt;0, SUM(J21:J28), "")</f>
        <v/>
      </c>
      <c r="K29" s="203">
        <f t="shared" ref="K29" si="7">IF(SUM(K21:K28)&gt;0, SUM(K21:K28), "")</f>
        <v>3.7379607095554239</v>
      </c>
      <c r="L29" s="203">
        <f t="shared" ref="L29" si="8">IF(SUM(L21:L28)&gt;0, SUM(L21:L28), "")</f>
        <v>3.7379607095554239</v>
      </c>
      <c r="M29" s="203">
        <f t="shared" ref="M29" si="9">IF(SUM(M21:M28)&gt;0, SUM(M21:M28), "")</f>
        <v>0.13602976979322431</v>
      </c>
      <c r="N29" s="205">
        <f t="shared" ref="N29" si="10">IF(SUM(N21:N28)&gt;0, SUM(N21:N28), "")</f>
        <v>0.13602976979322431</v>
      </c>
      <c r="O29" s="201" t="str">
        <f>IF(SUM(O21:O28)&gt;0, SUM(O21:O28), "")</f>
        <v/>
      </c>
      <c r="P29" s="202" t="str">
        <f t="shared" ref="P29" si="11">IF(SUM(P21:P28)&gt;0, SUM(P21:P28), "")</f>
        <v/>
      </c>
      <c r="Q29" s="203">
        <f t="shared" ref="Q29" si="12">IF(SUM(Q21:Q28)&gt;0, SUM(Q21:Q28), "")</f>
        <v>882.33010854439738</v>
      </c>
      <c r="R29" s="203">
        <f t="shared" ref="R29" si="13">IF(SUM(R21:R28)&gt;0, SUM(R21:R28), "")</f>
        <v>882.33010854439738</v>
      </c>
      <c r="S29" s="203">
        <f t="shared" ref="S29" si="14">IF(SUM(S21:S28)&gt;0, SUM(S21:S28), "")</f>
        <v>31.928104724561933</v>
      </c>
      <c r="T29" s="204">
        <f t="shared" ref="T29" si="15">IF(SUM(T21:T28)&gt;0, SUM(T21:T28), "")</f>
        <v>31.928104724561933</v>
      </c>
    </row>
    <row r="30" spans="1:20" x14ac:dyDescent="0.25">
      <c r="A30" s="238"/>
      <c r="B30" s="238"/>
      <c r="C30" s="238"/>
      <c r="D30" s="238"/>
      <c r="E30" s="238"/>
      <c r="F30" s="238"/>
      <c r="G30" s="238"/>
    </row>
  </sheetData>
  <sheetProtection sheet="1" objects="1" scenarios="1" formatCells="0" formatColumns="0" formatRows="0"/>
  <mergeCells count="24">
    <mergeCell ref="O5:T5"/>
    <mergeCell ref="I5:N5"/>
    <mergeCell ref="A15:G16"/>
    <mergeCell ref="C7:C14"/>
    <mergeCell ref="C21:C28"/>
    <mergeCell ref="E7:E14"/>
    <mergeCell ref="E21:E28"/>
    <mergeCell ref="C5:C6"/>
    <mergeCell ref="E19:E20"/>
    <mergeCell ref="D5:D6"/>
    <mergeCell ref="D19:D20"/>
    <mergeCell ref="A5:A6"/>
    <mergeCell ref="I19:N19"/>
    <mergeCell ref="O19:T19"/>
    <mergeCell ref="A29:G30"/>
    <mergeCell ref="A19:A20"/>
    <mergeCell ref="C19:C20"/>
    <mergeCell ref="G5:G6"/>
    <mergeCell ref="H5:H6"/>
    <mergeCell ref="E5:E6"/>
    <mergeCell ref="F5:F6"/>
    <mergeCell ref="G19:G20"/>
    <mergeCell ref="H19:H20"/>
    <mergeCell ref="F19:F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9CAE-0797-4BFE-A3CF-8F026738FA39}">
  <sheetPr>
    <tabColor theme="0" tint="-0.499984740745262"/>
  </sheetPr>
  <dimension ref="A15:M39"/>
  <sheetViews>
    <sheetView zoomScaleNormal="100" workbookViewId="0">
      <selection activeCell="I17" sqref="I17"/>
    </sheetView>
  </sheetViews>
  <sheetFormatPr defaultRowHeight="15" x14ac:dyDescent="0.25"/>
  <cols>
    <col min="1" max="1" width="25.7109375" bestFit="1" customWidth="1"/>
    <col min="2" max="2" width="12.42578125" customWidth="1"/>
    <col min="3" max="3" width="20.7109375" customWidth="1"/>
    <col min="4" max="4" width="2" customWidth="1"/>
    <col min="5" max="13" width="17.7109375" customWidth="1"/>
  </cols>
  <sheetData>
    <row r="15" ht="21.75" customHeight="1" x14ac:dyDescent="0.25"/>
    <row r="18" spans="1:13" ht="15.75" thickBot="1" x14ac:dyDescent="0.3"/>
    <row r="19" spans="1:13" ht="15.75" thickBot="1" x14ac:dyDescent="0.3">
      <c r="A19" s="266" t="s">
        <v>59</v>
      </c>
      <c r="B19" s="267"/>
      <c r="C19" s="267"/>
      <c r="D19" s="267"/>
      <c r="E19" s="267"/>
      <c r="F19" s="267"/>
      <c r="G19" s="267"/>
      <c r="H19" s="267"/>
      <c r="I19" s="267"/>
      <c r="J19" s="267"/>
      <c r="K19" s="267"/>
      <c r="L19" s="267"/>
      <c r="M19" s="268"/>
    </row>
    <row r="20" spans="1:13" ht="60" x14ac:dyDescent="0.25">
      <c r="A20" s="143" t="s">
        <v>60</v>
      </c>
      <c r="B20" s="144" t="s">
        <v>61</v>
      </c>
      <c r="C20" s="145" t="s">
        <v>62</v>
      </c>
      <c r="D20" s="158"/>
      <c r="E20" s="155" t="s">
        <v>63</v>
      </c>
      <c r="F20" s="156" t="s">
        <v>64</v>
      </c>
      <c r="G20" s="156" t="s">
        <v>65</v>
      </c>
      <c r="H20" s="156" t="s">
        <v>66</v>
      </c>
      <c r="I20" s="156" t="s">
        <v>67</v>
      </c>
      <c r="J20" s="156" t="s">
        <v>68</v>
      </c>
      <c r="K20" s="156" t="s">
        <v>69</v>
      </c>
      <c r="L20" s="156" t="s">
        <v>70</v>
      </c>
      <c r="M20" s="157" t="s">
        <v>71</v>
      </c>
    </row>
    <row r="21" spans="1:13" ht="30" x14ac:dyDescent="0.25">
      <c r="A21" s="143"/>
      <c r="B21" s="166"/>
      <c r="C21" s="167"/>
      <c r="D21" s="168"/>
      <c r="E21" s="170" t="s">
        <v>43</v>
      </c>
      <c r="F21" s="170" t="s">
        <v>48</v>
      </c>
      <c r="G21" s="170" t="s">
        <v>72</v>
      </c>
      <c r="H21" s="170" t="s">
        <v>43</v>
      </c>
      <c r="I21" s="170" t="s">
        <v>72</v>
      </c>
      <c r="J21" s="170" t="s">
        <v>43</v>
      </c>
      <c r="K21" s="170" t="s">
        <v>43</v>
      </c>
      <c r="L21" s="170" t="s">
        <v>72</v>
      </c>
      <c r="M21" s="169"/>
    </row>
    <row r="22" spans="1:13" x14ac:dyDescent="0.25">
      <c r="A22" s="143" t="s">
        <v>73</v>
      </c>
      <c r="B22" s="146">
        <v>52.881179486474934</v>
      </c>
      <c r="C22" s="147">
        <v>1126.1609634243298</v>
      </c>
      <c r="D22" s="159"/>
      <c r="E22" s="146">
        <v>7.7152074727498228</v>
      </c>
      <c r="F22" s="148"/>
      <c r="G22" s="149">
        <v>6.7639918279284936</v>
      </c>
      <c r="H22" s="149">
        <v>1.8690737560528108</v>
      </c>
      <c r="I22" s="149">
        <v>22.680000000000003</v>
      </c>
      <c r="J22" s="149">
        <v>22.680000000000003</v>
      </c>
      <c r="K22" s="149">
        <v>22.680000000000003</v>
      </c>
      <c r="L22" s="149">
        <v>1100.7557302740229</v>
      </c>
      <c r="M22" s="150">
        <v>1134</v>
      </c>
    </row>
    <row r="23" spans="1:13" ht="15.75" thickBot="1" x14ac:dyDescent="0.3">
      <c r="A23" s="151" t="s">
        <v>74</v>
      </c>
      <c r="B23" s="161">
        <f>(B22/$M$22)</f>
        <v>4.6632433409589891E-2</v>
      </c>
      <c r="C23" s="162">
        <f>(C22/$M$22)</f>
        <v>0.99308726933362412</v>
      </c>
      <c r="D23" s="160"/>
      <c r="E23" s="161">
        <f>(E22/$M$22)</f>
        <v>6.8035339265871452E-3</v>
      </c>
      <c r="F23" s="165">
        <f t="shared" ref="F23:L23" si="0">(F22/$M$22)</f>
        <v>0</v>
      </c>
      <c r="G23" s="165">
        <f t="shared" si="0"/>
        <v>5.964719424981035E-3</v>
      </c>
      <c r="H23" s="165">
        <f t="shared" si="0"/>
        <v>1.6482131887590925E-3</v>
      </c>
      <c r="I23" s="165">
        <f t="shared" si="0"/>
        <v>2.0000000000000004E-2</v>
      </c>
      <c r="J23" s="165">
        <f t="shared" si="0"/>
        <v>2.0000000000000004E-2</v>
      </c>
      <c r="K23" s="165">
        <f t="shared" si="0"/>
        <v>2.0000000000000004E-2</v>
      </c>
      <c r="L23" s="165">
        <f t="shared" si="0"/>
        <v>0.97068406549737463</v>
      </c>
      <c r="M23" s="152"/>
    </row>
    <row r="24" spans="1:13" ht="15.75" thickBot="1" x14ac:dyDescent="0.3">
      <c r="A24" s="263" t="s">
        <v>75</v>
      </c>
      <c r="B24" s="264"/>
      <c r="C24" s="264"/>
      <c r="D24" s="264"/>
      <c r="E24" s="264"/>
      <c r="F24" s="264"/>
      <c r="G24" s="264"/>
      <c r="H24" s="264"/>
      <c r="I24" s="264"/>
      <c r="J24" s="264"/>
      <c r="K24" s="264"/>
      <c r="L24" s="264"/>
      <c r="M24" s="265"/>
    </row>
    <row r="25" spans="1:13" ht="60" x14ac:dyDescent="0.25">
      <c r="A25" s="143" t="s">
        <v>60</v>
      </c>
      <c r="B25" s="144" t="s">
        <v>61</v>
      </c>
      <c r="C25" s="145" t="s">
        <v>62</v>
      </c>
      <c r="D25" s="158"/>
      <c r="E25" s="155" t="s">
        <v>63</v>
      </c>
      <c r="F25" s="156" t="s">
        <v>64</v>
      </c>
      <c r="G25" s="156" t="s">
        <v>65</v>
      </c>
      <c r="H25" s="156" t="s">
        <v>66</v>
      </c>
      <c r="I25" s="156" t="s">
        <v>67</v>
      </c>
      <c r="J25" s="156" t="s">
        <v>68</v>
      </c>
      <c r="K25" s="156" t="s">
        <v>69</v>
      </c>
      <c r="L25" s="156" t="s">
        <v>70</v>
      </c>
      <c r="M25" s="157" t="s">
        <v>71</v>
      </c>
    </row>
    <row r="26" spans="1:13" ht="30" x14ac:dyDescent="0.25">
      <c r="A26" s="143"/>
      <c r="B26" s="166"/>
      <c r="C26" s="167"/>
      <c r="D26" s="168"/>
      <c r="E26" s="170" t="s">
        <v>43</v>
      </c>
      <c r="F26" s="170" t="s">
        <v>48</v>
      </c>
      <c r="G26" s="170" t="s">
        <v>72</v>
      </c>
      <c r="H26" s="170" t="s">
        <v>43</v>
      </c>
      <c r="I26" s="170" t="s">
        <v>72</v>
      </c>
      <c r="J26" s="170" t="s">
        <v>43</v>
      </c>
      <c r="K26" s="170" t="s">
        <v>43</v>
      </c>
      <c r="L26" s="170" t="s">
        <v>72</v>
      </c>
      <c r="M26" s="169"/>
    </row>
    <row r="27" spans="1:13" x14ac:dyDescent="0.25">
      <c r="A27" s="143" t="s">
        <v>73</v>
      </c>
      <c r="B27" s="146">
        <v>0.10002192860143483</v>
      </c>
      <c r="C27" s="147">
        <v>1133.9728377827382</v>
      </c>
      <c r="D27" s="159"/>
      <c r="E27" s="146">
        <v>6.0275970007953707E-3</v>
      </c>
      <c r="F27" s="148"/>
      <c r="G27" s="149">
        <v>6.7932640622452629</v>
      </c>
      <c r="H27" s="149">
        <v>1.1834764940017754E-3</v>
      </c>
      <c r="I27" s="149">
        <v>22.679645471781992</v>
      </c>
      <c r="J27" s="149">
        <v>6.2669945207618982E-2</v>
      </c>
      <c r="K27" s="149">
        <v>3.678414975857941E-2</v>
      </c>
      <c r="L27" s="149">
        <v>1110.9351889524537</v>
      </c>
      <c r="M27" s="150">
        <v>1134</v>
      </c>
    </row>
    <row r="28" spans="1:13" ht="15.75" thickBot="1" x14ac:dyDescent="0.3">
      <c r="A28" s="151" t="s">
        <v>74</v>
      </c>
      <c r="B28" s="163">
        <f>(B27/$M$27)</f>
        <v>8.8202758907790851E-5</v>
      </c>
      <c r="C28" s="164">
        <f>(C27/$M$27)</f>
        <v>0.99997604742745871</v>
      </c>
      <c r="D28" s="160"/>
      <c r="E28" s="161">
        <f>(E27/$M$27)</f>
        <v>5.3153412705426548E-6</v>
      </c>
      <c r="F28" s="165">
        <f t="shared" ref="F28:L28" si="1">(F27/$M$27)</f>
        <v>0</v>
      </c>
      <c r="G28" s="165">
        <f t="shared" si="1"/>
        <v>5.9905326827559635E-3</v>
      </c>
      <c r="H28" s="165">
        <f t="shared" si="1"/>
        <v>1.0436300652572974E-6</v>
      </c>
      <c r="I28" s="165">
        <f t="shared" si="1"/>
        <v>1.9999687364887119E-2</v>
      </c>
      <c r="J28" s="165">
        <f t="shared" si="1"/>
        <v>5.5264501946753955E-5</v>
      </c>
      <c r="K28" s="165">
        <f t="shared" si="1"/>
        <v>3.2437521832962442E-5</v>
      </c>
      <c r="L28" s="165">
        <f t="shared" si="1"/>
        <v>0.97966066045189926</v>
      </c>
      <c r="M28" s="152"/>
    </row>
    <row r="29" spans="1:13" ht="15.75" thickBot="1" x14ac:dyDescent="0.3">
      <c r="A29" s="34"/>
      <c r="B29" s="34"/>
      <c r="C29" s="34"/>
      <c r="D29" s="34"/>
      <c r="E29" s="34"/>
      <c r="F29" s="34"/>
      <c r="G29" s="34"/>
      <c r="H29" s="34"/>
      <c r="I29" s="34"/>
      <c r="J29" s="34"/>
      <c r="K29" s="34"/>
      <c r="L29" s="34"/>
      <c r="M29" s="34"/>
    </row>
    <row r="30" spans="1:13" ht="15.75" thickBot="1" x14ac:dyDescent="0.3">
      <c r="A30" s="257" t="s">
        <v>76</v>
      </c>
      <c r="B30" s="258"/>
      <c r="C30" s="258"/>
      <c r="D30" s="258"/>
      <c r="E30" s="258"/>
      <c r="F30" s="258"/>
      <c r="G30" s="258"/>
      <c r="H30" s="258"/>
      <c r="I30" s="258"/>
      <c r="J30" s="258"/>
      <c r="K30" s="258"/>
      <c r="L30" s="258"/>
      <c r="M30" s="259"/>
    </row>
    <row r="31" spans="1:13" ht="60" x14ac:dyDescent="0.25">
      <c r="A31" s="153" t="s">
        <v>60</v>
      </c>
      <c r="B31" s="144" t="s">
        <v>61</v>
      </c>
      <c r="C31" s="145" t="s">
        <v>62</v>
      </c>
      <c r="D31" s="158"/>
      <c r="E31" s="155" t="s">
        <v>63</v>
      </c>
      <c r="F31" s="156" t="s">
        <v>64</v>
      </c>
      <c r="G31" s="156" t="s">
        <v>65</v>
      </c>
      <c r="H31" s="156" t="s">
        <v>66</v>
      </c>
      <c r="I31" s="156" t="s">
        <v>67</v>
      </c>
      <c r="J31" s="156" t="s">
        <v>68</v>
      </c>
      <c r="K31" s="156" t="s">
        <v>69</v>
      </c>
      <c r="L31" s="156" t="s">
        <v>70</v>
      </c>
      <c r="M31" s="157" t="s">
        <v>71</v>
      </c>
    </row>
    <row r="32" spans="1:13" ht="30" x14ac:dyDescent="0.25">
      <c r="A32" s="153"/>
      <c r="B32" s="166"/>
      <c r="C32" s="167"/>
      <c r="D32" s="168"/>
      <c r="E32" s="170" t="s">
        <v>43</v>
      </c>
      <c r="F32" s="170" t="s">
        <v>48</v>
      </c>
      <c r="G32" s="170" t="s">
        <v>72</v>
      </c>
      <c r="H32" s="170" t="s">
        <v>43</v>
      </c>
      <c r="I32" s="170" t="s">
        <v>72</v>
      </c>
      <c r="J32" s="170" t="s">
        <v>43</v>
      </c>
      <c r="K32" s="170" t="s">
        <v>43</v>
      </c>
      <c r="L32" s="170" t="s">
        <v>72</v>
      </c>
      <c r="M32" s="169"/>
    </row>
    <row r="33" spans="1:13" x14ac:dyDescent="0.25">
      <c r="A33" s="153" t="s">
        <v>73</v>
      </c>
      <c r="B33" s="146">
        <v>50.811240186747902</v>
      </c>
      <c r="C33" s="147">
        <v>1178.8975464287748</v>
      </c>
      <c r="D33" s="159"/>
      <c r="E33" s="146">
        <v>7.2574902469810842</v>
      </c>
      <c r="F33" s="148"/>
      <c r="G33" s="149">
        <v>6.4880027348345832</v>
      </c>
      <c r="H33" s="149">
        <v>1.817395317344962</v>
      </c>
      <c r="I33" s="149">
        <v>23.873684210526317</v>
      </c>
      <c r="J33" s="149">
        <v>22.68</v>
      </c>
      <c r="K33" s="149">
        <v>22.680000000000003</v>
      </c>
      <c r="L33" s="149">
        <v>1153.1047435676401</v>
      </c>
      <c r="M33" s="150">
        <v>1193.7</v>
      </c>
    </row>
    <row r="34" spans="1:13" ht="15.75" thickBot="1" x14ac:dyDescent="0.3">
      <c r="A34" s="154" t="s">
        <v>74</v>
      </c>
      <c r="B34" s="161">
        <f>(B33/$M$33)</f>
        <v>4.2566172561571504E-2</v>
      </c>
      <c r="C34" s="162">
        <f>(C33/$M$33)</f>
        <v>0.98759951950136116</v>
      </c>
      <c r="D34" s="160"/>
      <c r="E34" s="161">
        <f>(E33/$M$33)</f>
        <v>6.0798276342306137E-3</v>
      </c>
      <c r="F34" s="165">
        <f t="shared" ref="F34:L34" si="2">(F33/$M$33)</f>
        <v>0</v>
      </c>
      <c r="G34" s="165">
        <f t="shared" si="2"/>
        <v>5.4352037654641725E-3</v>
      </c>
      <c r="H34" s="165">
        <f t="shared" si="2"/>
        <v>1.5224891659084878E-3</v>
      </c>
      <c r="I34" s="165">
        <f t="shared" si="2"/>
        <v>1.9999735453234746E-2</v>
      </c>
      <c r="J34" s="165">
        <f t="shared" si="2"/>
        <v>1.8999748680573008E-2</v>
      </c>
      <c r="K34" s="165">
        <f t="shared" si="2"/>
        <v>1.8999748680573011E-2</v>
      </c>
      <c r="L34" s="165">
        <f t="shared" si="2"/>
        <v>0.96599207804945963</v>
      </c>
      <c r="M34" s="152"/>
    </row>
    <row r="35" spans="1:13" ht="15.75" thickBot="1" x14ac:dyDescent="0.3">
      <c r="A35" s="260" t="s">
        <v>77</v>
      </c>
      <c r="B35" s="261"/>
      <c r="C35" s="261"/>
      <c r="D35" s="261"/>
      <c r="E35" s="261"/>
      <c r="F35" s="261"/>
      <c r="G35" s="261"/>
      <c r="H35" s="261"/>
      <c r="I35" s="261"/>
      <c r="J35" s="261"/>
      <c r="K35" s="261"/>
      <c r="L35" s="261"/>
      <c r="M35" s="262"/>
    </row>
    <row r="36" spans="1:13" ht="60" x14ac:dyDescent="0.25">
      <c r="A36" s="153" t="s">
        <v>60</v>
      </c>
      <c r="B36" s="144" t="s">
        <v>61</v>
      </c>
      <c r="C36" s="145" t="s">
        <v>62</v>
      </c>
      <c r="D36" s="158"/>
      <c r="E36" s="155" t="s">
        <v>63</v>
      </c>
      <c r="F36" s="156" t="s">
        <v>64</v>
      </c>
      <c r="G36" s="156" t="s">
        <v>65</v>
      </c>
      <c r="H36" s="156" t="s">
        <v>66</v>
      </c>
      <c r="I36" s="156" t="s">
        <v>67</v>
      </c>
      <c r="J36" s="156" t="s">
        <v>68</v>
      </c>
      <c r="K36" s="156" t="s">
        <v>69</v>
      </c>
      <c r="L36" s="156" t="s">
        <v>70</v>
      </c>
      <c r="M36" s="157" t="s">
        <v>71</v>
      </c>
    </row>
    <row r="37" spans="1:13" ht="30" x14ac:dyDescent="0.25">
      <c r="A37" s="153"/>
      <c r="B37" s="166"/>
      <c r="C37" s="167"/>
      <c r="D37" s="168"/>
      <c r="E37" s="170" t="s">
        <v>43</v>
      </c>
      <c r="F37" s="170" t="s">
        <v>48</v>
      </c>
      <c r="G37" s="170" t="s">
        <v>72</v>
      </c>
      <c r="H37" s="170" t="s">
        <v>43</v>
      </c>
      <c r="I37" s="170" t="s">
        <v>72</v>
      </c>
      <c r="J37" s="170" t="s">
        <v>43</v>
      </c>
      <c r="K37" s="170" t="s">
        <v>43</v>
      </c>
      <c r="L37" s="170" t="s">
        <v>72</v>
      </c>
      <c r="M37" s="169"/>
    </row>
    <row r="38" spans="1:13" x14ac:dyDescent="0.25">
      <c r="A38" s="153" t="s">
        <v>73</v>
      </c>
      <c r="B38" s="146">
        <v>0.10383779403279235</v>
      </c>
      <c r="C38" s="147">
        <v>1417.4570632481457</v>
      </c>
      <c r="D38" s="159"/>
      <c r="E38" s="146">
        <v>6.5937526082405825E-3</v>
      </c>
      <c r="F38" s="148"/>
      <c r="G38" s="149">
        <v>7.7501529247428769</v>
      </c>
      <c r="H38" s="149">
        <v>1.4020024333616726E-3</v>
      </c>
      <c r="I38" s="149">
        <v>28.349556839727487</v>
      </c>
      <c r="J38" s="149">
        <v>6.2601043091973632E-2</v>
      </c>
      <c r="K38" s="149">
        <v>3.8208934644446767E-2</v>
      </c>
      <c r="L38" s="149">
        <v>1388.0844545155435</v>
      </c>
      <c r="M38" s="150">
        <v>1417.5</v>
      </c>
    </row>
    <row r="39" spans="1:13" ht="15.75" thickBot="1" x14ac:dyDescent="0.3">
      <c r="A39" s="154" t="s">
        <v>74</v>
      </c>
      <c r="B39" s="163">
        <f>(B38/$M$38)</f>
        <v>7.3254175684509597E-5</v>
      </c>
      <c r="C39" s="164">
        <f>(C38/$M$38)</f>
        <v>0.99996970952250142</v>
      </c>
      <c r="D39" s="160"/>
      <c r="E39" s="161">
        <f>(E38/$M$38)</f>
        <v>4.6516773250374478E-6</v>
      </c>
      <c r="F39" s="165">
        <f t="shared" ref="F39:L39" si="3">(F38/$M$38)</f>
        <v>0</v>
      </c>
      <c r="G39" s="165">
        <f t="shared" si="3"/>
        <v>5.4674800174552927E-3</v>
      </c>
      <c r="H39" s="165">
        <f t="shared" si="3"/>
        <v>9.8906697238918689E-7</v>
      </c>
      <c r="I39" s="165">
        <f t="shared" si="3"/>
        <v>1.9999687364887116E-2</v>
      </c>
      <c r="J39" s="165">
        <f t="shared" si="3"/>
        <v>4.416299336294436E-5</v>
      </c>
      <c r="K39" s="165">
        <f t="shared" si="3"/>
        <v>2.6955156715659095E-5</v>
      </c>
      <c r="L39" s="165">
        <f t="shared" si="3"/>
        <v>0.97924829242719114</v>
      </c>
      <c r="M39" s="152"/>
    </row>
  </sheetData>
  <sheetProtection sheet="1" objects="1" scenarios="1" formatCells="0" formatColumns="0" formatRows="0"/>
  <mergeCells count="4">
    <mergeCell ref="A30:M30"/>
    <mergeCell ref="A35:M35"/>
    <mergeCell ref="A24:M24"/>
    <mergeCell ref="A19:M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332F5-52C7-40F7-818B-E2147575B50D}">
  <sheetPr>
    <tabColor theme="0" tint="-0.499984740745262"/>
  </sheetPr>
  <dimension ref="A1:AI37"/>
  <sheetViews>
    <sheetView zoomScale="80" zoomScaleNormal="80" workbookViewId="0">
      <selection activeCell="D1" sqref="D1:T1"/>
    </sheetView>
  </sheetViews>
  <sheetFormatPr defaultColWidth="9.140625" defaultRowHeight="15" x14ac:dyDescent="0.25"/>
  <cols>
    <col min="1" max="1" width="25.28515625" style="11" customWidth="1"/>
    <col min="2" max="2" width="27.42578125" style="11" customWidth="1"/>
    <col min="3" max="3" width="4.7109375" style="11" customWidth="1"/>
    <col min="4" max="4" width="23.85546875" style="11" customWidth="1"/>
    <col min="5" max="20" width="15.5703125" customWidth="1"/>
    <col min="23" max="24" width="12.42578125" customWidth="1"/>
    <col min="26" max="26" width="14.42578125" customWidth="1"/>
    <col min="27" max="27" width="11.7109375" customWidth="1"/>
    <col min="29" max="29" width="15.85546875" customWidth="1"/>
    <col min="30" max="30" width="12" customWidth="1"/>
  </cols>
  <sheetData>
    <row r="1" spans="1:35" ht="30" customHeight="1" x14ac:dyDescent="0.25">
      <c r="A1" s="275" t="s">
        <v>78</v>
      </c>
      <c r="B1" s="276"/>
      <c r="C1" s="32"/>
      <c r="D1" s="277" t="s">
        <v>79</v>
      </c>
      <c r="E1" s="275"/>
      <c r="F1" s="275"/>
      <c r="G1" s="275"/>
      <c r="H1" s="275"/>
      <c r="I1" s="275"/>
      <c r="J1" s="275"/>
      <c r="K1" s="275"/>
      <c r="L1" s="275"/>
      <c r="M1" s="275"/>
      <c r="N1" s="275"/>
      <c r="O1" s="275"/>
      <c r="P1" s="275"/>
      <c r="Q1" s="275"/>
      <c r="R1" s="275"/>
      <c r="S1" s="275"/>
      <c r="T1" s="275"/>
      <c r="W1" s="278" t="s">
        <v>80</v>
      </c>
      <c r="X1" s="279"/>
      <c r="Y1" s="279"/>
      <c r="Z1" s="279"/>
      <c r="AA1" s="279"/>
      <c r="AB1" s="279"/>
      <c r="AC1" s="279"/>
      <c r="AD1" s="279"/>
      <c r="AE1" s="279"/>
      <c r="AF1" s="279"/>
      <c r="AG1" s="280"/>
    </row>
    <row r="2" spans="1:35" ht="90" customHeight="1" x14ac:dyDescent="0.25">
      <c r="A2" s="31" t="s">
        <v>81</v>
      </c>
      <c r="B2" s="30" t="s">
        <v>82</v>
      </c>
      <c r="C2" s="29"/>
      <c r="D2" s="27" t="s">
        <v>83</v>
      </c>
      <c r="E2" s="273" t="s">
        <v>42</v>
      </c>
      <c r="F2" s="273"/>
      <c r="G2" s="273" t="s">
        <v>46</v>
      </c>
      <c r="H2" s="273"/>
      <c r="I2" s="273" t="s">
        <v>49</v>
      </c>
      <c r="J2" s="273"/>
      <c r="K2" s="273" t="s">
        <v>51</v>
      </c>
      <c r="L2" s="273"/>
      <c r="M2" s="273" t="s">
        <v>52</v>
      </c>
      <c r="N2" s="273"/>
      <c r="O2" s="273" t="s">
        <v>53</v>
      </c>
      <c r="P2" s="273"/>
      <c r="Q2" s="273" t="s">
        <v>54</v>
      </c>
      <c r="R2" s="273"/>
      <c r="S2" s="273" t="s">
        <v>55</v>
      </c>
      <c r="T2" s="273"/>
      <c r="W2" s="274" t="s">
        <v>84</v>
      </c>
      <c r="X2" s="274"/>
      <c r="Y2" s="28"/>
      <c r="Z2" s="274" t="s">
        <v>85</v>
      </c>
      <c r="AA2" s="274"/>
      <c r="AB2" s="28"/>
      <c r="AC2" s="274" t="s">
        <v>86</v>
      </c>
      <c r="AD2" s="274"/>
      <c r="AF2" s="274" t="s">
        <v>87</v>
      </c>
      <c r="AG2" s="274"/>
    </row>
    <row r="3" spans="1:35" s="11" customFormat="1" ht="76.5" customHeight="1" x14ac:dyDescent="0.35">
      <c r="A3" s="207"/>
      <c r="B3" s="209"/>
      <c r="C3" s="13"/>
      <c r="D3" s="27" t="s">
        <v>88</v>
      </c>
      <c r="E3" s="269" t="s">
        <v>89</v>
      </c>
      <c r="F3" s="270"/>
      <c r="G3" s="271" t="s">
        <v>47</v>
      </c>
      <c r="H3" s="272"/>
      <c r="I3" s="269" t="s">
        <v>72</v>
      </c>
      <c r="J3" s="270"/>
      <c r="K3" s="271" t="s">
        <v>89</v>
      </c>
      <c r="L3" s="272"/>
      <c r="M3" s="269" t="s">
        <v>72</v>
      </c>
      <c r="N3" s="270"/>
      <c r="O3" s="269" t="s">
        <v>89</v>
      </c>
      <c r="P3" s="270"/>
      <c r="Q3" s="271" t="s">
        <v>89</v>
      </c>
      <c r="R3" s="272"/>
      <c r="S3" s="269" t="s">
        <v>72</v>
      </c>
      <c r="T3" s="270"/>
      <c r="W3" s="207" t="s">
        <v>90</v>
      </c>
      <c r="X3" s="23" t="s">
        <v>91</v>
      </c>
      <c r="Z3" s="207" t="s">
        <v>92</v>
      </c>
      <c r="AA3" s="207" t="s">
        <v>93</v>
      </c>
      <c r="AC3" s="207" t="s">
        <v>94</v>
      </c>
      <c r="AD3" s="207" t="s">
        <v>95</v>
      </c>
      <c r="AF3" s="207" t="s">
        <v>96</v>
      </c>
      <c r="AG3" s="207" t="s">
        <v>97</v>
      </c>
      <c r="AH3"/>
      <c r="AI3"/>
    </row>
    <row r="4" spans="1:35" s="11" customFormat="1" ht="61.5" x14ac:dyDescent="0.35">
      <c r="A4" s="207"/>
      <c r="B4" s="209"/>
      <c r="C4" s="13"/>
      <c r="D4" s="26" t="s">
        <v>98</v>
      </c>
      <c r="E4" s="24" t="s">
        <v>99</v>
      </c>
      <c r="F4" s="23" t="s">
        <v>100</v>
      </c>
      <c r="G4" s="25"/>
      <c r="H4" s="25"/>
      <c r="I4" s="24" t="s">
        <v>101</v>
      </c>
      <c r="J4" s="23" t="s">
        <v>102</v>
      </c>
      <c r="K4" s="21" t="s">
        <v>103</v>
      </c>
      <c r="L4" s="20" t="s">
        <v>104</v>
      </c>
      <c r="M4" s="24" t="s">
        <v>105</v>
      </c>
      <c r="N4" s="23" t="s">
        <v>91</v>
      </c>
      <c r="O4" s="25" t="s">
        <v>106</v>
      </c>
      <c r="P4" s="23" t="s">
        <v>104</v>
      </c>
      <c r="Q4" s="21" t="s">
        <v>107</v>
      </c>
      <c r="R4" s="20" t="s">
        <v>108</v>
      </c>
      <c r="S4" s="24" t="s">
        <v>105</v>
      </c>
      <c r="T4" s="23" t="s">
        <v>91</v>
      </c>
      <c r="W4" s="207" t="s">
        <v>109</v>
      </c>
      <c r="X4" s="207" t="s">
        <v>110</v>
      </c>
      <c r="Z4" s="207" t="s">
        <v>111</v>
      </c>
      <c r="AA4" s="207" t="s">
        <v>112</v>
      </c>
      <c r="AC4" s="207" t="s">
        <v>96</v>
      </c>
      <c r="AD4" s="207" t="s">
        <v>97</v>
      </c>
      <c r="AF4" s="207" t="s">
        <v>111</v>
      </c>
      <c r="AG4" s="207" t="s">
        <v>112</v>
      </c>
      <c r="AH4"/>
      <c r="AI4"/>
    </row>
    <row r="5" spans="1:35" s="11" customFormat="1" ht="46.5" x14ac:dyDescent="0.35">
      <c r="A5" s="207"/>
      <c r="B5" s="209"/>
      <c r="C5" s="13"/>
      <c r="E5" s="21" t="s">
        <v>113</v>
      </c>
      <c r="F5" s="20" t="s">
        <v>114</v>
      </c>
      <c r="I5" s="21" t="s">
        <v>115</v>
      </c>
      <c r="J5" s="20" t="s">
        <v>116</v>
      </c>
      <c r="K5" s="21" t="s">
        <v>113</v>
      </c>
      <c r="L5" s="20" t="s">
        <v>114</v>
      </c>
      <c r="M5" s="21" t="s">
        <v>109</v>
      </c>
      <c r="N5" s="20" t="s">
        <v>117</v>
      </c>
      <c r="O5" s="11" t="s">
        <v>113</v>
      </c>
      <c r="P5" s="20" t="s">
        <v>114</v>
      </c>
      <c r="Q5" s="21" t="s">
        <v>113</v>
      </c>
      <c r="R5" s="20" t="s">
        <v>114</v>
      </c>
      <c r="S5" s="18" t="s">
        <v>118</v>
      </c>
      <c r="T5" s="17" t="s">
        <v>119</v>
      </c>
      <c r="AF5" s="207" t="s">
        <v>120</v>
      </c>
      <c r="AG5" s="207" t="s">
        <v>121</v>
      </c>
      <c r="AH5"/>
      <c r="AI5"/>
    </row>
    <row r="6" spans="1:35" s="11" customFormat="1" ht="46.5" x14ac:dyDescent="0.35">
      <c r="A6" s="207"/>
      <c r="B6" s="209"/>
      <c r="C6" s="13"/>
      <c r="E6" s="21" t="s">
        <v>122</v>
      </c>
      <c r="F6" s="20" t="s">
        <v>123</v>
      </c>
      <c r="I6" s="21" t="s">
        <v>111</v>
      </c>
      <c r="J6" s="20" t="s">
        <v>124</v>
      </c>
      <c r="K6" s="21" t="s">
        <v>122</v>
      </c>
      <c r="L6" s="20" t="s">
        <v>123</v>
      </c>
      <c r="M6" s="21" t="s">
        <v>125</v>
      </c>
      <c r="N6" s="20" t="s">
        <v>126</v>
      </c>
      <c r="O6" s="11" t="s">
        <v>122</v>
      </c>
      <c r="P6" s="20" t="s">
        <v>123</v>
      </c>
      <c r="Q6" s="21" t="s">
        <v>122</v>
      </c>
      <c r="R6" s="20" t="s">
        <v>123</v>
      </c>
      <c r="AH6"/>
      <c r="AI6"/>
    </row>
    <row r="7" spans="1:35" s="11" customFormat="1" ht="46.5" x14ac:dyDescent="0.35">
      <c r="A7" s="207"/>
      <c r="B7" s="209"/>
      <c r="C7" s="13"/>
      <c r="E7" s="21" t="s">
        <v>27</v>
      </c>
      <c r="F7" s="20" t="s">
        <v>127</v>
      </c>
      <c r="I7" s="21" t="s">
        <v>128</v>
      </c>
      <c r="J7" s="11" t="s">
        <v>129</v>
      </c>
      <c r="K7" s="21" t="s">
        <v>27</v>
      </c>
      <c r="L7" s="20" t="s">
        <v>127</v>
      </c>
      <c r="M7" s="18" t="s">
        <v>27</v>
      </c>
      <c r="N7" s="17" t="s">
        <v>127</v>
      </c>
      <c r="O7" s="11" t="s">
        <v>27</v>
      </c>
      <c r="P7" s="20" t="s">
        <v>127</v>
      </c>
      <c r="Q7" s="21" t="s">
        <v>27</v>
      </c>
      <c r="R7" s="20" t="s">
        <v>127</v>
      </c>
      <c r="AH7"/>
      <c r="AI7"/>
    </row>
    <row r="8" spans="1:35" s="11" customFormat="1" ht="46.5" x14ac:dyDescent="0.35">
      <c r="A8" s="207"/>
      <c r="B8" s="209"/>
      <c r="C8" s="13"/>
      <c r="E8" s="21" t="s">
        <v>130</v>
      </c>
      <c r="F8" s="20" t="s">
        <v>131</v>
      </c>
      <c r="I8" s="21" t="s">
        <v>130</v>
      </c>
      <c r="J8" s="20" t="s">
        <v>132</v>
      </c>
      <c r="K8" s="21" t="s">
        <v>130</v>
      </c>
      <c r="L8" s="20" t="s">
        <v>132</v>
      </c>
      <c r="O8" s="21" t="s">
        <v>133</v>
      </c>
      <c r="P8" s="20" t="s">
        <v>134</v>
      </c>
      <c r="Q8" s="21" t="s">
        <v>133</v>
      </c>
      <c r="R8" s="20" t="s">
        <v>135</v>
      </c>
      <c r="AH8"/>
      <c r="AI8"/>
    </row>
    <row r="9" spans="1:35" s="11" customFormat="1" ht="31.5" x14ac:dyDescent="0.35">
      <c r="A9" s="207"/>
      <c r="B9" s="209"/>
      <c r="C9" s="13"/>
      <c r="E9" s="21" t="s">
        <v>136</v>
      </c>
      <c r="F9" s="20" t="s">
        <v>137</v>
      </c>
      <c r="I9" s="18" t="s">
        <v>105</v>
      </c>
      <c r="J9" s="17" t="s">
        <v>91</v>
      </c>
      <c r="K9" s="21" t="s">
        <v>136</v>
      </c>
      <c r="L9" s="20" t="s">
        <v>138</v>
      </c>
      <c r="O9" s="21" t="s">
        <v>139</v>
      </c>
      <c r="P9" s="20" t="s">
        <v>140</v>
      </c>
      <c r="Q9" s="21" t="s">
        <v>139</v>
      </c>
      <c r="R9" s="20" t="s">
        <v>140</v>
      </c>
      <c r="AH9"/>
      <c r="AI9"/>
    </row>
    <row r="10" spans="1:35" s="11" customFormat="1" ht="46.5" x14ac:dyDescent="0.35">
      <c r="A10" s="207"/>
      <c r="B10" s="209"/>
      <c r="C10" s="13"/>
      <c r="E10" s="21" t="s">
        <v>101</v>
      </c>
      <c r="F10" s="20" t="s">
        <v>102</v>
      </c>
      <c r="J10" s="22"/>
      <c r="K10" s="21" t="s">
        <v>139</v>
      </c>
      <c r="L10" s="20" t="s">
        <v>140</v>
      </c>
      <c r="O10" s="21" t="s">
        <v>141</v>
      </c>
      <c r="P10" s="20" t="s">
        <v>142</v>
      </c>
      <c r="Q10" s="21" t="s">
        <v>141</v>
      </c>
      <c r="R10" s="20" t="s">
        <v>142</v>
      </c>
      <c r="AH10"/>
      <c r="AI10"/>
    </row>
    <row r="11" spans="1:35" s="11" customFormat="1" ht="31.5" x14ac:dyDescent="0.35">
      <c r="A11" s="207"/>
      <c r="B11" s="209"/>
      <c r="C11" s="13"/>
      <c r="E11" s="18" t="s">
        <v>141</v>
      </c>
      <c r="F11" s="17" t="s">
        <v>142</v>
      </c>
      <c r="K11" s="21" t="s">
        <v>141</v>
      </c>
      <c r="L11" s="20" t="s">
        <v>142</v>
      </c>
      <c r="O11" s="18" t="s">
        <v>143</v>
      </c>
      <c r="P11" s="17" t="s">
        <v>144</v>
      </c>
      <c r="Q11" s="18" t="s">
        <v>143</v>
      </c>
      <c r="R11" s="17" t="s">
        <v>144</v>
      </c>
      <c r="AH11"/>
      <c r="AI11"/>
    </row>
    <row r="12" spans="1:35" s="11" customFormat="1" ht="18" x14ac:dyDescent="0.35">
      <c r="A12" s="207"/>
      <c r="B12" s="209"/>
      <c r="C12" s="19"/>
      <c r="K12" s="18" t="s">
        <v>143</v>
      </c>
      <c r="L12" s="17" t="s">
        <v>144</v>
      </c>
      <c r="AH12"/>
      <c r="AI12"/>
    </row>
    <row r="13" spans="1:35" s="11" customFormat="1" x14ac:dyDescent="0.25">
      <c r="A13" s="207"/>
      <c r="B13" s="209"/>
      <c r="C13" s="13"/>
      <c r="AH13"/>
      <c r="AI13"/>
    </row>
    <row r="14" spans="1:35" s="11" customFormat="1" ht="34.5" customHeight="1" x14ac:dyDescent="0.25">
      <c r="A14" s="207"/>
      <c r="B14" s="16"/>
      <c r="C14" s="15"/>
      <c r="D14" s="14"/>
      <c r="AH14"/>
      <c r="AI14"/>
    </row>
    <row r="15" spans="1:35" s="11" customFormat="1" x14ac:dyDescent="0.25">
      <c r="A15" s="207"/>
      <c r="B15" s="209"/>
      <c r="C15" s="13"/>
      <c r="AH15"/>
      <c r="AI15"/>
    </row>
    <row r="16" spans="1:35" s="11" customFormat="1" ht="33" customHeight="1" x14ac:dyDescent="0.25">
      <c r="A16" s="207"/>
      <c r="B16" s="209"/>
      <c r="C16" s="13"/>
      <c r="AH16"/>
      <c r="AI16"/>
    </row>
    <row r="17" spans="1:35" s="11" customFormat="1" x14ac:dyDescent="0.25">
      <c r="A17" s="207"/>
      <c r="B17" s="209"/>
      <c r="C17" s="13"/>
      <c r="AH17"/>
      <c r="AI17"/>
    </row>
    <row r="18" spans="1:35" s="11" customFormat="1" x14ac:dyDescent="0.25">
      <c r="A18" s="207"/>
      <c r="B18" s="209"/>
      <c r="C18" s="13"/>
      <c r="AH18"/>
      <c r="AI18"/>
    </row>
    <row r="19" spans="1:35" s="11" customFormat="1" x14ac:dyDescent="0.25">
      <c r="A19" s="207"/>
      <c r="B19" s="209"/>
      <c r="C19" s="13"/>
      <c r="AH19"/>
      <c r="AI19"/>
    </row>
    <row r="20" spans="1:35" s="11" customFormat="1" x14ac:dyDescent="0.25">
      <c r="A20" s="207"/>
      <c r="B20" s="209"/>
      <c r="C20" s="13"/>
      <c r="AH20"/>
      <c r="AI20"/>
    </row>
    <row r="21" spans="1:35" s="11" customFormat="1" x14ac:dyDescent="0.25">
      <c r="A21" s="207"/>
      <c r="B21" s="209"/>
      <c r="C21" s="13"/>
      <c r="AH21"/>
      <c r="AI21"/>
    </row>
    <row r="22" spans="1:35" s="11" customFormat="1" x14ac:dyDescent="0.25">
      <c r="A22" s="207"/>
      <c r="B22" s="209"/>
      <c r="C22" s="13"/>
      <c r="AH22"/>
      <c r="AI22"/>
    </row>
    <row r="23" spans="1:35" s="11" customFormat="1" x14ac:dyDescent="0.25">
      <c r="A23" s="207"/>
      <c r="B23" s="209"/>
      <c r="C23" s="13"/>
      <c r="AH23"/>
      <c r="AI23"/>
    </row>
    <row r="24" spans="1:35" s="11" customFormat="1" x14ac:dyDescent="0.25">
      <c r="A24" s="207"/>
      <c r="B24" s="209"/>
      <c r="C24" s="13"/>
      <c r="S24"/>
      <c r="T24"/>
      <c r="Z24"/>
      <c r="AA24"/>
      <c r="AH24"/>
      <c r="AI24"/>
    </row>
    <row r="25" spans="1:35" s="11" customFormat="1" x14ac:dyDescent="0.25">
      <c r="A25" s="207"/>
      <c r="B25" s="209"/>
      <c r="C25" s="13"/>
      <c r="M25"/>
      <c r="N25"/>
      <c r="S25"/>
      <c r="T25"/>
      <c r="Z25"/>
      <c r="AA25"/>
      <c r="AH25"/>
      <c r="AI25"/>
    </row>
    <row r="26" spans="1:35" s="11" customFormat="1" x14ac:dyDescent="0.25">
      <c r="A26" s="207"/>
      <c r="B26" s="209"/>
      <c r="C26" s="13"/>
      <c r="M26"/>
      <c r="N26"/>
      <c r="S26"/>
      <c r="T26"/>
      <c r="Z26"/>
      <c r="AA26"/>
      <c r="AH26"/>
      <c r="AI26"/>
    </row>
    <row r="27" spans="1:35" s="11" customFormat="1" x14ac:dyDescent="0.25">
      <c r="A27" s="207"/>
      <c r="B27" s="209"/>
      <c r="C27" s="13"/>
      <c r="M27"/>
      <c r="N27"/>
      <c r="S27"/>
      <c r="T27"/>
      <c r="Z27"/>
      <c r="AA27"/>
      <c r="AH27"/>
      <c r="AI27"/>
    </row>
    <row r="28" spans="1:35" s="11" customFormat="1" x14ac:dyDescent="0.25">
      <c r="A28" s="207"/>
      <c r="B28" s="209"/>
      <c r="C28" s="13"/>
      <c r="I28"/>
      <c r="J28"/>
      <c r="M28"/>
      <c r="N28"/>
      <c r="S28"/>
      <c r="T28"/>
      <c r="Z28"/>
      <c r="AA28"/>
      <c r="AH28"/>
      <c r="AI28"/>
    </row>
    <row r="29" spans="1:35" s="11" customFormat="1" x14ac:dyDescent="0.25">
      <c r="A29" s="207"/>
      <c r="B29" s="209"/>
      <c r="C29" s="15"/>
      <c r="D29" s="14"/>
      <c r="I29"/>
      <c r="J29"/>
      <c r="M29"/>
      <c r="N29"/>
      <c r="S29"/>
      <c r="T29"/>
      <c r="Z29"/>
      <c r="AA29"/>
      <c r="AH29"/>
      <c r="AI29"/>
    </row>
    <row r="30" spans="1:35" s="11" customFormat="1" x14ac:dyDescent="0.25">
      <c r="A30" s="207"/>
      <c r="B30" s="209"/>
      <c r="C30" s="13"/>
      <c r="I30"/>
      <c r="J30"/>
      <c r="M30"/>
      <c r="N30"/>
      <c r="O30"/>
      <c r="P30"/>
      <c r="S30"/>
      <c r="T30"/>
      <c r="Z30"/>
      <c r="AA30"/>
      <c r="AH30"/>
      <c r="AI30"/>
    </row>
    <row r="31" spans="1:35" s="11" customFormat="1" x14ac:dyDescent="0.25">
      <c r="A31" s="207"/>
      <c r="B31" s="209"/>
      <c r="C31" s="12"/>
      <c r="I31"/>
      <c r="J31"/>
      <c r="K31"/>
      <c r="L31"/>
      <c r="M31"/>
      <c r="N31"/>
      <c r="O31"/>
      <c r="P31"/>
      <c r="S31"/>
      <c r="T31"/>
      <c r="Z31"/>
      <c r="AA31"/>
      <c r="AC31"/>
      <c r="AD31"/>
      <c r="AH31"/>
      <c r="AI31"/>
    </row>
    <row r="32" spans="1:35" s="11" customFormat="1" x14ac:dyDescent="0.25">
      <c r="I32"/>
      <c r="J32"/>
      <c r="K32"/>
      <c r="L32"/>
      <c r="M32"/>
      <c r="N32"/>
      <c r="O32"/>
      <c r="P32"/>
      <c r="S32"/>
      <c r="T32"/>
      <c r="Z32"/>
      <c r="AA32"/>
      <c r="AC32"/>
      <c r="AD32"/>
      <c r="AH32"/>
      <c r="AI32"/>
    </row>
    <row r="33" spans="5:35" s="11" customFormat="1" x14ac:dyDescent="0.25">
      <c r="I33"/>
      <c r="J33"/>
      <c r="K33"/>
      <c r="L33"/>
      <c r="M33"/>
      <c r="N33"/>
      <c r="O33"/>
      <c r="P33"/>
      <c r="S33"/>
      <c r="T33"/>
      <c r="W33"/>
      <c r="X33"/>
      <c r="Z33"/>
      <c r="AA33"/>
      <c r="AC33"/>
      <c r="AD33"/>
      <c r="AH33"/>
      <c r="AI33"/>
    </row>
    <row r="34" spans="5:35" x14ac:dyDescent="0.25">
      <c r="E34" s="11"/>
      <c r="F34" s="11"/>
      <c r="G34" s="11"/>
      <c r="H34" s="11"/>
    </row>
    <row r="35" spans="5:35" x14ac:dyDescent="0.25">
      <c r="E35" s="11"/>
      <c r="F35" s="11"/>
      <c r="G35" s="11"/>
      <c r="H35" s="11"/>
    </row>
    <row r="36" spans="5:35" x14ac:dyDescent="0.25">
      <c r="E36" s="11"/>
      <c r="F36" s="11"/>
      <c r="G36" s="11"/>
      <c r="H36" s="11"/>
    </row>
    <row r="37" spans="5:35" x14ac:dyDescent="0.25">
      <c r="G37" s="11"/>
      <c r="H37" s="11"/>
    </row>
  </sheetData>
  <sheetProtection sheet="1" objects="1" scenarios="1" formatCells="0" formatColumns="0" formatRows="0"/>
  <mergeCells count="23">
    <mergeCell ref="A1:B1"/>
    <mergeCell ref="D1:T1"/>
    <mergeCell ref="W1:AG1"/>
    <mergeCell ref="E2:F2"/>
    <mergeCell ref="G2:H2"/>
    <mergeCell ref="I2:J2"/>
    <mergeCell ref="K2:L2"/>
    <mergeCell ref="M2:N2"/>
    <mergeCell ref="O2:P2"/>
    <mergeCell ref="Q2:R2"/>
    <mergeCell ref="AC2:AD2"/>
    <mergeCell ref="AF2:AG2"/>
    <mergeCell ref="Z2:AA2"/>
    <mergeCell ref="E3:F3"/>
    <mergeCell ref="G3:H3"/>
    <mergeCell ref="I3:J3"/>
    <mergeCell ref="K3:L3"/>
    <mergeCell ref="M3:N3"/>
    <mergeCell ref="O3:P3"/>
    <mergeCell ref="Q3:R3"/>
    <mergeCell ref="S3:T3"/>
    <mergeCell ref="S2:T2"/>
    <mergeCell ref="W2:X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E856-082C-45D8-9A91-7D926E0E2290}">
  <sheetPr>
    <tabColor theme="0" tint="-0.499984740745262"/>
  </sheetPr>
  <dimension ref="A1:I5"/>
  <sheetViews>
    <sheetView zoomScaleNormal="100" workbookViewId="0">
      <selection activeCell="B1" sqref="B1:D2"/>
    </sheetView>
  </sheetViews>
  <sheetFormatPr defaultRowHeight="15" x14ac:dyDescent="0.25"/>
  <cols>
    <col min="1" max="1" width="10" style="34" customWidth="1"/>
    <col min="2" max="2" width="52.7109375" customWidth="1"/>
    <col min="3" max="3" width="17" style="34" customWidth="1"/>
    <col min="4" max="4" width="17.42578125" style="34" customWidth="1"/>
    <col min="5" max="5" width="17.7109375" style="34" customWidth="1"/>
    <col min="7" max="8" width="18.85546875" customWidth="1"/>
    <col min="9" max="9" width="41.7109375" customWidth="1"/>
  </cols>
  <sheetData>
    <row r="1" spans="1:9" ht="15" customHeight="1" x14ac:dyDescent="0.25">
      <c r="A1" s="281" t="s">
        <v>145</v>
      </c>
      <c r="B1" s="281" t="s">
        <v>146</v>
      </c>
      <c r="C1" s="281" t="s">
        <v>147</v>
      </c>
      <c r="D1" s="281"/>
      <c r="E1" s="282" t="s">
        <v>148</v>
      </c>
    </row>
    <row r="2" spans="1:9" x14ac:dyDescent="0.25">
      <c r="A2" s="281"/>
      <c r="B2" s="281"/>
      <c r="C2" s="214" t="s">
        <v>149</v>
      </c>
      <c r="D2" s="214" t="s">
        <v>150</v>
      </c>
      <c r="E2" s="282"/>
      <c r="I2" s="33"/>
    </row>
    <row r="3" spans="1:9" x14ac:dyDescent="0.25">
      <c r="A3" s="34">
        <v>1</v>
      </c>
      <c r="B3" s="129" t="s">
        <v>151</v>
      </c>
      <c r="C3" s="34" t="s">
        <v>152</v>
      </c>
      <c r="D3" s="34" t="s">
        <v>152</v>
      </c>
      <c r="E3" s="128">
        <v>1168</v>
      </c>
      <c r="I3" s="33"/>
    </row>
    <row r="4" spans="1:9" x14ac:dyDescent="0.25">
      <c r="A4" s="34">
        <v>2</v>
      </c>
      <c r="B4" s="129" t="s">
        <v>153</v>
      </c>
      <c r="C4" s="34" t="s">
        <v>152</v>
      </c>
      <c r="D4" s="34" t="s">
        <v>152</v>
      </c>
      <c r="E4" s="34">
        <v>1168</v>
      </c>
    </row>
    <row r="5" spans="1:9" x14ac:dyDescent="0.25">
      <c r="A5" s="34">
        <v>3</v>
      </c>
      <c r="B5" s="129" t="s">
        <v>154</v>
      </c>
      <c r="C5" s="34" t="s">
        <v>155</v>
      </c>
      <c r="D5" s="34" t="s">
        <v>155</v>
      </c>
      <c r="E5" s="34">
        <v>1168</v>
      </c>
    </row>
  </sheetData>
  <sheetProtection sheet="1" objects="1" scenarios="1" formatCells="0" formatColumns="0" formatRows="0"/>
  <mergeCells count="4">
    <mergeCell ref="A1:A2"/>
    <mergeCell ref="B1:B2"/>
    <mergeCell ref="C1:D1"/>
    <mergeCell ref="E1: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0AD2-17D7-4830-B464-94A73BE0ADB2}">
  <sheetPr codeName="Sheet6">
    <tabColor rgb="FF92D050"/>
  </sheetPr>
  <dimension ref="A2:P148"/>
  <sheetViews>
    <sheetView zoomScale="90" zoomScaleNormal="90" workbookViewId="0">
      <selection activeCell="N2" sqref="N2"/>
    </sheetView>
  </sheetViews>
  <sheetFormatPr defaultColWidth="8.85546875" defaultRowHeight="15" x14ac:dyDescent="0.25"/>
  <cols>
    <col min="1" max="1" width="1.28515625" style="1" customWidth="1"/>
    <col min="2" max="2" width="40" style="1" customWidth="1"/>
    <col min="3" max="3" width="16" style="35" customWidth="1"/>
    <col min="4" max="4" width="9.42578125" style="1" customWidth="1"/>
    <col min="5" max="5" width="16.5703125" style="1" customWidth="1"/>
    <col min="6" max="6" width="20.28515625" style="1" customWidth="1"/>
    <col min="7" max="9" width="11" style="1" customWidth="1"/>
    <col min="10" max="11" width="13.28515625" style="1" customWidth="1"/>
    <col min="12" max="12" width="15.140625" style="1" customWidth="1"/>
    <col min="13" max="13" width="57" style="1" customWidth="1"/>
    <col min="14" max="14" width="8.85546875" style="1"/>
    <col min="15" max="15" width="8.42578125" style="1" customWidth="1"/>
    <col min="16" max="16" width="12.7109375" style="1" hidden="1" customWidth="1"/>
    <col min="17" max="16384" width="8.85546875" style="1"/>
  </cols>
  <sheetData>
    <row r="2" spans="2:16" x14ac:dyDescent="0.25">
      <c r="B2" s="58" t="s">
        <v>156</v>
      </c>
      <c r="C2" s="47" t="s">
        <v>157</v>
      </c>
    </row>
    <row r="4" spans="2:16" s="88" customFormat="1" x14ac:dyDescent="0.25">
      <c r="B4" s="295" t="s">
        <v>158</v>
      </c>
      <c r="C4" s="286" t="s">
        <v>159</v>
      </c>
      <c r="D4" s="296" t="s">
        <v>160</v>
      </c>
      <c r="E4" s="297" t="s">
        <v>161</v>
      </c>
      <c r="F4" s="298"/>
      <c r="G4" s="299" t="s">
        <v>162</v>
      </c>
      <c r="H4" s="300"/>
      <c r="I4" s="301"/>
      <c r="J4" s="296" t="s">
        <v>163</v>
      </c>
      <c r="K4" s="215"/>
      <c r="L4" s="286" t="s">
        <v>164</v>
      </c>
      <c r="M4" s="286" t="s">
        <v>165</v>
      </c>
    </row>
    <row r="5" spans="2:16" s="88" customFormat="1" ht="30" x14ac:dyDescent="0.25">
      <c r="B5" s="295"/>
      <c r="C5" s="287"/>
      <c r="D5" s="296"/>
      <c r="E5" s="219" t="s">
        <v>166</v>
      </c>
      <c r="F5" s="219" t="s">
        <v>167</v>
      </c>
      <c r="G5" s="219" t="s">
        <v>168</v>
      </c>
      <c r="H5" s="219" t="s">
        <v>169</v>
      </c>
      <c r="I5" s="219" t="s">
        <v>170</v>
      </c>
      <c r="J5" s="296"/>
      <c r="K5" s="90" t="s">
        <v>171</v>
      </c>
      <c r="L5" s="287"/>
      <c r="M5" s="287"/>
      <c r="P5" s="89" t="s">
        <v>172</v>
      </c>
    </row>
    <row r="6" spans="2:16" ht="66" customHeight="1" x14ac:dyDescent="0.35">
      <c r="B6" s="207" t="s">
        <v>173</v>
      </c>
      <c r="C6" s="11" t="s">
        <v>129</v>
      </c>
      <c r="D6" s="87" t="s">
        <v>174</v>
      </c>
      <c r="E6" s="75">
        <v>3.0000000000000001E-3</v>
      </c>
      <c r="F6" s="70" t="s">
        <v>175</v>
      </c>
      <c r="G6" s="75">
        <v>2.9999999999999997E-4</v>
      </c>
      <c r="H6" s="75">
        <v>6.0000000000000001E-3</v>
      </c>
      <c r="I6" s="75">
        <v>3.0000000000000001E-3</v>
      </c>
      <c r="J6" s="75" t="s">
        <v>176</v>
      </c>
      <c r="K6" s="230">
        <v>3.0000000000000001E-3</v>
      </c>
      <c r="L6" s="86">
        <f t="shared" ref="L6:L11" si="0">IF($C$2=$P$6, K6, E6)</f>
        <v>3.0000000000000001E-3</v>
      </c>
      <c r="M6" s="85" t="s">
        <v>177</v>
      </c>
      <c r="P6" s="84" t="s">
        <v>157</v>
      </c>
    </row>
    <row r="7" spans="2:16" ht="75.75" customHeight="1" x14ac:dyDescent="0.25">
      <c r="B7" s="288" t="s">
        <v>143</v>
      </c>
      <c r="C7" s="290" t="s">
        <v>144</v>
      </c>
      <c r="D7" s="73" t="s">
        <v>178</v>
      </c>
      <c r="E7" s="70">
        <v>10</v>
      </c>
      <c r="F7" s="70" t="s">
        <v>179</v>
      </c>
      <c r="G7" s="70">
        <v>1.3</v>
      </c>
      <c r="H7" s="70">
        <v>202.2</v>
      </c>
      <c r="I7" s="70" t="s">
        <v>180</v>
      </c>
      <c r="J7" s="70" t="s">
        <v>181</v>
      </c>
      <c r="K7" s="229">
        <v>10.852865887457337</v>
      </c>
      <c r="L7" s="80">
        <f t="shared" si="0"/>
        <v>10.852865887457337</v>
      </c>
      <c r="M7" s="292" t="s">
        <v>182</v>
      </c>
      <c r="P7" s="84" t="s">
        <v>183</v>
      </c>
    </row>
    <row r="8" spans="2:16" ht="99" customHeight="1" x14ac:dyDescent="0.25">
      <c r="B8" s="289"/>
      <c r="C8" s="291"/>
      <c r="D8" s="73" t="s">
        <v>184</v>
      </c>
      <c r="E8" s="83">
        <f>E7*ft_per_cm*60</f>
        <v>19.684799999999999</v>
      </c>
      <c r="F8" s="70" t="s">
        <v>179</v>
      </c>
      <c r="G8" s="82">
        <f>G7*ft_per_cm*60</f>
        <v>2.559024</v>
      </c>
      <c r="H8" s="81">
        <f>H7*ft_per_cm*60</f>
        <v>398.02665599999995</v>
      </c>
      <c r="I8" s="70" t="s">
        <v>180</v>
      </c>
      <c r="J8" s="70" t="s">
        <v>181</v>
      </c>
      <c r="K8" s="229">
        <v>21.363649442142016</v>
      </c>
      <c r="L8" s="69">
        <f t="shared" si="0"/>
        <v>21.363649442142016</v>
      </c>
      <c r="M8" s="293"/>
    </row>
    <row r="9" spans="2:16" ht="29.25" customHeight="1" x14ac:dyDescent="0.35">
      <c r="B9" s="207" t="s">
        <v>99</v>
      </c>
      <c r="C9" s="207" t="s">
        <v>100</v>
      </c>
      <c r="D9" s="216" t="s">
        <v>185</v>
      </c>
      <c r="E9" s="71">
        <v>0.5</v>
      </c>
      <c r="F9" s="71" t="s">
        <v>186</v>
      </c>
      <c r="G9" s="71">
        <v>0.5</v>
      </c>
      <c r="H9" s="71">
        <v>1.45</v>
      </c>
      <c r="I9" s="70">
        <v>0.5</v>
      </c>
      <c r="J9" s="70" t="s">
        <v>176</v>
      </c>
      <c r="K9" s="229">
        <v>0.5</v>
      </c>
      <c r="L9" s="69">
        <f t="shared" si="0"/>
        <v>0.5</v>
      </c>
      <c r="M9" s="73" t="s">
        <v>187</v>
      </c>
    </row>
    <row r="10" spans="2:16" ht="76.5" x14ac:dyDescent="0.35">
      <c r="B10" s="207" t="s">
        <v>109</v>
      </c>
      <c r="C10" s="207" t="s">
        <v>117</v>
      </c>
      <c r="D10" s="73" t="s">
        <v>188</v>
      </c>
      <c r="E10" s="71">
        <v>260</v>
      </c>
      <c r="F10" s="70" t="s">
        <v>186</v>
      </c>
      <c r="G10" s="70">
        <v>173</v>
      </c>
      <c r="H10" s="70">
        <v>261</v>
      </c>
      <c r="I10" s="70">
        <v>260</v>
      </c>
      <c r="J10" s="71" t="s">
        <v>176</v>
      </c>
      <c r="K10" s="82">
        <v>260</v>
      </c>
      <c r="L10" s="80">
        <f t="shared" si="0"/>
        <v>260</v>
      </c>
      <c r="M10" s="68" t="s">
        <v>446</v>
      </c>
    </row>
    <row r="11" spans="2:16" ht="27" customHeight="1" x14ac:dyDescent="0.35">
      <c r="B11" s="207" t="s">
        <v>189</v>
      </c>
      <c r="C11" s="207" t="s">
        <v>93</v>
      </c>
      <c r="D11" s="73" t="s">
        <v>190</v>
      </c>
      <c r="E11" s="79">
        <v>2000</v>
      </c>
      <c r="F11" s="70" t="s">
        <v>186</v>
      </c>
      <c r="G11" s="70">
        <v>0.5</v>
      </c>
      <c r="H11" s="70">
        <v>4000</v>
      </c>
      <c r="I11" s="70">
        <v>2000</v>
      </c>
      <c r="J11" s="71" t="s">
        <v>176</v>
      </c>
      <c r="K11" s="82">
        <v>2000</v>
      </c>
      <c r="L11" s="69">
        <f t="shared" si="0"/>
        <v>2000</v>
      </c>
      <c r="M11" s="68" t="s">
        <v>191</v>
      </c>
    </row>
    <row r="12" spans="2:16" ht="66" customHeight="1" x14ac:dyDescent="0.35">
      <c r="B12" s="78" t="s">
        <v>113</v>
      </c>
      <c r="C12" s="20" t="s">
        <v>114</v>
      </c>
      <c r="D12" s="216" t="s">
        <v>188</v>
      </c>
      <c r="E12" s="77">
        <f>E10</f>
        <v>260</v>
      </c>
      <c r="F12" s="75" t="s">
        <v>186</v>
      </c>
      <c r="G12" s="75">
        <f>G10</f>
        <v>173</v>
      </c>
      <c r="H12" s="75">
        <f>H10</f>
        <v>261</v>
      </c>
      <c r="I12" s="75">
        <f>I10</f>
        <v>260</v>
      </c>
      <c r="J12" s="76" t="s">
        <v>176</v>
      </c>
      <c r="K12" s="229">
        <v>260</v>
      </c>
      <c r="L12" s="74">
        <f>L10</f>
        <v>260</v>
      </c>
      <c r="M12" s="68" t="s">
        <v>192</v>
      </c>
    </row>
    <row r="13" spans="2:16" ht="66" customHeight="1" x14ac:dyDescent="0.35">
      <c r="B13" s="207" t="s">
        <v>193</v>
      </c>
      <c r="C13" s="207" t="s">
        <v>108</v>
      </c>
      <c r="D13" s="73" t="s">
        <v>194</v>
      </c>
      <c r="E13" s="72">
        <v>2.5</v>
      </c>
      <c r="F13" s="70" t="s">
        <v>186</v>
      </c>
      <c r="G13" s="70">
        <v>2.5</v>
      </c>
      <c r="H13" s="70">
        <v>10</v>
      </c>
      <c r="I13" s="70">
        <v>2.5</v>
      </c>
      <c r="J13" s="71" t="s">
        <v>176</v>
      </c>
      <c r="K13" s="82">
        <v>2.5</v>
      </c>
      <c r="L13" s="69">
        <f>IF($C$2=$P$6, K13, E13)</f>
        <v>2.5</v>
      </c>
      <c r="M13" s="68" t="s">
        <v>191</v>
      </c>
    </row>
    <row r="14" spans="2:16" ht="66" customHeight="1" x14ac:dyDescent="0.25"/>
    <row r="15" spans="2:16" ht="66" customHeight="1" x14ac:dyDescent="0.25">
      <c r="B15" s="66" t="s">
        <v>195</v>
      </c>
      <c r="C15" s="67" t="s">
        <v>159</v>
      </c>
      <c r="D15" s="66" t="s">
        <v>166</v>
      </c>
      <c r="E15" s="66" t="s">
        <v>160</v>
      </c>
      <c r="F15" s="65" t="s">
        <v>165</v>
      </c>
    </row>
    <row r="16" spans="2:16" ht="66" customHeight="1" x14ac:dyDescent="0.25">
      <c r="B16" s="132" t="s">
        <v>196</v>
      </c>
      <c r="C16" s="133" t="s">
        <v>197</v>
      </c>
      <c r="D16" s="134">
        <v>50000</v>
      </c>
      <c r="E16" s="132" t="s">
        <v>198</v>
      </c>
      <c r="F16" s="132" t="s">
        <v>199</v>
      </c>
    </row>
    <row r="17" spans="2:6" ht="35.25" customHeight="1" x14ac:dyDescent="0.25">
      <c r="B17" s="48" t="s">
        <v>94</v>
      </c>
      <c r="C17" s="48" t="s">
        <v>95</v>
      </c>
      <c r="D17" s="64">
        <v>22680</v>
      </c>
      <c r="E17" s="48" t="s">
        <v>200</v>
      </c>
      <c r="F17" s="48" t="s">
        <v>201</v>
      </c>
    </row>
    <row r="18" spans="2:6" ht="33.75" customHeight="1" x14ac:dyDescent="0.35">
      <c r="B18" s="48" t="s">
        <v>120</v>
      </c>
      <c r="C18" s="48" t="s">
        <v>102</v>
      </c>
      <c r="D18" s="64">
        <v>1</v>
      </c>
      <c r="E18" s="48" t="s">
        <v>202</v>
      </c>
      <c r="F18" s="48" t="s">
        <v>203</v>
      </c>
    </row>
    <row r="19" spans="2:6" ht="40.5" customHeight="1" x14ac:dyDescent="0.25">
      <c r="B19" s="48" t="s">
        <v>139</v>
      </c>
      <c r="C19" s="50" t="s">
        <v>140</v>
      </c>
      <c r="D19" s="58">
        <v>298</v>
      </c>
      <c r="E19" s="58" t="s">
        <v>204</v>
      </c>
      <c r="F19" s="208" t="s">
        <v>205</v>
      </c>
    </row>
    <row r="20" spans="2:6" ht="31.5" customHeight="1" x14ac:dyDescent="0.25">
      <c r="B20" s="207" t="s">
        <v>206</v>
      </c>
      <c r="C20" s="207" t="s">
        <v>207</v>
      </c>
      <c r="D20" s="58">
        <v>760</v>
      </c>
      <c r="E20" s="58" t="s">
        <v>208</v>
      </c>
      <c r="F20" s="208" t="s">
        <v>209</v>
      </c>
    </row>
    <row r="21" spans="2:6" ht="31.5" customHeight="1" x14ac:dyDescent="0.25">
      <c r="B21" s="207" t="s">
        <v>210</v>
      </c>
      <c r="C21" s="207" t="s">
        <v>211</v>
      </c>
      <c r="D21" s="58">
        <v>1</v>
      </c>
      <c r="E21" s="58" t="s">
        <v>212</v>
      </c>
      <c r="F21" s="208" t="s">
        <v>209</v>
      </c>
    </row>
    <row r="22" spans="2:6" ht="28.5" customHeight="1" x14ac:dyDescent="0.25">
      <c r="B22" s="48" t="s">
        <v>213</v>
      </c>
      <c r="C22" s="50" t="s">
        <v>214</v>
      </c>
      <c r="D22" s="58">
        <v>82.05</v>
      </c>
      <c r="E22" s="58" t="s">
        <v>215</v>
      </c>
      <c r="F22" s="208" t="s">
        <v>201</v>
      </c>
    </row>
    <row r="23" spans="2:6" x14ac:dyDescent="0.25">
      <c r="B23" s="207" t="s">
        <v>141</v>
      </c>
      <c r="C23" s="207" t="s">
        <v>142</v>
      </c>
      <c r="D23" s="58">
        <v>227</v>
      </c>
      <c r="E23" s="58" t="s">
        <v>216</v>
      </c>
      <c r="F23" s="208" t="s">
        <v>217</v>
      </c>
    </row>
    <row r="24" spans="2:6" ht="18" x14ac:dyDescent="0.35">
      <c r="B24" s="48" t="s">
        <v>122</v>
      </c>
      <c r="C24" s="63" t="s">
        <v>218</v>
      </c>
      <c r="D24" s="48">
        <v>98.95</v>
      </c>
      <c r="E24" s="48" t="s">
        <v>219</v>
      </c>
      <c r="F24" s="208" t="s">
        <v>220</v>
      </c>
    </row>
    <row r="25" spans="2:6" ht="18" x14ac:dyDescent="0.35">
      <c r="B25" s="207" t="s">
        <v>136</v>
      </c>
      <c r="C25" s="207" t="s">
        <v>137</v>
      </c>
      <c r="D25" s="48">
        <v>60</v>
      </c>
      <c r="E25" s="48" t="s">
        <v>221</v>
      </c>
      <c r="F25" s="208" t="s">
        <v>222</v>
      </c>
    </row>
    <row r="26" spans="2:6" ht="18" x14ac:dyDescent="0.35">
      <c r="B26" s="24" t="s">
        <v>125</v>
      </c>
      <c r="C26" s="25" t="s">
        <v>126</v>
      </c>
      <c r="D26" s="48">
        <v>0.02</v>
      </c>
      <c r="E26" s="62" t="s">
        <v>174</v>
      </c>
      <c r="F26" s="208" t="s">
        <v>222</v>
      </c>
    </row>
    <row r="27" spans="2:6" ht="18" x14ac:dyDescent="0.35">
      <c r="B27" s="207" t="s">
        <v>223</v>
      </c>
      <c r="C27" s="207" t="s">
        <v>134</v>
      </c>
      <c r="D27" s="48">
        <v>1</v>
      </c>
      <c r="E27" s="216" t="s">
        <v>224</v>
      </c>
      <c r="F27" s="208" t="s">
        <v>222</v>
      </c>
    </row>
    <row r="28" spans="2:6" ht="18" x14ac:dyDescent="0.35">
      <c r="B28" s="207" t="s">
        <v>225</v>
      </c>
      <c r="C28" s="207" t="s">
        <v>135</v>
      </c>
      <c r="D28" s="48">
        <v>1</v>
      </c>
      <c r="E28" s="216" t="s">
        <v>226</v>
      </c>
      <c r="F28" s="208" t="s">
        <v>222</v>
      </c>
    </row>
    <row r="29" spans="2:6" ht="18" x14ac:dyDescent="0.35">
      <c r="B29" s="207" t="s">
        <v>103</v>
      </c>
      <c r="C29" s="207" t="s">
        <v>104</v>
      </c>
      <c r="D29" s="48">
        <v>5.08</v>
      </c>
      <c r="E29" s="48" t="s">
        <v>194</v>
      </c>
      <c r="F29" s="208" t="s">
        <v>222</v>
      </c>
    </row>
    <row r="30" spans="2:6" ht="18" x14ac:dyDescent="0.35">
      <c r="B30" s="207" t="s">
        <v>227</v>
      </c>
      <c r="C30" s="207" t="s">
        <v>228</v>
      </c>
      <c r="D30" s="48">
        <v>4</v>
      </c>
      <c r="E30" s="48" t="s">
        <v>229</v>
      </c>
      <c r="F30" s="208" t="s">
        <v>222</v>
      </c>
    </row>
    <row r="31" spans="2:6" ht="18" x14ac:dyDescent="0.35">
      <c r="B31" s="207" t="s">
        <v>230</v>
      </c>
      <c r="C31" s="207" t="s">
        <v>231</v>
      </c>
      <c r="D31" s="48">
        <v>1</v>
      </c>
      <c r="E31" s="48" t="s">
        <v>232</v>
      </c>
      <c r="F31" s="208" t="s">
        <v>222</v>
      </c>
    </row>
    <row r="32" spans="2:6" x14ac:dyDescent="0.25">
      <c r="B32" s="48" t="s">
        <v>233</v>
      </c>
      <c r="C32" s="59" t="s">
        <v>180</v>
      </c>
      <c r="D32" s="48">
        <v>3.7854099999999999E-3</v>
      </c>
      <c r="E32" s="48" t="s">
        <v>233</v>
      </c>
      <c r="F32" s="61"/>
    </row>
    <row r="33" spans="2:6" x14ac:dyDescent="0.25">
      <c r="B33" s="48" t="s">
        <v>234</v>
      </c>
      <c r="C33" s="59" t="s">
        <v>180</v>
      </c>
      <c r="D33" s="60">
        <f>1000</f>
        <v>1000</v>
      </c>
      <c r="E33" s="58" t="s">
        <v>234</v>
      </c>
      <c r="F33" s="61"/>
    </row>
    <row r="34" spans="2:6" x14ac:dyDescent="0.25">
      <c r="B34" s="48" t="s">
        <v>235</v>
      </c>
      <c r="C34" s="59" t="s">
        <v>180</v>
      </c>
      <c r="D34" s="60">
        <v>1000</v>
      </c>
      <c r="E34" s="58" t="s">
        <v>235</v>
      </c>
      <c r="F34" s="61"/>
    </row>
    <row r="35" spans="2:6" ht="27.75" customHeight="1" x14ac:dyDescent="0.25">
      <c r="B35" s="48" t="s">
        <v>236</v>
      </c>
      <c r="C35" s="59" t="s">
        <v>180</v>
      </c>
      <c r="D35" s="58">
        <v>2.2046199999999998</v>
      </c>
      <c r="E35" s="58" t="s">
        <v>236</v>
      </c>
      <c r="F35" s="61"/>
    </row>
    <row r="36" spans="2:6" ht="44.25" customHeight="1" x14ac:dyDescent="0.25">
      <c r="B36" s="58" t="s">
        <v>237</v>
      </c>
      <c r="C36" s="59" t="s">
        <v>180</v>
      </c>
      <c r="D36" s="60">
        <v>2000</v>
      </c>
      <c r="E36" s="58" t="s">
        <v>237</v>
      </c>
      <c r="F36" s="61"/>
    </row>
    <row r="37" spans="2:6" ht="41.25" customHeight="1" x14ac:dyDescent="0.25">
      <c r="B37" s="58" t="s">
        <v>238</v>
      </c>
      <c r="C37" s="59" t="s">
        <v>180</v>
      </c>
      <c r="D37" s="58">
        <v>3.2808000000000002</v>
      </c>
      <c r="E37" s="58" t="s">
        <v>238</v>
      </c>
      <c r="F37" s="61"/>
    </row>
    <row r="38" spans="2:6" x14ac:dyDescent="0.25">
      <c r="B38" s="58" t="s">
        <v>239</v>
      </c>
      <c r="C38" s="59" t="s">
        <v>180</v>
      </c>
      <c r="D38" s="58">
        <v>3.2807999999999997E-2</v>
      </c>
      <c r="E38" s="58" t="s">
        <v>239</v>
      </c>
      <c r="F38" s="61"/>
    </row>
    <row r="39" spans="2:6" ht="16.5" customHeight="1" x14ac:dyDescent="0.25">
      <c r="B39" s="58" t="s">
        <v>240</v>
      </c>
      <c r="C39" s="59" t="s">
        <v>180</v>
      </c>
      <c r="D39" s="60">
        <v>3600</v>
      </c>
      <c r="E39" s="58" t="s">
        <v>240</v>
      </c>
      <c r="F39" s="57"/>
    </row>
    <row r="40" spans="2:6" ht="16.5" customHeight="1" x14ac:dyDescent="0.25">
      <c r="B40" s="58" t="s">
        <v>241</v>
      </c>
      <c r="C40" s="59" t="s">
        <v>180</v>
      </c>
      <c r="D40" s="58">
        <v>60</v>
      </c>
      <c r="E40" s="58" t="s">
        <v>241</v>
      </c>
      <c r="F40" s="57"/>
    </row>
    <row r="41" spans="2:6" ht="16.5" customHeight="1" x14ac:dyDescent="0.25">
      <c r="B41" s="58" t="s">
        <v>242</v>
      </c>
      <c r="C41" s="59" t="s">
        <v>180</v>
      </c>
      <c r="D41" s="58">
        <v>1000</v>
      </c>
      <c r="E41" s="58" t="s">
        <v>242</v>
      </c>
      <c r="F41" s="57"/>
    </row>
    <row r="42" spans="2:6" ht="16.5" customHeight="1" x14ac:dyDescent="0.25">
      <c r="B42" s="58" t="s">
        <v>243</v>
      </c>
      <c r="C42" s="59" t="s">
        <v>180</v>
      </c>
      <c r="D42" s="58">
        <v>1000</v>
      </c>
      <c r="E42" s="58" t="s">
        <v>243</v>
      </c>
      <c r="F42" s="57"/>
    </row>
    <row r="43" spans="2:6" ht="31.5" x14ac:dyDescent="0.35">
      <c r="B43" s="56" t="s">
        <v>244</v>
      </c>
      <c r="C43" s="218" t="s">
        <v>245</v>
      </c>
      <c r="D43" s="56" cm="1">
        <f t="array" ref="D43">_xll.RiskOutput()+VLOOKUP(E46,B50:E51,4,FALSE)</f>
        <v>0.97499999999999998</v>
      </c>
      <c r="E43" s="56" t="s">
        <v>185</v>
      </c>
    </row>
    <row r="44" spans="2:6" x14ac:dyDescent="0.25">
      <c r="B44" s="56" t="s">
        <v>115</v>
      </c>
      <c r="C44" s="218" t="s">
        <v>116</v>
      </c>
      <c r="D44" s="56" cm="1">
        <f t="array" ref="D44">_xll.RiskOutput()+VLOOKUP(E46,B54:D56,3,FALSE)</f>
        <v>1168</v>
      </c>
      <c r="E44" s="56" t="s">
        <v>246</v>
      </c>
    </row>
    <row r="45" spans="2:6" ht="45" x14ac:dyDescent="0.25">
      <c r="B45" s="55" t="s">
        <v>247</v>
      </c>
      <c r="C45" s="294" t="s">
        <v>248</v>
      </c>
      <c r="D45" s="294"/>
      <c r="E45" s="217" t="s">
        <v>249</v>
      </c>
    </row>
    <row r="46" spans="2:6" x14ac:dyDescent="0.25">
      <c r="B46" s="50">
        <v>1</v>
      </c>
      <c r="C46" s="47">
        <v>1</v>
      </c>
      <c r="D46" s="54">
        <v>0.1</v>
      </c>
      <c r="E46" s="47">
        <v>1</v>
      </c>
    </row>
    <row r="47" spans="2:6" x14ac:dyDescent="0.25">
      <c r="B47" s="50">
        <v>2</v>
      </c>
      <c r="C47" s="47">
        <v>1</v>
      </c>
      <c r="D47" s="54">
        <v>0.1</v>
      </c>
      <c r="E47" s="47">
        <v>1</v>
      </c>
    </row>
    <row r="48" spans="2:6" x14ac:dyDescent="0.25">
      <c r="B48" s="50">
        <v>3</v>
      </c>
      <c r="C48" s="47">
        <v>1</v>
      </c>
      <c r="D48" s="54">
        <v>0.1</v>
      </c>
      <c r="E48" s="47">
        <v>1</v>
      </c>
    </row>
    <row r="49" spans="2:5" ht="30" x14ac:dyDescent="0.25">
      <c r="B49" s="52" t="s">
        <v>250</v>
      </c>
      <c r="C49" s="302" t="s">
        <v>251</v>
      </c>
      <c r="D49" s="303"/>
      <c r="E49" s="51" t="s">
        <v>252</v>
      </c>
    </row>
    <row r="50" spans="2:5" x14ac:dyDescent="0.25">
      <c r="B50" s="50">
        <v>1</v>
      </c>
      <c r="C50" s="49">
        <v>0.95</v>
      </c>
      <c r="D50" s="49">
        <v>1</v>
      </c>
      <c r="E50" s="53">
        <v>0.97499999999999998</v>
      </c>
    </row>
    <row r="51" spans="2:5" x14ac:dyDescent="0.25">
      <c r="B51" s="50">
        <v>2</v>
      </c>
      <c r="C51" s="49">
        <v>0.95</v>
      </c>
      <c r="D51" s="49">
        <v>1</v>
      </c>
      <c r="E51" s="53">
        <v>0.97499999999999998</v>
      </c>
    </row>
    <row r="52" spans="2:5" x14ac:dyDescent="0.25">
      <c r="B52" s="50">
        <v>3</v>
      </c>
      <c r="C52" s="49">
        <v>0.95</v>
      </c>
      <c r="D52" s="49">
        <v>1</v>
      </c>
      <c r="E52" s="53">
        <v>0.97499999999999998</v>
      </c>
    </row>
    <row r="53" spans="2:5" ht="30" x14ac:dyDescent="0.25">
      <c r="B53" s="52" t="s">
        <v>250</v>
      </c>
      <c r="C53" s="127" t="s">
        <v>253</v>
      </c>
      <c r="D53" s="127" t="s">
        <v>254</v>
      </c>
      <c r="E53" s="51" t="s">
        <v>255</v>
      </c>
    </row>
    <row r="54" spans="2:5" x14ac:dyDescent="0.25">
      <c r="B54" s="50">
        <v>1</v>
      </c>
      <c r="C54" s="49" t="s">
        <v>246</v>
      </c>
      <c r="D54" s="48">
        <v>1168</v>
      </c>
      <c r="E54" s="47"/>
    </row>
    <row r="55" spans="2:5" x14ac:dyDescent="0.25">
      <c r="B55" s="50">
        <v>2</v>
      </c>
      <c r="C55" s="49" t="s">
        <v>246</v>
      </c>
      <c r="D55" s="48">
        <v>1168</v>
      </c>
      <c r="E55" s="47"/>
    </row>
    <row r="56" spans="2:5" x14ac:dyDescent="0.25">
      <c r="B56" s="50">
        <v>3</v>
      </c>
      <c r="C56" s="49" t="s">
        <v>246</v>
      </c>
      <c r="D56" s="48">
        <v>1168</v>
      </c>
      <c r="E56" s="47"/>
    </row>
    <row r="58" spans="2:5" x14ac:dyDescent="0.25">
      <c r="B58" s="283" t="s">
        <v>256</v>
      </c>
      <c r="C58" s="284"/>
      <c r="D58" s="285"/>
    </row>
    <row r="59" spans="2:5" ht="45" x14ac:dyDescent="0.25">
      <c r="B59" s="44" t="s">
        <v>257</v>
      </c>
      <c r="C59" s="46" t="s">
        <v>258</v>
      </c>
      <c r="D59" s="45" t="s">
        <v>259</v>
      </c>
    </row>
    <row r="60" spans="2:5" x14ac:dyDescent="0.25">
      <c r="B60" s="44">
        <v>173</v>
      </c>
      <c r="C60" s="40">
        <f t="shared" ref="C60:C91" si="1">IF(B60&lt;$I$10,2*(B60-$G$10)/(($H$10-$G$10)*($I$10-$G$10)),IF(B60=$I$10,2/($H$10-$G$10),2*($H$10-B60)/(($H$10-$G$10)*($H$10-$I$10))))</f>
        <v>0</v>
      </c>
      <c r="D60" s="43">
        <f>SUM(C61:C147)</f>
        <v>1.0000000000000002</v>
      </c>
    </row>
    <row r="61" spans="2:5" x14ac:dyDescent="0.25">
      <c r="B61" s="41">
        <f t="shared" ref="B61:B92" si="2">B60+1</f>
        <v>174</v>
      </c>
      <c r="C61" s="40">
        <f t="shared" si="1"/>
        <v>2.6123301985370953E-4</v>
      </c>
      <c r="D61" s="39"/>
    </row>
    <row r="62" spans="2:5" x14ac:dyDescent="0.25">
      <c r="B62" s="41">
        <f t="shared" si="2"/>
        <v>175</v>
      </c>
      <c r="C62" s="40">
        <f t="shared" si="1"/>
        <v>5.2246603970741907E-4</v>
      </c>
      <c r="D62" s="39"/>
    </row>
    <row r="63" spans="2:5" x14ac:dyDescent="0.25">
      <c r="B63" s="41">
        <f t="shared" si="2"/>
        <v>176</v>
      </c>
      <c r="C63" s="40">
        <f t="shared" si="1"/>
        <v>7.836990595611285E-4</v>
      </c>
      <c r="D63" s="39"/>
    </row>
    <row r="64" spans="2:5" x14ac:dyDescent="0.25">
      <c r="B64" s="41">
        <f t="shared" si="2"/>
        <v>177</v>
      </c>
      <c r="C64" s="40">
        <f t="shared" si="1"/>
        <v>1.0449320794148381E-3</v>
      </c>
      <c r="D64" s="39"/>
    </row>
    <row r="65" spans="2:4" x14ac:dyDescent="0.25">
      <c r="B65" s="41">
        <f t="shared" si="2"/>
        <v>178</v>
      </c>
      <c r="C65" s="40">
        <f t="shared" si="1"/>
        <v>1.3061650992685476E-3</v>
      </c>
      <c r="D65" s="39"/>
    </row>
    <row r="66" spans="2:4" x14ac:dyDescent="0.25">
      <c r="B66" s="41">
        <f t="shared" si="2"/>
        <v>179</v>
      </c>
      <c r="C66" s="40">
        <f t="shared" si="1"/>
        <v>1.567398119122257E-3</v>
      </c>
      <c r="D66" s="39"/>
    </row>
    <row r="67" spans="2:4" x14ac:dyDescent="0.25">
      <c r="B67" s="41">
        <f t="shared" si="2"/>
        <v>180</v>
      </c>
      <c r="C67" s="40">
        <f t="shared" si="1"/>
        <v>1.8286311389759666E-3</v>
      </c>
      <c r="D67" s="39"/>
    </row>
    <row r="68" spans="2:4" x14ac:dyDescent="0.25">
      <c r="B68" s="41">
        <f t="shared" si="2"/>
        <v>181</v>
      </c>
      <c r="C68" s="40">
        <f t="shared" si="1"/>
        <v>2.0898641588296763E-3</v>
      </c>
      <c r="D68" s="39"/>
    </row>
    <row r="69" spans="2:4" x14ac:dyDescent="0.25">
      <c r="B69" s="41">
        <f t="shared" si="2"/>
        <v>182</v>
      </c>
      <c r="C69" s="40">
        <f t="shared" si="1"/>
        <v>2.3510971786833857E-3</v>
      </c>
      <c r="D69" s="39"/>
    </row>
    <row r="70" spans="2:4" x14ac:dyDescent="0.25">
      <c r="B70" s="41">
        <f t="shared" si="2"/>
        <v>183</v>
      </c>
      <c r="C70" s="40">
        <f t="shared" si="1"/>
        <v>2.6123301985370951E-3</v>
      </c>
      <c r="D70" s="39"/>
    </row>
    <row r="71" spans="2:4" x14ac:dyDescent="0.25">
      <c r="B71" s="41">
        <f t="shared" si="2"/>
        <v>184</v>
      </c>
      <c r="C71" s="40">
        <f t="shared" si="1"/>
        <v>2.8735632183908046E-3</v>
      </c>
      <c r="D71" s="39"/>
    </row>
    <row r="72" spans="2:4" x14ac:dyDescent="0.25">
      <c r="B72" s="41">
        <f t="shared" si="2"/>
        <v>185</v>
      </c>
      <c r="C72" s="40">
        <f t="shared" si="1"/>
        <v>3.134796238244514E-3</v>
      </c>
      <c r="D72" s="39"/>
    </row>
    <row r="73" spans="2:4" x14ac:dyDescent="0.25">
      <c r="B73" s="41">
        <f t="shared" si="2"/>
        <v>186</v>
      </c>
      <c r="C73" s="40">
        <f t="shared" si="1"/>
        <v>3.3960292580982234E-3</v>
      </c>
      <c r="D73" s="39"/>
    </row>
    <row r="74" spans="2:4" x14ac:dyDescent="0.25">
      <c r="B74" s="41">
        <f t="shared" si="2"/>
        <v>187</v>
      </c>
      <c r="C74" s="40">
        <f t="shared" si="1"/>
        <v>3.6572622779519333E-3</v>
      </c>
      <c r="D74" s="39"/>
    </row>
    <row r="75" spans="2:4" x14ac:dyDescent="0.25">
      <c r="B75" s="41">
        <f t="shared" si="2"/>
        <v>188</v>
      </c>
      <c r="C75" s="40">
        <f t="shared" si="1"/>
        <v>3.9184952978056423E-3</v>
      </c>
      <c r="D75" s="39"/>
    </row>
    <row r="76" spans="2:4" x14ac:dyDescent="0.25">
      <c r="B76" s="41">
        <f t="shared" si="2"/>
        <v>189</v>
      </c>
      <c r="C76" s="40">
        <f t="shared" si="1"/>
        <v>4.1797283176593526E-3</v>
      </c>
      <c r="D76" s="39"/>
    </row>
    <row r="77" spans="2:4" x14ac:dyDescent="0.25">
      <c r="B77" s="41">
        <f t="shared" si="2"/>
        <v>190</v>
      </c>
      <c r="C77" s="40">
        <f t="shared" si="1"/>
        <v>4.440961337513062E-3</v>
      </c>
      <c r="D77" s="39"/>
    </row>
    <row r="78" spans="2:4" x14ac:dyDescent="0.25">
      <c r="B78" s="41">
        <f t="shared" si="2"/>
        <v>191</v>
      </c>
      <c r="C78" s="40">
        <f t="shared" si="1"/>
        <v>4.7021943573667714E-3</v>
      </c>
      <c r="D78" s="39"/>
    </row>
    <row r="79" spans="2:4" x14ac:dyDescent="0.25">
      <c r="B79" s="41">
        <f t="shared" si="2"/>
        <v>192</v>
      </c>
      <c r="C79" s="40">
        <f t="shared" si="1"/>
        <v>4.9634273772204808E-3</v>
      </c>
      <c r="D79" s="39"/>
    </row>
    <row r="80" spans="2:4" x14ac:dyDescent="0.25">
      <c r="B80" s="41">
        <f t="shared" si="2"/>
        <v>193</v>
      </c>
      <c r="C80" s="40">
        <f t="shared" si="1"/>
        <v>5.2246603970741903E-3</v>
      </c>
      <c r="D80" s="39"/>
    </row>
    <row r="81" spans="2:4" x14ac:dyDescent="0.25">
      <c r="B81" s="41">
        <f t="shared" si="2"/>
        <v>194</v>
      </c>
      <c r="C81" s="40">
        <f t="shared" si="1"/>
        <v>5.4858934169278997E-3</v>
      </c>
      <c r="D81" s="39"/>
    </row>
    <row r="82" spans="2:4" x14ac:dyDescent="0.25">
      <c r="B82" s="41">
        <f t="shared" si="2"/>
        <v>195</v>
      </c>
      <c r="C82" s="40">
        <f t="shared" si="1"/>
        <v>5.7471264367816091E-3</v>
      </c>
      <c r="D82" s="39"/>
    </row>
    <row r="83" spans="2:4" x14ac:dyDescent="0.25">
      <c r="B83" s="41">
        <f t="shared" si="2"/>
        <v>196</v>
      </c>
      <c r="C83" s="40">
        <f t="shared" si="1"/>
        <v>6.0083594566353185E-3</v>
      </c>
      <c r="D83" s="39"/>
    </row>
    <row r="84" spans="2:4" x14ac:dyDescent="0.25">
      <c r="B84" s="41">
        <f t="shared" si="2"/>
        <v>197</v>
      </c>
      <c r="C84" s="40">
        <f t="shared" si="1"/>
        <v>6.269592476489028E-3</v>
      </c>
      <c r="D84" s="39"/>
    </row>
    <row r="85" spans="2:4" x14ac:dyDescent="0.25">
      <c r="B85" s="41">
        <f t="shared" si="2"/>
        <v>198</v>
      </c>
      <c r="C85" s="40">
        <f t="shared" si="1"/>
        <v>6.5308254963427374E-3</v>
      </c>
      <c r="D85" s="39"/>
    </row>
    <row r="86" spans="2:4" x14ac:dyDescent="0.25">
      <c r="B86" s="41">
        <f t="shared" si="2"/>
        <v>199</v>
      </c>
      <c r="C86" s="40">
        <f t="shared" si="1"/>
        <v>6.7920585161964468E-3</v>
      </c>
      <c r="D86" s="39"/>
    </row>
    <row r="87" spans="2:4" x14ac:dyDescent="0.25">
      <c r="B87" s="41">
        <f t="shared" si="2"/>
        <v>200</v>
      </c>
      <c r="C87" s="40">
        <f t="shared" si="1"/>
        <v>7.0532915360501571E-3</v>
      </c>
      <c r="D87" s="39"/>
    </row>
    <row r="88" spans="2:4" x14ac:dyDescent="0.25">
      <c r="B88" s="41">
        <f t="shared" si="2"/>
        <v>201</v>
      </c>
      <c r="C88" s="40">
        <f t="shared" si="1"/>
        <v>7.3145245559038665E-3</v>
      </c>
      <c r="D88" s="39"/>
    </row>
    <row r="89" spans="2:4" x14ac:dyDescent="0.25">
      <c r="B89" s="41">
        <f t="shared" si="2"/>
        <v>202</v>
      </c>
      <c r="C89" s="40">
        <f t="shared" si="1"/>
        <v>7.575757575757576E-3</v>
      </c>
      <c r="D89" s="39"/>
    </row>
    <row r="90" spans="2:4" x14ac:dyDescent="0.25">
      <c r="B90" s="41">
        <f t="shared" si="2"/>
        <v>203</v>
      </c>
      <c r="C90" s="40">
        <f t="shared" si="1"/>
        <v>7.8369905956112845E-3</v>
      </c>
      <c r="D90" s="39"/>
    </row>
    <row r="91" spans="2:4" x14ac:dyDescent="0.25">
      <c r="B91" s="41">
        <f t="shared" si="2"/>
        <v>204</v>
      </c>
      <c r="C91" s="40">
        <f t="shared" si="1"/>
        <v>8.0982236154649948E-3</v>
      </c>
      <c r="D91" s="39"/>
    </row>
    <row r="92" spans="2:4" x14ac:dyDescent="0.25">
      <c r="B92" s="41">
        <f t="shared" si="2"/>
        <v>205</v>
      </c>
      <c r="C92" s="40">
        <f t="shared" ref="C92:C123" si="3">IF(B92&lt;$I$10,2*(B92-$G$10)/(($H$10-$G$10)*($I$10-$G$10)),IF(B92=$I$10,2/($H$10-$G$10),2*($H$10-B92)/(($H$10-$G$10)*($H$10-$I$10))))</f>
        <v>8.3594566353187051E-3</v>
      </c>
      <c r="D92" s="39"/>
    </row>
    <row r="93" spans="2:4" x14ac:dyDescent="0.25">
      <c r="B93" s="41">
        <f t="shared" ref="B93:B124" si="4">B92+1</f>
        <v>206</v>
      </c>
      <c r="C93" s="40">
        <f t="shared" si="3"/>
        <v>8.6206896551724137E-3</v>
      </c>
      <c r="D93" s="39"/>
    </row>
    <row r="94" spans="2:4" x14ac:dyDescent="0.25">
      <c r="B94" s="41">
        <f t="shared" si="4"/>
        <v>207</v>
      </c>
      <c r="C94" s="40">
        <f t="shared" si="3"/>
        <v>8.881922675026124E-3</v>
      </c>
      <c r="D94" s="39"/>
    </row>
    <row r="95" spans="2:4" x14ac:dyDescent="0.25">
      <c r="B95" s="41">
        <f t="shared" si="4"/>
        <v>208</v>
      </c>
      <c r="C95" s="40">
        <f t="shared" si="3"/>
        <v>9.1431556948798325E-3</v>
      </c>
      <c r="D95" s="39"/>
    </row>
    <row r="96" spans="2:4" x14ac:dyDescent="0.25">
      <c r="B96" s="41">
        <f t="shared" si="4"/>
        <v>209</v>
      </c>
      <c r="C96" s="40">
        <f t="shared" si="3"/>
        <v>9.4043887147335428E-3</v>
      </c>
      <c r="D96" s="39"/>
    </row>
    <row r="97" spans="2:4" x14ac:dyDescent="0.25">
      <c r="B97" s="41">
        <f t="shared" si="4"/>
        <v>210</v>
      </c>
      <c r="C97" s="40">
        <f t="shared" si="3"/>
        <v>9.6656217345872514E-3</v>
      </c>
      <c r="D97" s="39"/>
    </row>
    <row r="98" spans="2:4" x14ac:dyDescent="0.25">
      <c r="B98" s="41">
        <f t="shared" si="4"/>
        <v>211</v>
      </c>
      <c r="C98" s="40">
        <f t="shared" si="3"/>
        <v>9.9268547544409617E-3</v>
      </c>
      <c r="D98" s="39"/>
    </row>
    <row r="99" spans="2:4" x14ac:dyDescent="0.25">
      <c r="B99" s="41">
        <f t="shared" si="4"/>
        <v>212</v>
      </c>
      <c r="C99" s="40">
        <f t="shared" si="3"/>
        <v>1.018808777429467E-2</v>
      </c>
      <c r="D99" s="39"/>
    </row>
    <row r="100" spans="2:4" x14ac:dyDescent="0.25">
      <c r="B100" s="41">
        <f t="shared" si="4"/>
        <v>213</v>
      </c>
      <c r="C100" s="40">
        <f t="shared" si="3"/>
        <v>1.0449320794148381E-2</v>
      </c>
      <c r="D100" s="39"/>
    </row>
    <row r="101" spans="2:4" x14ac:dyDescent="0.25">
      <c r="B101" s="41">
        <f t="shared" si="4"/>
        <v>214</v>
      </c>
      <c r="C101" s="40">
        <f t="shared" si="3"/>
        <v>1.0710553814002089E-2</v>
      </c>
      <c r="D101" s="39"/>
    </row>
    <row r="102" spans="2:4" x14ac:dyDescent="0.25">
      <c r="B102" s="41">
        <f t="shared" si="4"/>
        <v>215</v>
      </c>
      <c r="C102" s="40">
        <f t="shared" si="3"/>
        <v>1.0971786833855799E-2</v>
      </c>
      <c r="D102" s="39"/>
    </row>
    <row r="103" spans="2:4" x14ac:dyDescent="0.25">
      <c r="B103" s="41">
        <f t="shared" si="4"/>
        <v>216</v>
      </c>
      <c r="C103" s="40">
        <f t="shared" si="3"/>
        <v>1.123301985370951E-2</v>
      </c>
      <c r="D103" s="39"/>
    </row>
    <row r="104" spans="2:4" x14ac:dyDescent="0.25">
      <c r="B104" s="41">
        <f t="shared" si="4"/>
        <v>217</v>
      </c>
      <c r="C104" s="40">
        <f t="shared" si="3"/>
        <v>1.1494252873563218E-2</v>
      </c>
      <c r="D104" s="39"/>
    </row>
    <row r="105" spans="2:4" x14ac:dyDescent="0.25">
      <c r="B105" s="41">
        <f t="shared" si="4"/>
        <v>218</v>
      </c>
      <c r="C105" s="40">
        <f t="shared" si="3"/>
        <v>1.1755485893416929E-2</v>
      </c>
      <c r="D105" s="39"/>
    </row>
    <row r="106" spans="2:4" x14ac:dyDescent="0.25">
      <c r="B106" s="41">
        <f t="shared" si="4"/>
        <v>219</v>
      </c>
      <c r="C106" s="40">
        <f t="shared" si="3"/>
        <v>1.2016718913270637E-2</v>
      </c>
      <c r="D106" s="39"/>
    </row>
    <row r="107" spans="2:4" x14ac:dyDescent="0.25">
      <c r="B107" s="41">
        <f t="shared" si="4"/>
        <v>220</v>
      </c>
      <c r="C107" s="40">
        <f t="shared" si="3"/>
        <v>1.2277951933124347E-2</v>
      </c>
      <c r="D107" s="39"/>
    </row>
    <row r="108" spans="2:4" x14ac:dyDescent="0.25">
      <c r="B108" s="41">
        <f t="shared" si="4"/>
        <v>221</v>
      </c>
      <c r="C108" s="40">
        <f t="shared" si="3"/>
        <v>1.2539184952978056E-2</v>
      </c>
      <c r="D108" s="39"/>
    </row>
    <row r="109" spans="2:4" x14ac:dyDescent="0.25">
      <c r="B109" s="41">
        <f t="shared" si="4"/>
        <v>222</v>
      </c>
      <c r="C109" s="40">
        <f t="shared" si="3"/>
        <v>1.2800417972831766E-2</v>
      </c>
      <c r="D109" s="39"/>
    </row>
    <row r="110" spans="2:4" x14ac:dyDescent="0.25">
      <c r="B110" s="41">
        <f t="shared" si="4"/>
        <v>223</v>
      </c>
      <c r="C110" s="40">
        <f t="shared" si="3"/>
        <v>1.3061650992685475E-2</v>
      </c>
      <c r="D110" s="42"/>
    </row>
    <row r="111" spans="2:4" x14ac:dyDescent="0.25">
      <c r="B111" s="41">
        <f t="shared" si="4"/>
        <v>224</v>
      </c>
      <c r="C111" s="40">
        <f t="shared" si="3"/>
        <v>1.3322884012539185E-2</v>
      </c>
      <c r="D111" s="39"/>
    </row>
    <row r="112" spans="2:4" x14ac:dyDescent="0.25">
      <c r="B112" s="41">
        <f t="shared" si="4"/>
        <v>225</v>
      </c>
      <c r="C112" s="40">
        <f t="shared" si="3"/>
        <v>1.3584117032392894E-2</v>
      </c>
      <c r="D112" s="39"/>
    </row>
    <row r="113" spans="2:4" x14ac:dyDescent="0.25">
      <c r="B113" s="41">
        <f t="shared" si="4"/>
        <v>226</v>
      </c>
      <c r="C113" s="40">
        <f t="shared" si="3"/>
        <v>1.3845350052246604E-2</v>
      </c>
      <c r="D113" s="39"/>
    </row>
    <row r="114" spans="2:4" x14ac:dyDescent="0.25">
      <c r="B114" s="41">
        <f t="shared" si="4"/>
        <v>227</v>
      </c>
      <c r="C114" s="40">
        <f t="shared" si="3"/>
        <v>1.4106583072100314E-2</v>
      </c>
      <c r="D114" s="39"/>
    </row>
    <row r="115" spans="2:4" x14ac:dyDescent="0.25">
      <c r="B115" s="41">
        <f t="shared" si="4"/>
        <v>228</v>
      </c>
      <c r="C115" s="40">
        <f t="shared" si="3"/>
        <v>1.4367816091954023E-2</v>
      </c>
      <c r="D115" s="39"/>
    </row>
    <row r="116" spans="2:4" x14ac:dyDescent="0.25">
      <c r="B116" s="41">
        <f t="shared" si="4"/>
        <v>229</v>
      </c>
      <c r="C116" s="40">
        <f t="shared" si="3"/>
        <v>1.4629049111807733E-2</v>
      </c>
      <c r="D116" s="39"/>
    </row>
    <row r="117" spans="2:4" x14ac:dyDescent="0.25">
      <c r="B117" s="41">
        <f t="shared" si="4"/>
        <v>230</v>
      </c>
      <c r="C117" s="40">
        <f t="shared" si="3"/>
        <v>1.4890282131661442E-2</v>
      </c>
      <c r="D117" s="39"/>
    </row>
    <row r="118" spans="2:4" x14ac:dyDescent="0.25">
      <c r="B118" s="41">
        <f t="shared" si="4"/>
        <v>231</v>
      </c>
      <c r="C118" s="40">
        <f t="shared" si="3"/>
        <v>1.5151515151515152E-2</v>
      </c>
      <c r="D118" s="39"/>
    </row>
    <row r="119" spans="2:4" x14ac:dyDescent="0.25">
      <c r="B119" s="41">
        <f t="shared" si="4"/>
        <v>232</v>
      </c>
      <c r="C119" s="40">
        <f t="shared" si="3"/>
        <v>1.541274817136886E-2</v>
      </c>
      <c r="D119" s="39"/>
    </row>
    <row r="120" spans="2:4" x14ac:dyDescent="0.25">
      <c r="B120" s="41">
        <f t="shared" si="4"/>
        <v>233</v>
      </c>
      <c r="C120" s="40">
        <f t="shared" si="3"/>
        <v>1.5673981191222569E-2</v>
      </c>
      <c r="D120" s="39"/>
    </row>
    <row r="121" spans="2:4" x14ac:dyDescent="0.25">
      <c r="B121" s="41">
        <f t="shared" si="4"/>
        <v>234</v>
      </c>
      <c r="C121" s="40">
        <f t="shared" si="3"/>
        <v>1.5935214211076281E-2</v>
      </c>
      <c r="D121" s="39"/>
    </row>
    <row r="122" spans="2:4" x14ac:dyDescent="0.25">
      <c r="B122" s="41">
        <f t="shared" si="4"/>
        <v>235</v>
      </c>
      <c r="C122" s="40">
        <f t="shared" si="3"/>
        <v>1.619644723092999E-2</v>
      </c>
      <c r="D122" s="39"/>
    </row>
    <row r="123" spans="2:4" x14ac:dyDescent="0.25">
      <c r="B123" s="41">
        <f t="shared" si="4"/>
        <v>236</v>
      </c>
      <c r="C123" s="40">
        <f t="shared" si="3"/>
        <v>1.6457680250783698E-2</v>
      </c>
      <c r="D123" s="39"/>
    </row>
    <row r="124" spans="2:4" x14ac:dyDescent="0.25">
      <c r="B124" s="41">
        <f t="shared" si="4"/>
        <v>237</v>
      </c>
      <c r="C124" s="40">
        <f t="shared" ref="C124:C148" si="5">IF(B124&lt;$I$10,2*(B124-$G$10)/(($H$10-$G$10)*($I$10-$G$10)),IF(B124=$I$10,2/($H$10-$G$10),2*($H$10-B124)/(($H$10-$G$10)*($H$10-$I$10))))</f>
        <v>1.671891327063741E-2</v>
      </c>
      <c r="D124" s="39"/>
    </row>
    <row r="125" spans="2:4" x14ac:dyDescent="0.25">
      <c r="B125" s="41">
        <f t="shared" ref="B125:B148" si="6">B124+1</f>
        <v>238</v>
      </c>
      <c r="C125" s="40">
        <f t="shared" si="5"/>
        <v>1.6980146290491119E-2</v>
      </c>
      <c r="D125" s="39"/>
    </row>
    <row r="126" spans="2:4" x14ac:dyDescent="0.25">
      <c r="B126" s="41">
        <f t="shared" si="6"/>
        <v>239</v>
      </c>
      <c r="C126" s="40">
        <f t="shared" si="5"/>
        <v>1.7241379310344827E-2</v>
      </c>
      <c r="D126" s="39"/>
    </row>
    <row r="127" spans="2:4" x14ac:dyDescent="0.25">
      <c r="B127" s="41">
        <f t="shared" si="6"/>
        <v>240</v>
      </c>
      <c r="C127" s="40">
        <f t="shared" si="5"/>
        <v>1.7502612330198536E-2</v>
      </c>
      <c r="D127" s="39"/>
    </row>
    <row r="128" spans="2:4" x14ac:dyDescent="0.25">
      <c r="B128" s="41">
        <f t="shared" si="6"/>
        <v>241</v>
      </c>
      <c r="C128" s="40">
        <f t="shared" si="5"/>
        <v>1.7763845350052248E-2</v>
      </c>
      <c r="D128" s="39"/>
    </row>
    <row r="129" spans="2:4" x14ac:dyDescent="0.25">
      <c r="B129" s="41">
        <f t="shared" si="6"/>
        <v>242</v>
      </c>
      <c r="C129" s="40">
        <f t="shared" si="5"/>
        <v>1.8025078369905956E-2</v>
      </c>
      <c r="D129" s="39"/>
    </row>
    <row r="130" spans="2:4" x14ac:dyDescent="0.25">
      <c r="B130" s="41">
        <f t="shared" si="6"/>
        <v>243</v>
      </c>
      <c r="C130" s="40">
        <f t="shared" si="5"/>
        <v>1.8286311389759665E-2</v>
      </c>
      <c r="D130" s="39"/>
    </row>
    <row r="131" spans="2:4" x14ac:dyDescent="0.25">
      <c r="B131" s="41">
        <f t="shared" si="6"/>
        <v>244</v>
      </c>
      <c r="C131" s="40">
        <f t="shared" si="5"/>
        <v>1.8547544409613374E-2</v>
      </c>
      <c r="D131" s="39"/>
    </row>
    <row r="132" spans="2:4" x14ac:dyDescent="0.25">
      <c r="B132" s="41">
        <f t="shared" si="6"/>
        <v>245</v>
      </c>
      <c r="C132" s="40">
        <f t="shared" si="5"/>
        <v>1.8808777429467086E-2</v>
      </c>
      <c r="D132" s="39"/>
    </row>
    <row r="133" spans="2:4" x14ac:dyDescent="0.25">
      <c r="B133" s="41">
        <f t="shared" si="6"/>
        <v>246</v>
      </c>
      <c r="C133" s="40">
        <f t="shared" si="5"/>
        <v>1.9070010449320794E-2</v>
      </c>
      <c r="D133" s="39"/>
    </row>
    <row r="134" spans="2:4" x14ac:dyDescent="0.25">
      <c r="B134" s="41">
        <f t="shared" si="6"/>
        <v>247</v>
      </c>
      <c r="C134" s="40">
        <f t="shared" si="5"/>
        <v>1.9331243469174503E-2</v>
      </c>
      <c r="D134" s="39"/>
    </row>
    <row r="135" spans="2:4" x14ac:dyDescent="0.25">
      <c r="B135" s="41">
        <f t="shared" si="6"/>
        <v>248</v>
      </c>
      <c r="C135" s="40">
        <f t="shared" si="5"/>
        <v>1.9592476489028215E-2</v>
      </c>
      <c r="D135" s="39"/>
    </row>
    <row r="136" spans="2:4" x14ac:dyDescent="0.25">
      <c r="B136" s="41">
        <f t="shared" si="6"/>
        <v>249</v>
      </c>
      <c r="C136" s="40">
        <f t="shared" si="5"/>
        <v>1.9853709508881923E-2</v>
      </c>
      <c r="D136" s="39"/>
    </row>
    <row r="137" spans="2:4" x14ac:dyDescent="0.25">
      <c r="B137" s="41">
        <f t="shared" si="6"/>
        <v>250</v>
      </c>
      <c r="C137" s="40">
        <f t="shared" si="5"/>
        <v>2.0114942528735632E-2</v>
      </c>
      <c r="D137" s="39"/>
    </row>
    <row r="138" spans="2:4" x14ac:dyDescent="0.25">
      <c r="B138" s="41">
        <f t="shared" si="6"/>
        <v>251</v>
      </c>
      <c r="C138" s="40">
        <f t="shared" si="5"/>
        <v>2.037617554858934E-2</v>
      </c>
      <c r="D138" s="39"/>
    </row>
    <row r="139" spans="2:4" x14ac:dyDescent="0.25">
      <c r="B139" s="41">
        <f t="shared" si="6"/>
        <v>252</v>
      </c>
      <c r="C139" s="40">
        <f t="shared" si="5"/>
        <v>2.0637408568443052E-2</v>
      </c>
      <c r="D139" s="39"/>
    </row>
    <row r="140" spans="2:4" x14ac:dyDescent="0.25">
      <c r="B140" s="41">
        <f t="shared" si="6"/>
        <v>253</v>
      </c>
      <c r="C140" s="40">
        <f t="shared" si="5"/>
        <v>2.0898641588296761E-2</v>
      </c>
      <c r="D140" s="39"/>
    </row>
    <row r="141" spans="2:4" x14ac:dyDescent="0.25">
      <c r="B141" s="41">
        <f t="shared" si="6"/>
        <v>254</v>
      </c>
      <c r="C141" s="40">
        <f t="shared" si="5"/>
        <v>2.115987460815047E-2</v>
      </c>
      <c r="D141" s="39"/>
    </row>
    <row r="142" spans="2:4" x14ac:dyDescent="0.25">
      <c r="B142" s="41">
        <f t="shared" si="6"/>
        <v>255</v>
      </c>
      <c r="C142" s="40">
        <f t="shared" si="5"/>
        <v>2.1421107628004178E-2</v>
      </c>
      <c r="D142" s="39"/>
    </row>
    <row r="143" spans="2:4" x14ac:dyDescent="0.25">
      <c r="B143" s="41">
        <f t="shared" si="6"/>
        <v>256</v>
      </c>
      <c r="C143" s="40">
        <f t="shared" si="5"/>
        <v>2.168234064785789E-2</v>
      </c>
      <c r="D143" s="39"/>
    </row>
    <row r="144" spans="2:4" x14ac:dyDescent="0.25">
      <c r="B144" s="41">
        <f t="shared" si="6"/>
        <v>257</v>
      </c>
      <c r="C144" s="40">
        <f t="shared" si="5"/>
        <v>2.1943573667711599E-2</v>
      </c>
      <c r="D144" s="39"/>
    </row>
    <row r="145" spans="1:4" x14ac:dyDescent="0.25">
      <c r="B145" s="41">
        <f t="shared" si="6"/>
        <v>258</v>
      </c>
      <c r="C145" s="40">
        <f t="shared" si="5"/>
        <v>2.2204806687565307E-2</v>
      </c>
      <c r="D145" s="39"/>
    </row>
    <row r="146" spans="1:4" x14ac:dyDescent="0.25">
      <c r="A146" s="39"/>
      <c r="B146" s="1">
        <f t="shared" si="6"/>
        <v>259</v>
      </c>
      <c r="C146" s="40">
        <f t="shared" si="5"/>
        <v>2.2466039707419019E-2</v>
      </c>
      <c r="D146" s="39"/>
    </row>
    <row r="147" spans="1:4" x14ac:dyDescent="0.25">
      <c r="A147" s="39"/>
      <c r="B147" s="1">
        <f t="shared" si="6"/>
        <v>260</v>
      </c>
      <c r="C147" s="40">
        <f t="shared" si="5"/>
        <v>2.2727272727272728E-2</v>
      </c>
      <c r="D147" s="39"/>
    </row>
    <row r="148" spans="1:4" x14ac:dyDescent="0.25">
      <c r="B148" s="38">
        <f t="shared" si="6"/>
        <v>261</v>
      </c>
      <c r="C148" s="37">
        <f t="shared" si="5"/>
        <v>0</v>
      </c>
      <c r="D148" s="36"/>
    </row>
  </sheetData>
  <sheetProtection sheet="1" objects="1" scenarios="1" formatCells="0" formatColumns="0" formatRows="0"/>
  <mergeCells count="14">
    <mergeCell ref="B58:D58"/>
    <mergeCell ref="L4:L5"/>
    <mergeCell ref="M4:M5"/>
    <mergeCell ref="B7:B8"/>
    <mergeCell ref="C7:C8"/>
    <mergeCell ref="M7:M8"/>
    <mergeCell ref="C45:D45"/>
    <mergeCell ref="B4:B5"/>
    <mergeCell ref="C4:C5"/>
    <mergeCell ref="D4:D5"/>
    <mergeCell ref="E4:F4"/>
    <mergeCell ref="G4:I4"/>
    <mergeCell ref="J4:J5"/>
    <mergeCell ref="C49:D49"/>
  </mergeCells>
  <dataValidations count="1">
    <dataValidation type="list" allowBlank="1" showInputMessage="1" showErrorMessage="1" sqref="C2" xr:uid="{0C5F796F-2CBB-420C-ACB4-F87634AC8E7B}">
      <formula1>MC_On_Off</formula1>
    </dataValidation>
  </dataValidation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B74F-5937-4CDB-A5F5-61E5F487E820}">
  <sheetPr codeName="Sheet7">
    <tabColor rgb="FF92D050"/>
  </sheetPr>
  <dimension ref="B2:H59"/>
  <sheetViews>
    <sheetView zoomScaleNormal="100" workbookViewId="0">
      <pane ySplit="4" topLeftCell="A5" activePane="bottomLeft" state="frozen"/>
      <selection pane="bottomLeft"/>
    </sheetView>
  </sheetViews>
  <sheetFormatPr defaultColWidth="8.85546875" defaultRowHeight="15" x14ac:dyDescent="0.25"/>
  <cols>
    <col min="1" max="1" width="2" style="1" customWidth="1"/>
    <col min="2" max="2" width="41.85546875" style="1" bestFit="1" customWidth="1"/>
    <col min="3" max="3" width="24.7109375" style="93" customWidth="1"/>
    <col min="4" max="4" width="122.140625" style="92" customWidth="1"/>
    <col min="5" max="5" width="37.42578125" style="91" customWidth="1"/>
    <col min="6" max="6" width="20.85546875" style="91" bestFit="1" customWidth="1"/>
    <col min="7" max="16384" width="8.85546875" style="1"/>
  </cols>
  <sheetData>
    <row r="2" spans="2:6" ht="18.75" x14ac:dyDescent="0.3">
      <c r="B2" s="109" t="s">
        <v>260</v>
      </c>
    </row>
    <row r="3" spans="2:6" ht="13.5" customHeight="1" x14ac:dyDescent="0.25"/>
    <row r="4" spans="2:6" ht="33.75" customHeight="1" x14ac:dyDescent="0.25">
      <c r="B4" s="108" t="s">
        <v>261</v>
      </c>
      <c r="C4" s="108" t="s">
        <v>159</v>
      </c>
      <c r="D4" s="107" t="s">
        <v>262</v>
      </c>
      <c r="E4" s="106" t="s">
        <v>263</v>
      </c>
      <c r="F4" s="105" t="s">
        <v>160</v>
      </c>
    </row>
    <row r="5" spans="2:6" ht="23.25" customHeight="1" x14ac:dyDescent="0.35">
      <c r="B5" s="103" t="s">
        <v>90</v>
      </c>
      <c r="C5" s="98" t="s">
        <v>264</v>
      </c>
      <c r="D5" s="101" t="s">
        <v>265</v>
      </c>
      <c r="E5" s="104">
        <v>2.2775999999999996</v>
      </c>
      <c r="F5" s="96" t="s">
        <v>266</v>
      </c>
    </row>
    <row r="6" spans="2:6" ht="23.25" customHeight="1" x14ac:dyDescent="0.35">
      <c r="B6" s="103" t="s">
        <v>96</v>
      </c>
      <c r="C6" s="98" t="s">
        <v>267</v>
      </c>
      <c r="D6" s="101" t="s">
        <v>268</v>
      </c>
      <c r="E6" s="102">
        <v>592.17599999999993</v>
      </c>
      <c r="F6" s="96" t="s">
        <v>269</v>
      </c>
    </row>
    <row r="7" spans="2:6" ht="23.25" customHeight="1" x14ac:dyDescent="0.35">
      <c r="B7" s="103" t="s">
        <v>270</v>
      </c>
      <c r="C7" s="98" t="s">
        <v>271</v>
      </c>
      <c r="D7" s="98" t="s">
        <v>272</v>
      </c>
      <c r="E7" s="102">
        <v>260</v>
      </c>
      <c r="F7" s="96" t="s">
        <v>188</v>
      </c>
    </row>
    <row r="8" spans="2:6" ht="23.25" customHeight="1" x14ac:dyDescent="0.35">
      <c r="B8" s="103" t="s">
        <v>273</v>
      </c>
      <c r="C8" s="98" t="s">
        <v>127</v>
      </c>
      <c r="D8" s="101" t="s">
        <v>274</v>
      </c>
      <c r="E8" s="102">
        <v>38</v>
      </c>
      <c r="F8" s="96" t="s">
        <v>275</v>
      </c>
    </row>
    <row r="9" spans="2:6" ht="23.25" customHeight="1" x14ac:dyDescent="0.35">
      <c r="B9" s="103" t="s">
        <v>276</v>
      </c>
      <c r="C9" s="138" t="s">
        <v>277</v>
      </c>
      <c r="D9" s="100" t="s">
        <v>278</v>
      </c>
      <c r="E9" s="139">
        <v>2.2955465587044532</v>
      </c>
      <c r="F9" s="96" t="s">
        <v>266</v>
      </c>
    </row>
    <row r="10" spans="2:6" ht="23.25" customHeight="1" x14ac:dyDescent="0.35">
      <c r="B10" s="103" t="s">
        <v>279</v>
      </c>
      <c r="C10" s="98" t="s">
        <v>280</v>
      </c>
      <c r="D10" s="101" t="s">
        <v>281</v>
      </c>
      <c r="E10" s="102">
        <v>596.84210526315792</v>
      </c>
      <c r="F10" s="96" t="s">
        <v>269</v>
      </c>
    </row>
    <row r="11" spans="2:6" ht="31.5" x14ac:dyDescent="0.35">
      <c r="B11" s="99" t="s">
        <v>282</v>
      </c>
      <c r="C11" s="98" t="s">
        <v>131</v>
      </c>
      <c r="D11" s="101" t="s">
        <v>283</v>
      </c>
      <c r="E11" s="102">
        <v>612.14574898785429</v>
      </c>
      <c r="F11" s="96" t="s">
        <v>284</v>
      </c>
    </row>
    <row r="12" spans="2:6" ht="31.5" x14ac:dyDescent="0.35">
      <c r="B12" s="173" t="s">
        <v>285</v>
      </c>
      <c r="C12" s="174" t="s">
        <v>286</v>
      </c>
      <c r="D12" s="175" t="s">
        <v>287</v>
      </c>
      <c r="E12" s="176">
        <v>2.3544067268763627</v>
      </c>
      <c r="F12" s="177" t="s">
        <v>288</v>
      </c>
    </row>
    <row r="13" spans="2:6" ht="18" x14ac:dyDescent="0.35">
      <c r="B13" s="173" t="s">
        <v>289</v>
      </c>
      <c r="C13" s="174" t="s">
        <v>290</v>
      </c>
      <c r="D13" s="175" t="s">
        <v>291</v>
      </c>
      <c r="E13" s="176">
        <v>4.4213588799999997</v>
      </c>
      <c r="F13" s="177" t="s">
        <v>292</v>
      </c>
    </row>
    <row r="14" spans="2:6" ht="18" x14ac:dyDescent="0.35">
      <c r="B14" s="173" t="s">
        <v>293</v>
      </c>
      <c r="C14" s="174" t="s">
        <v>294</v>
      </c>
      <c r="D14" s="174" t="s">
        <v>295</v>
      </c>
      <c r="E14" s="176">
        <v>3.9240112114606047E-2</v>
      </c>
      <c r="F14" s="177" t="s">
        <v>229</v>
      </c>
    </row>
    <row r="15" spans="2:6" ht="18" x14ac:dyDescent="0.35">
      <c r="B15" s="173" t="s">
        <v>296</v>
      </c>
      <c r="C15" s="174" t="s">
        <v>297</v>
      </c>
      <c r="D15" s="174" t="s">
        <v>298</v>
      </c>
      <c r="E15" s="176">
        <v>10.202429149797572</v>
      </c>
      <c r="F15" s="177" t="s">
        <v>299</v>
      </c>
    </row>
    <row r="16" spans="2:6" ht="18" x14ac:dyDescent="0.35">
      <c r="B16" s="173" t="s">
        <v>300</v>
      </c>
      <c r="C16" s="174" t="s">
        <v>301</v>
      </c>
      <c r="D16" s="174" t="s">
        <v>302</v>
      </c>
      <c r="E16" s="176">
        <v>1040</v>
      </c>
      <c r="F16" s="177" t="s">
        <v>299</v>
      </c>
    </row>
    <row r="17" spans="2:8" ht="18" x14ac:dyDescent="0.35">
      <c r="B17" s="173" t="s">
        <v>303</v>
      </c>
      <c r="C17" s="174" t="s">
        <v>304</v>
      </c>
      <c r="D17" s="174" t="s">
        <v>305</v>
      </c>
      <c r="E17" s="176">
        <v>260</v>
      </c>
      <c r="F17" s="177" t="s">
        <v>299</v>
      </c>
    </row>
    <row r="18" spans="2:8" ht="46.5" x14ac:dyDescent="0.35">
      <c r="B18" s="99" t="s">
        <v>306</v>
      </c>
      <c r="C18" s="98" t="s">
        <v>307</v>
      </c>
      <c r="D18" s="101" t="s">
        <v>308</v>
      </c>
      <c r="E18" s="97">
        <v>5.3863737633840433E-3</v>
      </c>
      <c r="F18" s="96" t="s">
        <v>266</v>
      </c>
      <c r="H18" s="95"/>
    </row>
    <row r="19" spans="2:8" ht="46.5" x14ac:dyDescent="0.35">
      <c r="B19" s="99" t="s">
        <v>309</v>
      </c>
      <c r="C19" s="98" t="s">
        <v>310</v>
      </c>
      <c r="D19" s="98" t="s">
        <v>311</v>
      </c>
      <c r="E19" s="97">
        <v>1.4004571784798512</v>
      </c>
      <c r="F19" s="96" t="s">
        <v>269</v>
      </c>
      <c r="H19" s="95"/>
    </row>
    <row r="20" spans="2:8" ht="31.5" x14ac:dyDescent="0.35">
      <c r="B20" s="99" t="s">
        <v>312</v>
      </c>
      <c r="C20" s="98" t="s">
        <v>313</v>
      </c>
      <c r="D20" s="98" t="s">
        <v>314</v>
      </c>
      <c r="E20" s="97">
        <v>6.8866396761133597E-3</v>
      </c>
      <c r="F20" s="96" t="s">
        <v>266</v>
      </c>
      <c r="H20" s="95"/>
    </row>
    <row r="21" spans="2:8" ht="31.5" x14ac:dyDescent="0.35">
      <c r="B21" s="99" t="s">
        <v>315</v>
      </c>
      <c r="C21" s="98" t="s">
        <v>316</v>
      </c>
      <c r="D21" s="98" t="s">
        <v>317</v>
      </c>
      <c r="E21" s="97">
        <v>1.7905263157894735</v>
      </c>
      <c r="F21" s="96" t="s">
        <v>269</v>
      </c>
      <c r="H21" s="95"/>
    </row>
    <row r="22" spans="2:8" ht="117" x14ac:dyDescent="0.35">
      <c r="B22" s="99" t="s">
        <v>318</v>
      </c>
      <c r="C22" s="98" t="s">
        <v>319</v>
      </c>
      <c r="D22" s="100" t="s">
        <v>320</v>
      </c>
      <c r="E22" s="136">
        <v>1.7598553894958332E-3</v>
      </c>
      <c r="F22" s="96" t="s">
        <v>266</v>
      </c>
      <c r="H22" s="95"/>
    </row>
    <row r="23" spans="2:8" ht="46.5" x14ac:dyDescent="0.35">
      <c r="B23" s="99" t="s">
        <v>321</v>
      </c>
      <c r="C23" s="98" t="s">
        <v>322</v>
      </c>
      <c r="D23" s="98" t="s">
        <v>323</v>
      </c>
      <c r="E23" s="97">
        <v>0.45756240126891662</v>
      </c>
      <c r="F23" s="96" t="s">
        <v>269</v>
      </c>
      <c r="H23" s="95"/>
    </row>
    <row r="24" spans="2:8" ht="31.5" x14ac:dyDescent="0.35">
      <c r="B24" s="99" t="s">
        <v>324</v>
      </c>
      <c r="C24" s="98" t="s">
        <v>325</v>
      </c>
      <c r="D24" s="100" t="s">
        <v>326</v>
      </c>
      <c r="E24" s="97">
        <v>4.5910931174089065E-2</v>
      </c>
      <c r="F24" s="96" t="s">
        <v>266</v>
      </c>
      <c r="H24" s="95"/>
    </row>
    <row r="25" spans="2:8" ht="31.5" x14ac:dyDescent="0.35">
      <c r="B25" s="99" t="s">
        <v>327</v>
      </c>
      <c r="C25" s="98" t="s">
        <v>328</v>
      </c>
      <c r="D25" s="98" t="s">
        <v>329</v>
      </c>
      <c r="E25" s="97">
        <v>11.936842105263157</v>
      </c>
      <c r="F25" s="96" t="s">
        <v>269</v>
      </c>
      <c r="H25" s="95"/>
    </row>
    <row r="26" spans="2:8" ht="117" x14ac:dyDescent="0.35">
      <c r="B26" s="99" t="s">
        <v>330</v>
      </c>
      <c r="C26" s="98" t="s">
        <v>331</v>
      </c>
      <c r="D26" s="100" t="s">
        <v>332</v>
      </c>
      <c r="E26" s="136">
        <v>4.4848378219612059E-2</v>
      </c>
      <c r="F26" s="96" t="s">
        <v>266</v>
      </c>
      <c r="H26" s="95"/>
    </row>
    <row r="27" spans="2:8" ht="46.5" x14ac:dyDescent="0.35">
      <c r="B27" s="99" t="s">
        <v>333</v>
      </c>
      <c r="C27" s="98" t="s">
        <v>334</v>
      </c>
      <c r="D27" s="98" t="s">
        <v>335</v>
      </c>
      <c r="E27" s="97">
        <v>11.660578337099135</v>
      </c>
      <c r="F27" s="96" t="s">
        <v>269</v>
      </c>
      <c r="H27" s="95"/>
    </row>
    <row r="28" spans="2:8" ht="117" x14ac:dyDescent="0.35">
      <c r="B28" s="99" t="s">
        <v>336</v>
      </c>
      <c r="C28" s="98" t="s">
        <v>337</v>
      </c>
      <c r="D28" s="100" t="s">
        <v>338</v>
      </c>
      <c r="E28" s="97">
        <v>1.5483216536597242E-2</v>
      </c>
      <c r="F28" s="96" t="s">
        <v>266</v>
      </c>
    </row>
    <row r="29" spans="2:8" ht="31.5" x14ac:dyDescent="0.35">
      <c r="B29" s="99" t="s">
        <v>339</v>
      </c>
      <c r="C29" s="98" t="s">
        <v>340</v>
      </c>
      <c r="D29" s="98" t="s">
        <v>341</v>
      </c>
      <c r="E29" s="97">
        <v>4.0256362995152832</v>
      </c>
      <c r="F29" s="96" t="s">
        <v>269</v>
      </c>
      <c r="H29" s="95"/>
    </row>
    <row r="30" spans="2:8" ht="36" x14ac:dyDescent="0.35">
      <c r="B30" s="99" t="s">
        <v>342</v>
      </c>
      <c r="C30" s="98" t="s">
        <v>343</v>
      </c>
      <c r="D30" s="100" t="s">
        <v>344</v>
      </c>
      <c r="E30" s="97">
        <v>2.1752711639451618</v>
      </c>
      <c r="F30" s="96" t="s">
        <v>266</v>
      </c>
      <c r="H30" s="95"/>
    </row>
    <row r="31" spans="2:8" ht="31.5" x14ac:dyDescent="0.35">
      <c r="B31" s="99" t="s">
        <v>345</v>
      </c>
      <c r="C31" s="98" t="s">
        <v>346</v>
      </c>
      <c r="D31" s="98" t="s">
        <v>347</v>
      </c>
      <c r="E31" s="97">
        <v>565.57050262574205</v>
      </c>
      <c r="F31" s="96" t="s">
        <v>269</v>
      </c>
      <c r="H31" s="95"/>
    </row>
    <row r="32" spans="2:8" ht="18" x14ac:dyDescent="0.35">
      <c r="B32" s="99" t="s">
        <v>348</v>
      </c>
      <c r="C32" s="98" t="s">
        <v>349</v>
      </c>
      <c r="D32" s="98" t="s">
        <v>350</v>
      </c>
      <c r="E32" s="97">
        <v>6.7477823909089185E-2</v>
      </c>
      <c r="F32" s="96" t="s">
        <v>266</v>
      </c>
      <c r="H32" s="95"/>
    </row>
    <row r="33" spans="2:8" ht="18" x14ac:dyDescent="0.35">
      <c r="B33" s="99" t="s">
        <v>351</v>
      </c>
      <c r="C33" s="98" t="s">
        <v>352</v>
      </c>
      <c r="D33" s="98" t="s">
        <v>353</v>
      </c>
      <c r="E33" s="97">
        <v>17.544234216363186</v>
      </c>
      <c r="F33" s="96" t="s">
        <v>269</v>
      </c>
      <c r="H33" s="95"/>
    </row>
    <row r="34" spans="2:8" ht="31.5" x14ac:dyDescent="0.35">
      <c r="B34" s="99" t="s">
        <v>354</v>
      </c>
      <c r="C34" s="98" t="s">
        <v>355</v>
      </c>
      <c r="D34" s="98" t="s">
        <v>356</v>
      </c>
      <c r="E34" s="97">
        <v>2.2280687347953645</v>
      </c>
      <c r="F34" s="96" t="s">
        <v>266</v>
      </c>
      <c r="H34" s="95"/>
    </row>
    <row r="35" spans="2:8" ht="31.5" x14ac:dyDescent="0.35">
      <c r="B35" s="99" t="s">
        <v>357</v>
      </c>
      <c r="C35" s="98" t="s">
        <v>358</v>
      </c>
      <c r="D35" s="98" t="s">
        <v>359</v>
      </c>
      <c r="E35" s="97">
        <v>579.29787104679474</v>
      </c>
      <c r="F35" s="96" t="s">
        <v>269</v>
      </c>
      <c r="H35" s="95"/>
    </row>
    <row r="36" spans="2:8" x14ac:dyDescent="0.25">
      <c r="D36" s="11"/>
    </row>
    <row r="41" spans="2:8" s="91" customFormat="1" ht="66" customHeight="1" x14ac:dyDescent="0.25">
      <c r="B41" s="1"/>
      <c r="C41" s="93"/>
      <c r="D41" s="92"/>
      <c r="H41" s="94"/>
    </row>
    <row r="42" spans="2:8" s="91" customFormat="1" ht="60" customHeight="1" x14ac:dyDescent="0.25">
      <c r="B42" s="1"/>
      <c r="C42" s="93"/>
      <c r="D42" s="92"/>
    </row>
    <row r="43" spans="2:8" s="91" customFormat="1" ht="160.5" customHeight="1" x14ac:dyDescent="0.25">
      <c r="B43" s="1"/>
      <c r="C43" s="93"/>
      <c r="D43" s="92"/>
    </row>
    <row r="44" spans="2:8" s="91" customFormat="1" ht="156" customHeight="1" x14ac:dyDescent="0.25">
      <c r="B44" s="1"/>
      <c r="C44" s="93"/>
      <c r="D44" s="92"/>
    </row>
    <row r="45" spans="2:8" s="91" customFormat="1" ht="162" customHeight="1" x14ac:dyDescent="0.25">
      <c r="B45" s="1"/>
      <c r="C45" s="93"/>
      <c r="D45" s="92"/>
    </row>
    <row r="46" spans="2:8" s="91" customFormat="1" ht="40.5" customHeight="1" x14ac:dyDescent="0.25">
      <c r="B46" s="1"/>
      <c r="C46" s="93"/>
      <c r="D46" s="92"/>
    </row>
    <row r="47" spans="2:8" ht="156" customHeight="1" x14ac:dyDescent="0.25">
      <c r="G47" s="91"/>
    </row>
    <row r="48" spans="2:8" ht="74.25" customHeight="1" x14ac:dyDescent="0.25"/>
    <row r="49" ht="53.25" customHeight="1" x14ac:dyDescent="0.25"/>
    <row r="59" ht="33" customHeight="1" x14ac:dyDescent="0.25"/>
  </sheetData>
  <sheetProtection sheet="1" objects="1" scenarios="1" formatCells="0" formatColumns="0" formatRows="0"/>
  <conditionalFormatting sqref="E5:E35">
    <cfRule type="cellIs" dxfId="2" priority="1" operator="greaterThanOrEqual">
      <formula>100</formula>
    </cfRule>
    <cfRule type="cellIs" dxfId="1" priority="2" operator="between">
      <formula>1</formula>
      <formula>99</formula>
    </cfRule>
    <cfRule type="cellIs" dxfId="0" priority="3" operator="lessThan">
      <formula>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7287C-0515-4EF8-A712-8CFAD45CA8C3}">
  <sheetPr>
    <tabColor rgb="FF92D050"/>
  </sheetPr>
  <dimension ref="A1:L95"/>
  <sheetViews>
    <sheetView zoomScale="90" zoomScaleNormal="90" workbookViewId="0">
      <selection activeCell="C1" sqref="C1"/>
    </sheetView>
  </sheetViews>
  <sheetFormatPr defaultRowHeight="15" x14ac:dyDescent="0.25"/>
  <cols>
    <col min="1" max="1" width="23.28515625" style="11" customWidth="1"/>
    <col min="2" max="2" width="19.85546875" customWidth="1"/>
    <col min="3" max="3" width="21.7109375" customWidth="1"/>
    <col min="4" max="9" width="29.28515625" bestFit="1" customWidth="1"/>
    <col min="10" max="12" width="21.7109375" customWidth="1"/>
    <col min="13" max="13" width="7.5703125" customWidth="1"/>
    <col min="20" max="20" width="9.140625" customWidth="1"/>
  </cols>
  <sheetData>
    <row r="1" spans="1:12" x14ac:dyDescent="0.25">
      <c r="A1" s="304" t="s">
        <v>360</v>
      </c>
      <c r="B1" s="305"/>
    </row>
    <row r="2" spans="1:12" ht="30" x14ac:dyDescent="0.25">
      <c r="A2" s="207" t="s">
        <v>361</v>
      </c>
      <c r="B2" s="48">
        <v>22680</v>
      </c>
    </row>
    <row r="4" spans="1:12" ht="15" customHeight="1" x14ac:dyDescent="0.25">
      <c r="A4" s="304" t="s">
        <v>362</v>
      </c>
      <c r="B4" s="305"/>
    </row>
    <row r="5" spans="1:12" x14ac:dyDescent="0.25">
      <c r="A5" s="58" t="s">
        <v>363</v>
      </c>
      <c r="B5" s="126">
        <v>100000</v>
      </c>
    </row>
    <row r="6" spans="1:12" x14ac:dyDescent="0.25">
      <c r="A6" s="58" t="s">
        <v>364</v>
      </c>
      <c r="B6" s="47" t="s">
        <v>365</v>
      </c>
    </row>
    <row r="8" spans="1:12" x14ac:dyDescent="0.25">
      <c r="A8"/>
      <c r="B8" s="306" t="s">
        <v>366</v>
      </c>
      <c r="C8" s="306"/>
      <c r="D8" s="33"/>
      <c r="E8" s="33"/>
    </row>
    <row r="9" spans="1:12" ht="46.5" x14ac:dyDescent="0.35">
      <c r="A9" s="28" t="s">
        <v>367</v>
      </c>
      <c r="B9" s="125" t="s">
        <v>368</v>
      </c>
      <c r="C9" s="125" t="s">
        <v>72</v>
      </c>
      <c r="E9" s="28" t="s">
        <v>369</v>
      </c>
      <c r="F9" s="123" t="s">
        <v>267</v>
      </c>
      <c r="H9" s="28" t="s">
        <v>370</v>
      </c>
      <c r="I9" s="123" t="s">
        <v>264</v>
      </c>
      <c r="K9" s="28" t="s">
        <v>371</v>
      </c>
      <c r="L9" s="123" t="s">
        <v>372</v>
      </c>
    </row>
    <row r="10" spans="1:12" x14ac:dyDescent="0.25">
      <c r="A10" s="121" t="s">
        <v>373</v>
      </c>
      <c r="B10" s="112">
        <v>17.544234216363186</v>
      </c>
      <c r="C10" s="112">
        <v>579.29787104679474</v>
      </c>
      <c r="E10" s="121" t="s">
        <v>373</v>
      </c>
      <c r="F10" s="120">
        <v>596.84210526315792</v>
      </c>
      <c r="H10" s="121" t="s">
        <v>373</v>
      </c>
      <c r="I10" s="120">
        <v>2.2955465587044532</v>
      </c>
      <c r="K10" s="121" t="s">
        <v>373</v>
      </c>
      <c r="L10" s="120">
        <v>2000</v>
      </c>
    </row>
    <row r="11" spans="1:12" x14ac:dyDescent="0.25">
      <c r="A11" s="121" t="s">
        <v>374</v>
      </c>
      <c r="B11" s="112">
        <v>17.544234216363186</v>
      </c>
      <c r="C11" s="112">
        <v>579.29787104679474</v>
      </c>
      <c r="E11" s="121" t="s">
        <v>374</v>
      </c>
      <c r="F11" s="120">
        <v>596.84210526315792</v>
      </c>
      <c r="H11" s="121" t="s">
        <v>374</v>
      </c>
      <c r="I11" s="120">
        <v>2.2955465587044532</v>
      </c>
      <c r="K11" s="121" t="s">
        <v>374</v>
      </c>
      <c r="L11" s="120">
        <v>2000</v>
      </c>
    </row>
    <row r="12" spans="1:12" x14ac:dyDescent="0.25">
      <c r="A12" s="121" t="s">
        <v>58</v>
      </c>
      <c r="B12" s="112">
        <v>17.544234216363186</v>
      </c>
      <c r="C12" s="112">
        <v>579.29787104679474</v>
      </c>
      <c r="E12" s="121" t="s">
        <v>58</v>
      </c>
      <c r="F12" s="120">
        <v>596.84210526315792</v>
      </c>
      <c r="H12" s="121" t="s">
        <v>58</v>
      </c>
      <c r="I12" s="120">
        <v>2.2955465587044532</v>
      </c>
      <c r="K12" s="121" t="s">
        <v>58</v>
      </c>
      <c r="L12" s="120">
        <v>2000</v>
      </c>
    </row>
    <row r="13" spans="1:12" x14ac:dyDescent="0.25">
      <c r="A13" s="121" t="s">
        <v>25</v>
      </c>
      <c r="B13" s="112">
        <v>17.544234216363186</v>
      </c>
      <c r="C13" s="112">
        <v>579.29787104679474</v>
      </c>
      <c r="E13" s="121" t="s">
        <v>25</v>
      </c>
      <c r="F13" s="120">
        <v>596.84210526315792</v>
      </c>
      <c r="H13" s="121" t="s">
        <v>25</v>
      </c>
      <c r="I13" s="120">
        <v>2.2955465587044532</v>
      </c>
      <c r="K13" s="121" t="s">
        <v>25</v>
      </c>
      <c r="L13" s="120">
        <v>2000</v>
      </c>
    </row>
    <row r="14" spans="1:12" x14ac:dyDescent="0.25">
      <c r="A14" s="121" t="s">
        <v>375</v>
      </c>
      <c r="B14" s="112">
        <v>17.544234216363186</v>
      </c>
      <c r="C14" s="112">
        <v>579.29787104679474</v>
      </c>
      <c r="E14" s="121" t="s">
        <v>375</v>
      </c>
      <c r="F14" s="120">
        <v>596.84210526315792</v>
      </c>
      <c r="H14" s="121" t="s">
        <v>375</v>
      </c>
      <c r="I14" s="120">
        <v>2.2955465587044532</v>
      </c>
      <c r="K14" s="121" t="s">
        <v>375</v>
      </c>
      <c r="L14" s="120">
        <v>2000</v>
      </c>
    </row>
    <row r="15" spans="1:12" x14ac:dyDescent="0.25">
      <c r="A15" s="121" t="s">
        <v>376</v>
      </c>
      <c r="B15" s="112">
        <v>17.544234216363186</v>
      </c>
      <c r="C15" s="112">
        <v>579.29787104679474</v>
      </c>
      <c r="E15" s="121" t="s">
        <v>376</v>
      </c>
      <c r="F15" s="120">
        <v>596.84210526315792</v>
      </c>
      <c r="H15" s="121" t="s">
        <v>376</v>
      </c>
      <c r="I15" s="137">
        <v>2.2955465587044532</v>
      </c>
      <c r="K15" s="121" t="s">
        <v>376</v>
      </c>
      <c r="L15" s="120">
        <v>2000</v>
      </c>
    </row>
    <row r="16" spans="1:12" x14ac:dyDescent="0.25">
      <c r="A16" s="121" t="s">
        <v>377</v>
      </c>
      <c r="B16" s="112">
        <v>17.544234216363186</v>
      </c>
      <c r="C16" s="112">
        <v>579.29787104679474</v>
      </c>
      <c r="E16" s="121" t="s">
        <v>377</v>
      </c>
      <c r="F16" s="120">
        <v>596.84210526315792</v>
      </c>
      <c r="H16" s="121" t="s">
        <v>377</v>
      </c>
      <c r="I16" s="120">
        <v>2.2955465587044532</v>
      </c>
      <c r="K16" s="121" t="s">
        <v>377</v>
      </c>
      <c r="L16" s="120">
        <v>2000</v>
      </c>
    </row>
    <row r="17" spans="1:12" x14ac:dyDescent="0.25">
      <c r="A17" s="111"/>
      <c r="B17" s="111"/>
      <c r="C17" s="111"/>
    </row>
    <row r="18" spans="1:12" ht="76.5" x14ac:dyDescent="0.35">
      <c r="A18" s="124" t="s">
        <v>378</v>
      </c>
      <c r="B18" s="207"/>
      <c r="C18" s="207"/>
      <c r="E18" s="28" t="s">
        <v>379</v>
      </c>
      <c r="F18" s="115" t="s">
        <v>117</v>
      </c>
      <c r="H18" s="28" t="s">
        <v>27</v>
      </c>
      <c r="I18" s="115" t="s">
        <v>380</v>
      </c>
      <c r="K18" s="28" t="s">
        <v>381</v>
      </c>
      <c r="L18" s="123" t="s">
        <v>131</v>
      </c>
    </row>
    <row r="19" spans="1:12" x14ac:dyDescent="0.25">
      <c r="A19" s="121" t="s">
        <v>373</v>
      </c>
      <c r="B19" s="112">
        <v>6.7477823909089185E-2</v>
      </c>
      <c r="C19" s="112">
        <v>2.2280687347953645</v>
      </c>
      <c r="E19" s="122" t="s">
        <v>373</v>
      </c>
      <c r="F19" s="64">
        <v>260</v>
      </c>
      <c r="H19" s="122" t="s">
        <v>373</v>
      </c>
      <c r="I19" s="64">
        <v>38</v>
      </c>
      <c r="K19" s="121" t="s">
        <v>373</v>
      </c>
      <c r="L19" s="120">
        <v>612.14574898785429</v>
      </c>
    </row>
    <row r="20" spans="1:12" x14ac:dyDescent="0.25">
      <c r="A20" s="121" t="s">
        <v>374</v>
      </c>
      <c r="B20" s="112">
        <v>6.7477823909089185E-2</v>
      </c>
      <c r="C20" s="112">
        <v>2.2280687347953645</v>
      </c>
      <c r="E20" s="114" t="s">
        <v>374</v>
      </c>
      <c r="F20" s="64">
        <v>260</v>
      </c>
      <c r="H20" s="114" t="s">
        <v>374</v>
      </c>
      <c r="I20" s="64">
        <v>38</v>
      </c>
      <c r="K20" s="121" t="s">
        <v>374</v>
      </c>
      <c r="L20" s="120">
        <v>612.14574898785429</v>
      </c>
    </row>
    <row r="21" spans="1:12" x14ac:dyDescent="0.25">
      <c r="A21" s="121" t="s">
        <v>58</v>
      </c>
      <c r="B21" s="112">
        <v>6.7477823909089185E-2</v>
      </c>
      <c r="C21" s="112">
        <v>2.2280687347953645</v>
      </c>
      <c r="E21" s="122" t="s">
        <v>58</v>
      </c>
      <c r="F21" s="64">
        <v>260</v>
      </c>
      <c r="H21" s="122" t="s">
        <v>58</v>
      </c>
      <c r="I21" s="64">
        <v>38</v>
      </c>
      <c r="K21" s="121" t="s">
        <v>58</v>
      </c>
      <c r="L21" s="120">
        <v>612.14574898785429</v>
      </c>
    </row>
    <row r="22" spans="1:12" x14ac:dyDescent="0.25">
      <c r="A22" s="121" t="s">
        <v>25</v>
      </c>
      <c r="B22" s="112">
        <v>6.7477823909089185E-2</v>
      </c>
      <c r="C22" s="112">
        <v>2.2280687347953645</v>
      </c>
      <c r="E22" s="122" t="s">
        <v>25</v>
      </c>
      <c r="F22" s="64">
        <v>260</v>
      </c>
      <c r="H22" s="122" t="s">
        <v>25</v>
      </c>
      <c r="I22" s="64">
        <v>38</v>
      </c>
      <c r="K22" s="121" t="s">
        <v>25</v>
      </c>
      <c r="L22" s="120">
        <v>612.14574898785429</v>
      </c>
    </row>
    <row r="23" spans="1:12" x14ac:dyDescent="0.25">
      <c r="A23" s="121" t="s">
        <v>375</v>
      </c>
      <c r="B23" s="112">
        <v>6.7477823909089185E-2</v>
      </c>
      <c r="C23" s="112">
        <v>2.2280687347953645</v>
      </c>
      <c r="E23" s="114" t="s">
        <v>375</v>
      </c>
      <c r="F23" s="64">
        <v>260</v>
      </c>
      <c r="H23" s="114" t="s">
        <v>375</v>
      </c>
      <c r="I23" s="64">
        <v>38</v>
      </c>
      <c r="K23" s="121" t="s">
        <v>375</v>
      </c>
      <c r="L23" s="120">
        <v>612.14574898785429</v>
      </c>
    </row>
    <row r="24" spans="1:12" x14ac:dyDescent="0.25">
      <c r="A24" s="121" t="s">
        <v>376</v>
      </c>
      <c r="B24" s="112">
        <v>6.7477823909089185E-2</v>
      </c>
      <c r="C24" s="112">
        <v>2.2280687347953645</v>
      </c>
      <c r="E24" s="122" t="s">
        <v>376</v>
      </c>
      <c r="F24" s="48">
        <v>260</v>
      </c>
      <c r="H24" s="122" t="s">
        <v>376</v>
      </c>
      <c r="I24" s="48">
        <v>38</v>
      </c>
      <c r="K24" s="121" t="s">
        <v>376</v>
      </c>
      <c r="L24" s="120">
        <v>612.14574898785429</v>
      </c>
    </row>
    <row r="25" spans="1:12" x14ac:dyDescent="0.25">
      <c r="A25" s="121" t="s">
        <v>377</v>
      </c>
      <c r="B25" s="112">
        <v>6.7477823909089185E-2</v>
      </c>
      <c r="C25" s="112">
        <v>2.2280687347953645</v>
      </c>
      <c r="E25" s="122" t="s">
        <v>377</v>
      </c>
      <c r="F25" s="48">
        <v>260</v>
      </c>
      <c r="H25" s="122" t="s">
        <v>377</v>
      </c>
      <c r="I25" s="48">
        <v>38</v>
      </c>
      <c r="K25" s="121" t="s">
        <v>377</v>
      </c>
      <c r="L25" s="120">
        <v>612.14574898785429</v>
      </c>
    </row>
    <row r="28" spans="1:12" x14ac:dyDescent="0.25">
      <c r="A28" s="119"/>
      <c r="B28" s="307" t="s">
        <v>382</v>
      </c>
      <c r="C28" s="308"/>
      <c r="D28" s="308"/>
      <c r="E28" s="308"/>
      <c r="F28" s="308"/>
      <c r="G28" s="308"/>
      <c r="H28" s="308"/>
      <c r="I28" s="309"/>
    </row>
    <row r="29" spans="1:12" ht="114" customHeight="1" x14ac:dyDescent="0.25">
      <c r="A29" s="118" t="s">
        <v>83</v>
      </c>
      <c r="B29" s="135" t="s">
        <v>42</v>
      </c>
      <c r="C29" s="135" t="s">
        <v>46</v>
      </c>
      <c r="D29" s="135" t="s">
        <v>49</v>
      </c>
      <c r="E29" s="135" t="s">
        <v>51</v>
      </c>
      <c r="F29" s="135" t="s">
        <v>52</v>
      </c>
      <c r="G29" s="135" t="s">
        <v>53</v>
      </c>
      <c r="H29" s="135" t="s">
        <v>54</v>
      </c>
      <c r="I29" s="135" t="s">
        <v>55</v>
      </c>
    </row>
    <row r="30" spans="1:12" ht="65.25" customHeight="1" x14ac:dyDescent="0.25">
      <c r="A30" s="118" t="s">
        <v>88</v>
      </c>
      <c r="B30" s="207" t="s">
        <v>43</v>
      </c>
      <c r="C30" s="207" t="s">
        <v>47</v>
      </c>
      <c r="D30" s="207" t="s">
        <v>72</v>
      </c>
      <c r="E30" s="207" t="s">
        <v>43</v>
      </c>
      <c r="F30" s="207" t="s">
        <v>72</v>
      </c>
      <c r="G30" s="207" t="s">
        <v>43</v>
      </c>
      <c r="H30" s="207" t="s">
        <v>43</v>
      </c>
      <c r="I30" s="207" t="s">
        <v>72</v>
      </c>
    </row>
    <row r="31" spans="1:12" ht="56.25" customHeight="1" x14ac:dyDescent="0.25">
      <c r="A31" s="118" t="s">
        <v>383</v>
      </c>
      <c r="B31" s="207" t="s">
        <v>109</v>
      </c>
      <c r="C31" s="207" t="s">
        <v>384</v>
      </c>
      <c r="D31" s="207" t="s">
        <v>109</v>
      </c>
      <c r="E31" s="207" t="s">
        <v>109</v>
      </c>
      <c r="F31" s="207" t="s">
        <v>109</v>
      </c>
      <c r="G31" s="207" t="s">
        <v>109</v>
      </c>
      <c r="H31" s="207" t="s">
        <v>109</v>
      </c>
      <c r="I31" s="207" t="s">
        <v>109</v>
      </c>
    </row>
    <row r="32" spans="1:12" x14ac:dyDescent="0.25">
      <c r="A32" s="117"/>
      <c r="B32" s="110"/>
      <c r="C32" s="110"/>
      <c r="D32" s="110"/>
      <c r="E32" s="110"/>
      <c r="F32" s="110"/>
      <c r="G32" s="110"/>
      <c r="H32" s="110"/>
      <c r="I32" s="110"/>
    </row>
    <row r="33" spans="1:11" ht="18" x14ac:dyDescent="0.35">
      <c r="A33" s="28" t="s">
        <v>385</v>
      </c>
      <c r="B33" s="115" t="s">
        <v>386</v>
      </c>
      <c r="C33" s="115" t="s">
        <v>384</v>
      </c>
      <c r="D33" s="115" t="s">
        <v>387</v>
      </c>
      <c r="E33" s="115" t="s">
        <v>388</v>
      </c>
      <c r="F33" s="115" t="s">
        <v>389</v>
      </c>
      <c r="G33" s="115" t="s">
        <v>390</v>
      </c>
      <c r="H33" s="115" t="s">
        <v>391</v>
      </c>
      <c r="I33" s="115" t="s">
        <v>392</v>
      </c>
    </row>
    <row r="34" spans="1:11" x14ac:dyDescent="0.25">
      <c r="A34" s="114" t="s">
        <v>373</v>
      </c>
      <c r="B34" s="112">
        <v>1.4004571784798512</v>
      </c>
      <c r="C34" s="113"/>
      <c r="D34" s="112">
        <v>1.7905263157894735</v>
      </c>
      <c r="E34" s="112">
        <v>0.45756240126891662</v>
      </c>
      <c r="F34" s="112">
        <v>11.936842105263157</v>
      </c>
      <c r="G34" s="112">
        <v>11.660578337099135</v>
      </c>
      <c r="H34" s="112">
        <v>4.0256362995152832</v>
      </c>
      <c r="I34" s="112">
        <v>565.57050262574205</v>
      </c>
      <c r="K34" s="116"/>
    </row>
    <row r="35" spans="1:11" x14ac:dyDescent="0.25">
      <c r="A35" s="114" t="s">
        <v>374</v>
      </c>
      <c r="B35" s="112">
        <v>1.4004571784798512</v>
      </c>
      <c r="C35" s="113"/>
      <c r="D35" s="112">
        <v>1.7905263157894735</v>
      </c>
      <c r="E35" s="112">
        <v>0.45756240126891662</v>
      </c>
      <c r="F35" s="112">
        <v>11.936842105263157</v>
      </c>
      <c r="G35" s="112">
        <v>11.660578337099135</v>
      </c>
      <c r="H35" s="112">
        <v>4.0256362995152832</v>
      </c>
      <c r="I35" s="112">
        <v>565.57050262574205</v>
      </c>
    </row>
    <row r="36" spans="1:11" x14ac:dyDescent="0.25">
      <c r="A36" s="114" t="s">
        <v>58</v>
      </c>
      <c r="B36" s="112">
        <v>1.4004571784798512</v>
      </c>
      <c r="C36" s="113"/>
      <c r="D36" s="112">
        <v>1.7905263157894735</v>
      </c>
      <c r="E36" s="112">
        <v>0.45756240126891662</v>
      </c>
      <c r="F36" s="112">
        <v>11.936842105263157</v>
      </c>
      <c r="G36" s="112">
        <v>11.660578337099135</v>
      </c>
      <c r="H36" s="112">
        <v>4.0256362995152832</v>
      </c>
      <c r="I36" s="112">
        <v>565.57050262574205</v>
      </c>
    </row>
    <row r="37" spans="1:11" x14ac:dyDescent="0.25">
      <c r="A37" s="114" t="s">
        <v>25</v>
      </c>
      <c r="B37" s="112">
        <v>1.4004571784798512</v>
      </c>
      <c r="C37" s="113"/>
      <c r="D37" s="112">
        <v>1.7905263157894735</v>
      </c>
      <c r="E37" s="112">
        <v>0.45756240126891662</v>
      </c>
      <c r="F37" s="112">
        <v>11.936842105263157</v>
      </c>
      <c r="G37" s="112">
        <v>11.660578337099135</v>
      </c>
      <c r="H37" s="112">
        <v>4.0256362995152832</v>
      </c>
      <c r="I37" s="112">
        <v>565.57050262574205</v>
      </c>
    </row>
    <row r="38" spans="1:11" x14ac:dyDescent="0.25">
      <c r="A38" s="114" t="s">
        <v>375</v>
      </c>
      <c r="B38" s="112">
        <v>1.4004571784798512</v>
      </c>
      <c r="C38" s="113"/>
      <c r="D38" s="112">
        <v>1.7905263157894735</v>
      </c>
      <c r="E38" s="112">
        <v>0.45756240126891662</v>
      </c>
      <c r="F38" s="112">
        <v>11.936842105263157</v>
      </c>
      <c r="G38" s="112">
        <v>11.660578337099135</v>
      </c>
      <c r="H38" s="112">
        <v>4.0256362995152832</v>
      </c>
      <c r="I38" s="112">
        <v>565.57050262574205</v>
      </c>
    </row>
    <row r="39" spans="1:11" x14ac:dyDescent="0.25">
      <c r="A39" s="114" t="s">
        <v>376</v>
      </c>
      <c r="B39" s="112">
        <v>1.4004571784798512</v>
      </c>
      <c r="C39" s="113"/>
      <c r="D39" s="112">
        <v>1.7905263157894735</v>
      </c>
      <c r="E39" s="112">
        <v>0.45756240126891662</v>
      </c>
      <c r="F39" s="112">
        <v>11.936842105263157</v>
      </c>
      <c r="G39" s="112">
        <v>11.660578337099135</v>
      </c>
      <c r="H39" s="112">
        <v>4.0256362995152832</v>
      </c>
      <c r="I39" s="112">
        <v>565.57050262574205</v>
      </c>
      <c r="K39" s="116"/>
    </row>
    <row r="40" spans="1:11" x14ac:dyDescent="0.25">
      <c r="A40" s="114" t="s">
        <v>377</v>
      </c>
      <c r="B40" s="112">
        <v>1.4004571784798512</v>
      </c>
      <c r="C40" s="113"/>
      <c r="D40" s="112">
        <v>1.7905263157894735</v>
      </c>
      <c r="E40" s="112">
        <v>0.45756240126891662</v>
      </c>
      <c r="F40" s="112">
        <v>11.936842105263157</v>
      </c>
      <c r="G40" s="112">
        <v>11.660578337099135</v>
      </c>
      <c r="H40" s="112">
        <v>4.0256362995152832</v>
      </c>
      <c r="I40" s="112">
        <v>565.57050262574205</v>
      </c>
    </row>
    <row r="41" spans="1:11" x14ac:dyDescent="0.25">
      <c r="A41" s="111"/>
      <c r="B41" s="110"/>
      <c r="C41" s="110"/>
      <c r="D41" s="110"/>
      <c r="E41" s="110"/>
      <c r="F41" s="110"/>
      <c r="G41" s="110"/>
      <c r="H41" s="110"/>
      <c r="I41" s="110"/>
    </row>
    <row r="42" spans="1:11" ht="18" x14ac:dyDescent="0.35">
      <c r="A42" s="28" t="s">
        <v>393</v>
      </c>
      <c r="B42" s="115" t="s">
        <v>394</v>
      </c>
      <c r="C42" s="115" t="s">
        <v>384</v>
      </c>
      <c r="D42" s="115" t="s">
        <v>395</v>
      </c>
      <c r="E42" s="115" t="s">
        <v>396</v>
      </c>
      <c r="F42" s="115" t="s">
        <v>397</v>
      </c>
      <c r="G42" s="115" t="s">
        <v>398</v>
      </c>
      <c r="H42" s="115" t="s">
        <v>399</v>
      </c>
      <c r="I42" s="115" t="s">
        <v>400</v>
      </c>
    </row>
    <row r="43" spans="1:11" x14ac:dyDescent="0.25">
      <c r="A43" s="114" t="s">
        <v>373</v>
      </c>
      <c r="B43" s="112">
        <v>5.3863737633840433E-3</v>
      </c>
      <c r="C43" s="113"/>
      <c r="D43" s="112">
        <v>6.8866396761133597E-3</v>
      </c>
      <c r="E43" s="112">
        <v>1.7598553894958332E-3</v>
      </c>
      <c r="F43" s="112">
        <v>4.5910931174089065E-2</v>
      </c>
      <c r="G43" s="112">
        <v>4.4848378219612059E-2</v>
      </c>
      <c r="H43" s="112">
        <v>1.5483216536597242E-2</v>
      </c>
      <c r="I43" s="112">
        <v>2.1752711639451618</v>
      </c>
    </row>
    <row r="44" spans="1:11" x14ac:dyDescent="0.25">
      <c r="A44" s="114" t="s">
        <v>374</v>
      </c>
      <c r="B44" s="112">
        <v>5.3863737633840433E-3</v>
      </c>
      <c r="C44" s="113"/>
      <c r="D44" s="112">
        <v>6.8866396761133597E-3</v>
      </c>
      <c r="E44" s="112">
        <v>1.7598553894958332E-3</v>
      </c>
      <c r="F44" s="112">
        <v>4.5910931174089065E-2</v>
      </c>
      <c r="G44" s="112">
        <v>4.4848378219612059E-2</v>
      </c>
      <c r="H44" s="112">
        <v>1.5483216536597242E-2</v>
      </c>
      <c r="I44" s="112">
        <v>2.1752711639451618</v>
      </c>
    </row>
    <row r="45" spans="1:11" x14ac:dyDescent="0.25">
      <c r="A45" s="114" t="s">
        <v>58</v>
      </c>
      <c r="B45" s="112">
        <v>5.3863737633840433E-3</v>
      </c>
      <c r="C45" s="113"/>
      <c r="D45" s="112">
        <v>6.8866396761133597E-3</v>
      </c>
      <c r="E45" s="112">
        <v>1.7598553894958332E-3</v>
      </c>
      <c r="F45" s="112">
        <v>4.5910931174089065E-2</v>
      </c>
      <c r="G45" s="112">
        <v>4.4848378219612059E-2</v>
      </c>
      <c r="H45" s="112">
        <v>1.5483216536597242E-2</v>
      </c>
      <c r="I45" s="112">
        <v>2.1752711639451618</v>
      </c>
    </row>
    <row r="46" spans="1:11" x14ac:dyDescent="0.25">
      <c r="A46" s="114" t="s">
        <v>25</v>
      </c>
      <c r="B46" s="112">
        <v>5.3863737633840433E-3</v>
      </c>
      <c r="C46" s="113"/>
      <c r="D46" s="112">
        <v>6.8866396761133597E-3</v>
      </c>
      <c r="E46" s="112">
        <v>1.7598553894958332E-3</v>
      </c>
      <c r="F46" s="112">
        <v>4.5910931174089065E-2</v>
      </c>
      <c r="G46" s="112">
        <v>4.4848378219612059E-2</v>
      </c>
      <c r="H46" s="112">
        <v>1.5483216536597242E-2</v>
      </c>
      <c r="I46" s="112">
        <v>2.1752711639451618</v>
      </c>
    </row>
    <row r="47" spans="1:11" x14ac:dyDescent="0.25">
      <c r="A47" s="114" t="s">
        <v>375</v>
      </c>
      <c r="B47" s="112">
        <v>5.3863737633840433E-3</v>
      </c>
      <c r="C47" s="113"/>
      <c r="D47" s="112">
        <v>6.8866396761133597E-3</v>
      </c>
      <c r="E47" s="112">
        <v>1.7598553894958332E-3</v>
      </c>
      <c r="F47" s="112">
        <v>4.5910931174089065E-2</v>
      </c>
      <c r="G47" s="112">
        <v>4.4848378219612059E-2</v>
      </c>
      <c r="H47" s="112">
        <v>1.5483216536597242E-2</v>
      </c>
      <c r="I47" s="112">
        <v>2.1752711639451618</v>
      </c>
    </row>
    <row r="48" spans="1:11" x14ac:dyDescent="0.25">
      <c r="A48" s="114" t="s">
        <v>376</v>
      </c>
      <c r="B48" s="112">
        <v>5.3863737633840433E-3</v>
      </c>
      <c r="C48" s="113"/>
      <c r="D48" s="112">
        <v>6.8866396761133597E-3</v>
      </c>
      <c r="E48" s="112">
        <v>1.7598553894958332E-3</v>
      </c>
      <c r="F48" s="112">
        <v>4.5910931174089065E-2</v>
      </c>
      <c r="G48" s="112">
        <v>4.4848378219612059E-2</v>
      </c>
      <c r="H48" s="112">
        <v>1.5483216536597242E-2</v>
      </c>
      <c r="I48" s="112">
        <v>2.1752711639451618</v>
      </c>
    </row>
    <row r="49" spans="1:9" x14ac:dyDescent="0.25">
      <c r="A49" s="114" t="s">
        <v>377</v>
      </c>
      <c r="B49" s="112">
        <v>5.3863737633840433E-3</v>
      </c>
      <c r="C49" s="113"/>
      <c r="D49" s="112">
        <v>6.8866396761133597E-3</v>
      </c>
      <c r="E49" s="112">
        <v>1.7598553894958332E-3</v>
      </c>
      <c r="F49" s="112">
        <v>4.5910931174089065E-2</v>
      </c>
      <c r="G49" s="112">
        <v>4.4848378219612059E-2</v>
      </c>
      <c r="H49" s="112">
        <v>1.5483216536597242E-2</v>
      </c>
      <c r="I49" s="112">
        <v>2.1752711639451618</v>
      </c>
    </row>
    <row r="50" spans="1:9" x14ac:dyDescent="0.25">
      <c r="A50" s="111"/>
      <c r="B50" s="110"/>
      <c r="C50" s="110"/>
      <c r="D50" s="110"/>
      <c r="E50" s="110"/>
      <c r="F50" s="110"/>
      <c r="G50" s="110"/>
      <c r="H50" s="110"/>
      <c r="I50" s="110"/>
    </row>
    <row r="51" spans="1:9" ht="30" x14ac:dyDescent="0.25">
      <c r="A51" s="118" t="s">
        <v>401</v>
      </c>
      <c r="B51" s="115" t="s">
        <v>402</v>
      </c>
      <c r="C51" s="115" t="s">
        <v>384</v>
      </c>
      <c r="D51" s="115" t="s">
        <v>403</v>
      </c>
      <c r="E51" s="115" t="s">
        <v>404</v>
      </c>
      <c r="F51" s="115" t="s">
        <v>405</v>
      </c>
      <c r="G51" s="115" t="s">
        <v>406</v>
      </c>
      <c r="H51" s="115" t="s">
        <v>407</v>
      </c>
      <c r="I51" s="115" t="s">
        <v>408</v>
      </c>
    </row>
    <row r="52" spans="1:9" x14ac:dyDescent="0.25">
      <c r="A52" s="114" t="s">
        <v>373</v>
      </c>
      <c r="B52" s="112">
        <v>3.9240112114606047E-2</v>
      </c>
      <c r="C52" s="113"/>
      <c r="D52" s="113"/>
      <c r="E52" s="112">
        <v>3.9240112114606047E-2</v>
      </c>
      <c r="F52" s="113"/>
      <c r="G52" s="112">
        <v>4</v>
      </c>
      <c r="H52" s="112">
        <v>1</v>
      </c>
      <c r="I52" s="113"/>
    </row>
    <row r="53" spans="1:9" ht="15" customHeight="1" x14ac:dyDescent="0.25">
      <c r="A53" s="114" t="s">
        <v>374</v>
      </c>
      <c r="B53" s="112">
        <v>3.9240112114606047E-2</v>
      </c>
      <c r="C53" s="113"/>
      <c r="D53" s="113"/>
      <c r="E53" s="112">
        <v>3.9240112114606047E-2</v>
      </c>
      <c r="F53" s="113"/>
      <c r="G53" s="112">
        <v>4</v>
      </c>
      <c r="H53" s="112">
        <v>1</v>
      </c>
      <c r="I53" s="113"/>
    </row>
    <row r="54" spans="1:9" ht="20.25" customHeight="1" x14ac:dyDescent="0.25">
      <c r="A54" s="114" t="s">
        <v>58</v>
      </c>
      <c r="B54" s="112">
        <v>3.9240112114606047E-2</v>
      </c>
      <c r="C54" s="113"/>
      <c r="D54" s="113"/>
      <c r="E54" s="112">
        <v>3.9240112114606047E-2</v>
      </c>
      <c r="F54" s="113"/>
      <c r="G54" s="112">
        <v>4</v>
      </c>
      <c r="H54" s="112">
        <v>1</v>
      </c>
      <c r="I54" s="113"/>
    </row>
    <row r="55" spans="1:9" x14ac:dyDescent="0.25">
      <c r="A55" s="114" t="s">
        <v>25</v>
      </c>
      <c r="B55" s="112">
        <v>3.9240112114606047E-2</v>
      </c>
      <c r="C55" s="113"/>
      <c r="D55" s="113"/>
      <c r="E55" s="112">
        <v>3.9240112114606047E-2</v>
      </c>
      <c r="F55" s="113"/>
      <c r="G55" s="112">
        <v>4</v>
      </c>
      <c r="H55" s="112">
        <v>1</v>
      </c>
      <c r="I55" s="113"/>
    </row>
    <row r="56" spans="1:9" x14ac:dyDescent="0.25">
      <c r="A56" s="114" t="s">
        <v>375</v>
      </c>
      <c r="B56" s="112">
        <v>3.9240112114606047E-2</v>
      </c>
      <c r="C56" s="113"/>
      <c r="D56" s="113"/>
      <c r="E56" s="112">
        <v>3.9240112114606047E-2</v>
      </c>
      <c r="F56" s="113"/>
      <c r="G56" s="112">
        <v>4</v>
      </c>
      <c r="H56" s="112">
        <v>1</v>
      </c>
      <c r="I56" s="113"/>
    </row>
    <row r="57" spans="1:9" x14ac:dyDescent="0.25">
      <c r="A57" s="114" t="s">
        <v>376</v>
      </c>
      <c r="B57" s="112">
        <v>3.9240112114606047E-2</v>
      </c>
      <c r="C57" s="113"/>
      <c r="D57" s="113"/>
      <c r="E57" s="112">
        <v>3.9240112114606047E-2</v>
      </c>
      <c r="F57" s="113"/>
      <c r="G57" s="112">
        <v>4</v>
      </c>
      <c r="H57" s="112">
        <v>1</v>
      </c>
      <c r="I57" s="113"/>
    </row>
    <row r="58" spans="1:9" x14ac:dyDescent="0.25">
      <c r="A58" s="114" t="s">
        <v>377</v>
      </c>
      <c r="B58" s="112">
        <v>3.9240112114606047E-2</v>
      </c>
      <c r="C58" s="113"/>
      <c r="D58" s="113"/>
      <c r="E58" s="112">
        <v>3.9240112114606047E-2</v>
      </c>
      <c r="F58" s="113"/>
      <c r="G58" s="112">
        <v>4</v>
      </c>
      <c r="H58" s="112">
        <v>1</v>
      </c>
      <c r="I58" s="113"/>
    </row>
    <row r="59" spans="1:9" ht="29.25" customHeight="1" x14ac:dyDescent="0.25">
      <c r="A59" s="111"/>
      <c r="B59" s="110"/>
      <c r="C59" s="110"/>
      <c r="D59" s="110"/>
      <c r="E59" s="110"/>
      <c r="F59" s="110"/>
      <c r="G59" s="110"/>
      <c r="H59" s="110"/>
      <c r="I59" s="110"/>
    </row>
    <row r="60" spans="1:9" ht="30" x14ac:dyDescent="0.25">
      <c r="A60" s="118" t="s">
        <v>409</v>
      </c>
      <c r="B60" s="115" t="s">
        <v>410</v>
      </c>
      <c r="C60" s="115" t="s">
        <v>384</v>
      </c>
      <c r="D60" s="115" t="s">
        <v>411</v>
      </c>
      <c r="E60" s="115" t="s">
        <v>412</v>
      </c>
      <c r="F60" s="115" t="s">
        <v>413</v>
      </c>
      <c r="G60" s="115" t="s">
        <v>414</v>
      </c>
      <c r="H60" s="115" t="s">
        <v>415</v>
      </c>
      <c r="I60" s="115" t="s">
        <v>416</v>
      </c>
    </row>
    <row r="61" spans="1:9" x14ac:dyDescent="0.25">
      <c r="A61" s="114" t="s">
        <v>373</v>
      </c>
      <c r="B61" s="112">
        <v>10.202429149797572</v>
      </c>
      <c r="C61" s="113"/>
      <c r="D61" s="113"/>
      <c r="E61" s="112">
        <v>10.202429149797572</v>
      </c>
      <c r="F61" s="113"/>
      <c r="G61" s="112">
        <v>1040</v>
      </c>
      <c r="H61" s="112">
        <v>260</v>
      </c>
      <c r="I61" s="113"/>
    </row>
    <row r="62" spans="1:9" x14ac:dyDescent="0.25">
      <c r="A62" s="114" t="s">
        <v>374</v>
      </c>
      <c r="B62" s="112">
        <v>10.202429149797572</v>
      </c>
      <c r="C62" s="113"/>
      <c r="D62" s="113"/>
      <c r="E62" s="112">
        <v>10.202429149797572</v>
      </c>
      <c r="F62" s="113"/>
      <c r="G62" s="112">
        <v>1040</v>
      </c>
      <c r="H62" s="112">
        <v>260</v>
      </c>
      <c r="I62" s="113"/>
    </row>
    <row r="63" spans="1:9" x14ac:dyDescent="0.25">
      <c r="A63" s="114" t="s">
        <v>58</v>
      </c>
      <c r="B63" s="112">
        <v>10.202429149797572</v>
      </c>
      <c r="C63" s="113"/>
      <c r="D63" s="113"/>
      <c r="E63" s="112">
        <v>10.202429149797572</v>
      </c>
      <c r="F63" s="113"/>
      <c r="G63" s="112">
        <v>1040</v>
      </c>
      <c r="H63" s="112">
        <v>260</v>
      </c>
      <c r="I63" s="113"/>
    </row>
    <row r="64" spans="1:9" x14ac:dyDescent="0.25">
      <c r="A64" s="114" t="s">
        <v>25</v>
      </c>
      <c r="B64" s="112">
        <v>10.202429149797572</v>
      </c>
      <c r="C64" s="113"/>
      <c r="D64" s="113"/>
      <c r="E64" s="112">
        <v>10.202429149797572</v>
      </c>
      <c r="F64" s="113"/>
      <c r="G64" s="112">
        <v>1040</v>
      </c>
      <c r="H64" s="112">
        <v>260</v>
      </c>
      <c r="I64" s="113"/>
    </row>
    <row r="65" spans="1:9" x14ac:dyDescent="0.25">
      <c r="A65" s="114" t="s">
        <v>375</v>
      </c>
      <c r="B65" s="112">
        <v>10.202429149797572</v>
      </c>
      <c r="C65" s="113"/>
      <c r="D65" s="113"/>
      <c r="E65" s="112">
        <v>10.202429149797572</v>
      </c>
      <c r="F65" s="113"/>
      <c r="G65" s="112">
        <v>1040</v>
      </c>
      <c r="H65" s="112">
        <v>260</v>
      </c>
      <c r="I65" s="113"/>
    </row>
    <row r="66" spans="1:9" x14ac:dyDescent="0.25">
      <c r="A66" s="114" t="s">
        <v>376</v>
      </c>
      <c r="B66" s="112">
        <v>10.202429149797572</v>
      </c>
      <c r="C66" s="113"/>
      <c r="D66" s="113"/>
      <c r="E66" s="112">
        <v>10.202429149797572</v>
      </c>
      <c r="F66" s="113"/>
      <c r="G66" s="112">
        <v>1040</v>
      </c>
      <c r="H66" s="112">
        <v>260</v>
      </c>
      <c r="I66" s="113"/>
    </row>
    <row r="67" spans="1:9" x14ac:dyDescent="0.25">
      <c r="A67" s="114" t="s">
        <v>377</v>
      </c>
      <c r="B67" s="112">
        <v>10.202429149797572</v>
      </c>
      <c r="C67" s="113"/>
      <c r="D67" s="113"/>
      <c r="E67" s="112">
        <v>10.202429149797572</v>
      </c>
      <c r="F67" s="113"/>
      <c r="G67" s="112">
        <v>1040</v>
      </c>
      <c r="H67" s="112">
        <v>260</v>
      </c>
      <c r="I67" s="113"/>
    </row>
    <row r="68" spans="1:9" x14ac:dyDescent="0.25">
      <c r="A68"/>
    </row>
    <row r="69" spans="1:9" x14ac:dyDescent="0.25">
      <c r="A69"/>
    </row>
    <row r="70" spans="1:9" x14ac:dyDescent="0.25">
      <c r="A70"/>
    </row>
    <row r="71" spans="1:9" x14ac:dyDescent="0.25">
      <c r="A71"/>
    </row>
    <row r="72" spans="1:9" x14ac:dyDescent="0.25">
      <c r="A72"/>
    </row>
    <row r="73" spans="1:9" x14ac:dyDescent="0.25">
      <c r="A73"/>
    </row>
    <row r="74" spans="1:9" x14ac:dyDescent="0.25">
      <c r="A74"/>
    </row>
    <row r="75" spans="1:9" x14ac:dyDescent="0.25">
      <c r="A75"/>
    </row>
    <row r="76" spans="1:9" x14ac:dyDescent="0.25">
      <c r="A76"/>
    </row>
    <row r="77" spans="1:9" x14ac:dyDescent="0.25">
      <c r="A77"/>
    </row>
    <row r="78" spans="1:9" x14ac:dyDescent="0.25">
      <c r="A78"/>
    </row>
    <row r="79" spans="1:9" x14ac:dyDescent="0.25">
      <c r="A79"/>
    </row>
    <row r="80" spans="1:9"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sheetData>
  <sheetProtection sheet="1" objects="1" scenarios="1" formatCells="0" formatColumns="0" formatRows="0"/>
  <mergeCells count="4">
    <mergeCell ref="A1:B1"/>
    <mergeCell ref="A4:B4"/>
    <mergeCell ref="B8:C8"/>
    <mergeCell ref="B28:I28"/>
  </mergeCells>
  <phoneticPr fontId="17"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75CB9-03F8-4DEE-B3C0-3C0FD15B0EC1}">
  <sheetPr>
    <tabColor theme="5" tint="0.79998168889431442"/>
  </sheetPr>
  <dimension ref="A1:L94"/>
  <sheetViews>
    <sheetView workbookViewId="0">
      <selection activeCell="F18" sqref="F18"/>
    </sheetView>
  </sheetViews>
  <sheetFormatPr defaultRowHeight="15" x14ac:dyDescent="0.25"/>
  <cols>
    <col min="1" max="1" width="23.28515625" style="11" customWidth="1"/>
    <col min="2" max="2" width="19.85546875" customWidth="1"/>
    <col min="3" max="3" width="21.7109375" customWidth="1"/>
    <col min="4" max="9" width="29.28515625" bestFit="1" customWidth="1"/>
    <col min="10" max="12" width="21.7109375" customWidth="1"/>
    <col min="13" max="13" width="7.5703125" customWidth="1"/>
  </cols>
  <sheetData>
    <row r="1" spans="1:12" x14ac:dyDescent="0.25">
      <c r="A1" s="304" t="s">
        <v>360</v>
      </c>
      <c r="B1" s="305"/>
    </row>
    <row r="2" spans="1:12" ht="30" x14ac:dyDescent="0.25">
      <c r="A2" s="207" t="s">
        <v>361</v>
      </c>
      <c r="B2" s="48">
        <v>2268</v>
      </c>
    </row>
    <row r="4" spans="1:12" ht="15" customHeight="1" x14ac:dyDescent="0.25">
      <c r="A4" s="304" t="s">
        <v>362</v>
      </c>
      <c r="B4" s="305"/>
    </row>
    <row r="5" spans="1:12" x14ac:dyDescent="0.25">
      <c r="A5" s="58" t="s">
        <v>363</v>
      </c>
      <c r="B5" s="126">
        <v>100000</v>
      </c>
    </row>
    <row r="6" spans="1:12" x14ac:dyDescent="0.25">
      <c r="A6" s="58" t="s">
        <v>364</v>
      </c>
      <c r="B6" s="47" t="s">
        <v>365</v>
      </c>
    </row>
    <row r="8" spans="1:12" x14ac:dyDescent="0.25">
      <c r="A8"/>
      <c r="B8" s="306" t="s">
        <v>366</v>
      </c>
      <c r="C8" s="306"/>
      <c r="D8" s="33"/>
      <c r="E8" s="33"/>
    </row>
    <row r="9" spans="1:12" ht="45" x14ac:dyDescent="0.25">
      <c r="A9" s="28" t="s">
        <v>367</v>
      </c>
      <c r="B9" s="125" t="s">
        <v>368</v>
      </c>
      <c r="C9" s="125" t="s">
        <v>72</v>
      </c>
      <c r="E9" s="28" t="s">
        <v>369</v>
      </c>
      <c r="F9" s="123" t="s">
        <v>417</v>
      </c>
      <c r="H9" s="28" t="s">
        <v>370</v>
      </c>
      <c r="I9" s="123" t="s">
        <v>418</v>
      </c>
      <c r="K9" s="28" t="s">
        <v>371</v>
      </c>
      <c r="L9" s="123" t="s">
        <v>419</v>
      </c>
    </row>
    <row r="10" spans="1:12" x14ac:dyDescent="0.25">
      <c r="A10" s="121" t="s">
        <v>373</v>
      </c>
      <c r="B10" s="112">
        <v>53.520880825554293</v>
      </c>
      <c r="C10" s="112">
        <v>1124.3948711315184</v>
      </c>
      <c r="E10" s="121" t="s">
        <v>373</v>
      </c>
      <c r="F10" s="120">
        <v>1134</v>
      </c>
      <c r="H10" s="121" t="s">
        <v>373</v>
      </c>
      <c r="I10" s="120">
        <v>5.6138613861386135</v>
      </c>
      <c r="K10" s="121" t="s">
        <v>373</v>
      </c>
      <c r="L10" s="120">
        <v>3993.3089860467844</v>
      </c>
    </row>
    <row r="11" spans="1:12" x14ac:dyDescent="0.25">
      <c r="A11" s="121" t="s">
        <v>374</v>
      </c>
      <c r="B11" s="112">
        <v>34.821235323134154</v>
      </c>
      <c r="C11" s="112">
        <v>1115.0170185525778</v>
      </c>
      <c r="E11" s="121" t="s">
        <v>374</v>
      </c>
      <c r="F11" s="120">
        <v>1134</v>
      </c>
      <c r="H11" s="121" t="s">
        <v>374</v>
      </c>
      <c r="I11" s="120">
        <v>4.7848101265822782</v>
      </c>
      <c r="K11" s="121" t="s">
        <v>374</v>
      </c>
      <c r="L11" s="120">
        <v>3717.0427024713867</v>
      </c>
    </row>
    <row r="12" spans="1:12" x14ac:dyDescent="0.25">
      <c r="A12" s="121" t="s">
        <v>58</v>
      </c>
      <c r="B12" s="112">
        <v>29.812314585749846</v>
      </c>
      <c r="C12" s="112">
        <v>745.60557112660354</v>
      </c>
      <c r="E12" s="121" t="s">
        <v>58</v>
      </c>
      <c r="F12" s="120">
        <v>756</v>
      </c>
      <c r="H12" s="121" t="s">
        <v>58</v>
      </c>
      <c r="I12" s="120">
        <v>4.0212765957446805</v>
      </c>
      <c r="K12" s="121" t="s">
        <v>58</v>
      </c>
      <c r="L12" s="120">
        <v>3367.5288855966483</v>
      </c>
    </row>
    <row r="13" spans="1:12" x14ac:dyDescent="0.25">
      <c r="A13" s="121" t="s">
        <v>25</v>
      </c>
      <c r="B13" s="112">
        <v>17.030344896644291</v>
      </c>
      <c r="C13" s="112">
        <v>542.0198744753053</v>
      </c>
      <c r="E13" s="121" t="s">
        <v>25</v>
      </c>
      <c r="F13" s="120">
        <v>567</v>
      </c>
      <c r="H13" s="121" t="s">
        <v>25</v>
      </c>
      <c r="I13" s="120">
        <v>2.2679999999999998</v>
      </c>
      <c r="K13" s="121" t="s">
        <v>25</v>
      </c>
      <c r="L13" s="120">
        <v>2000.1151262627543</v>
      </c>
    </row>
    <row r="14" spans="1:12" x14ac:dyDescent="0.25">
      <c r="A14" s="121" t="s">
        <v>375</v>
      </c>
      <c r="B14" s="112">
        <v>7.1632603710480858</v>
      </c>
      <c r="C14" s="112">
        <v>154.93539030172906</v>
      </c>
      <c r="E14" s="121" t="s">
        <v>375</v>
      </c>
      <c r="F14" s="120">
        <v>162</v>
      </c>
      <c r="H14" s="121" t="s">
        <v>375</v>
      </c>
      <c r="I14" s="120">
        <v>0.72506393861892582</v>
      </c>
      <c r="K14" s="121" t="s">
        <v>375</v>
      </c>
      <c r="L14" s="120">
        <v>632.79407758869866</v>
      </c>
    </row>
    <row r="15" spans="1:12" x14ac:dyDescent="0.25">
      <c r="A15" s="121" t="s">
        <v>376</v>
      </c>
      <c r="B15" s="112">
        <v>1.5769131785259318E-2</v>
      </c>
      <c r="C15" s="112">
        <v>0.34699478376176562</v>
      </c>
      <c r="E15" s="121" t="s">
        <v>376</v>
      </c>
      <c r="F15" s="120">
        <v>0.36276391554702497</v>
      </c>
      <c r="H15" s="121" t="s">
        <v>376</v>
      </c>
      <c r="I15" s="137">
        <v>1.4452745639323703E-3</v>
      </c>
      <c r="K15" s="121" t="s">
        <v>376</v>
      </c>
      <c r="L15" s="120">
        <v>1.2939934438588077</v>
      </c>
    </row>
    <row r="16" spans="1:12" x14ac:dyDescent="0.25">
      <c r="A16" s="121" t="s">
        <v>377</v>
      </c>
      <c r="B16" s="112">
        <v>17.638800880089221</v>
      </c>
      <c r="C16" s="112">
        <v>513.22450935128813</v>
      </c>
      <c r="E16" s="121" t="s">
        <v>377</v>
      </c>
      <c r="F16" s="120">
        <v>530.86331023148591</v>
      </c>
      <c r="H16" s="121" t="s">
        <v>377</v>
      </c>
      <c r="I16" s="120">
        <v>2.2940345459769724</v>
      </c>
      <c r="K16" s="121" t="s">
        <v>377</v>
      </c>
      <c r="L16" s="120">
        <v>2000.1665929701853</v>
      </c>
    </row>
    <row r="17" spans="1:12" x14ac:dyDescent="0.25">
      <c r="A17" s="111"/>
      <c r="B17" s="111"/>
      <c r="C17" s="111"/>
    </row>
    <row r="18" spans="1:12" ht="75" x14ac:dyDescent="0.25">
      <c r="A18" s="124" t="s">
        <v>378</v>
      </c>
      <c r="B18" s="207"/>
      <c r="C18" s="207"/>
      <c r="E18" s="28" t="s">
        <v>379</v>
      </c>
      <c r="F18" s="115" t="s">
        <v>420</v>
      </c>
      <c r="H18" s="28" t="s">
        <v>27</v>
      </c>
      <c r="I18" s="115" t="s">
        <v>421</v>
      </c>
      <c r="K18" s="28" t="s">
        <v>381</v>
      </c>
      <c r="L18" s="123" t="s">
        <v>422</v>
      </c>
    </row>
    <row r="19" spans="1:12" x14ac:dyDescent="0.25">
      <c r="A19" s="121" t="s">
        <v>373</v>
      </c>
      <c r="B19" s="112">
        <v>0.22224466785391814</v>
      </c>
      <c r="C19" s="112">
        <v>5.5251928961013377</v>
      </c>
      <c r="E19" s="122" t="s">
        <v>373</v>
      </c>
      <c r="F19" s="64">
        <v>260</v>
      </c>
      <c r="H19" s="122" t="s">
        <v>373</v>
      </c>
      <c r="I19" s="64">
        <v>6252</v>
      </c>
      <c r="K19" s="121" t="s">
        <v>373</v>
      </c>
      <c r="L19" s="120">
        <v>1193.6618378622868</v>
      </c>
    </row>
    <row r="20" spans="1:12" x14ac:dyDescent="0.25">
      <c r="A20" s="121" t="s">
        <v>374</v>
      </c>
      <c r="B20" s="112">
        <v>0.14994804976274215</v>
      </c>
      <c r="C20" s="112">
        <v>4.6766232308597271</v>
      </c>
      <c r="E20" s="114" t="s">
        <v>374</v>
      </c>
      <c r="F20" s="64">
        <v>260</v>
      </c>
      <c r="H20" s="114" t="s">
        <v>374</v>
      </c>
      <c r="I20" s="64">
        <v>31</v>
      </c>
      <c r="K20" s="121" t="s">
        <v>374</v>
      </c>
      <c r="L20" s="120">
        <v>1177.3248077464543</v>
      </c>
    </row>
    <row r="21" spans="1:12" x14ac:dyDescent="0.25">
      <c r="A21" s="121" t="s">
        <v>58</v>
      </c>
      <c r="B21" s="112">
        <v>0.12681377459478974</v>
      </c>
      <c r="C21" s="112">
        <v>3.9313461799293612</v>
      </c>
      <c r="E21" s="122" t="s">
        <v>58</v>
      </c>
      <c r="F21" s="64">
        <v>258</v>
      </c>
      <c r="H21" s="122" t="s">
        <v>58</v>
      </c>
      <c r="I21" s="64">
        <v>14</v>
      </c>
      <c r="K21" s="121" t="s">
        <v>58</v>
      </c>
      <c r="L21" s="120">
        <v>795.29835257292189</v>
      </c>
    </row>
    <row r="22" spans="1:12" x14ac:dyDescent="0.25">
      <c r="A22" s="121" t="s">
        <v>25</v>
      </c>
      <c r="B22" s="112">
        <v>7.4465160732769625E-2</v>
      </c>
      <c r="C22" s="112">
        <v>2.1847287972707323</v>
      </c>
      <c r="E22" s="122" t="s">
        <v>25</v>
      </c>
      <c r="F22" s="64">
        <v>235</v>
      </c>
      <c r="H22" s="122" t="s">
        <v>25</v>
      </c>
      <c r="I22" s="64">
        <v>4</v>
      </c>
      <c r="K22" s="121" t="s">
        <v>25</v>
      </c>
      <c r="L22" s="120">
        <v>570.78140748065437</v>
      </c>
    </row>
    <row r="23" spans="1:12" x14ac:dyDescent="0.25">
      <c r="A23" s="121" t="s">
        <v>375</v>
      </c>
      <c r="B23" s="112">
        <v>3.1609186319980026E-2</v>
      </c>
      <c r="C23" s="112">
        <v>0.69306870562446077</v>
      </c>
      <c r="E23" s="114" t="s">
        <v>375</v>
      </c>
      <c r="F23" s="64">
        <v>193</v>
      </c>
      <c r="H23" s="114" t="s">
        <v>375</v>
      </c>
      <c r="I23" s="64">
        <v>3</v>
      </c>
      <c r="K23" s="121" t="s">
        <v>375</v>
      </c>
      <c r="L23" s="120">
        <v>168.50150586368034</v>
      </c>
    </row>
    <row r="24" spans="1:12" x14ac:dyDescent="0.25">
      <c r="A24" s="121" t="s">
        <v>376</v>
      </c>
      <c r="B24" s="112">
        <v>6.2825226236092898E-5</v>
      </c>
      <c r="C24" s="112">
        <v>1.3824493376962774E-3</v>
      </c>
      <c r="E24" s="122" t="s">
        <v>376</v>
      </c>
      <c r="F24" s="48">
        <v>174</v>
      </c>
      <c r="H24" s="122" t="s">
        <v>376</v>
      </c>
      <c r="I24" s="48">
        <v>2</v>
      </c>
      <c r="K24" s="121" t="s">
        <v>376</v>
      </c>
      <c r="L24" s="120">
        <v>0.37938025305861184</v>
      </c>
    </row>
    <row r="25" spans="1:12" x14ac:dyDescent="0.25">
      <c r="A25" s="121" t="s">
        <v>377</v>
      </c>
      <c r="B25" s="112">
        <v>7.6257453162097283E-2</v>
      </c>
      <c r="C25" s="112">
        <v>2.2177770928148539</v>
      </c>
      <c r="E25" s="122" t="s">
        <v>377</v>
      </c>
      <c r="F25" s="48">
        <v>231</v>
      </c>
      <c r="H25" s="122" t="s">
        <v>377</v>
      </c>
      <c r="I25" s="48">
        <v>6</v>
      </c>
      <c r="K25" s="121" t="s">
        <v>377</v>
      </c>
      <c r="L25" s="120">
        <v>544.46643280118326</v>
      </c>
    </row>
    <row r="28" spans="1:12" x14ac:dyDescent="0.25">
      <c r="A28" s="119"/>
      <c r="B28" s="307" t="s">
        <v>382</v>
      </c>
      <c r="C28" s="308"/>
      <c r="D28" s="308"/>
      <c r="E28" s="308"/>
      <c r="F28" s="308"/>
      <c r="G28" s="308"/>
      <c r="H28" s="308"/>
      <c r="I28" s="309"/>
    </row>
    <row r="29" spans="1:12" ht="114" customHeight="1" x14ac:dyDescent="0.25">
      <c r="A29" s="118" t="s">
        <v>83</v>
      </c>
      <c r="B29" s="135" t="s">
        <v>42</v>
      </c>
      <c r="C29" s="135" t="s">
        <v>46</v>
      </c>
      <c r="D29" s="135" t="s">
        <v>49</v>
      </c>
      <c r="E29" s="135" t="s">
        <v>51</v>
      </c>
      <c r="F29" s="135" t="s">
        <v>52</v>
      </c>
      <c r="G29" s="135" t="s">
        <v>53</v>
      </c>
      <c r="H29" s="135" t="s">
        <v>54</v>
      </c>
      <c r="I29" s="135" t="s">
        <v>55</v>
      </c>
    </row>
    <row r="30" spans="1:12" ht="65.25" customHeight="1" x14ac:dyDescent="0.25">
      <c r="A30" s="118" t="s">
        <v>88</v>
      </c>
      <c r="B30" s="207" t="s">
        <v>43</v>
      </c>
      <c r="C30" s="207" t="s">
        <v>47</v>
      </c>
      <c r="D30" s="207" t="s">
        <v>72</v>
      </c>
      <c r="E30" s="207" t="s">
        <v>43</v>
      </c>
      <c r="F30" s="207" t="s">
        <v>72</v>
      </c>
      <c r="G30" s="207" t="s">
        <v>43</v>
      </c>
      <c r="H30" s="207" t="s">
        <v>43</v>
      </c>
      <c r="I30" s="207" t="s">
        <v>72</v>
      </c>
    </row>
    <row r="31" spans="1:12" ht="56.25" customHeight="1" x14ac:dyDescent="0.25">
      <c r="A31" s="118" t="s">
        <v>383</v>
      </c>
      <c r="B31" s="207" t="s">
        <v>109</v>
      </c>
      <c r="C31" s="207" t="s">
        <v>384</v>
      </c>
      <c r="D31" s="207" t="s">
        <v>109</v>
      </c>
      <c r="E31" s="207" t="s">
        <v>109</v>
      </c>
      <c r="F31" s="207" t="s">
        <v>109</v>
      </c>
      <c r="G31" s="207" t="s">
        <v>109</v>
      </c>
      <c r="H31" s="207" t="s">
        <v>109</v>
      </c>
      <c r="I31" s="207" t="s">
        <v>109</v>
      </c>
    </row>
    <row r="32" spans="1:12" x14ac:dyDescent="0.25">
      <c r="A32" s="117"/>
      <c r="B32" s="110"/>
      <c r="C32" s="110"/>
      <c r="D32" s="110"/>
      <c r="E32" s="110"/>
      <c r="F32" s="110"/>
      <c r="G32" s="110"/>
      <c r="H32" s="110"/>
      <c r="I32" s="110"/>
    </row>
    <row r="33" spans="1:11" x14ac:dyDescent="0.25">
      <c r="A33" s="28" t="s">
        <v>385</v>
      </c>
      <c r="B33" s="115" t="s">
        <v>423</v>
      </c>
      <c r="C33" s="115" t="s">
        <v>384</v>
      </c>
      <c r="D33" s="115" t="s">
        <v>424</v>
      </c>
      <c r="E33" s="115" t="s">
        <v>425</v>
      </c>
      <c r="F33" s="115" t="s">
        <v>426</v>
      </c>
      <c r="G33" s="115" t="s">
        <v>427</v>
      </c>
      <c r="H33" s="115" t="s">
        <v>428</v>
      </c>
      <c r="I33" s="115" t="s">
        <v>429</v>
      </c>
    </row>
    <row r="34" spans="1:11" x14ac:dyDescent="0.25">
      <c r="A34" s="114" t="s">
        <v>373</v>
      </c>
      <c r="B34" s="112">
        <v>7.6596153055058434</v>
      </c>
      <c r="C34" s="113"/>
      <c r="D34" s="112">
        <v>6.7573256641267978</v>
      </c>
      <c r="E34" s="112">
        <v>1.8828370083852008</v>
      </c>
      <c r="F34" s="112">
        <v>22.680000000000003</v>
      </c>
      <c r="G34" s="112">
        <v>22.680000000000003</v>
      </c>
      <c r="H34" s="112">
        <v>22.680000000000003</v>
      </c>
      <c r="I34" s="112">
        <v>1098.7355889355999</v>
      </c>
      <c r="K34" s="116"/>
    </row>
    <row r="35" spans="1:11" x14ac:dyDescent="0.25">
      <c r="A35" s="114" t="s">
        <v>374</v>
      </c>
      <c r="B35" s="112">
        <v>5.361275004995532</v>
      </c>
      <c r="C35" s="113"/>
      <c r="D35" s="112">
        <v>4.5984757246743939</v>
      </c>
      <c r="E35" s="112">
        <v>1.0728113802434041</v>
      </c>
      <c r="F35" s="112">
        <v>22.68</v>
      </c>
      <c r="G35" s="112">
        <v>15.120000000000001</v>
      </c>
      <c r="H35" s="112">
        <v>15.120000000000003</v>
      </c>
      <c r="I35" s="112">
        <v>1089.0973287310096</v>
      </c>
    </row>
    <row r="36" spans="1:11" x14ac:dyDescent="0.25">
      <c r="A36" s="114" t="s">
        <v>58</v>
      </c>
      <c r="B36" s="112">
        <v>4.0557332911734392</v>
      </c>
      <c r="C36" s="113"/>
      <c r="D36" s="112">
        <v>3.4961745484135229</v>
      </c>
      <c r="E36" s="112">
        <v>0.79138000458135616</v>
      </c>
      <c r="F36" s="112">
        <v>15.120000000000003</v>
      </c>
      <c r="G36" s="112">
        <v>13.124129669364827</v>
      </c>
      <c r="H36" s="112">
        <v>15.12</v>
      </c>
      <c r="I36" s="112">
        <v>728.35540023842987</v>
      </c>
    </row>
    <row r="37" spans="1:11" x14ac:dyDescent="0.25">
      <c r="A37" s="114" t="s">
        <v>25</v>
      </c>
      <c r="B37" s="112">
        <v>1.8754788161013622</v>
      </c>
      <c r="C37" s="113"/>
      <c r="D37" s="112">
        <v>1.4786954648207431</v>
      </c>
      <c r="E37" s="112">
        <v>0.34717542130282936</v>
      </c>
      <c r="F37" s="112">
        <v>11.34</v>
      </c>
      <c r="G37" s="112">
        <v>7.6163408483727482</v>
      </c>
      <c r="H37" s="112">
        <v>6.48</v>
      </c>
      <c r="I37" s="112">
        <v>528.90273219727715</v>
      </c>
    </row>
    <row r="38" spans="1:11" x14ac:dyDescent="0.25">
      <c r="A38" s="114" t="s">
        <v>375</v>
      </c>
      <c r="B38" s="112">
        <v>0.56635323250422365</v>
      </c>
      <c r="C38" s="113"/>
      <c r="D38" s="112">
        <v>0.35682880593226229</v>
      </c>
      <c r="E38" s="112">
        <v>0.10306493693026257</v>
      </c>
      <c r="F38" s="112">
        <v>3.24</v>
      </c>
      <c r="G38" s="112">
        <v>3.24</v>
      </c>
      <c r="H38" s="112">
        <v>2.52</v>
      </c>
      <c r="I38" s="112">
        <v>151.22241071753149</v>
      </c>
    </row>
    <row r="39" spans="1:11" x14ac:dyDescent="0.25">
      <c r="A39" s="114" t="s">
        <v>376</v>
      </c>
      <c r="B39" s="112">
        <v>1.1212412357322491E-3</v>
      </c>
      <c r="C39" s="113"/>
      <c r="D39" s="112">
        <v>1.3844938770971305E-3</v>
      </c>
      <c r="E39" s="112">
        <v>1.3733392764606929E-4</v>
      </c>
      <c r="F39" s="112">
        <v>7.2552783109404995E-3</v>
      </c>
      <c r="G39" s="112">
        <v>7.2552783109404995E-3</v>
      </c>
      <c r="H39" s="112">
        <v>7.2552783109404995E-3</v>
      </c>
      <c r="I39" s="112">
        <v>0.33835501157372799</v>
      </c>
      <c r="K39" s="116"/>
    </row>
    <row r="40" spans="1:11" x14ac:dyDescent="0.25">
      <c r="A40" s="114" t="s">
        <v>377</v>
      </c>
      <c r="B40" s="112">
        <v>2.0341469190718198</v>
      </c>
      <c r="C40" s="113"/>
      <c r="D40" s="112">
        <v>1.6419779369647269</v>
      </c>
      <c r="E40" s="112">
        <v>0.38344562717572034</v>
      </c>
      <c r="F40" s="112">
        <v>10.617266204628502</v>
      </c>
      <c r="G40" s="112">
        <v>7.97960882609918</v>
      </c>
      <c r="H40" s="112">
        <v>7.2415995077413262</v>
      </c>
      <c r="I40" s="112">
        <v>500.96526520969508</v>
      </c>
    </row>
    <row r="41" spans="1:11" x14ac:dyDescent="0.25">
      <c r="A41" s="111"/>
      <c r="B41" s="110"/>
      <c r="C41" s="110"/>
      <c r="D41" s="110"/>
      <c r="E41" s="110"/>
      <c r="F41" s="110"/>
      <c r="G41" s="110"/>
      <c r="H41" s="110"/>
      <c r="I41" s="110"/>
    </row>
    <row r="42" spans="1:11" x14ac:dyDescent="0.25">
      <c r="A42" s="28" t="s">
        <v>393</v>
      </c>
      <c r="B42" s="115" t="s">
        <v>430</v>
      </c>
      <c r="C42" s="115" t="s">
        <v>384</v>
      </c>
      <c r="D42" s="115" t="s">
        <v>431</v>
      </c>
      <c r="E42" s="115" t="s">
        <v>432</v>
      </c>
      <c r="F42" s="115" t="s">
        <v>433</v>
      </c>
      <c r="G42" s="115" t="s">
        <v>434</v>
      </c>
      <c r="H42" s="115" t="s">
        <v>435</v>
      </c>
      <c r="I42" s="115" t="s">
        <v>436</v>
      </c>
    </row>
    <row r="43" spans="1:11" x14ac:dyDescent="0.25">
      <c r="A43" s="114" t="s">
        <v>373</v>
      </c>
      <c r="B43" s="112">
        <v>3.2567995259017983E-2</v>
      </c>
      <c r="C43" s="113"/>
      <c r="D43" s="112">
        <v>3.0700703286930652E-2</v>
      </c>
      <c r="E43" s="112">
        <v>7.9631678633352472E-3</v>
      </c>
      <c r="F43" s="112">
        <v>0.11227722772277227</v>
      </c>
      <c r="G43" s="112">
        <v>0.10170403587443946</v>
      </c>
      <c r="H43" s="112">
        <v>0.10956521739130436</v>
      </c>
      <c r="I43" s="112">
        <v>5.3893078447207818</v>
      </c>
    </row>
    <row r="44" spans="1:11" x14ac:dyDescent="0.25">
      <c r="A44" s="114" t="s">
        <v>374</v>
      </c>
      <c r="B44" s="112">
        <v>2.2447412366314159E-2</v>
      </c>
      <c r="C44" s="113"/>
      <c r="D44" s="112">
        <v>1.9508150731879895E-2</v>
      </c>
      <c r="E44" s="112">
        <v>4.5201349497023821E-3</v>
      </c>
      <c r="F44" s="112">
        <v>9.5696202531645569E-2</v>
      </c>
      <c r="G44" s="112">
        <v>6.5187800099594503E-2</v>
      </c>
      <c r="H44" s="112">
        <v>7.2914526103002669E-2</v>
      </c>
      <c r="I44" s="112">
        <v>4.5670699809107687</v>
      </c>
    </row>
    <row r="45" spans="1:11" x14ac:dyDescent="0.25">
      <c r="A45" s="114" t="s">
        <v>58</v>
      </c>
      <c r="B45" s="112">
        <v>1.7396170018309506E-2</v>
      </c>
      <c r="C45" s="113"/>
      <c r="D45" s="112">
        <v>1.4951332049652965E-2</v>
      </c>
      <c r="E45" s="112">
        <v>3.3883379883312345E-3</v>
      </c>
      <c r="F45" s="112">
        <v>8.0425531914893614E-2</v>
      </c>
      <c r="G45" s="112">
        <v>5.6138613861386133E-2</v>
      </c>
      <c r="H45" s="112">
        <v>6.0480584919658895E-2</v>
      </c>
      <c r="I45" s="112">
        <v>3.8405486708221859</v>
      </c>
    </row>
    <row r="46" spans="1:11" x14ac:dyDescent="0.25">
      <c r="A46" s="114" t="s">
        <v>25</v>
      </c>
      <c r="B46" s="112">
        <v>8.120077546360396E-3</v>
      </c>
      <c r="C46" s="113"/>
      <c r="D46" s="112">
        <v>6.4504241042148778E-3</v>
      </c>
      <c r="E46" s="112">
        <v>1.5065129980203909E-3</v>
      </c>
      <c r="F46" s="112">
        <v>4.5359999999999998E-2</v>
      </c>
      <c r="G46" s="112">
        <v>3.420814479638009E-2</v>
      </c>
      <c r="H46" s="112">
        <v>2.886794523210769E-2</v>
      </c>
      <c r="I46" s="112">
        <v>2.1321866359789139</v>
      </c>
    </row>
    <row r="47" spans="1:11" x14ac:dyDescent="0.25">
      <c r="A47" s="114" t="s">
        <v>375</v>
      </c>
      <c r="B47" s="112">
        <v>2.4988667726496086E-3</v>
      </c>
      <c r="C47" s="113"/>
      <c r="D47" s="112">
        <v>1.5666351513718116E-3</v>
      </c>
      <c r="E47" s="112">
        <v>4.4876051234925089E-4</v>
      </c>
      <c r="F47" s="112">
        <v>1.4501278772378516E-2</v>
      </c>
      <c r="G47" s="112">
        <v>1.4358974358974359E-2</v>
      </c>
      <c r="H47" s="112">
        <v>1.107421875E-2</v>
      </c>
      <c r="I47" s="112">
        <v>0.6760493276371613</v>
      </c>
    </row>
    <row r="48" spans="1:11" x14ac:dyDescent="0.25">
      <c r="A48" s="114" t="s">
        <v>376</v>
      </c>
      <c r="B48" s="112">
        <v>4.4670965567021875E-6</v>
      </c>
      <c r="C48" s="113"/>
      <c r="D48" s="112">
        <v>5.5159118609447427E-6</v>
      </c>
      <c r="E48" s="112">
        <v>5.4714712209589362E-7</v>
      </c>
      <c r="F48" s="112">
        <v>2.8905491278647407E-5</v>
      </c>
      <c r="G48" s="112">
        <v>2.8905491278647407E-5</v>
      </c>
      <c r="H48" s="112">
        <v>2.8905491278647407E-5</v>
      </c>
      <c r="I48" s="112">
        <v>1.3480279345566852E-3</v>
      </c>
    </row>
    <row r="49" spans="1:9" x14ac:dyDescent="0.25">
      <c r="A49" s="114" t="s">
        <v>377</v>
      </c>
      <c r="B49" s="112">
        <v>8.790523416318214E-3</v>
      </c>
      <c r="C49" s="113"/>
      <c r="D49" s="112">
        <v>7.0969775542505768E-3</v>
      </c>
      <c r="E49" s="112">
        <v>1.6571776045919313E-3</v>
      </c>
      <c r="F49" s="112">
        <v>4.5880690919540362E-2</v>
      </c>
      <c r="G49" s="112">
        <v>3.4498605976554825E-2</v>
      </c>
      <c r="H49" s="112">
        <v>3.1311146164633E-2</v>
      </c>
      <c r="I49" s="112">
        <v>2.1647994243410653</v>
      </c>
    </row>
    <row r="50" spans="1:9" x14ac:dyDescent="0.25">
      <c r="A50" s="111"/>
      <c r="B50" s="110"/>
      <c r="C50" s="110"/>
      <c r="D50" s="110"/>
      <c r="E50" s="110"/>
      <c r="F50" s="110"/>
      <c r="G50" s="110"/>
      <c r="H50" s="110"/>
      <c r="I50" s="110"/>
    </row>
    <row r="51" spans="1:9" ht="30" x14ac:dyDescent="0.25">
      <c r="A51" s="118" t="s">
        <v>401</v>
      </c>
      <c r="B51" s="115" t="s">
        <v>402</v>
      </c>
      <c r="C51" s="115" t="s">
        <v>384</v>
      </c>
      <c r="D51" s="115" t="s">
        <v>403</v>
      </c>
      <c r="E51" s="115" t="s">
        <v>404</v>
      </c>
      <c r="F51" s="115" t="s">
        <v>405</v>
      </c>
      <c r="G51" s="115" t="s">
        <v>406</v>
      </c>
      <c r="H51" s="115" t="s">
        <v>407</v>
      </c>
      <c r="I51" s="115" t="s">
        <v>408</v>
      </c>
    </row>
    <row r="52" spans="1:9" x14ac:dyDescent="0.25">
      <c r="A52" s="114" t="s">
        <v>373</v>
      </c>
      <c r="B52" s="112">
        <v>9.5951356996414064E-2</v>
      </c>
      <c r="C52" s="113"/>
      <c r="D52" s="113"/>
      <c r="E52" s="112">
        <v>9.5951356996414064E-2</v>
      </c>
      <c r="F52" s="113"/>
      <c r="G52" s="112">
        <v>4</v>
      </c>
      <c r="H52" s="112">
        <v>1</v>
      </c>
      <c r="I52" s="113"/>
    </row>
    <row r="53" spans="1:9" ht="15" customHeight="1" x14ac:dyDescent="0.25">
      <c r="A53" s="114" t="s">
        <v>374</v>
      </c>
      <c r="B53" s="112">
        <v>8.1738224156277017E-2</v>
      </c>
      <c r="C53" s="113"/>
      <c r="D53" s="113"/>
      <c r="E53" s="112">
        <v>8.1738224156277017E-2</v>
      </c>
      <c r="F53" s="113"/>
      <c r="G53" s="112">
        <v>4</v>
      </c>
      <c r="H53" s="112">
        <v>1</v>
      </c>
      <c r="I53" s="113"/>
    </row>
    <row r="54" spans="1:9" ht="20.25" customHeight="1" x14ac:dyDescent="0.25">
      <c r="A54" s="114" t="s">
        <v>58</v>
      </c>
      <c r="B54" s="112">
        <v>6.9020926642419281E-2</v>
      </c>
      <c r="C54" s="113"/>
      <c r="D54" s="113"/>
      <c r="E54" s="112">
        <v>6.9020926642419281E-2</v>
      </c>
      <c r="F54" s="113"/>
      <c r="G54" s="112">
        <v>4</v>
      </c>
      <c r="H54" s="112">
        <v>1</v>
      </c>
      <c r="I54" s="113"/>
    </row>
    <row r="55" spans="1:9" x14ac:dyDescent="0.25">
      <c r="A55" s="114" t="s">
        <v>25</v>
      </c>
      <c r="B55" s="112">
        <v>3.8740138515419922E-2</v>
      </c>
      <c r="C55" s="113"/>
      <c r="D55" s="113"/>
      <c r="E55" s="112">
        <v>3.8740138515419922E-2</v>
      </c>
      <c r="F55" s="113"/>
      <c r="G55" s="112">
        <v>4</v>
      </c>
      <c r="H55" s="112">
        <v>1</v>
      </c>
      <c r="I55" s="113"/>
    </row>
    <row r="56" spans="1:9" x14ac:dyDescent="0.25">
      <c r="A56" s="114" t="s">
        <v>375</v>
      </c>
      <c r="B56" s="112">
        <v>1.2375271478406958E-2</v>
      </c>
      <c r="C56" s="113"/>
      <c r="D56" s="113"/>
      <c r="E56" s="112">
        <v>1.2375271478406958E-2</v>
      </c>
      <c r="F56" s="113"/>
      <c r="G56" s="112">
        <v>4</v>
      </c>
      <c r="H56" s="112">
        <v>1</v>
      </c>
      <c r="I56" s="113"/>
    </row>
    <row r="57" spans="1:9" x14ac:dyDescent="0.25">
      <c r="A57" s="114" t="s">
        <v>376</v>
      </c>
      <c r="B57" s="112">
        <v>2.5191251863121637E-5</v>
      </c>
      <c r="C57" s="113"/>
      <c r="D57" s="113"/>
      <c r="E57" s="112">
        <v>2.5191251863121637E-5</v>
      </c>
      <c r="F57" s="113"/>
      <c r="G57" s="112">
        <v>4</v>
      </c>
      <c r="H57" s="112">
        <v>1</v>
      </c>
      <c r="I57" s="113"/>
    </row>
    <row r="58" spans="1:9" x14ac:dyDescent="0.25">
      <c r="A58" s="114" t="s">
        <v>377</v>
      </c>
      <c r="B58" s="112">
        <v>3.9214191980865745E-2</v>
      </c>
      <c r="C58" s="113"/>
      <c r="D58" s="113"/>
      <c r="E58" s="112">
        <v>3.9214191980865745E-2</v>
      </c>
      <c r="F58" s="113"/>
      <c r="G58" s="112">
        <v>4</v>
      </c>
      <c r="H58" s="112">
        <v>1</v>
      </c>
      <c r="I58" s="113"/>
    </row>
    <row r="59" spans="1:9" ht="29.25" customHeight="1" x14ac:dyDescent="0.25">
      <c r="A59" s="111"/>
      <c r="B59" s="110"/>
      <c r="C59" s="110"/>
      <c r="D59" s="110"/>
      <c r="E59" s="110"/>
      <c r="F59" s="110"/>
      <c r="G59" s="110"/>
      <c r="H59" s="110"/>
      <c r="I59" s="110"/>
    </row>
    <row r="60" spans="1:9" ht="30" x14ac:dyDescent="0.25">
      <c r="A60" s="118" t="s">
        <v>409</v>
      </c>
      <c r="B60" s="115" t="s">
        <v>410</v>
      </c>
      <c r="C60" s="115" t="s">
        <v>384</v>
      </c>
      <c r="D60" s="115" t="s">
        <v>411</v>
      </c>
      <c r="E60" s="115" t="s">
        <v>412</v>
      </c>
      <c r="F60" s="115" t="s">
        <v>413</v>
      </c>
      <c r="G60" s="115" t="s">
        <v>414</v>
      </c>
      <c r="H60" s="115" t="s">
        <v>415</v>
      </c>
      <c r="I60" s="115" t="s">
        <v>416</v>
      </c>
    </row>
    <row r="61" spans="1:9" x14ac:dyDescent="0.25">
      <c r="A61" s="114" t="s">
        <v>373</v>
      </c>
      <c r="B61" s="112">
        <v>19.894363964371447</v>
      </c>
      <c r="C61" s="113"/>
      <c r="D61" s="113"/>
      <c r="E61" s="112">
        <v>19.894363964371447</v>
      </c>
      <c r="F61" s="113"/>
      <c r="G61" s="112">
        <v>1040</v>
      </c>
      <c r="H61" s="112">
        <v>260</v>
      </c>
      <c r="I61" s="113"/>
    </row>
    <row r="62" spans="1:9" x14ac:dyDescent="0.25">
      <c r="A62" s="114" t="s">
        <v>374</v>
      </c>
      <c r="B62" s="112">
        <v>19.622080129107573</v>
      </c>
      <c r="C62" s="113"/>
      <c r="D62" s="113"/>
      <c r="E62" s="112">
        <v>19.622080129107573</v>
      </c>
      <c r="F62" s="113"/>
      <c r="G62" s="112">
        <v>1040</v>
      </c>
      <c r="H62" s="112">
        <v>260</v>
      </c>
      <c r="I62" s="113"/>
    </row>
    <row r="63" spans="1:9" x14ac:dyDescent="0.25">
      <c r="A63" s="114" t="s">
        <v>58</v>
      </c>
      <c r="B63" s="112">
        <v>13.254972542882031</v>
      </c>
      <c r="C63" s="113"/>
      <c r="D63" s="113"/>
      <c r="E63" s="112">
        <v>13.254972542882031</v>
      </c>
      <c r="F63" s="113"/>
      <c r="G63" s="112">
        <v>1032</v>
      </c>
      <c r="H63" s="112">
        <v>258</v>
      </c>
      <c r="I63" s="113"/>
    </row>
    <row r="64" spans="1:9" x14ac:dyDescent="0.25">
      <c r="A64" s="114" t="s">
        <v>25</v>
      </c>
      <c r="B64" s="112">
        <v>9.5130234580109061</v>
      </c>
      <c r="C64" s="113"/>
      <c r="D64" s="113"/>
      <c r="E64" s="112">
        <v>9.5130234580109061</v>
      </c>
      <c r="F64" s="113"/>
      <c r="G64" s="112">
        <v>940</v>
      </c>
      <c r="H64" s="112">
        <v>235</v>
      </c>
      <c r="I64" s="113"/>
    </row>
    <row r="65" spans="1:9" x14ac:dyDescent="0.25">
      <c r="A65" s="114" t="s">
        <v>375</v>
      </c>
      <c r="B65" s="112">
        <v>2.8083584310613388</v>
      </c>
      <c r="C65" s="113"/>
      <c r="D65" s="113"/>
      <c r="E65" s="112">
        <v>2.8083584310613388</v>
      </c>
      <c r="F65" s="113"/>
      <c r="G65" s="112">
        <v>772</v>
      </c>
      <c r="H65" s="112">
        <v>193</v>
      </c>
      <c r="I65" s="113"/>
    </row>
    <row r="66" spans="1:9" x14ac:dyDescent="0.25">
      <c r="A66" s="114" t="s">
        <v>376</v>
      </c>
      <c r="B66" s="112">
        <v>6.3230042176435309E-3</v>
      </c>
      <c r="C66" s="113"/>
      <c r="D66" s="113"/>
      <c r="E66" s="112">
        <v>6.3230042176435309E-3</v>
      </c>
      <c r="F66" s="113"/>
      <c r="G66" s="112">
        <v>696</v>
      </c>
      <c r="H66" s="112">
        <v>174</v>
      </c>
      <c r="I66" s="113"/>
    </row>
    <row r="67" spans="1:9" x14ac:dyDescent="0.25">
      <c r="A67" s="114" t="s">
        <v>377</v>
      </c>
      <c r="B67" s="112">
        <v>9.0744405466864126</v>
      </c>
      <c r="C67" s="113"/>
      <c r="D67" s="113"/>
      <c r="E67" s="112">
        <v>9.0744405466864126</v>
      </c>
      <c r="F67" s="113"/>
      <c r="G67" s="112">
        <v>925.29347353263233</v>
      </c>
      <c r="H67" s="112">
        <v>231.32336838315808</v>
      </c>
      <c r="I67" s="113"/>
    </row>
    <row r="68" spans="1:9" x14ac:dyDescent="0.25">
      <c r="A68"/>
    </row>
    <row r="69" spans="1:9" x14ac:dyDescent="0.25">
      <c r="A69"/>
    </row>
    <row r="70" spans="1:9" x14ac:dyDescent="0.25">
      <c r="A70"/>
    </row>
    <row r="71" spans="1:9" x14ac:dyDescent="0.25">
      <c r="A71"/>
    </row>
    <row r="72" spans="1:9" x14ac:dyDescent="0.25">
      <c r="A72"/>
    </row>
    <row r="73" spans="1:9" x14ac:dyDescent="0.25">
      <c r="A73"/>
    </row>
    <row r="74" spans="1:9" x14ac:dyDescent="0.25">
      <c r="A74"/>
    </row>
    <row r="75" spans="1:9" x14ac:dyDescent="0.25">
      <c r="A75"/>
    </row>
    <row r="76" spans="1:9" x14ac:dyDescent="0.25">
      <c r="A76"/>
    </row>
    <row r="77" spans="1:9" x14ac:dyDescent="0.25">
      <c r="A77"/>
    </row>
    <row r="78" spans="1:9" x14ac:dyDescent="0.25">
      <c r="A78"/>
    </row>
    <row r="79" spans="1:9" x14ac:dyDescent="0.25">
      <c r="A79"/>
    </row>
    <row r="80" spans="1:9" x14ac:dyDescent="0.25">
      <c r="A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sheetData>
  <sheetProtection sheet="1" objects="1" scenarios="1" formatCells="0" formatColumns="0" formatRows="0"/>
  <mergeCells count="4">
    <mergeCell ref="A1:B1"/>
    <mergeCell ref="A4:B4"/>
    <mergeCell ref="B8:C8"/>
    <mergeCell ref="B28:I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65E8C-FC2F-4E86-8F19-E54F8223F519}">
  <sheetPr>
    <tabColor rgb="FF00B050"/>
  </sheetPr>
  <dimension ref="A1:L88"/>
  <sheetViews>
    <sheetView zoomScale="90" zoomScaleNormal="90" workbookViewId="0">
      <selection activeCell="L9" sqref="L9"/>
    </sheetView>
  </sheetViews>
  <sheetFormatPr defaultRowHeight="15" x14ac:dyDescent="0.25"/>
  <cols>
    <col min="1" max="1" width="23.28515625" style="11" customWidth="1"/>
    <col min="2" max="2" width="19.85546875" customWidth="1"/>
    <col min="3" max="12" width="21.7109375" customWidth="1"/>
    <col min="13" max="13" width="7.5703125" customWidth="1"/>
  </cols>
  <sheetData>
    <row r="1" spans="1:12" x14ac:dyDescent="0.25">
      <c r="A1" s="304" t="s">
        <v>360</v>
      </c>
      <c r="B1" s="305"/>
    </row>
    <row r="2" spans="1:12" ht="30" x14ac:dyDescent="0.25">
      <c r="A2" s="207" t="s">
        <v>361</v>
      </c>
      <c r="B2" s="48">
        <v>2268</v>
      </c>
    </row>
    <row r="4" spans="1:12" ht="15" customHeight="1" x14ac:dyDescent="0.25">
      <c r="A4" s="304" t="s">
        <v>362</v>
      </c>
      <c r="B4" s="305"/>
    </row>
    <row r="5" spans="1:12" x14ac:dyDescent="0.25">
      <c r="A5" s="58" t="s">
        <v>363</v>
      </c>
      <c r="B5" s="126">
        <v>100000</v>
      </c>
    </row>
    <row r="6" spans="1:12" x14ac:dyDescent="0.25">
      <c r="A6" s="58" t="s">
        <v>364</v>
      </c>
      <c r="B6" s="47" t="s">
        <v>365</v>
      </c>
    </row>
    <row r="8" spans="1:12" x14ac:dyDescent="0.25">
      <c r="A8"/>
      <c r="B8" s="306" t="s">
        <v>366</v>
      </c>
      <c r="C8" s="306"/>
      <c r="D8" s="33"/>
      <c r="E8" s="33"/>
    </row>
    <row r="9" spans="1:12" ht="45" x14ac:dyDescent="0.25">
      <c r="A9" s="28" t="s">
        <v>367</v>
      </c>
      <c r="B9" s="125" t="s">
        <v>368</v>
      </c>
      <c r="C9" s="125" t="s">
        <v>72</v>
      </c>
      <c r="E9" s="28" t="s">
        <v>369</v>
      </c>
      <c r="F9" s="123" t="s">
        <v>417</v>
      </c>
      <c r="H9" s="28" t="s">
        <v>370</v>
      </c>
      <c r="I9" s="123" t="s">
        <v>418</v>
      </c>
      <c r="K9" s="28" t="s">
        <v>371</v>
      </c>
      <c r="L9" s="123" t="s">
        <v>419</v>
      </c>
    </row>
    <row r="10" spans="1:12" x14ac:dyDescent="0.25">
      <c r="A10" s="121" t="s">
        <v>373</v>
      </c>
      <c r="B10" s="112">
        <v>52.881179486474934</v>
      </c>
      <c r="C10" s="112">
        <v>1126.1609634243298</v>
      </c>
      <c r="E10" s="121" t="s">
        <v>373</v>
      </c>
      <c r="F10" s="120">
        <v>1134</v>
      </c>
      <c r="H10" s="121" t="s">
        <v>373</v>
      </c>
      <c r="I10" s="120">
        <v>5.6417910447761193</v>
      </c>
      <c r="K10" s="121" t="s">
        <v>373</v>
      </c>
      <c r="L10" s="120">
        <v>3992.0566292187505</v>
      </c>
    </row>
    <row r="11" spans="1:12" x14ac:dyDescent="0.25">
      <c r="A11" s="121" t="s">
        <v>374</v>
      </c>
      <c r="B11" s="112">
        <v>34.865764513857116</v>
      </c>
      <c r="C11" s="112">
        <v>1115.4321666928311</v>
      </c>
      <c r="E11" s="121" t="s">
        <v>374</v>
      </c>
      <c r="F11" s="120">
        <v>1134</v>
      </c>
      <c r="H11" s="121" t="s">
        <v>374</v>
      </c>
      <c r="I11" s="120">
        <v>4.7848101265822782</v>
      </c>
      <c r="K11" s="121" t="s">
        <v>374</v>
      </c>
      <c r="L11" s="120">
        <v>3717.1600458150401</v>
      </c>
    </row>
    <row r="12" spans="1:12" x14ac:dyDescent="0.25">
      <c r="A12" s="121" t="s">
        <v>58</v>
      </c>
      <c r="B12" s="112">
        <v>29.827160965266238</v>
      </c>
      <c r="C12" s="112">
        <v>746.51101327553818</v>
      </c>
      <c r="E12" s="121" t="s">
        <v>58</v>
      </c>
      <c r="F12" s="120">
        <v>756</v>
      </c>
      <c r="H12" s="121" t="s">
        <v>58</v>
      </c>
      <c r="I12" s="120">
        <v>4.0864864864864865</v>
      </c>
      <c r="K12" s="121" t="s">
        <v>58</v>
      </c>
      <c r="L12" s="120">
        <v>3367.5450963749272</v>
      </c>
    </row>
    <row r="13" spans="1:12" x14ac:dyDescent="0.25">
      <c r="A13" s="121" t="s">
        <v>25</v>
      </c>
      <c r="B13" s="112">
        <v>17.012493554940587</v>
      </c>
      <c r="C13" s="112">
        <v>541.97600459345028</v>
      </c>
      <c r="E13" s="121" t="s">
        <v>25</v>
      </c>
      <c r="F13" s="120">
        <v>567</v>
      </c>
      <c r="H13" s="121" t="s">
        <v>25</v>
      </c>
      <c r="I13" s="120">
        <v>2.258964143426295</v>
      </c>
      <c r="K13" s="121" t="s">
        <v>25</v>
      </c>
      <c r="L13" s="120">
        <v>2000.123534829225</v>
      </c>
    </row>
    <row r="14" spans="1:12" x14ac:dyDescent="0.25">
      <c r="A14" s="121" t="s">
        <v>375</v>
      </c>
      <c r="B14" s="112">
        <v>7.1111912503318848</v>
      </c>
      <c r="C14" s="112">
        <v>154.85671681502961</v>
      </c>
      <c r="E14" s="121" t="s">
        <v>375</v>
      </c>
      <c r="F14" s="120">
        <v>162</v>
      </c>
      <c r="H14" s="121" t="s">
        <v>375</v>
      </c>
      <c r="I14" s="120">
        <v>0.71208791208791211</v>
      </c>
      <c r="K14" s="121" t="s">
        <v>375</v>
      </c>
      <c r="L14" s="120">
        <v>632.82478579461497</v>
      </c>
    </row>
    <row r="15" spans="1:12" x14ac:dyDescent="0.25">
      <c r="A15" s="121" t="s">
        <v>376</v>
      </c>
      <c r="B15" s="112">
        <v>4.5669574472417124E-2</v>
      </c>
      <c r="C15" s="112">
        <v>0.98900195837429827</v>
      </c>
      <c r="E15" s="121" t="s">
        <v>376</v>
      </c>
      <c r="F15" s="120">
        <v>1.0346715328467153</v>
      </c>
      <c r="H15" s="121" t="s">
        <v>376</v>
      </c>
      <c r="I15" s="137">
        <v>4.5781926232155547E-3</v>
      </c>
      <c r="K15" s="121" t="s">
        <v>376</v>
      </c>
      <c r="L15" s="120">
        <v>4.0581038140204484</v>
      </c>
    </row>
    <row r="16" spans="1:12" x14ac:dyDescent="0.25">
      <c r="A16" s="121" t="s">
        <v>377</v>
      </c>
      <c r="B16" s="112">
        <v>17.621572284811389</v>
      </c>
      <c r="C16" s="112">
        <v>512.66272567895248</v>
      </c>
      <c r="E16" s="121" t="s">
        <v>377</v>
      </c>
      <c r="F16" s="120">
        <v>530.28429796387377</v>
      </c>
      <c r="H16" s="121" t="s">
        <v>377</v>
      </c>
      <c r="I16" s="120">
        <v>2.2905972759400632</v>
      </c>
      <c r="K16" s="121" t="s">
        <v>377</v>
      </c>
      <c r="L16" s="120">
        <v>2000.1666812159292</v>
      </c>
    </row>
    <row r="17" spans="1:12" x14ac:dyDescent="0.25">
      <c r="A17" s="111"/>
      <c r="B17" s="111"/>
      <c r="C17" s="111"/>
    </row>
    <row r="18" spans="1:12" ht="75" x14ac:dyDescent="0.25">
      <c r="A18" s="124" t="s">
        <v>378</v>
      </c>
      <c r="B18" s="207"/>
      <c r="C18" s="207"/>
      <c r="E18" s="28" t="s">
        <v>379</v>
      </c>
      <c r="F18" s="115" t="s">
        <v>420</v>
      </c>
      <c r="H18" s="28" t="s">
        <v>27</v>
      </c>
      <c r="I18" s="115" t="s">
        <v>421</v>
      </c>
      <c r="K18" s="28" t="s">
        <v>381</v>
      </c>
      <c r="L18" s="123" t="s">
        <v>422</v>
      </c>
    </row>
    <row r="19" spans="1:12" x14ac:dyDescent="0.25">
      <c r="A19" s="121" t="s">
        <v>373</v>
      </c>
      <c r="B19" s="112">
        <v>0.21975900573392837</v>
      </c>
      <c r="C19" s="112">
        <v>5.5770046763745977</v>
      </c>
      <c r="E19" s="122" t="s">
        <v>373</v>
      </c>
      <c r="F19" s="64">
        <v>260</v>
      </c>
      <c r="H19" s="122" t="s">
        <v>373</v>
      </c>
      <c r="I19" s="64">
        <v>2192</v>
      </c>
      <c r="K19" s="121" t="s">
        <v>373</v>
      </c>
      <c r="L19" s="120">
        <v>1193.6557655136069</v>
      </c>
    </row>
    <row r="20" spans="1:12" x14ac:dyDescent="0.25">
      <c r="A20" s="121" t="s">
        <v>374</v>
      </c>
      <c r="B20" s="112">
        <v>0.14981436905884699</v>
      </c>
      <c r="C20" s="112">
        <v>4.6814591048891181</v>
      </c>
      <c r="E20" s="114" t="s">
        <v>374</v>
      </c>
      <c r="F20" s="64">
        <v>260</v>
      </c>
      <c r="H20" s="114" t="s">
        <v>374</v>
      </c>
      <c r="I20" s="64">
        <v>31</v>
      </c>
      <c r="K20" s="121" t="s">
        <v>374</v>
      </c>
      <c r="L20" s="120">
        <v>1177.2697202742072</v>
      </c>
    </row>
    <row r="21" spans="1:12" x14ac:dyDescent="0.25">
      <c r="A21" s="121" t="s">
        <v>58</v>
      </c>
      <c r="B21" s="112">
        <v>0.12685340072291412</v>
      </c>
      <c r="C21" s="112">
        <v>3.9901286612822586</v>
      </c>
      <c r="E21" s="122" t="s">
        <v>58</v>
      </c>
      <c r="F21" s="64">
        <v>258</v>
      </c>
      <c r="H21" s="122" t="s">
        <v>58</v>
      </c>
      <c r="I21" s="64">
        <v>14</v>
      </c>
      <c r="K21" s="121" t="s">
        <v>58</v>
      </c>
      <c r="L21" s="120">
        <v>795.5216028826477</v>
      </c>
    </row>
    <row r="22" spans="1:12" x14ac:dyDescent="0.25">
      <c r="A22" s="121" t="s">
        <v>25</v>
      </c>
      <c r="B22" s="112">
        <v>7.4361865954755302E-2</v>
      </c>
      <c r="C22" s="112">
        <v>2.1800740443805791</v>
      </c>
      <c r="E22" s="122" t="s">
        <v>25</v>
      </c>
      <c r="F22" s="64">
        <v>235</v>
      </c>
      <c r="H22" s="122" t="s">
        <v>25</v>
      </c>
      <c r="I22" s="64">
        <v>4</v>
      </c>
      <c r="K22" s="121" t="s">
        <v>25</v>
      </c>
      <c r="L22" s="120">
        <v>570.79465258883283</v>
      </c>
    </row>
    <row r="23" spans="1:12" x14ac:dyDescent="0.25">
      <c r="A23" s="121" t="s">
        <v>375</v>
      </c>
      <c r="B23" s="112">
        <v>3.1226839939520641E-2</v>
      </c>
      <c r="C23" s="112">
        <v>0.68023882358786059</v>
      </c>
      <c r="E23" s="114" t="s">
        <v>375</v>
      </c>
      <c r="F23" s="64">
        <v>193</v>
      </c>
      <c r="H23" s="114" t="s">
        <v>375</v>
      </c>
      <c r="I23" s="64">
        <v>3</v>
      </c>
      <c r="K23" s="121" t="s">
        <v>375</v>
      </c>
      <c r="L23" s="120">
        <v>166.61015271829498</v>
      </c>
    </row>
    <row r="24" spans="1:12" x14ac:dyDescent="0.25">
      <c r="A24" s="121" t="s">
        <v>376</v>
      </c>
      <c r="B24" s="112">
        <v>2.0207776315228816E-4</v>
      </c>
      <c r="C24" s="112">
        <v>4.3761148600632667E-3</v>
      </c>
      <c r="E24" s="122" t="s">
        <v>376</v>
      </c>
      <c r="F24" s="48">
        <v>174</v>
      </c>
      <c r="H24" s="122" t="s">
        <v>376</v>
      </c>
      <c r="I24" s="48">
        <v>2</v>
      </c>
      <c r="K24" s="121" t="s">
        <v>376</v>
      </c>
      <c r="L24" s="120">
        <v>1.0712219155212677</v>
      </c>
    </row>
    <row r="25" spans="1:12" x14ac:dyDescent="0.25">
      <c r="A25" s="121" t="s">
        <v>377</v>
      </c>
      <c r="B25" s="112">
        <v>7.6153313520493426E-2</v>
      </c>
      <c r="C25" s="112">
        <v>2.2144439624195758</v>
      </c>
      <c r="E25" s="122" t="s">
        <v>377</v>
      </c>
      <c r="F25" s="48">
        <v>231</v>
      </c>
      <c r="H25" s="122" t="s">
        <v>377</v>
      </c>
      <c r="I25" s="48">
        <v>6</v>
      </c>
      <c r="K25" s="121" t="s">
        <v>377</v>
      </c>
      <c r="L25" s="120">
        <v>543.7871165340805</v>
      </c>
    </row>
    <row r="28" spans="1:12" x14ac:dyDescent="0.25">
      <c r="A28" s="119"/>
      <c r="B28" s="307" t="s">
        <v>382</v>
      </c>
      <c r="C28" s="308"/>
      <c r="D28" s="308"/>
      <c r="E28" s="308"/>
      <c r="F28" s="308"/>
      <c r="G28" s="308"/>
      <c r="H28" s="308"/>
      <c r="I28" s="309"/>
    </row>
    <row r="29" spans="1:12" ht="114" customHeight="1" x14ac:dyDescent="0.25">
      <c r="A29" s="118" t="s">
        <v>83</v>
      </c>
      <c r="B29" s="135" t="s">
        <v>42</v>
      </c>
      <c r="C29" s="135" t="s">
        <v>46</v>
      </c>
      <c r="D29" s="135" t="s">
        <v>49</v>
      </c>
      <c r="E29" s="135" t="s">
        <v>51</v>
      </c>
      <c r="F29" s="135" t="s">
        <v>52</v>
      </c>
      <c r="G29" s="135" t="s">
        <v>53</v>
      </c>
      <c r="H29" s="135" t="s">
        <v>54</v>
      </c>
      <c r="I29" s="135" t="s">
        <v>55</v>
      </c>
    </row>
    <row r="30" spans="1:12" ht="65.25" customHeight="1" x14ac:dyDescent="0.25">
      <c r="A30" s="118" t="s">
        <v>88</v>
      </c>
      <c r="B30" s="207" t="s">
        <v>43</v>
      </c>
      <c r="C30" s="207" t="s">
        <v>47</v>
      </c>
      <c r="D30" s="207" t="s">
        <v>72</v>
      </c>
      <c r="E30" s="207" t="s">
        <v>43</v>
      </c>
      <c r="F30" s="207" t="s">
        <v>72</v>
      </c>
      <c r="G30" s="207" t="s">
        <v>43</v>
      </c>
      <c r="H30" s="207" t="s">
        <v>43</v>
      </c>
      <c r="I30" s="207" t="s">
        <v>72</v>
      </c>
    </row>
    <row r="31" spans="1:12" ht="56.25" customHeight="1" x14ac:dyDescent="0.25">
      <c r="A31" s="118" t="s">
        <v>383</v>
      </c>
      <c r="B31" s="207" t="s">
        <v>109</v>
      </c>
      <c r="C31" s="207" t="s">
        <v>384</v>
      </c>
      <c r="D31" s="207" t="s">
        <v>109</v>
      </c>
      <c r="E31" s="207" t="s">
        <v>109</v>
      </c>
      <c r="F31" s="207" t="s">
        <v>109</v>
      </c>
      <c r="G31" s="207" t="s">
        <v>109</v>
      </c>
      <c r="H31" s="207" t="s">
        <v>109</v>
      </c>
      <c r="I31" s="207" t="s">
        <v>109</v>
      </c>
    </row>
    <row r="32" spans="1:12" x14ac:dyDescent="0.25">
      <c r="A32" s="117"/>
      <c r="B32" s="110"/>
      <c r="C32" s="110"/>
      <c r="D32" s="110"/>
      <c r="E32" s="110"/>
      <c r="F32" s="110"/>
      <c r="G32" s="110"/>
      <c r="H32" s="110"/>
      <c r="I32" s="110"/>
    </row>
    <row r="33" spans="1:11" x14ac:dyDescent="0.25">
      <c r="A33" s="28" t="s">
        <v>385</v>
      </c>
      <c r="B33" s="115" t="s">
        <v>423</v>
      </c>
      <c r="C33" s="115" t="s">
        <v>384</v>
      </c>
      <c r="D33" s="115" t="s">
        <v>424</v>
      </c>
      <c r="E33" s="115" t="s">
        <v>425</v>
      </c>
      <c r="F33" s="115" t="s">
        <v>426</v>
      </c>
      <c r="G33" s="115" t="s">
        <v>427</v>
      </c>
      <c r="H33" s="115" t="s">
        <v>428</v>
      </c>
      <c r="I33" s="115" t="s">
        <v>429</v>
      </c>
    </row>
    <row r="34" spans="1:11" x14ac:dyDescent="0.25">
      <c r="A34" s="114" t="s">
        <v>373</v>
      </c>
      <c r="B34" s="112">
        <v>7.7152074727498228</v>
      </c>
      <c r="C34" s="113"/>
      <c r="D34" s="112">
        <v>6.7639918279284936</v>
      </c>
      <c r="E34" s="112">
        <v>1.8690737560528108</v>
      </c>
      <c r="F34" s="112">
        <v>22.680000000000003</v>
      </c>
      <c r="G34" s="112">
        <v>22.680000000000003</v>
      </c>
      <c r="H34" s="112">
        <v>22.680000000000003</v>
      </c>
      <c r="I34" s="112">
        <v>1100.7557302740229</v>
      </c>
      <c r="K34" s="116"/>
    </row>
    <row r="35" spans="1:11" x14ac:dyDescent="0.25">
      <c r="A35" s="114" t="s">
        <v>374</v>
      </c>
      <c r="B35" s="112">
        <v>5.405103102711573</v>
      </c>
      <c r="C35" s="113"/>
      <c r="D35" s="112">
        <v>4.6821777267401048</v>
      </c>
      <c r="E35" s="112">
        <v>1.0704150610610446</v>
      </c>
      <c r="F35" s="112">
        <v>22.68</v>
      </c>
      <c r="G35" s="112">
        <v>15.120000000000001</v>
      </c>
      <c r="H35" s="112">
        <v>15.468960186480166</v>
      </c>
      <c r="I35" s="112">
        <v>1089.2941657221897</v>
      </c>
    </row>
    <row r="36" spans="1:11" x14ac:dyDescent="0.25">
      <c r="A36" s="114" t="s">
        <v>58</v>
      </c>
      <c r="B36" s="112">
        <v>4.054005983049664</v>
      </c>
      <c r="C36" s="113"/>
      <c r="D36" s="112">
        <v>3.507292702705334</v>
      </c>
      <c r="E36" s="112">
        <v>0.78899430149828842</v>
      </c>
      <c r="F36" s="112">
        <v>15.120000000000003</v>
      </c>
      <c r="G36" s="112">
        <v>13.139216326858174</v>
      </c>
      <c r="H36" s="112">
        <v>15.12</v>
      </c>
      <c r="I36" s="112">
        <v>729.33173514645455</v>
      </c>
    </row>
    <row r="37" spans="1:11" x14ac:dyDescent="0.25">
      <c r="A37" s="114" t="s">
        <v>25</v>
      </c>
      <c r="B37" s="112">
        <v>1.8692573548378117</v>
      </c>
      <c r="C37" s="113"/>
      <c r="D37" s="112">
        <v>1.4756878918565624</v>
      </c>
      <c r="E37" s="112">
        <v>0.34638645434536441</v>
      </c>
      <c r="F37" s="112">
        <v>11.34</v>
      </c>
      <c r="G37" s="112">
        <v>7.6122670569968509</v>
      </c>
      <c r="H37" s="112">
        <v>6.48</v>
      </c>
      <c r="I37" s="112">
        <v>528.86866883213429</v>
      </c>
    </row>
    <row r="38" spans="1:11" x14ac:dyDescent="0.25">
      <c r="A38" s="114" t="s">
        <v>375</v>
      </c>
      <c r="B38" s="112">
        <v>0.56119782053976996</v>
      </c>
      <c r="C38" s="113"/>
      <c r="D38" s="112">
        <v>0.3536373608630099</v>
      </c>
      <c r="E38" s="112">
        <v>0.10055116712754306</v>
      </c>
      <c r="F38" s="112">
        <v>3.24</v>
      </c>
      <c r="G38" s="112">
        <v>3.24</v>
      </c>
      <c r="H38" s="112">
        <v>2.5130219236463525</v>
      </c>
      <c r="I38" s="112">
        <v>151.15005423391275</v>
      </c>
    </row>
    <row r="39" spans="1:11" x14ac:dyDescent="0.25">
      <c r="A39" s="114" t="s">
        <v>376</v>
      </c>
      <c r="B39" s="112">
        <v>3.7361826098450978E-3</v>
      </c>
      <c r="C39" s="113"/>
      <c r="D39" s="112">
        <v>2.1121029954751644E-3</v>
      </c>
      <c r="E39" s="112">
        <v>5.465305487034073E-4</v>
      </c>
      <c r="F39" s="112">
        <v>2.0693430656934308E-2</v>
      </c>
      <c r="G39" s="112">
        <v>2.0693430656934308E-2</v>
      </c>
      <c r="H39" s="112">
        <v>2.0693430656934308E-2</v>
      </c>
      <c r="I39" s="112">
        <v>0.96619642472188871</v>
      </c>
      <c r="K39" s="116"/>
    </row>
    <row r="40" spans="1:11" x14ac:dyDescent="0.25">
      <c r="A40" s="114" t="s">
        <v>377</v>
      </c>
      <c r="B40" s="112">
        <v>2.0300226460882844</v>
      </c>
      <c r="C40" s="113"/>
      <c r="D40" s="112">
        <v>1.6419104070158053</v>
      </c>
      <c r="E40" s="112">
        <v>0.3831400703943964</v>
      </c>
      <c r="F40" s="112">
        <v>10.605685959276066</v>
      </c>
      <c r="G40" s="112">
        <v>7.9770279608475896</v>
      </c>
      <c r="H40" s="112">
        <v>7.2313816074798254</v>
      </c>
      <c r="I40" s="112">
        <v>500.41512931265538</v>
      </c>
    </row>
    <row r="41" spans="1:11" x14ac:dyDescent="0.25">
      <c r="A41" s="111"/>
      <c r="B41" s="110"/>
      <c r="C41" s="110"/>
      <c r="D41" s="110"/>
      <c r="E41" s="110"/>
      <c r="F41" s="110"/>
      <c r="G41" s="110"/>
      <c r="H41" s="110"/>
      <c r="I41" s="110"/>
    </row>
    <row r="42" spans="1:11" x14ac:dyDescent="0.25">
      <c r="A42" s="28" t="s">
        <v>393</v>
      </c>
      <c r="B42" s="115" t="s">
        <v>430</v>
      </c>
      <c r="C42" s="115" t="s">
        <v>384</v>
      </c>
      <c r="D42" s="115" t="s">
        <v>431</v>
      </c>
      <c r="E42" s="115" t="s">
        <v>432</v>
      </c>
      <c r="F42" s="115" t="s">
        <v>433</v>
      </c>
      <c r="G42" s="115" t="s">
        <v>434</v>
      </c>
      <c r="H42" s="115" t="s">
        <v>435</v>
      </c>
      <c r="I42" s="115" t="s">
        <v>436</v>
      </c>
    </row>
    <row r="43" spans="1:11" x14ac:dyDescent="0.25">
      <c r="A43" s="114" t="s">
        <v>373</v>
      </c>
      <c r="B43" s="112">
        <v>3.4310244410442989E-2</v>
      </c>
      <c r="C43" s="113"/>
      <c r="D43" s="112">
        <v>3.0153546622270835E-2</v>
      </c>
      <c r="E43" s="112">
        <v>8.5840669970611971E-3</v>
      </c>
      <c r="F43" s="112">
        <v>0.11283582089552238</v>
      </c>
      <c r="G43" s="112">
        <v>9.7086279250939309E-2</v>
      </c>
      <c r="H43" s="112">
        <v>0.1106341463414634</v>
      </c>
      <c r="I43" s="112">
        <v>5.4359595744314175</v>
      </c>
    </row>
    <row r="44" spans="1:11" x14ac:dyDescent="0.25">
      <c r="A44" s="114" t="s">
        <v>374</v>
      </c>
      <c r="B44" s="112">
        <v>2.2676984720238932E-2</v>
      </c>
      <c r="C44" s="113"/>
      <c r="D44" s="112">
        <v>1.9646175171722877E-2</v>
      </c>
      <c r="E44" s="112">
        <v>4.5374733354041066E-3</v>
      </c>
      <c r="F44" s="112">
        <v>9.5696202531645569E-2</v>
      </c>
      <c r="G44" s="112">
        <v>6.5172413793103456E-2</v>
      </c>
      <c r="H44" s="112">
        <v>7.2344497607655503E-2</v>
      </c>
      <c r="I44" s="112">
        <v>4.5707719020664594</v>
      </c>
    </row>
    <row r="45" spans="1:11" x14ac:dyDescent="0.25">
      <c r="A45" s="114" t="s">
        <v>58</v>
      </c>
      <c r="B45" s="112">
        <v>1.7252954334717019E-2</v>
      </c>
      <c r="C45" s="113"/>
      <c r="D45" s="112">
        <v>1.497918430890041E-2</v>
      </c>
      <c r="E45" s="112">
        <v>3.3601042958775647E-3</v>
      </c>
      <c r="F45" s="112">
        <v>8.1729729729729736E-2</v>
      </c>
      <c r="G45" s="112">
        <v>5.5913840634570201E-2</v>
      </c>
      <c r="H45" s="112">
        <v>6.0641711229946528E-2</v>
      </c>
      <c r="I45" s="112">
        <v>3.8939502729850157</v>
      </c>
    </row>
    <row r="46" spans="1:11" x14ac:dyDescent="0.25">
      <c r="A46" s="114" t="s">
        <v>25</v>
      </c>
      <c r="B46" s="112">
        <v>8.0934566195295446E-3</v>
      </c>
      <c r="C46" s="113"/>
      <c r="D46" s="112">
        <v>6.4151778343786306E-3</v>
      </c>
      <c r="E46" s="112">
        <v>1.5069017636781137E-3</v>
      </c>
      <c r="F46" s="112">
        <v>4.5179282868525898E-2</v>
      </c>
      <c r="G46" s="112">
        <v>3.4231441263213265E-2</v>
      </c>
      <c r="H46" s="112">
        <v>2.8771606731558399E-2</v>
      </c>
      <c r="I46" s="112">
        <v>2.1278683349272471</v>
      </c>
    </row>
    <row r="47" spans="1:11" x14ac:dyDescent="0.25">
      <c r="A47" s="114" t="s">
        <v>375</v>
      </c>
      <c r="B47" s="112">
        <v>2.4660471971905528E-3</v>
      </c>
      <c r="C47" s="113"/>
      <c r="D47" s="112">
        <v>1.5562743905554836E-3</v>
      </c>
      <c r="E47" s="112">
        <v>4.3958995570966727E-4</v>
      </c>
      <c r="F47" s="112">
        <v>1.4241758241758242E-2</v>
      </c>
      <c r="G47" s="112">
        <v>1.4148471615720524E-2</v>
      </c>
      <c r="H47" s="112">
        <v>1.0998155405547461E-2</v>
      </c>
      <c r="I47" s="112">
        <v>0.66378338417090454</v>
      </c>
    </row>
    <row r="48" spans="1:11" x14ac:dyDescent="0.25">
      <c r="A48" s="114" t="s">
        <v>376</v>
      </c>
      <c r="B48" s="112">
        <v>1.6531781459491584E-5</v>
      </c>
      <c r="C48" s="113"/>
      <c r="D48" s="112">
        <v>9.3455884755538238E-6</v>
      </c>
      <c r="E48" s="112">
        <v>2.4182767641743687E-6</v>
      </c>
      <c r="F48" s="112">
        <v>9.15638524643111E-5</v>
      </c>
      <c r="G48" s="112">
        <v>9.15638524643111E-5</v>
      </c>
      <c r="H48" s="112">
        <v>9.15638524643111E-5</v>
      </c>
      <c r="I48" s="112">
        <v>4.2752054191234016E-3</v>
      </c>
    </row>
    <row r="49" spans="1:9" x14ac:dyDescent="0.25">
      <c r="A49" s="114" t="s">
        <v>377</v>
      </c>
      <c r="B49" s="112">
        <v>8.7697244988355107E-3</v>
      </c>
      <c r="C49" s="113"/>
      <c r="D49" s="112">
        <v>7.092880396044019E-3</v>
      </c>
      <c r="E49" s="112">
        <v>1.6550556223066917E-3</v>
      </c>
      <c r="F49" s="112">
        <v>4.5811945518802223E-2</v>
      </c>
      <c r="G49" s="112">
        <v>3.4475479705122714E-2</v>
      </c>
      <c r="H49" s="112">
        <v>3.125305369422969E-2</v>
      </c>
      <c r="I49" s="112">
        <v>2.1615391365047194</v>
      </c>
    </row>
    <row r="50" spans="1:9" x14ac:dyDescent="0.25">
      <c r="A50" s="111"/>
      <c r="B50" s="110"/>
      <c r="C50" s="110"/>
      <c r="D50" s="110"/>
      <c r="E50" s="110"/>
      <c r="F50" s="110"/>
      <c r="G50" s="110"/>
      <c r="H50" s="110"/>
      <c r="I50" s="110"/>
    </row>
    <row r="51" spans="1:9" x14ac:dyDescent="0.25">
      <c r="A51" s="28"/>
    </row>
    <row r="53" spans="1:9" ht="15" customHeight="1" x14ac:dyDescent="0.25"/>
    <row r="54" spans="1:9" ht="20.25" customHeight="1" x14ac:dyDescent="0.25"/>
    <row r="59" spans="1:9" ht="29.25" customHeight="1" x14ac:dyDescent="0.25"/>
    <row r="60" spans="1:9" x14ac:dyDescent="0.25">
      <c r="A60"/>
    </row>
    <row r="61" spans="1:9" x14ac:dyDescent="0.25">
      <c r="A61"/>
    </row>
    <row r="62" spans="1:9" x14ac:dyDescent="0.25">
      <c r="A62"/>
    </row>
    <row r="63" spans="1:9" x14ac:dyDescent="0.25">
      <c r="A63"/>
    </row>
    <row r="64" spans="1:9"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sheetData>
  <sheetProtection sheet="1" objects="1" scenarios="1" formatCells="0" formatColumns="0" formatRows="0"/>
  <mergeCells count="4">
    <mergeCell ref="A1:B1"/>
    <mergeCell ref="A4:B4"/>
    <mergeCell ref="B8:C8"/>
    <mergeCell ref="B28:I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7F339-C1BC-43CF-ACA2-9CB717AD7D58}">
  <sheetPr>
    <tabColor theme="5" tint="0.79998168889431442"/>
  </sheetPr>
  <dimension ref="A1:L94"/>
  <sheetViews>
    <sheetView topLeftCell="G1" workbookViewId="0">
      <selection activeCell="L9" sqref="L9"/>
    </sheetView>
  </sheetViews>
  <sheetFormatPr defaultRowHeight="15" x14ac:dyDescent="0.25"/>
  <cols>
    <col min="1" max="1" width="23.28515625" style="11" customWidth="1"/>
    <col min="2" max="2" width="19.85546875" customWidth="1"/>
    <col min="3" max="3" width="21.7109375" customWidth="1"/>
    <col min="4" max="9" width="29.28515625" bestFit="1" customWidth="1"/>
    <col min="10" max="12" width="21.7109375" customWidth="1"/>
    <col min="13" max="13" width="7.5703125" customWidth="1"/>
  </cols>
  <sheetData>
    <row r="1" spans="1:12" x14ac:dyDescent="0.25">
      <c r="A1" s="304" t="s">
        <v>360</v>
      </c>
      <c r="B1" s="305"/>
    </row>
    <row r="2" spans="1:12" ht="30" x14ac:dyDescent="0.25">
      <c r="A2" s="207" t="s">
        <v>361</v>
      </c>
      <c r="B2" s="48">
        <v>22680</v>
      </c>
    </row>
    <row r="4" spans="1:12" ht="15" customHeight="1" x14ac:dyDescent="0.25">
      <c r="A4" s="304" t="s">
        <v>362</v>
      </c>
      <c r="B4" s="305"/>
    </row>
    <row r="5" spans="1:12" x14ac:dyDescent="0.25">
      <c r="A5" s="58" t="s">
        <v>363</v>
      </c>
      <c r="B5" s="126">
        <v>100000</v>
      </c>
    </row>
    <row r="6" spans="1:12" x14ac:dyDescent="0.25">
      <c r="A6" s="58" t="s">
        <v>364</v>
      </c>
      <c r="B6" s="47" t="s">
        <v>365</v>
      </c>
    </row>
    <row r="8" spans="1:12" x14ac:dyDescent="0.25">
      <c r="A8"/>
      <c r="B8" s="306" t="s">
        <v>366</v>
      </c>
      <c r="C8" s="306"/>
      <c r="D8" s="33"/>
      <c r="E8" s="33"/>
    </row>
    <row r="9" spans="1:12" ht="45" x14ac:dyDescent="0.25">
      <c r="A9" s="28" t="s">
        <v>367</v>
      </c>
      <c r="B9" s="125" t="s">
        <v>368</v>
      </c>
      <c r="C9" s="125" t="s">
        <v>72</v>
      </c>
      <c r="E9" s="28" t="s">
        <v>369</v>
      </c>
      <c r="F9" s="123" t="s">
        <v>417</v>
      </c>
      <c r="H9" s="28" t="s">
        <v>370</v>
      </c>
      <c r="I9" s="123" t="s">
        <v>418</v>
      </c>
      <c r="K9" s="28" t="s">
        <v>371</v>
      </c>
      <c r="L9" s="123" t="s">
        <v>419</v>
      </c>
    </row>
    <row r="10" spans="1:12" x14ac:dyDescent="0.25">
      <c r="A10" s="121" t="s">
        <v>373</v>
      </c>
      <c r="B10" s="112">
        <v>50.526014649919759</v>
      </c>
      <c r="C10" s="112">
        <v>1169.2266871447716</v>
      </c>
      <c r="E10" s="121" t="s">
        <v>373</v>
      </c>
      <c r="F10" s="120">
        <v>1193.6842105263158</v>
      </c>
      <c r="H10" s="121" t="s">
        <v>373</v>
      </c>
      <c r="I10" s="120">
        <v>4.7368421052631575</v>
      </c>
      <c r="K10" s="121" t="s">
        <v>373</v>
      </c>
      <c r="L10" s="120">
        <v>3996.2075769922162</v>
      </c>
    </row>
    <row r="11" spans="1:12" x14ac:dyDescent="0.25">
      <c r="A11" s="121" t="s">
        <v>374</v>
      </c>
      <c r="B11" s="112">
        <v>35.349705590518433</v>
      </c>
      <c r="C11" s="112">
        <v>1004.5183387359483</v>
      </c>
      <c r="E11" s="121" t="s">
        <v>374</v>
      </c>
      <c r="F11" s="120">
        <v>1030.909090909091</v>
      </c>
      <c r="H11" s="121" t="s">
        <v>374</v>
      </c>
      <c r="I11" s="120">
        <v>4.2424242424242422</v>
      </c>
      <c r="K11" s="121" t="s">
        <v>374</v>
      </c>
      <c r="L11" s="120">
        <v>3717.1511173638546</v>
      </c>
    </row>
    <row r="12" spans="1:12" x14ac:dyDescent="0.25">
      <c r="A12" s="121" t="s">
        <v>58</v>
      </c>
      <c r="B12" s="112">
        <v>29.501559731129085</v>
      </c>
      <c r="C12" s="112">
        <v>881.67081986624021</v>
      </c>
      <c r="E12" s="121" t="s">
        <v>58</v>
      </c>
      <c r="F12" s="120">
        <v>907.2</v>
      </c>
      <c r="H12" s="121" t="s">
        <v>58</v>
      </c>
      <c r="I12" s="120">
        <v>3.8369142277110471</v>
      </c>
      <c r="K12" s="121" t="s">
        <v>58</v>
      </c>
      <c r="L12" s="120">
        <v>3367.5450209982027</v>
      </c>
    </row>
    <row r="13" spans="1:12" x14ac:dyDescent="0.25">
      <c r="A13" s="121" t="s">
        <v>25</v>
      </c>
      <c r="B13" s="112">
        <v>17.101225572883195</v>
      </c>
      <c r="C13" s="112">
        <v>504.22459454734508</v>
      </c>
      <c r="E13" s="121" t="s">
        <v>25</v>
      </c>
      <c r="F13" s="120">
        <v>527.44186046511629</v>
      </c>
      <c r="H13" s="121" t="s">
        <v>25</v>
      </c>
      <c r="I13" s="120">
        <v>2.27345629510826</v>
      </c>
      <c r="K13" s="121" t="s">
        <v>25</v>
      </c>
      <c r="L13" s="120">
        <v>2000.1188677381988</v>
      </c>
    </row>
    <row r="14" spans="1:12" x14ac:dyDescent="0.25">
      <c r="A14" s="121" t="s">
        <v>375</v>
      </c>
      <c r="B14" s="112">
        <v>7.174433653637748</v>
      </c>
      <c r="C14" s="112">
        <v>157.22277768739212</v>
      </c>
      <c r="E14" s="121" t="s">
        <v>375</v>
      </c>
      <c r="F14" s="120">
        <v>164.34782608695653</v>
      </c>
      <c r="H14" s="121" t="s">
        <v>375</v>
      </c>
      <c r="I14" s="120">
        <v>0.71977150111075849</v>
      </c>
      <c r="K14" s="121" t="s">
        <v>375</v>
      </c>
      <c r="L14" s="120">
        <v>632.79889296580825</v>
      </c>
    </row>
    <row r="15" spans="1:12" x14ac:dyDescent="0.25">
      <c r="A15" s="121" t="s">
        <v>376</v>
      </c>
      <c r="B15" s="112">
        <v>0.11650007120900296</v>
      </c>
      <c r="C15" s="112">
        <v>2.5324137339767012</v>
      </c>
      <c r="E15" s="121" t="s">
        <v>376</v>
      </c>
      <c r="F15" s="120">
        <v>2.6489138051857042</v>
      </c>
      <c r="H15" s="121" t="s">
        <v>376</v>
      </c>
      <c r="I15" s="137">
        <v>1.0638208052954635E-2</v>
      </c>
      <c r="K15" s="121" t="s">
        <v>376</v>
      </c>
      <c r="L15" s="120">
        <v>9.2455375286349817</v>
      </c>
    </row>
    <row r="16" spans="1:12" x14ac:dyDescent="0.25">
      <c r="A16" s="121" t="s">
        <v>377</v>
      </c>
      <c r="B16" s="112">
        <v>17.599457916029063</v>
      </c>
      <c r="C16" s="112">
        <v>508.8191255767988</v>
      </c>
      <c r="E16" s="121" t="s">
        <v>377</v>
      </c>
      <c r="F16" s="120">
        <v>526.41858349285553</v>
      </c>
      <c r="H16" s="121" t="s">
        <v>377</v>
      </c>
      <c r="I16" s="120">
        <v>2.2758762918208904</v>
      </c>
      <c r="K16" s="121" t="s">
        <v>377</v>
      </c>
      <c r="L16" s="120">
        <v>2000.1667671268012</v>
      </c>
    </row>
    <row r="17" spans="1:12" x14ac:dyDescent="0.25">
      <c r="A17" s="111"/>
      <c r="B17" s="111"/>
      <c r="C17" s="111"/>
    </row>
    <row r="18" spans="1:12" ht="75" x14ac:dyDescent="0.25">
      <c r="A18" s="124" t="s">
        <v>378</v>
      </c>
      <c r="B18" s="207"/>
      <c r="C18" s="207"/>
      <c r="E18" s="28" t="s">
        <v>379</v>
      </c>
      <c r="F18" s="115" t="s">
        <v>420</v>
      </c>
      <c r="H18" s="28" t="s">
        <v>27</v>
      </c>
      <c r="I18" s="115" t="s">
        <v>421</v>
      </c>
      <c r="K18" s="28" t="s">
        <v>381</v>
      </c>
      <c r="L18" s="123" t="s">
        <v>422</v>
      </c>
    </row>
    <row r="19" spans="1:12" x14ac:dyDescent="0.25">
      <c r="A19" s="121" t="s">
        <v>373</v>
      </c>
      <c r="B19" s="112">
        <v>0.1979973507889965</v>
      </c>
      <c r="C19" s="112">
        <v>4.6396935174956075</v>
      </c>
      <c r="E19" s="122" t="s">
        <v>373</v>
      </c>
      <c r="F19" s="64">
        <v>260</v>
      </c>
      <c r="H19" s="122" t="s">
        <v>373</v>
      </c>
      <c r="I19" s="64">
        <v>8562</v>
      </c>
      <c r="K19" s="121" t="s">
        <v>373</v>
      </c>
      <c r="L19" s="120">
        <v>1216.5469034702869</v>
      </c>
    </row>
    <row r="20" spans="1:12" x14ac:dyDescent="0.25">
      <c r="A20" s="121" t="s">
        <v>374</v>
      </c>
      <c r="B20" s="112">
        <v>0.14908800774427095</v>
      </c>
      <c r="C20" s="112">
        <v>4.1424690413644392</v>
      </c>
      <c r="E20" s="114" t="s">
        <v>374</v>
      </c>
      <c r="F20" s="64">
        <v>260</v>
      </c>
      <c r="H20" s="114" t="s">
        <v>374</v>
      </c>
      <c r="I20" s="64">
        <v>307</v>
      </c>
      <c r="K20" s="121" t="s">
        <v>374</v>
      </c>
      <c r="L20" s="120">
        <v>1049.3531973632671</v>
      </c>
    </row>
    <row r="21" spans="1:12" x14ac:dyDescent="0.25">
      <c r="A21" s="121" t="s">
        <v>58</v>
      </c>
      <c r="B21" s="112">
        <v>0.12595636862990631</v>
      </c>
      <c r="C21" s="112">
        <v>3.7373784533905199</v>
      </c>
      <c r="E21" s="122" t="s">
        <v>58</v>
      </c>
      <c r="F21" s="64">
        <v>258</v>
      </c>
      <c r="H21" s="122" t="s">
        <v>58</v>
      </c>
      <c r="I21" s="64">
        <v>138</v>
      </c>
      <c r="K21" s="121" t="s">
        <v>58</v>
      </c>
      <c r="L21" s="120">
        <v>922.53972848964429</v>
      </c>
    </row>
    <row r="22" spans="1:12" x14ac:dyDescent="0.25">
      <c r="A22" s="121" t="s">
        <v>25</v>
      </c>
      <c r="B22" s="112">
        <v>7.4405077578218792E-2</v>
      </c>
      <c r="C22" s="112">
        <v>2.1927759242063836</v>
      </c>
      <c r="E22" s="122" t="s">
        <v>25</v>
      </c>
      <c r="F22" s="64">
        <v>235</v>
      </c>
      <c r="H22" s="122" t="s">
        <v>25</v>
      </c>
      <c r="I22" s="64">
        <v>43</v>
      </c>
      <c r="K22" s="121" t="s">
        <v>25</v>
      </c>
      <c r="L22" s="120">
        <v>536.13464959387784</v>
      </c>
    </row>
    <row r="23" spans="1:12" x14ac:dyDescent="0.25">
      <c r="A23" s="121" t="s">
        <v>375</v>
      </c>
      <c r="B23" s="112">
        <v>3.1488928753428583E-2</v>
      </c>
      <c r="C23" s="112">
        <v>0.68718756882479393</v>
      </c>
      <c r="E23" s="114" t="s">
        <v>375</v>
      </c>
      <c r="F23" s="64">
        <v>193</v>
      </c>
      <c r="H23" s="114" t="s">
        <v>375</v>
      </c>
      <c r="I23" s="64">
        <v>25</v>
      </c>
      <c r="K23" s="121" t="s">
        <v>375</v>
      </c>
      <c r="L23" s="120">
        <v>168.6112260828618</v>
      </c>
    </row>
    <row r="24" spans="1:12" x14ac:dyDescent="0.25">
      <c r="A24" s="121" t="s">
        <v>376</v>
      </c>
      <c r="B24" s="112">
        <v>4.6787177192370667E-4</v>
      </c>
      <c r="C24" s="112">
        <v>1.0170336281030928E-2</v>
      </c>
      <c r="E24" s="122" t="s">
        <v>376</v>
      </c>
      <c r="F24" s="48">
        <v>174</v>
      </c>
      <c r="H24" s="122" t="s">
        <v>376</v>
      </c>
      <c r="I24" s="48">
        <v>19</v>
      </c>
      <c r="K24" s="121" t="s">
        <v>376</v>
      </c>
      <c r="L24" s="120">
        <v>2.6888373446083365</v>
      </c>
    </row>
    <row r="25" spans="1:12" x14ac:dyDescent="0.25">
      <c r="A25" s="121" t="s">
        <v>377</v>
      </c>
      <c r="B25" s="112">
        <v>7.609632428701156E-2</v>
      </c>
      <c r="C25" s="112">
        <v>2.1997799675338978</v>
      </c>
      <c r="E25" s="122" t="s">
        <v>377</v>
      </c>
      <c r="F25" s="48">
        <v>231</v>
      </c>
      <c r="H25" s="122" t="s">
        <v>377</v>
      </c>
      <c r="I25" s="48">
        <v>60</v>
      </c>
      <c r="K25" s="121" t="s">
        <v>377</v>
      </c>
      <c r="L25" s="120">
        <v>539.8917131192303</v>
      </c>
    </row>
    <row r="28" spans="1:12" x14ac:dyDescent="0.25">
      <c r="A28" s="119"/>
      <c r="B28" s="307" t="s">
        <v>382</v>
      </c>
      <c r="C28" s="308"/>
      <c r="D28" s="308"/>
      <c r="E28" s="308"/>
      <c r="F28" s="308"/>
      <c r="G28" s="308"/>
      <c r="H28" s="308"/>
      <c r="I28" s="309"/>
    </row>
    <row r="29" spans="1:12" ht="114" customHeight="1" x14ac:dyDescent="0.25">
      <c r="A29" s="118" t="s">
        <v>83</v>
      </c>
      <c r="B29" s="135" t="s">
        <v>42</v>
      </c>
      <c r="C29" s="135" t="s">
        <v>46</v>
      </c>
      <c r="D29" s="135" t="s">
        <v>49</v>
      </c>
      <c r="E29" s="135" t="s">
        <v>51</v>
      </c>
      <c r="F29" s="135" t="s">
        <v>52</v>
      </c>
      <c r="G29" s="135" t="s">
        <v>53</v>
      </c>
      <c r="H29" s="135" t="s">
        <v>54</v>
      </c>
      <c r="I29" s="135" t="s">
        <v>55</v>
      </c>
    </row>
    <row r="30" spans="1:12" ht="65.25" customHeight="1" x14ac:dyDescent="0.25">
      <c r="A30" s="118" t="s">
        <v>88</v>
      </c>
      <c r="B30" s="207" t="s">
        <v>43</v>
      </c>
      <c r="C30" s="207" t="s">
        <v>47</v>
      </c>
      <c r="D30" s="207" t="s">
        <v>72</v>
      </c>
      <c r="E30" s="207" t="s">
        <v>43</v>
      </c>
      <c r="F30" s="207" t="s">
        <v>72</v>
      </c>
      <c r="G30" s="207" t="s">
        <v>43</v>
      </c>
      <c r="H30" s="207" t="s">
        <v>43</v>
      </c>
      <c r="I30" s="207" t="s">
        <v>72</v>
      </c>
    </row>
    <row r="31" spans="1:12" ht="56.25" customHeight="1" x14ac:dyDescent="0.25">
      <c r="A31" s="118" t="s">
        <v>383</v>
      </c>
      <c r="B31" s="207" t="s">
        <v>109</v>
      </c>
      <c r="C31" s="207" t="s">
        <v>384</v>
      </c>
      <c r="D31" s="207" t="s">
        <v>109</v>
      </c>
      <c r="E31" s="207" t="s">
        <v>109</v>
      </c>
      <c r="F31" s="207" t="s">
        <v>109</v>
      </c>
      <c r="G31" s="207" t="s">
        <v>109</v>
      </c>
      <c r="H31" s="207" t="s">
        <v>109</v>
      </c>
      <c r="I31" s="207" t="s">
        <v>109</v>
      </c>
    </row>
    <row r="32" spans="1:12" x14ac:dyDescent="0.25">
      <c r="A32" s="117"/>
      <c r="B32" s="110"/>
      <c r="C32" s="110"/>
      <c r="D32" s="110"/>
      <c r="E32" s="110"/>
      <c r="F32" s="110"/>
      <c r="G32" s="110"/>
      <c r="H32" s="110"/>
      <c r="I32" s="110"/>
    </row>
    <row r="33" spans="1:11" x14ac:dyDescent="0.25">
      <c r="A33" s="28" t="s">
        <v>385</v>
      </c>
      <c r="B33" s="115" t="s">
        <v>423</v>
      </c>
      <c r="C33" s="115" t="s">
        <v>384</v>
      </c>
      <c r="D33" s="115" t="s">
        <v>424</v>
      </c>
      <c r="E33" s="115" t="s">
        <v>425</v>
      </c>
      <c r="F33" s="115" t="s">
        <v>426</v>
      </c>
      <c r="G33" s="115" t="s">
        <v>427</v>
      </c>
      <c r="H33" s="115" t="s">
        <v>428</v>
      </c>
      <c r="I33" s="115" t="s">
        <v>429</v>
      </c>
    </row>
    <row r="34" spans="1:11" x14ac:dyDescent="0.25">
      <c r="A34" s="114" t="s">
        <v>373</v>
      </c>
      <c r="B34" s="112">
        <v>7.2233360933458117</v>
      </c>
      <c r="C34" s="113"/>
      <c r="D34" s="112">
        <v>7.077188433745123</v>
      </c>
      <c r="E34" s="112">
        <v>1.6051187969337246</v>
      </c>
      <c r="F34" s="112">
        <v>23.873684210526317</v>
      </c>
      <c r="G34" s="112">
        <v>22.68</v>
      </c>
      <c r="H34" s="112">
        <v>22.680000000000003</v>
      </c>
      <c r="I34" s="112">
        <v>1140.5357511454101</v>
      </c>
      <c r="K34" s="116"/>
    </row>
    <row r="35" spans="1:11" x14ac:dyDescent="0.25">
      <c r="A35" s="114" t="s">
        <v>374</v>
      </c>
      <c r="B35" s="112">
        <v>4.9846512148504747</v>
      </c>
      <c r="C35" s="113"/>
      <c r="D35" s="112">
        <v>4.3907758850940812</v>
      </c>
      <c r="E35" s="112">
        <v>1.0079267339165956</v>
      </c>
      <c r="F35" s="112">
        <v>20.618181818181817</v>
      </c>
      <c r="G35" s="112">
        <v>15.641379310344828</v>
      </c>
      <c r="H35" s="112">
        <v>17.446153846153845</v>
      </c>
      <c r="I35" s="112">
        <v>980.71785089292621</v>
      </c>
    </row>
    <row r="36" spans="1:11" x14ac:dyDescent="0.25">
      <c r="A36" s="114" t="s">
        <v>58</v>
      </c>
      <c r="B36" s="112">
        <v>3.9663644588304656</v>
      </c>
      <c r="C36" s="113"/>
      <c r="D36" s="112">
        <v>3.4373474297649351</v>
      </c>
      <c r="E36" s="112">
        <v>0.76954397642060068</v>
      </c>
      <c r="F36" s="112">
        <v>18.144000000000002</v>
      </c>
      <c r="G36" s="112">
        <v>12.979989548464495</v>
      </c>
      <c r="H36" s="112">
        <v>14.117974115828666</v>
      </c>
      <c r="I36" s="112">
        <v>860.88747150313998</v>
      </c>
    </row>
    <row r="37" spans="1:11" x14ac:dyDescent="0.25">
      <c r="A37" s="114" t="s">
        <v>25</v>
      </c>
      <c r="B37" s="112">
        <v>1.8719609384635822</v>
      </c>
      <c r="C37" s="113"/>
      <c r="D37" s="112">
        <v>1.4850124927664599</v>
      </c>
      <c r="E37" s="112">
        <v>0.34686252358593445</v>
      </c>
      <c r="F37" s="112">
        <v>10.548837209302325</v>
      </c>
      <c r="G37" s="112">
        <v>7.8214063759114048</v>
      </c>
      <c r="H37" s="112">
        <v>6.5739130434782611</v>
      </c>
      <c r="I37" s="112">
        <v>492.10689876238666</v>
      </c>
    </row>
    <row r="38" spans="1:11" x14ac:dyDescent="0.25">
      <c r="A38" s="114" t="s">
        <v>375</v>
      </c>
      <c r="B38" s="112">
        <v>0.57263778885767735</v>
      </c>
      <c r="C38" s="113"/>
      <c r="D38" s="112">
        <v>0.36025365574612817</v>
      </c>
      <c r="E38" s="112">
        <v>0.10277275414535393</v>
      </c>
      <c r="F38" s="112">
        <v>3.2869565217391306</v>
      </c>
      <c r="G38" s="112">
        <v>3.2633093525179855</v>
      </c>
      <c r="H38" s="112">
        <v>2.512477109848394</v>
      </c>
      <c r="I38" s="112">
        <v>153.5374573319834</v>
      </c>
    </row>
    <row r="39" spans="1:11" x14ac:dyDescent="0.25">
      <c r="A39" s="114" t="s">
        <v>376</v>
      </c>
      <c r="B39" s="112">
        <v>9.2710228005066075E-3</v>
      </c>
      <c r="C39" s="113"/>
      <c r="D39" s="112">
        <v>5.0280579660518633E-3</v>
      </c>
      <c r="E39" s="112">
        <v>1.2724962010681772E-3</v>
      </c>
      <c r="F39" s="112">
        <v>5.2978276103714084E-2</v>
      </c>
      <c r="G39" s="112">
        <v>5.2978276103714084E-2</v>
      </c>
      <c r="H39" s="112">
        <v>5.2978276103714084E-2</v>
      </c>
      <c r="I39" s="112">
        <v>2.4737874817871659</v>
      </c>
      <c r="K39" s="116"/>
    </row>
    <row r="40" spans="1:11" x14ac:dyDescent="0.25">
      <c r="A40" s="114" t="s">
        <v>377</v>
      </c>
      <c r="B40" s="112">
        <v>2.0151574660933727</v>
      </c>
      <c r="C40" s="113"/>
      <c r="D40" s="112">
        <v>1.6329842506626278</v>
      </c>
      <c r="E40" s="112">
        <v>0.37959246338137664</v>
      </c>
      <c r="F40" s="112">
        <v>10.528371669855416</v>
      </c>
      <c r="G40" s="112">
        <v>7.9809909484662205</v>
      </c>
      <c r="H40" s="112">
        <v>7.2237170380874582</v>
      </c>
      <c r="I40" s="112">
        <v>496.65776965627134</v>
      </c>
    </row>
    <row r="41" spans="1:11" x14ac:dyDescent="0.25">
      <c r="A41" s="111"/>
      <c r="B41" s="110"/>
      <c r="C41" s="110"/>
      <c r="D41" s="110"/>
      <c r="E41" s="110"/>
      <c r="F41" s="110"/>
      <c r="G41" s="110"/>
      <c r="H41" s="110"/>
      <c r="I41" s="110"/>
    </row>
    <row r="42" spans="1:11" x14ac:dyDescent="0.25">
      <c r="A42" s="28" t="s">
        <v>393</v>
      </c>
      <c r="B42" s="115" t="s">
        <v>430</v>
      </c>
      <c r="C42" s="115" t="s">
        <v>384</v>
      </c>
      <c r="D42" s="115" t="s">
        <v>431</v>
      </c>
      <c r="E42" s="115" t="s">
        <v>432</v>
      </c>
      <c r="F42" s="115" t="s">
        <v>433</v>
      </c>
      <c r="G42" s="115" t="s">
        <v>434</v>
      </c>
      <c r="H42" s="115" t="s">
        <v>435</v>
      </c>
      <c r="I42" s="115" t="s">
        <v>436</v>
      </c>
    </row>
    <row r="43" spans="1:11" x14ac:dyDescent="0.25">
      <c r="A43" s="114" t="s">
        <v>373</v>
      </c>
      <c r="B43" s="112">
        <v>2.8439010619310583E-2</v>
      </c>
      <c r="C43" s="113"/>
      <c r="D43" s="112">
        <v>2.7325051867741788E-2</v>
      </c>
      <c r="E43" s="112">
        <v>7.1074495373697581E-3</v>
      </c>
      <c r="F43" s="112">
        <v>9.4736842105263147E-2</v>
      </c>
      <c r="G43" s="112">
        <v>9.1451612903225801E-2</v>
      </c>
      <c r="H43" s="112">
        <v>9.1451612903225801E-2</v>
      </c>
      <c r="I43" s="112">
        <v>4.5231702925358093</v>
      </c>
    </row>
    <row r="44" spans="1:11" x14ac:dyDescent="0.25">
      <c r="A44" s="114" t="s">
        <v>374</v>
      </c>
      <c r="B44" s="112">
        <v>2.1165212132595441E-2</v>
      </c>
      <c r="C44" s="113"/>
      <c r="D44" s="112">
        <v>1.8552078051245872E-2</v>
      </c>
      <c r="E44" s="112">
        <v>4.2884007519155146E-3</v>
      </c>
      <c r="F44" s="112">
        <v>8.484848484848484E-2</v>
      </c>
      <c r="G44" s="112">
        <v>6.5853658536585369E-2</v>
      </c>
      <c r="H44" s="112">
        <v>7.3367756390210065E-2</v>
      </c>
      <c r="I44" s="112">
        <v>4.0440099091867685</v>
      </c>
    </row>
    <row r="45" spans="1:11" x14ac:dyDescent="0.25">
      <c r="A45" s="114" t="s">
        <v>58</v>
      </c>
      <c r="B45" s="112">
        <v>1.6978353823127366E-2</v>
      </c>
      <c r="C45" s="113"/>
      <c r="D45" s="112">
        <v>1.4764603646644914E-2</v>
      </c>
      <c r="E45" s="112">
        <v>3.2920551567518527E-3</v>
      </c>
      <c r="F45" s="112">
        <v>7.6738284554220937E-2</v>
      </c>
      <c r="G45" s="112">
        <v>5.546543988457827E-2</v>
      </c>
      <c r="H45" s="112">
        <v>6.0263053009167004E-2</v>
      </c>
      <c r="I45" s="112">
        <v>3.6495669392413013</v>
      </c>
    </row>
    <row r="46" spans="1:11" x14ac:dyDescent="0.25">
      <c r="A46" s="114" t="s">
        <v>25</v>
      </c>
      <c r="B46" s="112">
        <v>8.1381822431507329E-3</v>
      </c>
      <c r="C46" s="113"/>
      <c r="D46" s="112">
        <v>6.46750857420388E-3</v>
      </c>
      <c r="E46" s="112">
        <v>1.5085735647446955E-3</v>
      </c>
      <c r="F46" s="112">
        <v>4.5469125902165203E-2</v>
      </c>
      <c r="G46" s="112">
        <v>3.411016863783909E-2</v>
      </c>
      <c r="H46" s="112">
        <v>2.8628908390183241E-2</v>
      </c>
      <c r="I46" s="112">
        <v>2.140146673661568</v>
      </c>
    </row>
    <row r="47" spans="1:11" x14ac:dyDescent="0.25">
      <c r="A47" s="114" t="s">
        <v>375</v>
      </c>
      <c r="B47" s="112">
        <v>2.4936960223063171E-3</v>
      </c>
      <c r="C47" s="113"/>
      <c r="D47" s="112">
        <v>1.5733191156482571E-3</v>
      </c>
      <c r="E47" s="112">
        <v>4.4752348712669756E-4</v>
      </c>
      <c r="F47" s="112">
        <v>1.439543002221517E-2</v>
      </c>
      <c r="G47" s="112">
        <v>1.4314567028528149E-2</v>
      </c>
      <c r="H47" s="112">
        <v>1.1065573770491803E-2</v>
      </c>
      <c r="I47" s="112">
        <v>0.6706479912512745</v>
      </c>
    </row>
    <row r="48" spans="1:11" x14ac:dyDescent="0.25">
      <c r="A48" s="114" t="s">
        <v>376</v>
      </c>
      <c r="B48" s="112">
        <v>3.7233023295207256E-5</v>
      </c>
      <c r="C48" s="113"/>
      <c r="D48" s="112">
        <v>2.1305330364626538E-5</v>
      </c>
      <c r="E48" s="112">
        <v>5.1104265103139647E-6</v>
      </c>
      <c r="F48" s="112">
        <v>2.1276416105909271E-4</v>
      </c>
      <c r="G48" s="112">
        <v>2.1276416105909271E-4</v>
      </c>
      <c r="H48" s="112">
        <v>2.1276416105909271E-4</v>
      </c>
      <c r="I48" s="112">
        <v>9.9348894850890199E-3</v>
      </c>
    </row>
    <row r="49" spans="1:9" x14ac:dyDescent="0.25">
      <c r="A49" s="114" t="s">
        <v>377</v>
      </c>
      <c r="B49" s="112">
        <v>8.7142071146378234E-3</v>
      </c>
      <c r="C49" s="113"/>
      <c r="D49" s="112">
        <v>7.059771585734907E-3</v>
      </c>
      <c r="E49" s="112">
        <v>1.6414528322420026E-3</v>
      </c>
      <c r="F49" s="112">
        <v>4.5517525836416814E-2</v>
      </c>
      <c r="G49" s="112">
        <v>3.4507251021117333E-2</v>
      </c>
      <c r="H49" s="112">
        <v>3.1233413319013189E-2</v>
      </c>
      <c r="I49" s="112">
        <v>2.1472026701117741</v>
      </c>
    </row>
    <row r="50" spans="1:9" x14ac:dyDescent="0.25">
      <c r="A50" s="111"/>
      <c r="B50" s="110"/>
      <c r="C50" s="110"/>
      <c r="D50" s="110"/>
      <c r="E50" s="110"/>
      <c r="F50" s="110"/>
      <c r="G50" s="110"/>
      <c r="H50" s="110"/>
      <c r="I50" s="110"/>
    </row>
    <row r="51" spans="1:9" ht="30" x14ac:dyDescent="0.25">
      <c r="A51" s="118" t="s">
        <v>401</v>
      </c>
      <c r="B51" s="115" t="s">
        <v>402</v>
      </c>
      <c r="C51" s="115" t="s">
        <v>384</v>
      </c>
      <c r="D51" s="115" t="s">
        <v>403</v>
      </c>
      <c r="E51" s="115" t="s">
        <v>404</v>
      </c>
      <c r="F51" s="115" t="s">
        <v>405</v>
      </c>
      <c r="G51" s="115" t="s">
        <v>406</v>
      </c>
      <c r="H51" s="115" t="s">
        <v>407</v>
      </c>
      <c r="I51" s="115" t="s">
        <v>408</v>
      </c>
    </row>
    <row r="52" spans="1:9" x14ac:dyDescent="0.25">
      <c r="A52" s="114" t="s">
        <v>373</v>
      </c>
      <c r="B52" s="112">
        <v>7.9036180938638637E-2</v>
      </c>
      <c r="C52" s="113"/>
      <c r="D52" s="113"/>
      <c r="E52" s="112">
        <v>7.9036180938638637E-2</v>
      </c>
      <c r="F52" s="113"/>
      <c r="G52" s="112">
        <v>4</v>
      </c>
      <c r="H52" s="112">
        <v>1</v>
      </c>
      <c r="I52" s="113"/>
    </row>
    <row r="53" spans="1:9" ht="15" customHeight="1" x14ac:dyDescent="0.25">
      <c r="A53" s="114" t="s">
        <v>374</v>
      </c>
      <c r="B53" s="112">
        <v>7.2434424988436399E-2</v>
      </c>
      <c r="C53" s="113"/>
      <c r="D53" s="113"/>
      <c r="E53" s="112">
        <v>7.2434424988436399E-2</v>
      </c>
      <c r="F53" s="113"/>
      <c r="G53" s="112">
        <v>4</v>
      </c>
      <c r="H53" s="112">
        <v>1</v>
      </c>
      <c r="I53" s="113"/>
    </row>
    <row r="54" spans="1:9" ht="20.25" customHeight="1" x14ac:dyDescent="0.25">
      <c r="A54" s="114" t="s">
        <v>58</v>
      </c>
      <c r="B54" s="112">
        <v>6.552376893848548E-2</v>
      </c>
      <c r="C54" s="113"/>
      <c r="D54" s="113"/>
      <c r="E54" s="112">
        <v>6.552376893848548E-2</v>
      </c>
      <c r="F54" s="113"/>
      <c r="G54" s="112">
        <v>4</v>
      </c>
      <c r="H54" s="112">
        <v>1</v>
      </c>
      <c r="I54" s="113"/>
    </row>
    <row r="55" spans="1:9" x14ac:dyDescent="0.25">
      <c r="A55" s="114" t="s">
        <v>25</v>
      </c>
      <c r="B55" s="112">
        <v>3.8886357569062883E-2</v>
      </c>
      <c r="C55" s="113"/>
      <c r="D55" s="113"/>
      <c r="E55" s="112">
        <v>3.8886357569062883E-2</v>
      </c>
      <c r="F55" s="113"/>
      <c r="G55" s="112">
        <v>4</v>
      </c>
      <c r="H55" s="112">
        <v>1</v>
      </c>
      <c r="I55" s="113"/>
    </row>
    <row r="56" spans="1:9" x14ac:dyDescent="0.25">
      <c r="A56" s="114" t="s">
        <v>375</v>
      </c>
      <c r="B56" s="112">
        <v>1.2330732453021596E-2</v>
      </c>
      <c r="C56" s="113"/>
      <c r="D56" s="113"/>
      <c r="E56" s="112">
        <v>1.2330732453021596E-2</v>
      </c>
      <c r="F56" s="113"/>
      <c r="G56" s="112">
        <v>4</v>
      </c>
      <c r="H56" s="112">
        <v>1</v>
      </c>
      <c r="I56" s="113"/>
    </row>
    <row r="57" spans="1:9" x14ac:dyDescent="0.25">
      <c r="A57" s="114" t="s">
        <v>376</v>
      </c>
      <c r="B57" s="112">
        <v>1.7997572587739869E-4</v>
      </c>
      <c r="C57" s="113"/>
      <c r="D57" s="113"/>
      <c r="E57" s="112">
        <v>1.7997572587739869E-4</v>
      </c>
      <c r="F57" s="113"/>
      <c r="G57" s="112">
        <v>4</v>
      </c>
      <c r="H57" s="112">
        <v>1</v>
      </c>
      <c r="I57" s="113"/>
    </row>
    <row r="58" spans="1:9" x14ac:dyDescent="0.25">
      <c r="A58" s="114" t="s">
        <v>377</v>
      </c>
      <c r="B58" s="112">
        <v>3.8901886038904161E-2</v>
      </c>
      <c r="C58" s="113"/>
      <c r="D58" s="113"/>
      <c r="E58" s="112">
        <v>3.8901886038904161E-2</v>
      </c>
      <c r="F58" s="113"/>
      <c r="G58" s="112">
        <v>4</v>
      </c>
      <c r="H58" s="112">
        <v>1</v>
      </c>
      <c r="I58" s="113"/>
    </row>
    <row r="59" spans="1:9" ht="29.25" customHeight="1" x14ac:dyDescent="0.25">
      <c r="A59" s="111"/>
      <c r="B59" s="110"/>
      <c r="C59" s="110"/>
      <c r="D59" s="110"/>
      <c r="E59" s="110"/>
      <c r="F59" s="110"/>
      <c r="G59" s="110"/>
      <c r="H59" s="110"/>
      <c r="I59" s="110"/>
    </row>
    <row r="60" spans="1:9" ht="30" x14ac:dyDescent="0.25">
      <c r="A60" s="118" t="s">
        <v>409</v>
      </c>
      <c r="B60" s="115" t="s">
        <v>410</v>
      </c>
      <c r="C60" s="115" t="s">
        <v>384</v>
      </c>
      <c r="D60" s="115" t="s">
        <v>411</v>
      </c>
      <c r="E60" s="115" t="s">
        <v>412</v>
      </c>
      <c r="F60" s="115" t="s">
        <v>413</v>
      </c>
      <c r="G60" s="115" t="s">
        <v>414</v>
      </c>
      <c r="H60" s="115" t="s">
        <v>415</v>
      </c>
      <c r="I60" s="115" t="s">
        <v>416</v>
      </c>
    </row>
    <row r="61" spans="1:9" x14ac:dyDescent="0.25">
      <c r="A61" s="114" t="s">
        <v>373</v>
      </c>
      <c r="B61" s="112">
        <v>20.275781724504778</v>
      </c>
      <c r="C61" s="113"/>
      <c r="D61" s="113"/>
      <c r="E61" s="112">
        <v>20.275781724504778</v>
      </c>
      <c r="F61" s="113"/>
      <c r="G61" s="112">
        <v>1040</v>
      </c>
      <c r="H61" s="112">
        <v>260</v>
      </c>
      <c r="I61" s="113"/>
    </row>
    <row r="62" spans="1:9" x14ac:dyDescent="0.25">
      <c r="A62" s="114" t="s">
        <v>374</v>
      </c>
      <c r="B62" s="112">
        <v>17.489219956054448</v>
      </c>
      <c r="C62" s="113"/>
      <c r="D62" s="113"/>
      <c r="E62" s="112">
        <v>17.489219956054448</v>
      </c>
      <c r="F62" s="113"/>
      <c r="G62" s="112">
        <v>1040</v>
      </c>
      <c r="H62" s="112">
        <v>260</v>
      </c>
      <c r="I62" s="113"/>
    </row>
    <row r="63" spans="1:9" x14ac:dyDescent="0.25">
      <c r="A63" s="114" t="s">
        <v>58</v>
      </c>
      <c r="B63" s="112">
        <v>15.37566214149407</v>
      </c>
      <c r="C63" s="113"/>
      <c r="D63" s="113"/>
      <c r="E63" s="112">
        <v>15.37566214149407</v>
      </c>
      <c r="F63" s="113"/>
      <c r="G63" s="112">
        <v>1032</v>
      </c>
      <c r="H63" s="112">
        <v>258</v>
      </c>
      <c r="I63" s="113"/>
    </row>
    <row r="64" spans="1:9" x14ac:dyDescent="0.25">
      <c r="A64" s="114" t="s">
        <v>25</v>
      </c>
      <c r="B64" s="112">
        <v>8.9355774932312961</v>
      </c>
      <c r="C64" s="113"/>
      <c r="D64" s="113"/>
      <c r="E64" s="112">
        <v>8.9355774932312961</v>
      </c>
      <c r="F64" s="113"/>
      <c r="G64" s="112">
        <v>940</v>
      </c>
      <c r="H64" s="112">
        <v>235</v>
      </c>
      <c r="I64" s="113"/>
    </row>
    <row r="65" spans="1:9" x14ac:dyDescent="0.25">
      <c r="A65" s="114" t="s">
        <v>375</v>
      </c>
      <c r="B65" s="112">
        <v>2.8101871013810302</v>
      </c>
      <c r="C65" s="113"/>
      <c r="D65" s="113"/>
      <c r="E65" s="112">
        <v>2.8101871013810302</v>
      </c>
      <c r="F65" s="113"/>
      <c r="G65" s="112">
        <v>772</v>
      </c>
      <c r="H65" s="112">
        <v>193</v>
      </c>
      <c r="I65" s="113"/>
    </row>
    <row r="66" spans="1:9" x14ac:dyDescent="0.25">
      <c r="A66" s="114" t="s">
        <v>376</v>
      </c>
      <c r="B66" s="112">
        <v>4.4813955743472272E-2</v>
      </c>
      <c r="C66" s="113"/>
      <c r="D66" s="113"/>
      <c r="E66" s="112">
        <v>4.4813955743472272E-2</v>
      </c>
      <c r="F66" s="113"/>
      <c r="G66" s="112">
        <v>696</v>
      </c>
      <c r="H66" s="112">
        <v>174</v>
      </c>
      <c r="I66" s="113"/>
    </row>
    <row r="67" spans="1:9" x14ac:dyDescent="0.25">
      <c r="A67" s="114" t="s">
        <v>377</v>
      </c>
      <c r="B67" s="112">
        <v>8.9981952186537697</v>
      </c>
      <c r="C67" s="113"/>
      <c r="D67" s="113"/>
      <c r="E67" s="112">
        <v>8.9981952186537697</v>
      </c>
      <c r="F67" s="113"/>
      <c r="G67" s="112">
        <v>925.43567282163588</v>
      </c>
      <c r="H67" s="112">
        <v>231.35891820540897</v>
      </c>
      <c r="I67" s="113"/>
    </row>
    <row r="68" spans="1:9" x14ac:dyDescent="0.25">
      <c r="A68"/>
    </row>
    <row r="69" spans="1:9" x14ac:dyDescent="0.25">
      <c r="A69"/>
    </row>
    <row r="70" spans="1:9" x14ac:dyDescent="0.25">
      <c r="A70"/>
    </row>
    <row r="71" spans="1:9" x14ac:dyDescent="0.25">
      <c r="A71"/>
    </row>
    <row r="72" spans="1:9" x14ac:dyDescent="0.25">
      <c r="A72"/>
    </row>
    <row r="73" spans="1:9" x14ac:dyDescent="0.25">
      <c r="A73"/>
    </row>
    <row r="74" spans="1:9" x14ac:dyDescent="0.25">
      <c r="A74"/>
    </row>
    <row r="75" spans="1:9" x14ac:dyDescent="0.25">
      <c r="A75"/>
    </row>
    <row r="76" spans="1:9" x14ac:dyDescent="0.25">
      <c r="A76"/>
    </row>
    <row r="77" spans="1:9" x14ac:dyDescent="0.25">
      <c r="A77"/>
    </row>
    <row r="78" spans="1:9" x14ac:dyDescent="0.25">
      <c r="A78"/>
    </row>
    <row r="79" spans="1:9" x14ac:dyDescent="0.25">
      <c r="A79"/>
    </row>
    <row r="80" spans="1:9" x14ac:dyDescent="0.25">
      <c r="A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sheetData>
  <sheetProtection sheet="1" objects="1" scenarios="1" formatCells="0" formatColumns="0" formatRows="0"/>
  <mergeCells count="4">
    <mergeCell ref="A1:B1"/>
    <mergeCell ref="A4:B4"/>
    <mergeCell ref="B8:C8"/>
    <mergeCell ref="B28:I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8A9B-C60A-4CCF-A1E6-85122F787184}">
  <sheetPr>
    <tabColor rgb="FF00B050"/>
  </sheetPr>
  <dimension ref="A1:L84"/>
  <sheetViews>
    <sheetView zoomScale="90" zoomScaleNormal="90" workbookViewId="0">
      <selection activeCell="L9" sqref="L9"/>
    </sheetView>
  </sheetViews>
  <sheetFormatPr defaultRowHeight="15" x14ac:dyDescent="0.25"/>
  <cols>
    <col min="1" max="1" width="23.28515625" style="11" customWidth="1"/>
    <col min="2" max="2" width="19.85546875" customWidth="1"/>
    <col min="3" max="12" width="21.7109375" customWidth="1"/>
    <col min="13" max="13" width="7.5703125" customWidth="1"/>
  </cols>
  <sheetData>
    <row r="1" spans="1:12" x14ac:dyDescent="0.25">
      <c r="A1" s="304" t="s">
        <v>360</v>
      </c>
      <c r="B1" s="305"/>
    </row>
    <row r="2" spans="1:12" ht="30" x14ac:dyDescent="0.25">
      <c r="A2" s="207" t="s">
        <v>361</v>
      </c>
      <c r="B2" s="48">
        <v>22680</v>
      </c>
    </row>
    <row r="4" spans="1:12" ht="15" customHeight="1" x14ac:dyDescent="0.25">
      <c r="A4" s="304" t="s">
        <v>362</v>
      </c>
      <c r="B4" s="305"/>
    </row>
    <row r="5" spans="1:12" x14ac:dyDescent="0.25">
      <c r="A5" s="58" t="s">
        <v>363</v>
      </c>
      <c r="B5" s="126">
        <v>100000</v>
      </c>
    </row>
    <row r="6" spans="1:12" x14ac:dyDescent="0.25">
      <c r="A6" s="58" t="s">
        <v>364</v>
      </c>
      <c r="B6" s="47" t="s">
        <v>365</v>
      </c>
    </row>
    <row r="8" spans="1:12" x14ac:dyDescent="0.25">
      <c r="A8"/>
      <c r="B8" s="306" t="s">
        <v>366</v>
      </c>
      <c r="C8" s="306"/>
      <c r="D8" s="33"/>
      <c r="E8" s="33"/>
    </row>
    <row r="9" spans="1:12" ht="45" x14ac:dyDescent="0.25">
      <c r="A9" s="28" t="s">
        <v>367</v>
      </c>
      <c r="B9" s="125" t="s">
        <v>368</v>
      </c>
      <c r="C9" s="125" t="s">
        <v>72</v>
      </c>
      <c r="E9" s="28" t="s">
        <v>369</v>
      </c>
      <c r="F9" s="123" t="s">
        <v>417</v>
      </c>
      <c r="H9" s="28" t="s">
        <v>370</v>
      </c>
      <c r="I9" s="123" t="s">
        <v>418</v>
      </c>
      <c r="K9" s="28" t="s">
        <v>371</v>
      </c>
      <c r="L9" s="123" t="s">
        <v>419</v>
      </c>
    </row>
    <row r="10" spans="1:12" x14ac:dyDescent="0.25">
      <c r="A10" s="121" t="s">
        <v>373</v>
      </c>
      <c r="B10" s="112">
        <v>50.811240186747902</v>
      </c>
      <c r="C10" s="112">
        <v>1178.8975464287748</v>
      </c>
      <c r="E10" s="121" t="s">
        <v>373</v>
      </c>
      <c r="F10" s="120">
        <v>1193.6842105263158</v>
      </c>
      <c r="H10" s="121" t="s">
        <v>373</v>
      </c>
      <c r="I10" s="120">
        <v>4.716157205240175</v>
      </c>
      <c r="K10" s="121" t="s">
        <v>373</v>
      </c>
      <c r="L10" s="120">
        <v>3994.0406291394534</v>
      </c>
    </row>
    <row r="11" spans="1:12" x14ac:dyDescent="0.25">
      <c r="A11" s="121" t="s">
        <v>374</v>
      </c>
      <c r="B11" s="112">
        <v>35.682212848246067</v>
      </c>
      <c r="C11" s="112">
        <v>1003.7956742475365</v>
      </c>
      <c r="E11" s="121" t="s">
        <v>374</v>
      </c>
      <c r="F11" s="120">
        <v>1030.909090909091</v>
      </c>
      <c r="H11" s="121" t="s">
        <v>374</v>
      </c>
      <c r="I11" s="120">
        <v>4.2273998136067101</v>
      </c>
      <c r="K11" s="121" t="s">
        <v>374</v>
      </c>
      <c r="L11" s="120">
        <v>3717.1333951830743</v>
      </c>
    </row>
    <row r="12" spans="1:12" x14ac:dyDescent="0.25">
      <c r="A12" s="121" t="s">
        <v>58</v>
      </c>
      <c r="B12" s="112">
        <v>29.657158864709704</v>
      </c>
      <c r="C12" s="112">
        <v>881.6920633119903</v>
      </c>
      <c r="E12" s="121" t="s">
        <v>58</v>
      </c>
      <c r="F12" s="120">
        <v>907.2</v>
      </c>
      <c r="H12" s="121" t="s">
        <v>58</v>
      </c>
      <c r="I12" s="120">
        <v>3.8356164383561642</v>
      </c>
      <c r="K12" s="121" t="s">
        <v>58</v>
      </c>
      <c r="L12" s="120">
        <v>3367.5252348498352</v>
      </c>
    </row>
    <row r="13" spans="1:12" x14ac:dyDescent="0.25">
      <c r="A13" s="121" t="s">
        <v>25</v>
      </c>
      <c r="B13" s="112">
        <v>17.087254640074029</v>
      </c>
      <c r="C13" s="112">
        <v>503.8920939393991</v>
      </c>
      <c r="E13" s="121" t="s">
        <v>25</v>
      </c>
      <c r="F13" s="120">
        <v>527.44186046511629</v>
      </c>
      <c r="H13" s="121" t="s">
        <v>25</v>
      </c>
      <c r="I13" s="120">
        <v>2.27345629510826</v>
      </c>
      <c r="K13" s="121" t="s">
        <v>25</v>
      </c>
      <c r="L13" s="120">
        <v>2000.1196939571257</v>
      </c>
    </row>
    <row r="14" spans="1:12" x14ac:dyDescent="0.25">
      <c r="A14" s="121" t="s">
        <v>375</v>
      </c>
      <c r="B14" s="112">
        <v>7.1647498057831367</v>
      </c>
      <c r="C14" s="112">
        <v>157.19728999412033</v>
      </c>
      <c r="E14" s="121" t="s">
        <v>375</v>
      </c>
      <c r="F14" s="120">
        <v>164.34782608695653</v>
      </c>
      <c r="H14" s="121" t="s">
        <v>375</v>
      </c>
      <c r="I14" s="120">
        <v>0.71945184621240954</v>
      </c>
      <c r="K14" s="121" t="s">
        <v>375</v>
      </c>
      <c r="L14" s="120">
        <v>632.78383024104119</v>
      </c>
    </row>
    <row r="15" spans="1:12" x14ac:dyDescent="0.25">
      <c r="A15" s="121" t="s">
        <v>376</v>
      </c>
      <c r="B15" s="112">
        <v>8.1922077899071494E-2</v>
      </c>
      <c r="C15" s="112">
        <v>1.6672681118279067</v>
      </c>
      <c r="E15" s="121" t="s">
        <v>376</v>
      </c>
      <c r="F15" s="120">
        <v>1.7491901897269782</v>
      </c>
      <c r="H15" s="121" t="s">
        <v>376</v>
      </c>
      <c r="I15" s="120">
        <v>7.0817416588136771E-3</v>
      </c>
      <c r="K15" s="121" t="s">
        <v>376</v>
      </c>
      <c r="L15" s="120">
        <v>6.2733771027505085</v>
      </c>
    </row>
    <row r="16" spans="1:12" x14ac:dyDescent="0.25">
      <c r="A16" s="121" t="s">
        <v>377</v>
      </c>
      <c r="B16" s="112">
        <v>17.616782854071445</v>
      </c>
      <c r="C16" s="112">
        <v>508.97848129931577</v>
      </c>
      <c r="E16" s="121" t="s">
        <v>377</v>
      </c>
      <c r="F16" s="120">
        <v>526.59526415341406</v>
      </c>
      <c r="H16" s="121" t="s">
        <v>377</v>
      </c>
      <c r="I16" s="120">
        <v>2.2764652308095021</v>
      </c>
      <c r="K16" s="121" t="s">
        <v>377</v>
      </c>
      <c r="L16" s="120">
        <v>2000.1665628127741</v>
      </c>
    </row>
    <row r="17" spans="1:12" x14ac:dyDescent="0.25">
      <c r="A17" s="111"/>
      <c r="B17" s="111"/>
      <c r="C17" s="111"/>
    </row>
    <row r="18" spans="1:12" ht="75" x14ac:dyDescent="0.25">
      <c r="A18" s="124" t="s">
        <v>378</v>
      </c>
      <c r="B18" s="207"/>
      <c r="C18" s="207"/>
      <c r="E18" s="28" t="s">
        <v>379</v>
      </c>
      <c r="F18" s="115" t="s">
        <v>420</v>
      </c>
      <c r="H18" s="28" t="s">
        <v>27</v>
      </c>
      <c r="I18" s="115" t="s">
        <v>421</v>
      </c>
      <c r="K18" s="28" t="s">
        <v>381</v>
      </c>
      <c r="L18" s="123" t="s">
        <v>422</v>
      </c>
    </row>
    <row r="19" spans="1:12" x14ac:dyDescent="0.25">
      <c r="A19" s="121" t="s">
        <v>373</v>
      </c>
      <c r="B19" s="112">
        <v>0.20086491388573813</v>
      </c>
      <c r="C19" s="112">
        <v>4.6219428550685135</v>
      </c>
      <c r="E19" s="122" t="s">
        <v>373</v>
      </c>
      <c r="F19" s="64">
        <v>260</v>
      </c>
      <c r="H19" s="122" t="s">
        <v>373</v>
      </c>
      <c r="I19" s="64">
        <v>12966</v>
      </c>
      <c r="K19" s="121" t="s">
        <v>373</v>
      </c>
      <c r="L19" s="120">
        <v>1223.3453115284046</v>
      </c>
    </row>
    <row r="20" spans="1:12" x14ac:dyDescent="0.25">
      <c r="A20" s="121" t="s">
        <v>374</v>
      </c>
      <c r="B20" s="112">
        <v>0.14985990187663056</v>
      </c>
      <c r="C20" s="112">
        <v>4.1308326638533268</v>
      </c>
      <c r="E20" s="114" t="s">
        <v>374</v>
      </c>
      <c r="F20" s="64">
        <v>260</v>
      </c>
      <c r="H20" s="114" t="s">
        <v>374</v>
      </c>
      <c r="I20" s="64">
        <v>301</v>
      </c>
      <c r="K20" s="121" t="s">
        <v>374</v>
      </c>
      <c r="L20" s="120">
        <v>1048.6366119427371</v>
      </c>
    </row>
    <row r="21" spans="1:12" x14ac:dyDescent="0.25">
      <c r="A21" s="121" t="s">
        <v>58</v>
      </c>
      <c r="B21" s="112">
        <v>0.12601747692736301</v>
      </c>
      <c r="C21" s="112">
        <v>3.7346017159700824</v>
      </c>
      <c r="E21" s="122" t="s">
        <v>58</v>
      </c>
      <c r="F21" s="64">
        <v>258</v>
      </c>
      <c r="H21" s="122" t="s">
        <v>58</v>
      </c>
      <c r="I21" s="64">
        <v>138</v>
      </c>
      <c r="K21" s="121" t="s">
        <v>58</v>
      </c>
      <c r="L21" s="120">
        <v>923.60863656211848</v>
      </c>
    </row>
    <row r="22" spans="1:12" x14ac:dyDescent="0.25">
      <c r="A22" s="121" t="s">
        <v>25</v>
      </c>
      <c r="B22" s="112">
        <v>7.4263470678346336E-2</v>
      </c>
      <c r="C22" s="112">
        <v>2.1932240573227277</v>
      </c>
      <c r="E22" s="122" t="s">
        <v>25</v>
      </c>
      <c r="F22" s="64">
        <v>235</v>
      </c>
      <c r="H22" s="122" t="s">
        <v>25</v>
      </c>
      <c r="I22" s="64">
        <v>43</v>
      </c>
      <c r="K22" s="121" t="s">
        <v>25</v>
      </c>
      <c r="L22" s="120">
        <v>535.47060103436786</v>
      </c>
    </row>
    <row r="23" spans="1:12" x14ac:dyDescent="0.25">
      <c r="A23" s="121" t="s">
        <v>375</v>
      </c>
      <c r="B23" s="112">
        <v>3.1439170874035055E-2</v>
      </c>
      <c r="C23" s="112">
        <v>0.68720364390672639</v>
      </c>
      <c r="E23" s="114" t="s">
        <v>375</v>
      </c>
      <c r="F23" s="64">
        <v>193</v>
      </c>
      <c r="H23" s="114" t="s">
        <v>375</v>
      </c>
      <c r="I23" s="64">
        <v>25</v>
      </c>
      <c r="K23" s="121" t="s">
        <v>375</v>
      </c>
      <c r="L23" s="120">
        <v>168.82344627421796</v>
      </c>
    </row>
    <row r="24" spans="1:12" x14ac:dyDescent="0.25">
      <c r="A24" s="121" t="s">
        <v>376</v>
      </c>
      <c r="B24" s="112">
        <v>3.3166833157518823E-4</v>
      </c>
      <c r="C24" s="112">
        <v>6.7500733272384886E-3</v>
      </c>
      <c r="E24" s="122" t="s">
        <v>376</v>
      </c>
      <c r="F24" s="48">
        <v>174</v>
      </c>
      <c r="H24" s="122" t="s">
        <v>376</v>
      </c>
      <c r="I24" s="48">
        <v>19</v>
      </c>
      <c r="K24" s="121" t="s">
        <v>376</v>
      </c>
      <c r="L24" s="120">
        <v>1.8098134399876975</v>
      </c>
    </row>
    <row r="25" spans="1:12" x14ac:dyDescent="0.25">
      <c r="A25" s="121" t="s">
        <v>377</v>
      </c>
      <c r="B25" s="112">
        <v>7.6159841144156193E-2</v>
      </c>
      <c r="C25" s="112">
        <v>2.2003053896652962</v>
      </c>
      <c r="E25" s="122" t="s">
        <v>377</v>
      </c>
      <c r="F25" s="48">
        <v>231</v>
      </c>
      <c r="H25" s="122" t="s">
        <v>377</v>
      </c>
      <c r="I25" s="48">
        <v>60</v>
      </c>
      <c r="K25" s="121" t="s">
        <v>377</v>
      </c>
      <c r="L25" s="120">
        <v>540.09274128068273</v>
      </c>
    </row>
    <row r="28" spans="1:12" x14ac:dyDescent="0.25">
      <c r="A28" s="119"/>
      <c r="B28" s="307" t="s">
        <v>382</v>
      </c>
      <c r="C28" s="308"/>
      <c r="D28" s="308"/>
      <c r="E28" s="308"/>
      <c r="F28" s="308"/>
      <c r="G28" s="308"/>
      <c r="H28" s="308"/>
      <c r="I28" s="309"/>
    </row>
    <row r="29" spans="1:12" ht="114" customHeight="1" x14ac:dyDescent="0.25">
      <c r="A29" s="118" t="s">
        <v>83</v>
      </c>
      <c r="B29" s="135" t="s">
        <v>42</v>
      </c>
      <c r="C29" s="135" t="s">
        <v>46</v>
      </c>
      <c r="D29" s="135" t="s">
        <v>49</v>
      </c>
      <c r="E29" s="135" t="s">
        <v>51</v>
      </c>
      <c r="F29" s="135" t="s">
        <v>52</v>
      </c>
      <c r="G29" s="135" t="s">
        <v>53</v>
      </c>
      <c r="H29" s="135" t="s">
        <v>54</v>
      </c>
      <c r="I29" s="135" t="s">
        <v>55</v>
      </c>
    </row>
    <row r="30" spans="1:12" ht="65.25" customHeight="1" x14ac:dyDescent="0.25">
      <c r="A30" s="118" t="s">
        <v>88</v>
      </c>
      <c r="B30" s="207" t="s">
        <v>43</v>
      </c>
      <c r="C30" s="207" t="s">
        <v>47</v>
      </c>
      <c r="D30" s="207" t="s">
        <v>72</v>
      </c>
      <c r="E30" s="207" t="s">
        <v>43</v>
      </c>
      <c r="F30" s="207" t="s">
        <v>72</v>
      </c>
      <c r="G30" s="207" t="s">
        <v>43</v>
      </c>
      <c r="H30" s="207" t="s">
        <v>43</v>
      </c>
      <c r="I30" s="207" t="s">
        <v>72</v>
      </c>
    </row>
    <row r="31" spans="1:12" ht="56.25" customHeight="1" x14ac:dyDescent="0.25">
      <c r="A31" s="118" t="s">
        <v>383</v>
      </c>
      <c r="B31" s="207" t="s">
        <v>109</v>
      </c>
      <c r="C31" s="207" t="s">
        <v>384</v>
      </c>
      <c r="D31" s="207" t="s">
        <v>109</v>
      </c>
      <c r="E31" s="207" t="s">
        <v>109</v>
      </c>
      <c r="F31" s="207" t="s">
        <v>109</v>
      </c>
      <c r="G31" s="207" t="s">
        <v>109</v>
      </c>
      <c r="H31" s="207" t="s">
        <v>109</v>
      </c>
      <c r="I31" s="207" t="s">
        <v>109</v>
      </c>
    </row>
    <row r="32" spans="1:12" x14ac:dyDescent="0.25">
      <c r="A32" s="117"/>
      <c r="B32" s="110"/>
      <c r="C32" s="110"/>
      <c r="D32" s="110"/>
      <c r="E32" s="110"/>
      <c r="F32" s="110"/>
      <c r="G32" s="110"/>
      <c r="H32" s="110"/>
      <c r="I32" s="110"/>
    </row>
    <row r="33" spans="1:11" x14ac:dyDescent="0.25">
      <c r="A33" s="28" t="s">
        <v>385</v>
      </c>
      <c r="B33" s="115" t="s">
        <v>423</v>
      </c>
      <c r="C33" s="115" t="s">
        <v>384</v>
      </c>
      <c r="D33" s="115" t="s">
        <v>424</v>
      </c>
      <c r="E33" s="115" t="s">
        <v>425</v>
      </c>
      <c r="F33" s="115" t="s">
        <v>426</v>
      </c>
      <c r="G33" s="115" t="s">
        <v>427</v>
      </c>
      <c r="H33" s="115" t="s">
        <v>428</v>
      </c>
      <c r="I33" s="115" t="s">
        <v>429</v>
      </c>
    </row>
    <row r="34" spans="1:11" x14ac:dyDescent="0.25">
      <c r="A34" s="114" t="s">
        <v>373</v>
      </c>
      <c r="B34" s="112">
        <v>7.2574902469810842</v>
      </c>
      <c r="C34" s="113"/>
      <c r="D34" s="112">
        <v>6.4880027348345832</v>
      </c>
      <c r="E34" s="112">
        <v>1.817395317344962</v>
      </c>
      <c r="F34" s="112">
        <v>23.873684210526317</v>
      </c>
      <c r="G34" s="112">
        <v>22.68</v>
      </c>
      <c r="H34" s="112">
        <v>22.680000000000003</v>
      </c>
      <c r="I34" s="112">
        <v>1153.1047435676401</v>
      </c>
      <c r="K34" s="116"/>
    </row>
    <row r="35" spans="1:11" x14ac:dyDescent="0.25">
      <c r="A35" s="114" t="s">
        <v>374</v>
      </c>
      <c r="B35" s="112">
        <v>5.0123004555858612</v>
      </c>
      <c r="C35" s="113"/>
      <c r="D35" s="112">
        <v>4.4104314454378306</v>
      </c>
      <c r="E35" s="112">
        <v>1.0215432136025382</v>
      </c>
      <c r="F35" s="112">
        <v>20.618181818181817</v>
      </c>
      <c r="G35" s="112">
        <v>15.64137931034483</v>
      </c>
      <c r="H35" s="112">
        <v>17.446153846153848</v>
      </c>
      <c r="I35" s="112">
        <v>979.86966063845841</v>
      </c>
    </row>
    <row r="36" spans="1:11" x14ac:dyDescent="0.25">
      <c r="A36" s="114" t="s">
        <v>58</v>
      </c>
      <c r="B36" s="112">
        <v>3.9703549777469913</v>
      </c>
      <c r="C36" s="113"/>
      <c r="D36" s="112">
        <v>3.4559356640676575</v>
      </c>
      <c r="E36" s="112">
        <v>0.77187549771054675</v>
      </c>
      <c r="F36" s="112">
        <v>18.144000000000002</v>
      </c>
      <c r="G36" s="112">
        <v>13.010874249104393</v>
      </c>
      <c r="H36" s="112">
        <v>14.175000000000001</v>
      </c>
      <c r="I36" s="112">
        <v>860.73017288032975</v>
      </c>
    </row>
    <row r="37" spans="1:11" x14ac:dyDescent="0.25">
      <c r="A37" s="114" t="s">
        <v>25</v>
      </c>
      <c r="B37" s="112">
        <v>1.8714461752890412</v>
      </c>
      <c r="C37" s="113"/>
      <c r="D37" s="112">
        <v>1.4848224031026207</v>
      </c>
      <c r="E37" s="112">
        <v>0.34670732447586222</v>
      </c>
      <c r="F37" s="112">
        <v>10.548837209302325</v>
      </c>
      <c r="G37" s="112">
        <v>7.8206896551724148</v>
      </c>
      <c r="H37" s="112">
        <v>6.573913043478262</v>
      </c>
      <c r="I37" s="112">
        <v>491.74028143845521</v>
      </c>
    </row>
    <row r="38" spans="1:11" x14ac:dyDescent="0.25">
      <c r="A38" s="114" t="s">
        <v>375</v>
      </c>
      <c r="B38" s="112">
        <v>0.5670884007510314</v>
      </c>
      <c r="C38" s="113"/>
      <c r="D38" s="112">
        <v>0.35975094863266349</v>
      </c>
      <c r="E38" s="112">
        <v>0.1018172054672134</v>
      </c>
      <c r="F38" s="112">
        <v>3.2869565217391306</v>
      </c>
      <c r="G38" s="112">
        <v>3.2633093525179855</v>
      </c>
      <c r="H38" s="112">
        <v>2.5080110357373795</v>
      </c>
      <c r="I38" s="112">
        <v>153.47467944416078</v>
      </c>
    </row>
    <row r="39" spans="1:11" x14ac:dyDescent="0.25">
      <c r="A39" s="114" t="s">
        <v>376</v>
      </c>
      <c r="B39" s="112">
        <v>1.0822335398266235E-2</v>
      </c>
      <c r="C39" s="113"/>
      <c r="D39" s="112">
        <v>2.5710274378028539E-3</v>
      </c>
      <c r="E39" s="112">
        <v>1.1321349117261316E-3</v>
      </c>
      <c r="F39" s="112">
        <v>3.4983803794539567E-2</v>
      </c>
      <c r="G39" s="112">
        <v>3.4983803794539567E-2</v>
      </c>
      <c r="H39" s="112">
        <v>3.4983803794539567E-2</v>
      </c>
      <c r="I39" s="112">
        <v>1.6253784827547455</v>
      </c>
      <c r="K39" s="116"/>
    </row>
    <row r="40" spans="1:11" x14ac:dyDescent="0.25">
      <c r="A40" s="114" t="s">
        <v>377</v>
      </c>
      <c r="B40" s="112">
        <v>2.0172460670891694</v>
      </c>
      <c r="C40" s="113"/>
      <c r="D40" s="112">
        <v>1.6338569201798816</v>
      </c>
      <c r="E40" s="112">
        <v>0.38017128062221933</v>
      </c>
      <c r="F40" s="112">
        <v>10.531905283066578</v>
      </c>
      <c r="G40" s="112">
        <v>7.9832820138178713</v>
      </c>
      <c r="H40" s="112">
        <v>7.2360834925416961</v>
      </c>
      <c r="I40" s="112">
        <v>496.81271909606664</v>
      </c>
    </row>
    <row r="41" spans="1:11" x14ac:dyDescent="0.25">
      <c r="A41" s="111"/>
      <c r="B41" s="110"/>
      <c r="C41" s="110"/>
      <c r="D41" s="110"/>
      <c r="E41" s="110"/>
      <c r="F41" s="110"/>
      <c r="G41" s="110"/>
      <c r="H41" s="110"/>
      <c r="I41" s="110"/>
    </row>
    <row r="42" spans="1:11" x14ac:dyDescent="0.25">
      <c r="A42" s="28" t="s">
        <v>393</v>
      </c>
      <c r="B42" s="115" t="s">
        <v>430</v>
      </c>
      <c r="C42" s="115" t="s">
        <v>384</v>
      </c>
      <c r="D42" s="115" t="s">
        <v>431</v>
      </c>
      <c r="E42" s="115" t="s">
        <v>432</v>
      </c>
      <c r="F42" s="115" t="s">
        <v>433</v>
      </c>
      <c r="G42" s="115" t="s">
        <v>434</v>
      </c>
      <c r="H42" s="115" t="s">
        <v>435</v>
      </c>
      <c r="I42" s="115" t="s">
        <v>436</v>
      </c>
    </row>
    <row r="43" spans="1:11" x14ac:dyDescent="0.25">
      <c r="A43" s="114" t="s">
        <v>373</v>
      </c>
      <c r="B43" s="112">
        <v>2.8872482913341251E-2</v>
      </c>
      <c r="C43" s="113"/>
      <c r="D43" s="112">
        <v>2.6541559014592667E-2</v>
      </c>
      <c r="E43" s="112">
        <v>7.1945245520666249E-3</v>
      </c>
      <c r="F43" s="112">
        <v>9.4323144104803497E-2</v>
      </c>
      <c r="G43" s="112">
        <v>0.09</v>
      </c>
      <c r="H43" s="112">
        <v>9.1914893617021293E-2</v>
      </c>
      <c r="I43" s="112">
        <v>4.5167094970364463</v>
      </c>
    </row>
    <row r="44" spans="1:11" x14ac:dyDescent="0.25">
      <c r="A44" s="114" t="s">
        <v>374</v>
      </c>
      <c r="B44" s="112">
        <v>2.1317178014277106E-2</v>
      </c>
      <c r="C44" s="113"/>
      <c r="D44" s="112">
        <v>1.8667133994559867E-2</v>
      </c>
      <c r="E44" s="112">
        <v>4.329471525106353E-3</v>
      </c>
      <c r="F44" s="112">
        <v>8.4547996272134204E-2</v>
      </c>
      <c r="G44" s="112">
        <v>6.620931250912275E-2</v>
      </c>
      <c r="H44" s="112">
        <v>7.4057142857142863E-2</v>
      </c>
      <c r="I44" s="112">
        <v>4.0344153302534167</v>
      </c>
    </row>
    <row r="45" spans="1:11" x14ac:dyDescent="0.25">
      <c r="A45" s="114" t="s">
        <v>58</v>
      </c>
      <c r="B45" s="112">
        <v>1.6984759198097835E-2</v>
      </c>
      <c r="C45" s="113"/>
      <c r="D45" s="112">
        <v>1.4786179133664557E-2</v>
      </c>
      <c r="E45" s="112">
        <v>3.3016929432253157E-3</v>
      </c>
      <c r="F45" s="112">
        <v>7.6712328767123292E-2</v>
      </c>
      <c r="G45" s="112">
        <v>5.5425219941348976E-2</v>
      </c>
      <c r="H45" s="112">
        <v>6.0318097710552195E-2</v>
      </c>
      <c r="I45" s="112">
        <v>3.6464622016546362</v>
      </c>
    </row>
    <row r="46" spans="1:11" x14ac:dyDescent="0.25">
      <c r="A46" s="114" t="s">
        <v>25</v>
      </c>
      <c r="B46" s="112">
        <v>8.1413230627767515E-3</v>
      </c>
      <c r="C46" s="113"/>
      <c r="D46" s="112">
        <v>6.4338956901671476E-3</v>
      </c>
      <c r="E46" s="112">
        <v>1.5101816972560868E-3</v>
      </c>
      <c r="F46" s="112">
        <v>4.5469125902165203E-2</v>
      </c>
      <c r="G46" s="112">
        <v>3.4050010855184755E-2</v>
      </c>
      <c r="H46" s="112">
        <v>2.8608609105450551E-2</v>
      </c>
      <c r="I46" s="112">
        <v>2.1409169362361036</v>
      </c>
    </row>
    <row r="47" spans="1:11" x14ac:dyDescent="0.25">
      <c r="A47" s="114" t="s">
        <v>375</v>
      </c>
      <c r="B47" s="112">
        <v>2.4760100876612314E-3</v>
      </c>
      <c r="C47" s="113"/>
      <c r="D47" s="112">
        <v>1.5705007307091649E-3</v>
      </c>
      <c r="E47" s="112">
        <v>4.4390879021450718E-4</v>
      </c>
      <c r="F47" s="112">
        <v>1.4389036924248191E-2</v>
      </c>
      <c r="G47" s="112">
        <v>1.4275392245300047E-2</v>
      </c>
      <c r="H47" s="112">
        <v>1.1011841477770856E-2</v>
      </c>
      <c r="I47" s="112">
        <v>0.67081490579576053</v>
      </c>
    </row>
    <row r="48" spans="1:11" x14ac:dyDescent="0.25">
      <c r="A48" s="114" t="s">
        <v>376</v>
      </c>
      <c r="B48" s="112">
        <v>4.3815123069903782E-5</v>
      </c>
      <c r="C48" s="113"/>
      <c r="D48" s="112">
        <v>1.1082014818115749E-5</v>
      </c>
      <c r="E48" s="112">
        <v>4.5835421527373751E-6</v>
      </c>
      <c r="F48" s="112">
        <v>1.4163483317627354E-4</v>
      </c>
      <c r="G48" s="112">
        <v>1.4163483317627354E-4</v>
      </c>
      <c r="H48" s="112">
        <v>1.4163483317627354E-4</v>
      </c>
      <c r="I48" s="112">
        <v>6.5804796872661765E-3</v>
      </c>
    </row>
    <row r="49" spans="1:9" x14ac:dyDescent="0.25">
      <c r="A49" s="114" t="s">
        <v>377</v>
      </c>
      <c r="B49" s="112">
        <v>8.720198144307011E-3</v>
      </c>
      <c r="C49" s="113"/>
      <c r="D49" s="112">
        <v>7.0641083327893451E-3</v>
      </c>
      <c r="E49" s="112">
        <v>1.643446685389928E-3</v>
      </c>
      <c r="F49" s="112">
        <v>4.5529304616188274E-2</v>
      </c>
      <c r="G49" s="112">
        <v>3.4514224519910021E-2</v>
      </c>
      <c r="H49" s="112">
        <v>3.1281971794548349E-2</v>
      </c>
      <c r="I49" s="112">
        <v>2.1477119767163426</v>
      </c>
    </row>
    <row r="50" spans="1:9" x14ac:dyDescent="0.25">
      <c r="A50" s="111"/>
      <c r="B50" s="110"/>
      <c r="C50" s="110"/>
      <c r="D50" s="110"/>
      <c r="E50" s="110"/>
      <c r="F50" s="110"/>
      <c r="G50" s="110"/>
      <c r="H50" s="110"/>
      <c r="I50" s="110"/>
    </row>
    <row r="51" spans="1:9" x14ac:dyDescent="0.25">
      <c r="A51" s="28"/>
    </row>
    <row r="53" spans="1:9" ht="15" customHeight="1" x14ac:dyDescent="0.25"/>
    <row r="54" spans="1:9" ht="20.25" customHeight="1" x14ac:dyDescent="0.25"/>
    <row r="59" spans="1:9" ht="29.25" customHeight="1" x14ac:dyDescent="0.25"/>
    <row r="60" spans="1:9" x14ac:dyDescent="0.25">
      <c r="A60"/>
    </row>
    <row r="61" spans="1:9" x14ac:dyDescent="0.25">
      <c r="A61"/>
    </row>
    <row r="62" spans="1:9" x14ac:dyDescent="0.25">
      <c r="A62"/>
    </row>
    <row r="63" spans="1:9" x14ac:dyDescent="0.25">
      <c r="A63"/>
    </row>
    <row r="64" spans="1:9"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sheetData>
  <sheetProtection sheet="1" objects="1" scenarios="1" formatCells="0" formatColumns="0" formatRows="0"/>
  <mergeCells count="4">
    <mergeCell ref="A1:B1"/>
    <mergeCell ref="A4:B4"/>
    <mergeCell ref="B8:C8"/>
    <mergeCell ref="B28:I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d8da0f-3542-4e50-96c8-f1f698624e86">
      <Terms xmlns="http://schemas.microsoft.com/office/infopath/2007/PartnerControls"/>
    </lcf76f155ced4ddcb4097134ff3c332f>
    <TaxCatchAll xmlns="4ffa91fb-a0ff-4ac5-b2db-65c790d184a4">
      <Value>1647</Value>
      <Value>1645</Value>
      <Value>1190</Value>
      <Value>1498</Value>
      <Value>1191</Value>
      <Value>1651</Value>
    </TaxCatchAll>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Laboratory Chemical</TermName>
          <TermId xmlns="http://schemas.microsoft.com/office/infopath/2007/PartnerControls">291c7511-aa08-4f71-8c26-2bb9c2aec091</TermId>
        </TermInfo>
        <TermInfo xmlns="http://schemas.microsoft.com/office/infopath/2007/PartnerControls">
          <TermName xmlns="http://schemas.microsoft.com/office/infopath/2007/PartnerControls">CASRN 75-34-3</TermName>
          <TermId xmlns="http://schemas.microsoft.com/office/infopath/2007/PartnerControls">68eb818b-f6c9-42ec-97d1-d101eff5e078</TermId>
        </TermInfo>
        <TermInfo xmlns="http://schemas.microsoft.com/office/infopath/2007/PartnerControls">
          <TermName xmlns="http://schemas.microsoft.com/office/infopath/2007/PartnerControls">11Dichloroethane</TermName>
          <TermId xmlns="http://schemas.microsoft.com/office/infopath/2007/PartnerControls">f0553ca5-25fa-4f60-8a15-ba2924ee9f47</TermId>
        </TermInfo>
        <TermInfo xmlns="http://schemas.microsoft.com/office/infopath/2007/PartnerControls">
          <TermName xmlns="http://schemas.microsoft.com/office/infopath/2007/PartnerControls">Engineering</TermName>
          <TermId xmlns="http://schemas.microsoft.com/office/infopath/2007/PartnerControls">2cf03e44-9371-48ca-8a3f-77c3b0da75a3</TermId>
        </TermInfo>
        <TermInfo xmlns="http://schemas.microsoft.com/office/infopath/2007/PartnerControls">
          <TermName xmlns="http://schemas.microsoft.com/office/infopath/2007/PartnerControls">occupational exposure</TermName>
          <TermId xmlns="http://schemas.microsoft.com/office/infopath/2007/PartnerControls">dc86747e-746f-435b-be39-b7773de656d7</TermId>
        </TermInfo>
        <TermInfo xmlns="http://schemas.microsoft.com/office/infopath/2007/PartnerControls">
          <TermName xmlns="http://schemas.microsoft.com/office/infopath/2007/PartnerControls">environmental release</TermName>
          <TermId xmlns="http://schemas.microsoft.com/office/infopath/2007/PartnerControls">59544114-b52c-4fcc-9dbf-fb79dfd5d018</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2023-10-18T12:42:00+00:00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980005-D98B-46F7-BC52-B3D165F2A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03117F-DA2B-468B-B0D9-EBB70EE047E3}">
  <ds:schemaRefs>
    <ds:schemaRef ds:uri="Microsoft.SharePoint.Taxonomy.ContentTypeSync"/>
  </ds:schemaRefs>
</ds:datastoreItem>
</file>

<file path=customXml/itemProps3.xml><?xml version="1.0" encoding="utf-8"?>
<ds:datastoreItem xmlns:ds="http://schemas.openxmlformats.org/officeDocument/2006/customXml" ds:itemID="{ECE1C983-0E0B-4B2F-910D-765F973691B3}">
  <ds:schemaRefs>
    <ds:schemaRef ds:uri="4ffa91fb-a0ff-4ac5-b2db-65c790d184a4"/>
    <ds:schemaRef ds:uri="http://schemas.microsoft.com/office/2006/metadata/properties"/>
    <ds:schemaRef ds:uri="fecc2597-e8fd-4279-ac06-bd7c891938b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www.w3.org/XML/1998/namespace"/>
    <ds:schemaRef ds:uri="ead8da0f-3542-4e50-96c8-f1f698624e86"/>
    <ds:schemaRef ds:uri="http://purl.org/dc/terms/"/>
    <ds:schemaRef ds:uri="http://schemas.microsoft.com/sharepoint.v3"/>
    <ds:schemaRef ds:uri="http://schemas.microsoft.com/sharepoint/v3/fields"/>
    <ds:schemaRef ds:uri="http://schemas.microsoft.com/sharepoint/v3"/>
    <ds:schemaRef ds:uri="http://purl.org/dc/dcmitype/"/>
  </ds:schemaRefs>
</ds:datastoreItem>
</file>

<file path=customXml/itemProps4.xml><?xml version="1.0" encoding="utf-8"?>
<ds:datastoreItem xmlns:ds="http://schemas.openxmlformats.org/officeDocument/2006/customXml" ds:itemID="{51D39144-1024-4506-AD06-191E6079B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119</vt:i4>
      </vt:variant>
    </vt:vector>
  </HeadingPairs>
  <TitlesOfParts>
    <vt:vector size="132" baseType="lpstr">
      <vt:lpstr>Cover Page</vt:lpstr>
      <vt:lpstr>ReadMe</vt:lpstr>
      <vt:lpstr>Release Summary</vt:lpstr>
      <vt:lpstr>QC Sheet</vt:lpstr>
      <vt:lpstr>Release Point Summary</vt:lpstr>
      <vt:lpstr>Product Selector Data</vt:lpstr>
      <vt:lpstr>Release Parameters</vt:lpstr>
      <vt:lpstr>Release Calcs</vt:lpstr>
      <vt:lpstr>Release Results</vt:lpstr>
      <vt:lpstr>Scenario 1_Static_OH</vt:lpstr>
      <vt:lpstr>Scenario 1_Static</vt:lpstr>
      <vt:lpstr>Scenario 2_Static_OH</vt:lpstr>
      <vt:lpstr>Scenario 2_Static</vt:lpstr>
      <vt:lpstr>'Release Parameters'!Air_speed</vt:lpstr>
      <vt:lpstr>Air_speed</vt:lpstr>
      <vt:lpstr>'Release Parameters'!D_container_lab_analysis</vt:lpstr>
      <vt:lpstr>D_container_lab_analysis</vt:lpstr>
      <vt:lpstr>'Release Parameters'!D_container_opening</vt:lpstr>
      <vt:lpstr>D_container_opening</vt:lpstr>
      <vt:lpstr>'Release Parameters'!F_11DCAprod</vt:lpstr>
      <vt:lpstr>F_11DCAprod</vt:lpstr>
      <vt:lpstr>'Release Parameters'!F_loss_equip</vt:lpstr>
      <vt:lpstr>F_loss_equip</vt:lpstr>
      <vt:lpstr>'Release Parameters'!F_loss_small_cont</vt:lpstr>
      <vt:lpstr>F_loss_small_cont</vt:lpstr>
      <vt:lpstr>'Release Parameters'!Freq_release</vt:lpstr>
      <vt:lpstr>'Release Parameters'!Fsat_unload</vt:lpstr>
      <vt:lpstr>Fsat_unload</vt:lpstr>
      <vt:lpstr>'Release Parameters'!ft_per_cm</vt:lpstr>
      <vt:lpstr>ft_per_cm</vt:lpstr>
      <vt:lpstr>'Release Parameters'!ft_per_m</vt:lpstr>
      <vt:lpstr>'Release Parameters'!g_per_kg</vt:lpstr>
      <vt:lpstr>g_per_kg</vt:lpstr>
      <vt:lpstr>'Release Parameters'!L_per_m3</vt:lpstr>
      <vt:lpstr>L_per_m3</vt:lpstr>
      <vt:lpstr>'Release Parameters'!lbs_per_kg</vt:lpstr>
      <vt:lpstr>lbs_per_kg</vt:lpstr>
      <vt:lpstr>'Release Parameters'!lbs_per_ton</vt:lpstr>
      <vt:lpstr>'Release Parameters'!m3_per_gal</vt:lpstr>
      <vt:lpstr>m3_per_gal</vt:lpstr>
      <vt:lpstr>'Release Parameters'!mg_per_g</vt:lpstr>
      <vt:lpstr>'Release Parameters'!min_per_hr</vt:lpstr>
      <vt:lpstr>'Release Parameters'!mL_per_L</vt:lpstr>
      <vt:lpstr>mL_per_L</vt:lpstr>
      <vt:lpstr>'Release Parameters'!MW_11DCA</vt:lpstr>
      <vt:lpstr>MW_11DCA</vt:lpstr>
      <vt:lpstr>'Release Calcs'!N_cont_unload_yr</vt:lpstr>
      <vt:lpstr>N_cont_unload_yr</vt:lpstr>
      <vt:lpstr>'Release Calcs'!N_sites</vt:lpstr>
      <vt:lpstr>N_sites</vt:lpstr>
      <vt:lpstr>Ncont_unload_day</vt:lpstr>
      <vt:lpstr>'Release Parameters'!OH_sampling</vt:lpstr>
      <vt:lpstr>OH_sampling</vt:lpstr>
      <vt:lpstr>OHcont_cleaning</vt:lpstr>
      <vt:lpstr>OHcont_cleaning_yr</vt:lpstr>
      <vt:lpstr>'Release Parameters'!OHequip</vt:lpstr>
      <vt:lpstr>OHequip</vt:lpstr>
      <vt:lpstr>OHlab_testing</vt:lpstr>
      <vt:lpstr>OHlab_testing_yr</vt:lpstr>
      <vt:lpstr>OHunload_day</vt:lpstr>
      <vt:lpstr>OHunload_yr</vt:lpstr>
      <vt:lpstr>'Release Calcs'!OPdays_recalc</vt:lpstr>
      <vt:lpstr>OPdays_recalc</vt:lpstr>
      <vt:lpstr>'Release Parameters'!Pressure_atm</vt:lpstr>
      <vt:lpstr>Pressure_atm</vt:lpstr>
      <vt:lpstr>'Release Parameters'!Pressure_torr</vt:lpstr>
      <vt:lpstr>Pressure_torr</vt:lpstr>
      <vt:lpstr>'Release Parameters'!PV</vt:lpstr>
      <vt:lpstr>PV</vt:lpstr>
      <vt:lpstr>'Release Calcs'!Q_chem_site_day</vt:lpstr>
      <vt:lpstr>Q_chem_site_day</vt:lpstr>
      <vt:lpstr>'Release Calcs'!Q_chem_site_yr</vt:lpstr>
      <vt:lpstr>Q_chem_site_yr</vt:lpstr>
      <vt:lpstr>'Release Parameters'!Q_cont</vt:lpstr>
      <vt:lpstr>Q_cont</vt:lpstr>
      <vt:lpstr>'Release Parameters'!Q_stock_site_day</vt:lpstr>
      <vt:lpstr>Q_stock_site_day</vt:lpstr>
      <vt:lpstr>Qchem_container</vt:lpstr>
      <vt:lpstr>'Release Calcs'!Qchem_site_day_recalc</vt:lpstr>
      <vt:lpstr>Qchem_site_day_recalc</vt:lpstr>
      <vt:lpstr>'Release Calcs'!Qchem_site_yr_recalc</vt:lpstr>
      <vt:lpstr>Qchem_site_yr_recalc</vt:lpstr>
      <vt:lpstr>'Release Parameters'!R_Ltorr_molK</vt:lpstr>
      <vt:lpstr>R_Ltorr_molK</vt:lpstr>
      <vt:lpstr>'Release Parameters'!r_prod</vt:lpstr>
      <vt:lpstr>r_prod</vt:lpstr>
      <vt:lpstr>'Release Parameters'!Rate_fillsmallcont</vt:lpstr>
      <vt:lpstr>Rate_fillsmallcont</vt:lpstr>
      <vt:lpstr>'Release Calcs'!Release_Day_Air</vt:lpstr>
      <vt:lpstr>Release_Day_Air</vt:lpstr>
      <vt:lpstr>'Release Calcs'!Release_Day_RP1</vt:lpstr>
      <vt:lpstr>Release_Day_RP1</vt:lpstr>
      <vt:lpstr>'Release Calcs'!Release_Day_RP3</vt:lpstr>
      <vt:lpstr>Release_Day_RP3</vt:lpstr>
      <vt:lpstr>'Release Calcs'!Release_Day_RP4</vt:lpstr>
      <vt:lpstr>Release_Day_RP4</vt:lpstr>
      <vt:lpstr>'Release Calcs'!Release_Day_RP5</vt:lpstr>
      <vt:lpstr>Release_Day_RP5</vt:lpstr>
      <vt:lpstr>'Release Calcs'!Release_Day_RP6</vt:lpstr>
      <vt:lpstr>Release_Day_RP6</vt:lpstr>
      <vt:lpstr>'Release Calcs'!Release_Day_RP7</vt:lpstr>
      <vt:lpstr>Release_Day_RP7</vt:lpstr>
      <vt:lpstr>'Release Calcs'!Release_Day_RP8</vt:lpstr>
      <vt:lpstr>Release_Day_RP8</vt:lpstr>
      <vt:lpstr>'Release Calcs'!Release_Day_Wat_Inc_Lan</vt:lpstr>
      <vt:lpstr>Release_Day_Wat_Inc_Lan</vt:lpstr>
      <vt:lpstr>'Release Calcs'!Release_Year_Air</vt:lpstr>
      <vt:lpstr>Release_Year_Air</vt:lpstr>
      <vt:lpstr>'Release Calcs'!Release_Year_RP1</vt:lpstr>
      <vt:lpstr>Release_Year_RP1</vt:lpstr>
      <vt:lpstr>'Release Calcs'!Release_Year_RP3</vt:lpstr>
      <vt:lpstr>Release_Year_RP3</vt:lpstr>
      <vt:lpstr>'Release Calcs'!Release_Year_RP4</vt:lpstr>
      <vt:lpstr>Release_Year_RP4</vt:lpstr>
      <vt:lpstr>'Release Calcs'!Release_Year_RP5</vt:lpstr>
      <vt:lpstr>Release_Year_RP5</vt:lpstr>
      <vt:lpstr>'Release Calcs'!Release_Year_RP6</vt:lpstr>
      <vt:lpstr>Release_Year_RP6</vt:lpstr>
      <vt:lpstr>'Release Calcs'!Release_Year_RP7</vt:lpstr>
      <vt:lpstr>Release_Year_RP7</vt:lpstr>
      <vt:lpstr>'Release Calcs'!Release_Year_RP8</vt:lpstr>
      <vt:lpstr>Release_Year_RP8</vt:lpstr>
      <vt:lpstr>'Release Calcs'!Release_Year_Wat_Inc_Lan</vt:lpstr>
      <vt:lpstr>Release_Year_Wat_Inc_Lan</vt:lpstr>
      <vt:lpstr>'Release Parameters'!s_per_hr</vt:lpstr>
      <vt:lpstr>s_per_hr</vt:lpstr>
      <vt:lpstr>'Release Parameters'!Temp</vt:lpstr>
      <vt:lpstr>Temp</vt:lpstr>
      <vt:lpstr>'Release Parameters'!TIME_Operating_Days</vt:lpstr>
      <vt:lpstr>TIME_Operating_Days</vt:lpstr>
      <vt:lpstr>'Release Parameters'!VP_torr</vt:lpstr>
      <vt:lpstr>VP_torr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Evaluation for 1,1-Dichloroethane – Supplemental Information File: Laboratory Chemical Occupational Exposure and Environmental Release Modeling Results</dc:title>
  <dc:subject>Engineering Modeling Results</dc:subject>
  <dc:creator>US EPA</dc:creator>
  <cp:keywords>11Dichloroethane ; CASRN 75-34-3 ; environmental release ; occupational exposure ; Engineering ; Laboratory Chemical</cp:keywords>
  <dc:description/>
  <cp:lastModifiedBy>Stanfield, Kelley</cp:lastModifiedBy>
  <cp:revision/>
  <dcterms:created xsi:type="dcterms:W3CDTF">2022-10-14T17:22:09Z</dcterms:created>
  <dcterms:modified xsi:type="dcterms:W3CDTF">2025-06-03T15:08:00Z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MediaServiceImageTags">
    <vt:lpwstr/>
  </property>
  <property fmtid="{D5CDD505-2E9C-101B-9397-08002B2CF9AE}" pid="4" name="TaxKeyword">
    <vt:lpwstr>1651;#Laboratory Chemical|291c7511-aa08-4f71-8c26-2bb9c2aec091;#1647;#CASRN 75-34-3|68eb818b-f6c9-42ec-97d1-d101eff5e078;#1645;#11Dichloroethane|f0553ca5-25fa-4f60-8a15-ba2924ee9f47;#1498;#Engineering|2cf03e44-9371-48ca-8a3f-77c3b0da75a3;#1191;#occupational exposure|dc86747e-746f-435b-be39-b7773de656d7;#1190;#environmental release|59544114-b52c-4fcc-9dbf-fb79dfd5d018</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